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4E4A420B-CAF2-4198-A7A0-D201E932D562}" xr6:coauthVersionLast="41" xr6:coauthVersionMax="41" xr10:uidLastSave="{00000000-0000-0000-0000-000000000000}"/>
  <bookViews>
    <workbookView xWindow="-108" yWindow="-108" windowWidth="23256" windowHeight="12576" xr2:uid="{D9317FBE-E145-410C-9025-73E70D2DEE99}"/>
  </bookViews>
  <sheets>
    <sheet name="SqueezeNet v2 MEC Parallel Ch" sheetId="2" r:id="rId1"/>
    <sheet name="Command" sheetId="3" r:id="rId2"/>
  </sheets>
  <definedNames>
    <definedName name="_xlnm._FilterDatabase" localSheetId="0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8" i="2" l="1"/>
  <c r="T66" i="2"/>
  <c r="T61" i="2"/>
  <c r="T60" i="2"/>
  <c r="T58" i="2"/>
  <c r="T54" i="2"/>
  <c r="T53" i="2"/>
  <c r="T51" i="2"/>
  <c r="T47" i="2"/>
  <c r="T46" i="2"/>
  <c r="T44" i="2"/>
  <c r="T40" i="2"/>
  <c r="T39" i="2"/>
  <c r="T37" i="2"/>
  <c r="T36" i="2"/>
  <c r="T32" i="2"/>
  <c r="T31" i="2"/>
  <c r="T29" i="2"/>
  <c r="T25" i="2"/>
  <c r="T24" i="2"/>
  <c r="T22" i="2"/>
  <c r="T21" i="2"/>
  <c r="T17" i="2"/>
  <c r="T16" i="2"/>
  <c r="T14" i="2"/>
  <c r="T10" i="2"/>
  <c r="T9" i="2"/>
  <c r="T7" i="2"/>
  <c r="T6" i="2"/>
  <c r="T4" i="2"/>
  <c r="N68" i="2" l="1"/>
  <c r="N36" i="2"/>
  <c r="N21" i="2"/>
  <c r="N6" i="2"/>
  <c r="N66" i="2"/>
  <c r="N61" i="2"/>
  <c r="N60" i="2"/>
  <c r="N58" i="2"/>
  <c r="N54" i="2"/>
  <c r="N53" i="2"/>
  <c r="N51" i="2"/>
  <c r="N47" i="2"/>
  <c r="N46" i="2"/>
  <c r="N44" i="2"/>
  <c r="N40" i="2"/>
  <c r="N39" i="2"/>
  <c r="N37" i="2"/>
  <c r="N32" i="2"/>
  <c r="N31" i="2"/>
  <c r="N29" i="2"/>
  <c r="N25" i="2"/>
  <c r="N24" i="2"/>
  <c r="N22" i="2"/>
  <c r="N17" i="2"/>
  <c r="N16" i="2"/>
  <c r="N14" i="2"/>
  <c r="N10" i="2"/>
  <c r="N9" i="2"/>
  <c r="N7" i="2"/>
  <c r="N4" i="2"/>
  <c r="N70" i="2" s="1"/>
  <c r="W61" i="2" l="1"/>
  <c r="J1" i="3"/>
  <c r="K1" i="3"/>
  <c r="L1" i="3"/>
  <c r="M1" i="3"/>
  <c r="N1" i="3"/>
  <c r="O1" i="3"/>
  <c r="P1" i="3"/>
  <c r="J2" i="3"/>
  <c r="K2" i="3"/>
  <c r="L2" i="3"/>
  <c r="M2" i="3"/>
  <c r="N2" i="3"/>
  <c r="O2" i="3"/>
  <c r="P2" i="3"/>
  <c r="J3" i="3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J7" i="3"/>
  <c r="K7" i="3"/>
  <c r="L7" i="3"/>
  <c r="M7" i="3"/>
  <c r="N7" i="3"/>
  <c r="O7" i="3"/>
  <c r="P7" i="3"/>
  <c r="J8" i="3"/>
  <c r="K8" i="3"/>
  <c r="L8" i="3"/>
  <c r="M8" i="3"/>
  <c r="N8" i="3"/>
  <c r="O8" i="3"/>
  <c r="P8" i="3"/>
  <c r="J9" i="3"/>
  <c r="K9" i="3"/>
  <c r="L9" i="3"/>
  <c r="M9" i="3"/>
  <c r="N9" i="3"/>
  <c r="O9" i="3"/>
  <c r="P9" i="3"/>
  <c r="J10" i="3"/>
  <c r="K10" i="3"/>
  <c r="L10" i="3"/>
  <c r="M10" i="3"/>
  <c r="N10" i="3"/>
  <c r="O10" i="3"/>
  <c r="P10" i="3"/>
  <c r="J11" i="3"/>
  <c r="K11" i="3"/>
  <c r="L11" i="3"/>
  <c r="M11" i="3"/>
  <c r="N11" i="3"/>
  <c r="O11" i="3"/>
  <c r="P11" i="3"/>
  <c r="J12" i="3"/>
  <c r="K12" i="3"/>
  <c r="L12" i="3"/>
  <c r="M12" i="3"/>
  <c r="N12" i="3"/>
  <c r="O12" i="3"/>
  <c r="P12" i="3"/>
  <c r="J13" i="3"/>
  <c r="K13" i="3"/>
  <c r="L13" i="3"/>
  <c r="M13" i="3"/>
  <c r="N13" i="3"/>
  <c r="O13" i="3"/>
  <c r="P13" i="3"/>
  <c r="J14" i="3"/>
  <c r="K14" i="3"/>
  <c r="L14" i="3"/>
  <c r="M14" i="3"/>
  <c r="N14" i="3"/>
  <c r="O14" i="3"/>
  <c r="P14" i="3"/>
  <c r="J15" i="3"/>
  <c r="K15" i="3"/>
  <c r="L15" i="3"/>
  <c r="M15" i="3"/>
  <c r="N15" i="3"/>
  <c r="O15" i="3"/>
  <c r="P15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0" i="3"/>
  <c r="K30" i="3"/>
  <c r="L30" i="3"/>
  <c r="M30" i="3"/>
  <c r="N30" i="3"/>
  <c r="O30" i="3"/>
  <c r="P3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1" i="3"/>
  <c r="L3" i="2"/>
  <c r="O4" i="2"/>
  <c r="M58" i="2" l="1"/>
  <c r="M51" i="2"/>
  <c r="M44" i="2"/>
  <c r="M37" i="2"/>
  <c r="M29" i="2"/>
  <c r="M22" i="2"/>
  <c r="M14" i="2"/>
  <c r="M7" i="2"/>
  <c r="R68" i="2" l="1"/>
  <c r="R36" i="2"/>
  <c r="R21" i="2"/>
  <c r="R66" i="2"/>
  <c r="R61" i="2"/>
  <c r="R60" i="2"/>
  <c r="R58" i="2"/>
  <c r="R54" i="2"/>
  <c r="R53" i="2"/>
  <c r="R51" i="2"/>
  <c r="R47" i="2"/>
  <c r="R46" i="2"/>
  <c r="R44" i="2"/>
  <c r="R40" i="2"/>
  <c r="R39" i="2"/>
  <c r="R37" i="2"/>
  <c r="R32" i="2"/>
  <c r="R31" i="2"/>
  <c r="R29" i="2"/>
  <c r="R25" i="2"/>
  <c r="R24" i="2"/>
  <c r="R22" i="2"/>
  <c r="R17" i="2"/>
  <c r="R16" i="2"/>
  <c r="R14" i="2"/>
  <c r="R10" i="2"/>
  <c r="R9" i="2"/>
  <c r="R7" i="2"/>
  <c r="R6" i="2"/>
  <c r="R4" i="2"/>
  <c r="W4" i="2" l="1"/>
  <c r="W6" i="2"/>
  <c r="W7" i="2"/>
  <c r="W9" i="2"/>
  <c r="W10" i="2"/>
  <c r="W14" i="2"/>
  <c r="W16" i="2"/>
  <c r="W17" i="2"/>
  <c r="W21" i="2"/>
  <c r="W22" i="2"/>
  <c r="W24" i="2"/>
  <c r="W25" i="2"/>
  <c r="W29" i="2"/>
  <c r="W31" i="2"/>
  <c r="W32" i="2"/>
  <c r="W36" i="2"/>
  <c r="W37" i="2"/>
  <c r="W39" i="2"/>
  <c r="W40" i="2"/>
  <c r="W44" i="2"/>
  <c r="W46" i="2"/>
  <c r="W47" i="2"/>
  <c r="W51" i="2"/>
  <c r="W53" i="2"/>
  <c r="W54" i="2"/>
  <c r="W58" i="2"/>
  <c r="W60" i="2"/>
  <c r="W66" i="2"/>
  <c r="W68" i="2"/>
  <c r="AA68" i="2" l="1"/>
  <c r="AB68" i="2" s="1"/>
  <c r="AA66" i="2"/>
  <c r="AB66" i="2" s="1"/>
  <c r="AA61" i="2"/>
  <c r="AB61" i="2" s="1"/>
  <c r="AA60" i="2"/>
  <c r="AB60" i="2" s="1"/>
  <c r="AA58" i="2"/>
  <c r="AB58" i="2" s="1"/>
  <c r="AA54" i="2"/>
  <c r="AB54" i="2" s="1"/>
  <c r="AA53" i="2"/>
  <c r="AB53" i="2" s="1"/>
  <c r="AA51" i="2"/>
  <c r="AB51" i="2" s="1"/>
  <c r="AA47" i="2"/>
  <c r="AB47" i="2" s="1"/>
  <c r="AA46" i="2"/>
  <c r="AB46" i="2" s="1"/>
  <c r="AA44" i="2"/>
  <c r="AB44" i="2" s="1"/>
  <c r="AA40" i="2"/>
  <c r="AB40" i="2" s="1"/>
  <c r="AA39" i="2"/>
  <c r="AB39" i="2" s="1"/>
  <c r="AA37" i="2"/>
  <c r="AB37" i="2" s="1"/>
  <c r="AA36" i="2"/>
  <c r="AB36" i="2" s="1"/>
  <c r="AA32" i="2"/>
  <c r="AB32" i="2" s="1"/>
  <c r="AA31" i="2"/>
  <c r="AB31" i="2" s="1"/>
  <c r="AA29" i="2"/>
  <c r="AB29" i="2" s="1"/>
  <c r="AA25" i="2"/>
  <c r="AB25" i="2" s="1"/>
  <c r="AA24" i="2"/>
  <c r="AB24" i="2" s="1"/>
  <c r="AA22" i="2"/>
  <c r="AB22" i="2" s="1"/>
  <c r="AA21" i="2"/>
  <c r="AB21" i="2" s="1"/>
  <c r="AA17" i="2"/>
  <c r="AB17" i="2" s="1"/>
  <c r="AA16" i="2"/>
  <c r="AB16" i="2" s="1"/>
  <c r="AA14" i="2"/>
  <c r="AB14" i="2" s="1"/>
  <c r="AA10" i="2"/>
  <c r="AB10" i="2" s="1"/>
  <c r="AA9" i="2"/>
  <c r="AB9" i="2" s="1"/>
  <c r="AA7" i="2"/>
  <c r="AB7" i="2" s="1"/>
  <c r="AA6" i="2"/>
  <c r="AB6" i="2" s="1"/>
  <c r="AA4" i="2"/>
  <c r="AB4" i="2" s="1"/>
  <c r="AC68" i="2"/>
  <c r="AC66" i="2"/>
  <c r="AC61" i="2"/>
  <c r="AC60" i="2"/>
  <c r="AC58" i="2"/>
  <c r="AC54" i="2"/>
  <c r="AC53" i="2"/>
  <c r="AC51" i="2"/>
  <c r="AC47" i="2"/>
  <c r="AC46" i="2"/>
  <c r="AC44" i="2"/>
  <c r="AC40" i="2"/>
  <c r="AC39" i="2"/>
  <c r="AC37" i="2"/>
  <c r="AC36" i="2"/>
  <c r="AC32" i="2"/>
  <c r="AC31" i="2"/>
  <c r="AC29" i="2"/>
  <c r="AC25" i="2"/>
  <c r="AC24" i="2"/>
  <c r="AC22" i="2"/>
  <c r="AC21" i="2"/>
  <c r="AC17" i="2"/>
  <c r="AC16" i="2"/>
  <c r="AC14" i="2"/>
  <c r="AC10" i="2"/>
  <c r="AC9" i="2"/>
  <c r="AC7" i="2"/>
  <c r="AC6" i="2"/>
  <c r="AC4" i="2"/>
  <c r="AB70" i="2" l="1"/>
  <c r="AA70" i="2"/>
  <c r="S68" i="2" l="1"/>
  <c r="S36" i="2"/>
  <c r="S21" i="2"/>
  <c r="S6" i="2"/>
  <c r="S66" i="2"/>
  <c r="S61" i="2"/>
  <c r="S60" i="2"/>
  <c r="S58" i="2"/>
  <c r="S54" i="2"/>
  <c r="S53" i="2"/>
  <c r="S51" i="2"/>
  <c r="S47" i="2"/>
  <c r="S46" i="2"/>
  <c r="S44" i="2"/>
  <c r="S40" i="2"/>
  <c r="S39" i="2"/>
  <c r="S37" i="2"/>
  <c r="S32" i="2"/>
  <c r="S31" i="2"/>
  <c r="S29" i="2"/>
  <c r="S25" i="2"/>
  <c r="S24" i="2"/>
  <c r="S22" i="2"/>
  <c r="S17" i="2"/>
  <c r="S16" i="2"/>
  <c r="S14" i="2"/>
  <c r="S10" i="2"/>
  <c r="S9" i="2"/>
  <c r="S7" i="2"/>
  <c r="S4" i="2"/>
  <c r="O66" i="2" l="1"/>
  <c r="O61" i="2"/>
  <c r="O60" i="2"/>
  <c r="O58" i="2"/>
  <c r="O54" i="2"/>
  <c r="O53" i="2"/>
  <c r="O51" i="2"/>
  <c r="O47" i="2"/>
  <c r="O46" i="2"/>
  <c r="O44" i="2"/>
  <c r="O40" i="2"/>
  <c r="O39" i="2"/>
  <c r="O37" i="2"/>
  <c r="O32" i="2"/>
  <c r="O31" i="2"/>
  <c r="O29" i="2"/>
  <c r="O25" i="2"/>
  <c r="O24" i="2"/>
  <c r="O22" i="2"/>
  <c r="O17" i="2"/>
  <c r="O16" i="2"/>
  <c r="O14" i="2"/>
  <c r="O10" i="2"/>
  <c r="O9" i="2"/>
  <c r="O7" i="2"/>
  <c r="P66" i="2" l="1"/>
  <c r="Q66" i="2" s="1"/>
  <c r="P61" i="2"/>
  <c r="Q61" i="2" s="1"/>
  <c r="P60" i="2"/>
  <c r="Q60" i="2" s="1"/>
  <c r="P58" i="2"/>
  <c r="Q58" i="2" s="1"/>
  <c r="P54" i="2"/>
  <c r="Q54" i="2" s="1"/>
  <c r="P53" i="2"/>
  <c r="Q53" i="2" s="1"/>
  <c r="P51" i="2"/>
  <c r="Q51" i="2" s="1"/>
  <c r="P47" i="2"/>
  <c r="Q47" i="2" s="1"/>
  <c r="P46" i="2"/>
  <c r="Q46" i="2" s="1"/>
  <c r="P44" i="2"/>
  <c r="Q44" i="2" s="1"/>
  <c r="P40" i="2"/>
  <c r="Q40" i="2" s="1"/>
  <c r="P39" i="2"/>
  <c r="Q39" i="2" s="1"/>
  <c r="P37" i="2"/>
  <c r="Q37" i="2" s="1"/>
  <c r="P32" i="2"/>
  <c r="Q32" i="2" s="1"/>
  <c r="P31" i="2"/>
  <c r="Q31" i="2" s="1"/>
  <c r="P29" i="2"/>
  <c r="Q29" i="2" s="1"/>
  <c r="P25" i="2"/>
  <c r="Q25" i="2" s="1"/>
  <c r="P24" i="2"/>
  <c r="Q24" i="2" s="1"/>
  <c r="P22" i="2"/>
  <c r="Q22" i="2" s="1"/>
  <c r="P17" i="2"/>
  <c r="Q17" i="2" s="1"/>
  <c r="P16" i="2"/>
  <c r="Q16" i="2" s="1"/>
  <c r="P14" i="2"/>
  <c r="Q14" i="2" s="1"/>
  <c r="P10" i="2"/>
  <c r="Q10" i="2" s="1"/>
  <c r="P9" i="2"/>
  <c r="Q9" i="2" s="1"/>
  <c r="P7" i="2"/>
  <c r="Q7" i="2" s="1"/>
  <c r="P4" i="2"/>
  <c r="Q4" i="2" l="1"/>
  <c r="P70" i="2"/>
  <c r="L68" i="2"/>
  <c r="X68" i="2" s="1"/>
  <c r="AD68" i="2" s="1"/>
  <c r="L36" i="2"/>
  <c r="L21" i="2"/>
  <c r="L6" i="2"/>
  <c r="L66" i="2"/>
  <c r="X66" i="2" s="1"/>
  <c r="AD66" i="2" s="1"/>
  <c r="L61" i="2"/>
  <c r="X61" i="2" s="1"/>
  <c r="AD61" i="2" s="1"/>
  <c r="L60" i="2"/>
  <c r="X60" i="2" s="1"/>
  <c r="AD60" i="2" s="1"/>
  <c r="L58" i="2"/>
  <c r="X58" i="2" s="1"/>
  <c r="AD58" i="2" s="1"/>
  <c r="L54" i="2"/>
  <c r="X54" i="2" s="1"/>
  <c r="AD54" i="2" s="1"/>
  <c r="L53" i="2"/>
  <c r="X53" i="2" s="1"/>
  <c r="AD53" i="2" s="1"/>
  <c r="L51" i="2"/>
  <c r="X51" i="2" s="1"/>
  <c r="AD51" i="2" s="1"/>
  <c r="L47" i="2"/>
  <c r="X47" i="2" s="1"/>
  <c r="AD47" i="2" s="1"/>
  <c r="L46" i="2"/>
  <c r="X46" i="2" s="1"/>
  <c r="AD46" i="2" s="1"/>
  <c r="L44" i="2"/>
  <c r="X44" i="2" s="1"/>
  <c r="AD44" i="2" s="1"/>
  <c r="L40" i="2"/>
  <c r="X40" i="2" s="1"/>
  <c r="AD40" i="2" s="1"/>
  <c r="L39" i="2"/>
  <c r="X39" i="2" s="1"/>
  <c r="AD39" i="2" s="1"/>
  <c r="L37" i="2"/>
  <c r="X37" i="2" s="1"/>
  <c r="AD37" i="2" s="1"/>
  <c r="L32" i="2"/>
  <c r="X32" i="2" s="1"/>
  <c r="AD32" i="2" s="1"/>
  <c r="L31" i="2"/>
  <c r="X31" i="2" s="1"/>
  <c r="AD31" i="2" s="1"/>
  <c r="L29" i="2"/>
  <c r="X29" i="2" s="1"/>
  <c r="AD29" i="2" s="1"/>
  <c r="L25" i="2"/>
  <c r="X25" i="2" s="1"/>
  <c r="AD25" i="2" s="1"/>
  <c r="L24" i="2"/>
  <c r="X24" i="2" s="1"/>
  <c r="AD24" i="2" s="1"/>
  <c r="L22" i="2"/>
  <c r="X22" i="2" s="1"/>
  <c r="AD22" i="2" s="1"/>
  <c r="L17" i="2"/>
  <c r="X17" i="2" s="1"/>
  <c r="AD17" i="2" s="1"/>
  <c r="L16" i="2"/>
  <c r="X16" i="2" s="1"/>
  <c r="AD16" i="2" s="1"/>
  <c r="L14" i="2"/>
  <c r="X14" i="2" s="1"/>
  <c r="AD14" i="2" s="1"/>
  <c r="L10" i="2"/>
  <c r="X10" i="2" s="1"/>
  <c r="AD10" i="2" s="1"/>
  <c r="L9" i="2"/>
  <c r="X9" i="2" s="1"/>
  <c r="AD9" i="2" s="1"/>
  <c r="L7" i="2"/>
  <c r="X7" i="2" s="1"/>
  <c r="AD7" i="2" s="1"/>
  <c r="L4" i="2"/>
  <c r="X4" i="2" s="1"/>
  <c r="AD4" i="2" s="1"/>
  <c r="O70" i="2"/>
  <c r="Q70" i="2" l="1"/>
  <c r="Z21" i="2"/>
  <c r="X21" i="2"/>
  <c r="AD21" i="2" s="1"/>
  <c r="Z36" i="2"/>
  <c r="X36" i="2"/>
  <c r="AD36" i="2" s="1"/>
  <c r="Z6" i="2"/>
  <c r="X6" i="2"/>
  <c r="AD6" i="2" s="1"/>
  <c r="Y16" i="2"/>
  <c r="Z16" i="2"/>
  <c r="Y37" i="2"/>
  <c r="Z37" i="2"/>
  <c r="Y46" i="2"/>
  <c r="Z46" i="2"/>
  <c r="Y54" i="2"/>
  <c r="Z54" i="2"/>
  <c r="Y66" i="2"/>
  <c r="Z66" i="2"/>
  <c r="Y9" i="2"/>
  <c r="Z9" i="2"/>
  <c r="Y29" i="2"/>
  <c r="Z29" i="2"/>
  <c r="Y47" i="2"/>
  <c r="Z47" i="2"/>
  <c r="Y10" i="2"/>
  <c r="Z10" i="2"/>
  <c r="Y7" i="2"/>
  <c r="Z7" i="2"/>
  <c r="Y25" i="2"/>
  <c r="Z25" i="2"/>
  <c r="Y17" i="2"/>
  <c r="Z17" i="2"/>
  <c r="Y39" i="2"/>
  <c r="Z39" i="2"/>
  <c r="Y58" i="2"/>
  <c r="Z58" i="2"/>
  <c r="Y22" i="2"/>
  <c r="Z22" i="2"/>
  <c r="Y31" i="2"/>
  <c r="Z31" i="2"/>
  <c r="Y40" i="2"/>
  <c r="Z40" i="2"/>
  <c r="Y51" i="2"/>
  <c r="Z51" i="2"/>
  <c r="Y60" i="2"/>
  <c r="Z60" i="2"/>
  <c r="Y14" i="2"/>
  <c r="Z14" i="2"/>
  <c r="Y24" i="2"/>
  <c r="Z24" i="2"/>
  <c r="Y32" i="2"/>
  <c r="Z32" i="2"/>
  <c r="Y44" i="2"/>
  <c r="Z44" i="2"/>
  <c r="Y53" i="2"/>
  <c r="Z53" i="2"/>
  <c r="Y61" i="2"/>
  <c r="Z61" i="2"/>
  <c r="Z68" i="2"/>
  <c r="Y4" i="2"/>
  <c r="Z4" i="2"/>
  <c r="Y21" i="2"/>
  <c r="Y36" i="2"/>
  <c r="Y6" i="2"/>
  <c r="Y68" i="2"/>
  <c r="O71" i="2"/>
  <c r="P71" i="2"/>
  <c r="L70" i="2"/>
  <c r="L71" i="2" s="1"/>
  <c r="Z70" i="2" l="1"/>
  <c r="X70" i="2"/>
  <c r="Y70" i="2"/>
  <c r="AD70" i="2" s="1"/>
</calcChain>
</file>

<file path=xl/sharedStrings.xml><?xml version="1.0" encoding="utf-8"?>
<sst xmlns="http://schemas.openxmlformats.org/spreadsheetml/2006/main" count="300" uniqueCount="159">
  <si>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</si>
  <si>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</si>
  <si>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</si>
  <si>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</si>
  <si>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</si>
  <si>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</si>
  <si>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</si>
  <si>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</si>
  <si>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</si>
  <si>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</si>
  <si>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</si>
  <si>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</si>
  <si>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</si>
  <si>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</si>
  <si>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</si>
  <si>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</si>
  <si>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</si>
  <si>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</si>
  <si>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</si>
  <si>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</si>
  <si>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</si>
  <si>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</si>
  <si>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</si>
  <si>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</si>
  <si>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</si>
  <si>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</si>
  <si>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</si>
  <si>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</si>
  <si>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</si>
  <si>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</si>
  <si>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</si>
  <si>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</si>
  <si>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</si>
  <si>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</si>
  <si>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</si>
  <si>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</si>
  <si>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</si>
  <si>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</si>
  <si>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</si>
  <si>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</si>
  <si>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</si>
  <si>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</si>
  <si>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</si>
  <si>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</si>
  <si>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</si>
  <si>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</si>
  <si>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</si>
  <si>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</si>
  <si>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</si>
  <si>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</si>
  <si>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</si>
  <si>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</si>
  <si>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</si>
  <si>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</si>
  <si>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</si>
  <si>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</si>
  <si>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</si>
  <si>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</si>
  <si>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</si>
  <si>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</si>
  <si>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</si>
  <si>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</si>
  <si>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</si>
  <si>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</si>
  <si>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</si>
  <si>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</si>
  <si>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</si>
  <si>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</si>
  <si>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</si>
  <si>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</si>
  <si>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</si>
  <si>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</si>
  <si>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</si>
  <si>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</si>
  <si>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</si>
  <si>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</si>
  <si>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Notes</t>
  </si>
  <si>
    <t>W'=(W-F+2P)/S+1</t>
  </si>
  <si>
    <t>1x1x1000</t>
  </si>
  <si>
    <t>1/Parallelity</t>
  </si>
  <si>
    <t>Command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</si>
  <si>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</si>
  <si>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</si>
  <si>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</si>
  <si>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</si>
  <si>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</si>
  <si>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</si>
  <si>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</si>
  <si>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</si>
  <si>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0030_0180</t>
  </si>
  <si>
    <t>0040_0180</t>
  </si>
  <si>
    <t>0100_0040</t>
  </si>
  <si>
    <t>0040_0200</t>
  </si>
  <si>
    <t>Single OP</t>
  </si>
  <si>
    <t>Memory Access</t>
  </si>
  <si>
    <t>Operation</t>
  </si>
  <si>
    <t>0040_0040</t>
  </si>
  <si>
    <t>0080_0080</t>
  </si>
  <si>
    <t>0100_0100</t>
  </si>
  <si>
    <t>227x227x3</t>
  </si>
  <si>
    <t>113x113x64</t>
  </si>
  <si>
    <t>56x56x64</t>
  </si>
  <si>
    <t>56x56x16</t>
  </si>
  <si>
    <t>56x56x128</t>
  </si>
  <si>
    <t>28x28x32</t>
  </si>
  <si>
    <t>28x28x128</t>
  </si>
  <si>
    <t>28x28x256</t>
  </si>
  <si>
    <t>14x14x256</t>
  </si>
  <si>
    <t>14x14x48</t>
  </si>
  <si>
    <t>14x14x192</t>
  </si>
  <si>
    <t>14x14x384</t>
  </si>
  <si>
    <t>14x14x64</t>
  </si>
  <si>
    <t>14x14x512</t>
  </si>
  <si>
    <t>14x14x1000</t>
  </si>
  <si>
    <t>00C0_0030</t>
  </si>
  <si>
    <t>03E8_0200</t>
  </si>
  <si>
    <t>03E8_03E8</t>
  </si>
  <si>
    <t>oichannel</t>
  </si>
  <si>
    <t>op_num</t>
  </si>
  <si>
    <t>Exec Time</t>
  </si>
  <si>
    <t>Direct convolution (us)</t>
  </si>
  <si>
    <t>MEC (us)</t>
  </si>
  <si>
    <t>Count</t>
  </si>
  <si>
    <t>MEC SpeedUp</t>
  </si>
  <si>
    <t>Line size</t>
  </si>
  <si>
    <t>op_type</t>
  </si>
  <si>
    <t>kernel</t>
  </si>
  <si>
    <t>channel</t>
  </si>
  <si>
    <t>stride</t>
  </si>
  <si>
    <t>padding</t>
  </si>
  <si>
    <t>output size</t>
  </si>
  <si>
    <t>bias</t>
  </si>
  <si>
    <t>numbers</t>
  </si>
  <si>
    <t>weight</t>
  </si>
  <si>
    <t>total</t>
  </si>
  <si>
    <t>o_side</t>
  </si>
  <si>
    <t>i_side</t>
  </si>
  <si>
    <t>oiside|kernel|stride|type</t>
  </si>
  <si>
    <t>p0</t>
  </si>
  <si>
    <t>p1</t>
  </si>
  <si>
    <t>3838_0111</t>
  </si>
  <si>
    <t>1C1C_0111</t>
  </si>
  <si>
    <t>0E0E_0111</t>
  </si>
  <si>
    <t>0006_0901</t>
  </si>
  <si>
    <t>0001_0103</t>
  </si>
  <si>
    <t>0001_0101</t>
  </si>
  <si>
    <t>0003_0901</t>
  </si>
  <si>
    <t>000E_C401</t>
  </si>
  <si>
    <t>71E3_0321</t>
  </si>
  <si>
    <t>3871_0322</t>
  </si>
  <si>
    <t>3838_0311</t>
  </si>
  <si>
    <t>1C38_0322</t>
  </si>
  <si>
    <t>1C1C_0311</t>
  </si>
  <si>
    <t>0E1C_0322</t>
  </si>
  <si>
    <t>0E0E_0311</t>
  </si>
  <si>
    <t>010E_0E13</t>
  </si>
  <si>
    <t>data</t>
  </si>
  <si>
    <t>gemm size</t>
  </si>
  <si>
    <t>stride2|ksize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</si>
</sst>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  <font>
      <b/>
      <u/>
      <sz val="11"/>
      <color theme="1"/>
      <name val="Ubuntu Mono"/>
      <family val="3"/>
    </font>
    <font>
      <b/>
      <strike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4" xfId="0" applyBorder="1"/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5" xfId="0" applyBorder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D71"/>
  <sheetViews>
    <sheetView tabSelected="1" topLeftCell="H1" zoomScaleNormal="100" workbookViewId="0">
      <selection activeCell="W11" sqref="W11"/>
    </sheetView>
  </sheetViews>
  <sheetFormatPr defaultRowHeight="14.4" x14ac:dyDescent="0.3"/>
  <cols>
    <col min="1" max="1" width="22.109375" style="18" bestFit="1" customWidth="1"/>
    <col min="2" max="2" width="12" bestFit="1" customWidth="1"/>
    <col min="3" max="3" width="8" bestFit="1" customWidth="1"/>
    <col min="4" max="4" width="7" bestFit="1" customWidth="1"/>
    <col min="5" max="6" width="8" bestFit="1" customWidth="1"/>
    <col min="7" max="8" width="7" bestFit="1" customWidth="1"/>
    <col min="9" max="9" width="8" bestFit="1" customWidth="1"/>
    <col min="10" max="10" width="7" bestFit="1" customWidth="1"/>
    <col min="11" max="12" width="11" bestFit="1" customWidth="1"/>
    <col min="14" max="14" width="5" bestFit="1" customWidth="1"/>
    <col min="15" max="17" width="8" bestFit="1" customWidth="1"/>
    <col min="18" max="18" width="26.44140625" style="18" bestFit="1" customWidth="1"/>
    <col min="19" max="19" width="10" bestFit="1" customWidth="1"/>
    <col min="20" max="20" width="26.44140625" style="21" bestFit="1" customWidth="1"/>
    <col min="21" max="21" width="9.88671875" bestFit="1" customWidth="1"/>
    <col min="22" max="22" width="13.88671875" bestFit="1" customWidth="1"/>
    <col min="23" max="23" width="6.88671875" bestFit="1" customWidth="1"/>
    <col min="24" max="24" width="10.88671875" bestFit="1" customWidth="1"/>
    <col min="25" max="25" width="13.88671875" bestFit="1" customWidth="1"/>
    <col min="26" max="26" width="14.88671875" bestFit="1" customWidth="1"/>
    <col min="27" max="27" width="7.88671875" style="18" customWidth="1"/>
    <col min="28" max="28" width="13.88671875" bestFit="1" customWidth="1"/>
    <col min="29" max="29" width="13.88671875" style="21" customWidth="1"/>
    <col min="30" max="30" width="15.88671875" bestFit="1" customWidth="1"/>
  </cols>
  <sheetData>
    <row r="1" spans="1:30" x14ac:dyDescent="0.3">
      <c r="A1" s="15"/>
      <c r="B1" s="16"/>
      <c r="C1" s="29" t="s">
        <v>80</v>
      </c>
      <c r="D1" s="29"/>
      <c r="E1" s="29"/>
      <c r="F1" s="17"/>
      <c r="G1" s="17"/>
      <c r="H1" s="16"/>
      <c r="I1" s="16"/>
      <c r="J1" s="31" t="s">
        <v>130</v>
      </c>
      <c r="K1" s="31"/>
      <c r="L1" s="31"/>
      <c r="M1" s="31"/>
      <c r="N1" s="31" t="s">
        <v>157</v>
      </c>
      <c r="O1" s="31"/>
      <c r="P1" s="23"/>
      <c r="Q1" s="28"/>
      <c r="R1" s="32" t="s">
        <v>80</v>
      </c>
      <c r="S1" s="33"/>
      <c r="T1" s="34"/>
      <c r="V1" s="23"/>
      <c r="W1" s="27"/>
      <c r="X1" s="31" t="s">
        <v>120</v>
      </c>
      <c r="Y1" s="31"/>
      <c r="Z1" s="31"/>
      <c r="AA1" s="30" t="s">
        <v>121</v>
      </c>
      <c r="AB1" s="29"/>
      <c r="AC1" s="26"/>
      <c r="AD1" s="14" t="s">
        <v>123</v>
      </c>
    </row>
    <row r="2" spans="1:30" x14ac:dyDescent="0.3">
      <c r="A2" s="9" t="s">
        <v>9</v>
      </c>
      <c r="B2" s="14" t="s">
        <v>10</v>
      </c>
      <c r="C2" s="14" t="s">
        <v>125</v>
      </c>
      <c r="D2" s="23" t="s">
        <v>126</v>
      </c>
      <c r="E2" s="14" t="s">
        <v>127</v>
      </c>
      <c r="F2" s="14" t="s">
        <v>132</v>
      </c>
      <c r="G2" s="14" t="s">
        <v>136</v>
      </c>
      <c r="H2" s="14" t="s">
        <v>128</v>
      </c>
      <c r="I2" s="14" t="s">
        <v>129</v>
      </c>
      <c r="J2" s="14" t="s">
        <v>135</v>
      </c>
      <c r="L2" s="14" t="s">
        <v>138</v>
      </c>
      <c r="M2" s="14" t="s">
        <v>139</v>
      </c>
      <c r="N2" s="14" t="s">
        <v>156</v>
      </c>
      <c r="O2" s="14" t="s">
        <v>133</v>
      </c>
      <c r="P2" s="14" t="s">
        <v>131</v>
      </c>
      <c r="Q2" s="14" t="s">
        <v>134</v>
      </c>
      <c r="R2" s="9" t="s">
        <v>137</v>
      </c>
      <c r="S2" s="14" t="s">
        <v>117</v>
      </c>
      <c r="T2" s="22" t="s">
        <v>158</v>
      </c>
      <c r="U2" s="14" t="s">
        <v>93</v>
      </c>
      <c r="V2" s="14" t="s">
        <v>79</v>
      </c>
      <c r="W2" s="14" t="s">
        <v>118</v>
      </c>
      <c r="X2" s="14" t="s">
        <v>95</v>
      </c>
      <c r="Y2" s="14" t="s">
        <v>94</v>
      </c>
      <c r="Z2" s="14" t="s">
        <v>119</v>
      </c>
      <c r="AA2" s="9" t="s">
        <v>122</v>
      </c>
      <c r="AB2" s="14" t="s">
        <v>94</v>
      </c>
      <c r="AC2" s="22" t="s">
        <v>124</v>
      </c>
      <c r="AD2" s="14" t="s">
        <v>76</v>
      </c>
    </row>
    <row r="3" spans="1:30" x14ac:dyDescent="0.3">
      <c r="A3" s="5" t="s">
        <v>0</v>
      </c>
      <c r="B3" s="1" t="s">
        <v>0</v>
      </c>
      <c r="C3" s="1"/>
      <c r="D3" s="1"/>
      <c r="E3" s="1"/>
      <c r="F3" s="1">
        <v>3</v>
      </c>
      <c r="G3" s="1"/>
      <c r="H3" s="1"/>
      <c r="I3" s="1"/>
      <c r="J3" s="1">
        <v>227</v>
      </c>
      <c r="K3" s="1" t="s">
        <v>99</v>
      </c>
      <c r="L3" s="1">
        <f>J3^2*8</f>
        <v>412232</v>
      </c>
      <c r="M3" s="1"/>
      <c r="N3" s="1"/>
      <c r="O3" s="1"/>
      <c r="P3" s="1"/>
      <c r="Q3" s="1"/>
      <c r="R3" s="5"/>
      <c r="S3" s="1"/>
      <c r="T3" s="10"/>
      <c r="U3" s="1"/>
      <c r="V3" s="1"/>
      <c r="W3" s="1"/>
      <c r="X3" s="1"/>
      <c r="Y3" s="1"/>
      <c r="Z3" s="1"/>
      <c r="AA3" s="5"/>
      <c r="AB3" s="1"/>
      <c r="AC3" s="10"/>
      <c r="AD3" s="14" t="s">
        <v>77</v>
      </c>
    </row>
    <row r="4" spans="1:30" x14ac:dyDescent="0.3">
      <c r="A4" s="6" t="s">
        <v>1</v>
      </c>
      <c r="B4" s="2" t="s">
        <v>8</v>
      </c>
      <c r="C4" s="2">
        <v>1</v>
      </c>
      <c r="D4" s="2">
        <v>3</v>
      </c>
      <c r="E4" s="2">
        <v>3</v>
      </c>
      <c r="F4" s="2">
        <v>64</v>
      </c>
      <c r="G4" s="2">
        <v>227</v>
      </c>
      <c r="H4" s="2">
        <v>2</v>
      </c>
      <c r="I4" s="2">
        <v>0</v>
      </c>
      <c r="J4" s="2">
        <v>113</v>
      </c>
      <c r="K4" s="2" t="s">
        <v>100</v>
      </c>
      <c r="L4" s="2">
        <f>J4^2*F4</f>
        <v>817216</v>
      </c>
      <c r="M4" s="2"/>
      <c r="N4" s="2">
        <f>G4*E4*D4</f>
        <v>2043</v>
      </c>
      <c r="O4" s="2">
        <f>D4^2*8*F4</f>
        <v>4608</v>
      </c>
      <c r="P4" s="2">
        <f>F4</f>
        <v>64</v>
      </c>
      <c r="Q4" s="2">
        <f>O4+P4</f>
        <v>4672</v>
      </c>
      <c r="R4" s="6" t="str">
        <f>DEC2HEX(J4,2)&amp;DEC2HEX(G4,2)&amp;"_"&amp;DEC2HEX(D4,2)&amp;DEC2HEX(H4,1)&amp;DEC2HEX(C4,1)</f>
        <v>71E3_0321</v>
      </c>
      <c r="S4" s="2" t="str">
        <f>DEC2HEX(F4,4)&amp;"_"&amp;DEC2HEX(E4,4)</f>
        <v>0040_0003</v>
      </c>
      <c r="T4" s="11" t="str">
        <f>DEC2HEX(D4*H4,4)&amp;"_"&amp;DEC2HEX(D4^2,2)&amp;"00"</f>
        <v>0006_0900</v>
      </c>
      <c r="U4" s="2">
        <v>0.01</v>
      </c>
      <c r="V4" s="2">
        <v>6.25E-2</v>
      </c>
      <c r="W4" s="2">
        <f>D4^2*E4</f>
        <v>27</v>
      </c>
      <c r="X4" s="2">
        <f>L4*W4</f>
        <v>22064832</v>
      </c>
      <c r="Y4" s="2">
        <f>L4*W4*0.03</f>
        <v>661944.96</v>
      </c>
      <c r="Z4" s="2">
        <f>L4*W4*U4*V4</f>
        <v>13790.52</v>
      </c>
      <c r="AA4" s="6">
        <f>D4*J3*J4*F3</f>
        <v>230859</v>
      </c>
      <c r="AB4" s="2">
        <f>AA4*0.03</f>
        <v>6925.7699999999995</v>
      </c>
      <c r="AC4" s="11">
        <f>D4*J3</f>
        <v>681</v>
      </c>
      <c r="AD4" s="14">
        <f>X4/AA4</f>
        <v>95.57709251101322</v>
      </c>
    </row>
    <row r="5" spans="1:30" x14ac:dyDescent="0.3">
      <c r="A5" s="7" t="s">
        <v>2</v>
      </c>
      <c r="B5" s="3" t="s">
        <v>70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7"/>
      <c r="S5" s="3"/>
      <c r="T5" s="12"/>
      <c r="U5" s="3"/>
      <c r="V5" s="3"/>
      <c r="W5" s="3"/>
      <c r="X5" s="3"/>
      <c r="Y5" s="3"/>
      <c r="Z5" s="3"/>
      <c r="AA5" s="7"/>
      <c r="AB5" s="3"/>
      <c r="AC5" s="12"/>
      <c r="AD5" s="14"/>
    </row>
    <row r="6" spans="1:30" x14ac:dyDescent="0.3">
      <c r="A6" s="8" t="s">
        <v>3</v>
      </c>
      <c r="B6" s="4" t="s">
        <v>71</v>
      </c>
      <c r="C6" s="4">
        <v>2</v>
      </c>
      <c r="D6" s="4">
        <v>3</v>
      </c>
      <c r="E6" s="4">
        <v>1</v>
      </c>
      <c r="F6" s="4">
        <v>64</v>
      </c>
      <c r="G6" s="4">
        <v>113</v>
      </c>
      <c r="H6" s="4">
        <v>2</v>
      </c>
      <c r="I6" s="4">
        <v>0</v>
      </c>
      <c r="J6" s="4">
        <v>56</v>
      </c>
      <c r="K6" s="4" t="s">
        <v>101</v>
      </c>
      <c r="L6" s="4">
        <f>J6^2*F6</f>
        <v>200704</v>
      </c>
      <c r="M6" s="4"/>
      <c r="N6" s="4">
        <f>G6*8*D6</f>
        <v>2712</v>
      </c>
      <c r="O6" s="4"/>
      <c r="P6" s="4"/>
      <c r="Q6" s="4"/>
      <c r="R6" s="8" t="str">
        <f>DEC2HEX(J6,2)&amp;DEC2HEX(G6,2)&amp;"_"&amp;DEC2HEX(D6,2)&amp;DEC2HEX(H6,1)&amp;DEC2HEX(C6,1)</f>
        <v>3871_0322</v>
      </c>
      <c r="S6" s="4" t="str">
        <f>DEC2HEX(F6,4)&amp;"_"&amp;DEC2HEX(F6,4)</f>
        <v>0040_0040</v>
      </c>
      <c r="T6" s="13" t="str">
        <f>DEC2HEX(D6*H6,4)&amp;"_"&amp;DEC2HEX(D6^2,2)&amp;"00"</f>
        <v>0006_0900</v>
      </c>
      <c r="U6" s="4">
        <v>0.01</v>
      </c>
      <c r="V6" s="4">
        <v>6.25E-2</v>
      </c>
      <c r="W6" s="4">
        <f>D6^2*E6</f>
        <v>9</v>
      </c>
      <c r="X6" s="4">
        <f>L6*W6</f>
        <v>1806336</v>
      </c>
      <c r="Y6" s="4">
        <f>L6*W6*0.03</f>
        <v>54190.079999999994</v>
      </c>
      <c r="Z6" s="4">
        <f>L6*W6*U6*V6</f>
        <v>1128.96</v>
      </c>
      <c r="AA6" s="8">
        <f>D6*J4*J6*F4</f>
        <v>1214976</v>
      </c>
      <c r="AB6" s="4">
        <f>AA6*0.03</f>
        <v>36449.279999999999</v>
      </c>
      <c r="AC6" s="13">
        <f>D6*J4</f>
        <v>339</v>
      </c>
      <c r="AD6" s="14">
        <f t="shared" ref="AD6:AD7" si="0">X6/AA6</f>
        <v>1.4867256637168142</v>
      </c>
    </row>
    <row r="7" spans="1:30" x14ac:dyDescent="0.3">
      <c r="A7" s="6" t="s">
        <v>4</v>
      </c>
      <c r="B7" s="2" t="s">
        <v>8</v>
      </c>
      <c r="C7" s="2">
        <v>1</v>
      </c>
      <c r="D7" s="2">
        <v>1</v>
      </c>
      <c r="E7" s="2">
        <v>64</v>
      </c>
      <c r="F7" s="2">
        <v>16</v>
      </c>
      <c r="G7" s="2">
        <v>56</v>
      </c>
      <c r="H7" s="2">
        <v>1</v>
      </c>
      <c r="I7" s="2">
        <v>0</v>
      </c>
      <c r="J7" s="2">
        <v>56</v>
      </c>
      <c r="K7" s="2" t="s">
        <v>102</v>
      </c>
      <c r="L7" s="2">
        <f>J7^2*F7</f>
        <v>50176</v>
      </c>
      <c r="M7" s="2">
        <f>(G7+I10)^2*F7</f>
        <v>51984</v>
      </c>
      <c r="N7" s="2">
        <f>G7*E7*D7</f>
        <v>3584</v>
      </c>
      <c r="O7" s="2">
        <f>D7^2*E7*F7</f>
        <v>1024</v>
      </c>
      <c r="P7" s="2">
        <f>F7</f>
        <v>16</v>
      </c>
      <c r="Q7" s="2">
        <f>O7+P7</f>
        <v>1040</v>
      </c>
      <c r="R7" s="6" t="str">
        <f>DEC2HEX(J7,2)&amp;DEC2HEX(G7,2)&amp;"_"&amp;DEC2HEX(D7,2)&amp;DEC2HEX(H7,1)&amp;DEC2HEX(C7,1)</f>
        <v>3838_0111</v>
      </c>
      <c r="S7" s="2" t="str">
        <f>DEC2HEX(F7,4)&amp;"_"&amp;DEC2HEX(E7,4)</f>
        <v>0010_0040</v>
      </c>
      <c r="T7" s="11" t="str">
        <f>DEC2HEX(D7*H7,4)&amp;"_"&amp;DEC2HEX(D7^2,2)&amp;"00"</f>
        <v>0001_0100</v>
      </c>
      <c r="U7" s="2">
        <v>0.01</v>
      </c>
      <c r="V7" s="2">
        <v>6.25E-2</v>
      </c>
      <c r="W7" s="2">
        <f>D7^2*E7</f>
        <v>64</v>
      </c>
      <c r="X7" s="2">
        <f>L7*W7</f>
        <v>3211264</v>
      </c>
      <c r="Y7" s="2">
        <f>L7*W7*0.03</f>
        <v>96337.919999999998</v>
      </c>
      <c r="Z7" s="2">
        <f>L7*W7*U7*V7</f>
        <v>2007.04</v>
      </c>
      <c r="AA7" s="6">
        <f>D7*J6*J7*F6</f>
        <v>200704</v>
      </c>
      <c r="AB7" s="2">
        <f>AA7*0.03</f>
        <v>6021.12</v>
      </c>
      <c r="AC7" s="11">
        <f>D7*J6</f>
        <v>56</v>
      </c>
      <c r="AD7" s="14">
        <f t="shared" si="0"/>
        <v>16</v>
      </c>
    </row>
    <row r="8" spans="1:30" x14ac:dyDescent="0.3">
      <c r="A8" s="7" t="s">
        <v>5</v>
      </c>
      <c r="B8" s="3" t="s">
        <v>70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7"/>
      <c r="S8" s="3"/>
      <c r="T8" s="12"/>
      <c r="U8" s="3"/>
      <c r="V8" s="3"/>
      <c r="W8" s="3"/>
      <c r="X8" s="3"/>
      <c r="Y8" s="3"/>
      <c r="Z8" s="3"/>
      <c r="AA8" s="7"/>
      <c r="AB8" s="3"/>
      <c r="AC8" s="12"/>
      <c r="AD8" s="14"/>
    </row>
    <row r="9" spans="1:30" x14ac:dyDescent="0.3">
      <c r="A9" s="6" t="s">
        <v>6</v>
      </c>
      <c r="B9" s="2" t="s">
        <v>8</v>
      </c>
      <c r="C9" s="2">
        <v>1</v>
      </c>
      <c r="D9" s="2">
        <v>1</v>
      </c>
      <c r="E9" s="2">
        <v>16</v>
      </c>
      <c r="F9" s="2">
        <v>64</v>
      </c>
      <c r="G9" s="2">
        <v>56</v>
      </c>
      <c r="H9" s="2">
        <v>1</v>
      </c>
      <c r="I9" s="2">
        <v>0</v>
      </c>
      <c r="J9" s="2">
        <v>56</v>
      </c>
      <c r="K9" s="2" t="s">
        <v>101</v>
      </c>
      <c r="L9" s="2">
        <f>J9^2*F9</f>
        <v>200704</v>
      </c>
      <c r="M9" s="2"/>
      <c r="N9" s="2">
        <f t="shared" ref="N9:N10" si="1">G9*E9*D9</f>
        <v>896</v>
      </c>
      <c r="O9" s="2">
        <f>D9^2*E9*F9</f>
        <v>1024</v>
      </c>
      <c r="P9" s="2">
        <f>F9</f>
        <v>64</v>
      </c>
      <c r="Q9" s="2">
        <f t="shared" ref="Q9:Q10" si="2">O9+P9</f>
        <v>1088</v>
      </c>
      <c r="R9" s="6" t="str">
        <f t="shared" ref="R9:R10" si="3">DEC2HEX(J9,2)&amp;DEC2HEX(G9,2)&amp;"_"&amp;DEC2HEX(D9,2)&amp;DEC2HEX(H9,1)&amp;DEC2HEX(C9,1)</f>
        <v>3838_0111</v>
      </c>
      <c r="S9" s="2" t="str">
        <f>DEC2HEX(F9,4)&amp;"_"&amp;DEC2HEX(E9,4)</f>
        <v>0040_0010</v>
      </c>
      <c r="T9" s="11" t="str">
        <f>DEC2HEX(D9*H9,4)&amp;"_"&amp;DEC2HEX(D9^2,2)&amp;"00"</f>
        <v>0001_0100</v>
      </c>
      <c r="U9" s="2">
        <v>0.01</v>
      </c>
      <c r="V9" s="2">
        <v>6.25E-2</v>
      </c>
      <c r="W9" s="2">
        <f>D9^2*E9</f>
        <v>16</v>
      </c>
      <c r="X9" s="2">
        <f>L9*W9</f>
        <v>3211264</v>
      </c>
      <c r="Y9" s="2">
        <f>L9*W9*0.03</f>
        <v>96337.919999999998</v>
      </c>
      <c r="Z9" s="2">
        <f>L9*W9*U9*V9</f>
        <v>2007.04</v>
      </c>
      <c r="AA9" s="6">
        <f>D9*J7*J9*F7</f>
        <v>50176</v>
      </c>
      <c r="AB9" s="2">
        <f>AA9*0.03</f>
        <v>1505.28</v>
      </c>
      <c r="AC9" s="11">
        <f>D9*J7</f>
        <v>56</v>
      </c>
      <c r="AD9" s="14">
        <f t="shared" ref="AD9:AD10" si="4">X9/AA9</f>
        <v>64</v>
      </c>
    </row>
    <row r="10" spans="1:30" x14ac:dyDescent="0.3">
      <c r="A10" s="6" t="s">
        <v>7</v>
      </c>
      <c r="B10" s="2" t="s">
        <v>8</v>
      </c>
      <c r="C10" s="2">
        <v>1</v>
      </c>
      <c r="D10" s="2">
        <v>3</v>
      </c>
      <c r="E10" s="2">
        <v>16</v>
      </c>
      <c r="F10" s="2">
        <v>64</v>
      </c>
      <c r="G10" s="2">
        <v>56</v>
      </c>
      <c r="H10" s="2">
        <v>1</v>
      </c>
      <c r="I10" s="2">
        <v>1</v>
      </c>
      <c r="J10" s="2">
        <v>56</v>
      </c>
      <c r="K10" s="2" t="s">
        <v>101</v>
      </c>
      <c r="L10" s="2">
        <f>J10^2*F10</f>
        <v>200704</v>
      </c>
      <c r="M10" s="2"/>
      <c r="N10" s="2">
        <f t="shared" si="1"/>
        <v>2688</v>
      </c>
      <c r="O10" s="2">
        <f>D10^2*E10*F10</f>
        <v>9216</v>
      </c>
      <c r="P10" s="2">
        <f>F10</f>
        <v>64</v>
      </c>
      <c r="Q10" s="2">
        <f t="shared" si="2"/>
        <v>9280</v>
      </c>
      <c r="R10" s="6" t="str">
        <f t="shared" si="3"/>
        <v>3838_0311</v>
      </c>
      <c r="S10" s="2" t="str">
        <f>DEC2HEX(F10,4)&amp;"_"&amp;DEC2HEX(E10,4)</f>
        <v>0040_0010</v>
      </c>
      <c r="T10" s="11" t="str">
        <f>DEC2HEX(D10*H10,4)&amp;"_"&amp;DEC2HEX(D10^2,2)&amp;"00"</f>
        <v>0003_0900</v>
      </c>
      <c r="U10" s="2">
        <v>0.01</v>
      </c>
      <c r="V10" s="2">
        <v>6.25E-2</v>
      </c>
      <c r="W10" s="2">
        <f>D10^2*E10</f>
        <v>144</v>
      </c>
      <c r="X10" s="2">
        <f>L10*W10</f>
        <v>28901376</v>
      </c>
      <c r="Y10" s="2">
        <f>L10*W10*0.03</f>
        <v>867041.27999999991</v>
      </c>
      <c r="Z10" s="2">
        <f>L10*W10*U10*V10</f>
        <v>18063.36</v>
      </c>
      <c r="AA10" s="6">
        <f>D10*J7*J10*F7</f>
        <v>150528</v>
      </c>
      <c r="AB10" s="2">
        <f>AA10*0.03</f>
        <v>4515.84</v>
      </c>
      <c r="AC10" s="11">
        <f>D10*J7</f>
        <v>168</v>
      </c>
      <c r="AD10" s="14">
        <f t="shared" si="4"/>
        <v>192</v>
      </c>
    </row>
    <row r="11" spans="1:30" x14ac:dyDescent="0.3">
      <c r="A11" s="7" t="s">
        <v>11</v>
      </c>
      <c r="B11" s="3" t="s">
        <v>70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7"/>
      <c r="S11" s="3"/>
      <c r="T11" s="12"/>
      <c r="U11" s="3"/>
      <c r="V11" s="3"/>
      <c r="W11" s="3"/>
      <c r="X11" s="3"/>
      <c r="Y11" s="3"/>
      <c r="Z11" s="3"/>
      <c r="AA11" s="7"/>
      <c r="AB11" s="3"/>
      <c r="AC11" s="12"/>
      <c r="AD11" s="14"/>
    </row>
    <row r="12" spans="1:30" x14ac:dyDescent="0.3">
      <c r="A12" s="7" t="s">
        <v>12</v>
      </c>
      <c r="B12" s="3" t="s">
        <v>70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7"/>
      <c r="S12" s="3"/>
      <c r="T12" s="12"/>
      <c r="U12" s="3"/>
      <c r="V12" s="3"/>
      <c r="W12" s="3"/>
      <c r="X12" s="3"/>
      <c r="Y12" s="3"/>
      <c r="Z12" s="3"/>
      <c r="AA12" s="7"/>
      <c r="AB12" s="3"/>
      <c r="AC12" s="12"/>
      <c r="AD12" s="14"/>
    </row>
    <row r="13" spans="1:30" x14ac:dyDescent="0.3">
      <c r="A13" s="5" t="s">
        <v>19</v>
      </c>
      <c r="B13" s="1" t="s">
        <v>73</v>
      </c>
      <c r="C13" s="1"/>
      <c r="D13" s="1"/>
      <c r="E13" s="1"/>
      <c r="F13" s="1">
        <v>128</v>
      </c>
      <c r="G13" s="1"/>
      <c r="H13" s="1"/>
      <c r="I13" s="1"/>
      <c r="J13" s="1">
        <v>56</v>
      </c>
      <c r="K13" s="1" t="s">
        <v>103</v>
      </c>
      <c r="L13" s="1"/>
      <c r="M13" s="1"/>
      <c r="N13" s="1"/>
      <c r="O13" s="1"/>
      <c r="P13" s="1"/>
      <c r="Q13" s="1"/>
      <c r="R13" s="5"/>
      <c r="S13" s="1"/>
      <c r="T13" s="10"/>
      <c r="U13" s="1"/>
      <c r="V13" s="1"/>
      <c r="W13" s="1"/>
      <c r="X13" s="1"/>
      <c r="Y13" s="1"/>
      <c r="Z13" s="1"/>
      <c r="AA13" s="5"/>
      <c r="AB13" s="1"/>
      <c r="AC13" s="10"/>
      <c r="AD13" s="14"/>
    </row>
    <row r="14" spans="1:30" x14ac:dyDescent="0.3">
      <c r="A14" s="6" t="s">
        <v>13</v>
      </c>
      <c r="B14" s="2" t="s">
        <v>8</v>
      </c>
      <c r="C14" s="2">
        <v>1</v>
      </c>
      <c r="D14" s="2">
        <v>1</v>
      </c>
      <c r="E14" s="2">
        <v>128</v>
      </c>
      <c r="F14" s="2">
        <v>16</v>
      </c>
      <c r="G14" s="2">
        <v>56</v>
      </c>
      <c r="H14" s="2">
        <v>1</v>
      </c>
      <c r="I14" s="2">
        <v>0</v>
      </c>
      <c r="J14" s="2">
        <v>56</v>
      </c>
      <c r="K14" s="2" t="s">
        <v>102</v>
      </c>
      <c r="L14" s="2">
        <f>J14^2*F14</f>
        <v>50176</v>
      </c>
      <c r="M14" s="2">
        <f>(G14+I17)^2*F14</f>
        <v>51984</v>
      </c>
      <c r="N14" s="2">
        <f>G14*E14*D14</f>
        <v>7168</v>
      </c>
      <c r="O14" s="2">
        <f>D14^2*E14*F14</f>
        <v>2048</v>
      </c>
      <c r="P14" s="2">
        <f>F14</f>
        <v>16</v>
      </c>
      <c r="Q14" s="2">
        <f>O14+P14</f>
        <v>2064</v>
      </c>
      <c r="R14" s="6" t="str">
        <f>DEC2HEX(J14,2)&amp;DEC2HEX(G14,2)&amp;"_"&amp;DEC2HEX(D14,2)&amp;DEC2HEX(H14,1)&amp;DEC2HEX(C14,1)</f>
        <v>3838_0111</v>
      </c>
      <c r="S14" s="2" t="str">
        <f>DEC2HEX(F14,4)&amp;"_"&amp;DEC2HEX(E14,4)</f>
        <v>0010_0080</v>
      </c>
      <c r="T14" s="11" t="str">
        <f>DEC2HEX(D14*H14,4)&amp;"_"&amp;DEC2HEX(D14^2,2)&amp;"00"</f>
        <v>0001_0100</v>
      </c>
      <c r="U14" s="2">
        <v>0.01</v>
      </c>
      <c r="V14" s="2">
        <v>6.25E-2</v>
      </c>
      <c r="W14" s="2">
        <f>D14^2*E14</f>
        <v>128</v>
      </c>
      <c r="X14" s="2">
        <f>L14*W14</f>
        <v>6422528</v>
      </c>
      <c r="Y14" s="2">
        <f>L14*W14*0.03</f>
        <v>192675.84</v>
      </c>
      <c r="Z14" s="2">
        <f>L14*W14*U14*V14</f>
        <v>4014.08</v>
      </c>
      <c r="AA14" s="6">
        <f>D14*J13*J14*F13</f>
        <v>401408</v>
      </c>
      <c r="AB14" s="2">
        <f>AA14*0.03</f>
        <v>12042.24</v>
      </c>
      <c r="AC14" s="11">
        <f>D14*J13</f>
        <v>56</v>
      </c>
      <c r="AD14" s="14">
        <f>X14/AA14</f>
        <v>16</v>
      </c>
    </row>
    <row r="15" spans="1:30" x14ac:dyDescent="0.3">
      <c r="A15" s="7" t="s">
        <v>14</v>
      </c>
      <c r="B15" s="3" t="s">
        <v>70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7"/>
      <c r="S15" s="3"/>
      <c r="T15" s="12"/>
      <c r="U15" s="3"/>
      <c r="V15" s="3"/>
      <c r="W15" s="3"/>
      <c r="X15" s="3"/>
      <c r="Y15" s="3"/>
      <c r="Z15" s="3"/>
      <c r="AA15" s="7"/>
      <c r="AB15" s="3"/>
      <c r="AC15" s="12"/>
      <c r="AD15" s="14"/>
    </row>
    <row r="16" spans="1:30" x14ac:dyDescent="0.3">
      <c r="A16" s="6" t="s">
        <v>15</v>
      </c>
      <c r="B16" s="2" t="s">
        <v>8</v>
      </c>
      <c r="C16" s="2">
        <v>1</v>
      </c>
      <c r="D16" s="2">
        <v>1</v>
      </c>
      <c r="E16" s="2">
        <v>16</v>
      </c>
      <c r="F16" s="2">
        <v>64</v>
      </c>
      <c r="G16" s="2">
        <v>56</v>
      </c>
      <c r="H16" s="2">
        <v>1</v>
      </c>
      <c r="I16" s="2">
        <v>0</v>
      </c>
      <c r="J16" s="2">
        <v>56</v>
      </c>
      <c r="K16" s="2" t="s">
        <v>101</v>
      </c>
      <c r="L16" s="2">
        <f>J16^2*F16</f>
        <v>200704</v>
      </c>
      <c r="M16" s="2"/>
      <c r="N16" s="2">
        <f t="shared" ref="N16:N17" si="5">G16*E16*D16</f>
        <v>896</v>
      </c>
      <c r="O16" s="2">
        <f>D16^2*E16*F16</f>
        <v>1024</v>
      </c>
      <c r="P16" s="2">
        <f>F16</f>
        <v>64</v>
      </c>
      <c r="Q16" s="2">
        <f t="shared" ref="Q16:Q17" si="6">O16+P16</f>
        <v>1088</v>
      </c>
      <c r="R16" s="6" t="str">
        <f t="shared" ref="R16:R17" si="7">DEC2HEX(J16,2)&amp;DEC2HEX(G16,2)&amp;"_"&amp;DEC2HEX(D16,2)&amp;DEC2HEX(H16,1)&amp;DEC2HEX(C16,1)</f>
        <v>3838_0111</v>
      </c>
      <c r="S16" s="2" t="str">
        <f>DEC2HEX(F16,4)&amp;"_"&amp;DEC2HEX(E16,4)</f>
        <v>0040_0010</v>
      </c>
      <c r="T16" s="11" t="str">
        <f>DEC2HEX(D16*H16,4)&amp;"_"&amp;DEC2HEX(D16^2,2)&amp;"00"</f>
        <v>0001_0100</v>
      </c>
      <c r="U16" s="2">
        <v>0.01</v>
      </c>
      <c r="V16" s="2">
        <v>6.25E-2</v>
      </c>
      <c r="W16" s="2">
        <f>D16^2*E16</f>
        <v>16</v>
      </c>
      <c r="X16" s="2">
        <f>L16*W16</f>
        <v>3211264</v>
      </c>
      <c r="Y16" s="2">
        <f>L16*W16*0.03</f>
        <v>96337.919999999998</v>
      </c>
      <c r="Z16" s="2">
        <f>L16*W16*U16*V16</f>
        <v>2007.04</v>
      </c>
      <c r="AA16" s="6">
        <f>D16*J14*J16*F14</f>
        <v>50176</v>
      </c>
      <c r="AB16" s="2">
        <f>AA16*0.03</f>
        <v>1505.28</v>
      </c>
      <c r="AC16" s="11">
        <f>D16*J14</f>
        <v>56</v>
      </c>
      <c r="AD16" s="14">
        <f t="shared" ref="AD16:AD17" si="8">X16/AA16</f>
        <v>64</v>
      </c>
    </row>
    <row r="17" spans="1:30" x14ac:dyDescent="0.3">
      <c r="A17" s="6" t="s">
        <v>16</v>
      </c>
      <c r="B17" s="2" t="s">
        <v>8</v>
      </c>
      <c r="C17" s="2">
        <v>1</v>
      </c>
      <c r="D17" s="2">
        <v>3</v>
      </c>
      <c r="E17" s="2">
        <v>16</v>
      </c>
      <c r="F17" s="2">
        <v>64</v>
      </c>
      <c r="G17" s="2">
        <v>56</v>
      </c>
      <c r="H17" s="2">
        <v>1</v>
      </c>
      <c r="I17" s="2">
        <v>1</v>
      </c>
      <c r="J17" s="2">
        <v>56</v>
      </c>
      <c r="K17" s="2" t="s">
        <v>101</v>
      </c>
      <c r="L17" s="2">
        <f>J17^2*F17</f>
        <v>200704</v>
      </c>
      <c r="M17" s="2"/>
      <c r="N17" s="2">
        <f t="shared" si="5"/>
        <v>2688</v>
      </c>
      <c r="O17" s="2">
        <f>D17^2*E17*F17</f>
        <v>9216</v>
      </c>
      <c r="P17" s="2">
        <f>F17</f>
        <v>64</v>
      </c>
      <c r="Q17" s="2">
        <f t="shared" si="6"/>
        <v>9280</v>
      </c>
      <c r="R17" s="6" t="str">
        <f t="shared" si="7"/>
        <v>3838_0311</v>
      </c>
      <c r="S17" s="2" t="str">
        <f>DEC2HEX(F17,4)&amp;"_"&amp;DEC2HEX(E17,4)</f>
        <v>0040_0010</v>
      </c>
      <c r="T17" s="11" t="str">
        <f>DEC2HEX(D17*H17,4)&amp;"_"&amp;DEC2HEX(D17^2,2)&amp;"00"</f>
        <v>0003_0900</v>
      </c>
      <c r="U17" s="2">
        <v>0.01</v>
      </c>
      <c r="V17" s="2">
        <v>6.25E-2</v>
      </c>
      <c r="W17" s="2">
        <f>D17^2*E17</f>
        <v>144</v>
      </c>
      <c r="X17" s="2">
        <f>L17*W17</f>
        <v>28901376</v>
      </c>
      <c r="Y17" s="2">
        <f>L17*W17*0.03</f>
        <v>867041.27999999991</v>
      </c>
      <c r="Z17" s="2">
        <f>L17*W17*U17*V17</f>
        <v>18063.36</v>
      </c>
      <c r="AA17" s="6">
        <f>D17*J14*J17*F14</f>
        <v>150528</v>
      </c>
      <c r="AB17" s="2">
        <f>AA17*0.03</f>
        <v>4515.84</v>
      </c>
      <c r="AC17" s="11">
        <f>D17*J14</f>
        <v>168</v>
      </c>
      <c r="AD17" s="14">
        <f t="shared" si="8"/>
        <v>192</v>
      </c>
    </row>
    <row r="18" spans="1:30" x14ac:dyDescent="0.3">
      <c r="A18" s="7" t="s">
        <v>17</v>
      </c>
      <c r="B18" s="3" t="s">
        <v>70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7"/>
      <c r="S18" s="3"/>
      <c r="T18" s="12"/>
      <c r="U18" s="3"/>
      <c r="V18" s="3"/>
      <c r="W18" s="3"/>
      <c r="X18" s="3"/>
      <c r="Y18" s="3"/>
      <c r="Z18" s="3"/>
      <c r="AA18" s="7"/>
      <c r="AB18" s="3"/>
      <c r="AC18" s="12"/>
      <c r="AD18" s="14"/>
    </row>
    <row r="19" spans="1:30" x14ac:dyDescent="0.3">
      <c r="A19" s="7" t="s">
        <v>18</v>
      </c>
      <c r="B19" s="3" t="s">
        <v>70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7"/>
      <c r="S19" s="3"/>
      <c r="T19" s="12"/>
      <c r="U19" s="3"/>
      <c r="V19" s="3"/>
      <c r="W19" s="3"/>
      <c r="X19" s="3"/>
      <c r="Y19" s="3"/>
      <c r="Z19" s="3"/>
      <c r="AA19" s="7"/>
      <c r="AB19" s="3"/>
      <c r="AC19" s="12"/>
      <c r="AD19" s="14"/>
    </row>
    <row r="20" spans="1:30" x14ac:dyDescent="0.3">
      <c r="A20" s="5" t="s">
        <v>20</v>
      </c>
      <c r="B20" s="1" t="s">
        <v>73</v>
      </c>
      <c r="C20" s="1"/>
      <c r="D20" s="1"/>
      <c r="E20" s="1"/>
      <c r="F20" s="1">
        <v>128</v>
      </c>
      <c r="G20" s="1"/>
      <c r="H20" s="1"/>
      <c r="I20" s="1"/>
      <c r="J20" s="1">
        <v>56</v>
      </c>
      <c r="K20" s="1" t="s">
        <v>103</v>
      </c>
      <c r="L20" s="1"/>
      <c r="M20" s="1"/>
      <c r="N20" s="1"/>
      <c r="O20" s="1"/>
      <c r="P20" s="1"/>
      <c r="Q20" s="1"/>
      <c r="R20" s="5"/>
      <c r="S20" s="1"/>
      <c r="T20" s="10"/>
      <c r="U20" s="1"/>
      <c r="V20" s="1"/>
      <c r="W20" s="1"/>
      <c r="X20" s="1"/>
      <c r="Y20" s="1"/>
      <c r="Z20" s="1"/>
      <c r="AA20" s="5"/>
      <c r="AB20" s="1"/>
      <c r="AC20" s="10"/>
      <c r="AD20" s="14"/>
    </row>
    <row r="21" spans="1:30" x14ac:dyDescent="0.3">
      <c r="A21" s="8" t="s">
        <v>21</v>
      </c>
      <c r="B21" s="4" t="s">
        <v>71</v>
      </c>
      <c r="C21" s="4">
        <v>2</v>
      </c>
      <c r="D21" s="4">
        <v>3</v>
      </c>
      <c r="E21" s="4">
        <v>1</v>
      </c>
      <c r="F21" s="4">
        <v>128</v>
      </c>
      <c r="G21" s="4">
        <v>56</v>
      </c>
      <c r="H21" s="4">
        <v>2</v>
      </c>
      <c r="I21" s="4">
        <v>0</v>
      </c>
      <c r="J21" s="4">
        <v>28</v>
      </c>
      <c r="K21" s="4" t="s">
        <v>105</v>
      </c>
      <c r="L21" s="4">
        <f>J21^2*F21</f>
        <v>100352</v>
      </c>
      <c r="M21" s="4"/>
      <c r="N21" s="4">
        <f>G21*8*D21</f>
        <v>1344</v>
      </c>
      <c r="O21" s="4"/>
      <c r="P21" s="4"/>
      <c r="Q21" s="4"/>
      <c r="R21" s="8" t="str">
        <f>DEC2HEX(J21,2)&amp;DEC2HEX(G21,2)&amp;"_"&amp;DEC2HEX(D21,2)&amp;DEC2HEX(H21,1)&amp;DEC2HEX(C21,1)</f>
        <v>1C38_0322</v>
      </c>
      <c r="S21" s="4" t="str">
        <f>DEC2HEX(F21,4)&amp;"_"&amp;DEC2HEX(F21,4)</f>
        <v>0080_0080</v>
      </c>
      <c r="T21" s="13" t="str">
        <f>DEC2HEX(D21*H21,4)&amp;"_"&amp;DEC2HEX(D21^2,2)&amp;"00"</f>
        <v>0006_0900</v>
      </c>
      <c r="U21" s="4">
        <v>0.01</v>
      </c>
      <c r="V21" s="4">
        <v>6.25E-2</v>
      </c>
      <c r="W21" s="4">
        <f>D21^2*E21</f>
        <v>9</v>
      </c>
      <c r="X21" s="4">
        <f>L21*W21</f>
        <v>903168</v>
      </c>
      <c r="Y21" s="4">
        <f>L21*W21*0.03</f>
        <v>27095.039999999997</v>
      </c>
      <c r="Z21" s="4">
        <f>L21*W21*U21*V21</f>
        <v>564.48</v>
      </c>
      <c r="AA21" s="8">
        <f>D21*J20*J21*F20</f>
        <v>602112</v>
      </c>
      <c r="AB21" s="4">
        <f>AA21*0.03</f>
        <v>18063.36</v>
      </c>
      <c r="AC21" s="13">
        <f>D21*J20</f>
        <v>168</v>
      </c>
      <c r="AD21" s="14">
        <f t="shared" ref="AD21:AD22" si="9">X21/AA21</f>
        <v>1.5</v>
      </c>
    </row>
    <row r="22" spans="1:30" x14ac:dyDescent="0.3">
      <c r="A22" s="6" t="s">
        <v>22</v>
      </c>
      <c r="B22" s="2" t="s">
        <v>8</v>
      </c>
      <c r="C22" s="2">
        <v>1</v>
      </c>
      <c r="D22" s="2">
        <v>1</v>
      </c>
      <c r="E22" s="2">
        <v>128</v>
      </c>
      <c r="F22" s="2">
        <v>32</v>
      </c>
      <c r="G22" s="2">
        <v>28</v>
      </c>
      <c r="H22" s="2">
        <v>1</v>
      </c>
      <c r="I22" s="2">
        <v>0</v>
      </c>
      <c r="J22" s="2">
        <v>28</v>
      </c>
      <c r="K22" s="2" t="s">
        <v>104</v>
      </c>
      <c r="L22" s="2">
        <f>J22^2*F22</f>
        <v>25088</v>
      </c>
      <c r="M22" s="2">
        <f>(G22+I25)^2*F22</f>
        <v>26912</v>
      </c>
      <c r="N22" s="2">
        <f>G22*E22*D22</f>
        <v>3584</v>
      </c>
      <c r="O22" s="2">
        <f>D22^2*E22*F22</f>
        <v>4096</v>
      </c>
      <c r="P22" s="2">
        <f>F22</f>
        <v>32</v>
      </c>
      <c r="Q22" s="2">
        <f>O22+P22</f>
        <v>4128</v>
      </c>
      <c r="R22" s="6" t="str">
        <f>DEC2HEX(J22,2)&amp;DEC2HEX(G22,2)&amp;"_"&amp;DEC2HEX(D22,2)&amp;DEC2HEX(H22,1)&amp;DEC2HEX(C22,1)</f>
        <v>1C1C_0111</v>
      </c>
      <c r="S22" s="2" t="str">
        <f>DEC2HEX(F22,4)&amp;"_"&amp;DEC2HEX(E22,4)</f>
        <v>0020_0080</v>
      </c>
      <c r="T22" s="11" t="str">
        <f>DEC2HEX(D22*H22,4)&amp;"_"&amp;DEC2HEX(D22^2,2)&amp;"00"</f>
        <v>0001_0100</v>
      </c>
      <c r="U22" s="2">
        <v>0.01</v>
      </c>
      <c r="V22" s="2">
        <v>6.25E-2</v>
      </c>
      <c r="W22" s="2">
        <f>D22^2*E22</f>
        <v>128</v>
      </c>
      <c r="X22" s="2">
        <f>L22*W22</f>
        <v>3211264</v>
      </c>
      <c r="Y22" s="2">
        <f>L22*W22*0.03</f>
        <v>96337.919999999998</v>
      </c>
      <c r="Z22" s="2">
        <f>L22*W22*U22*V22</f>
        <v>2007.04</v>
      </c>
      <c r="AA22" s="6">
        <f>D22*J21*J22*F21</f>
        <v>100352</v>
      </c>
      <c r="AB22" s="2">
        <f>AA22*0.03</f>
        <v>3010.56</v>
      </c>
      <c r="AC22" s="11">
        <f>D22*J21</f>
        <v>28</v>
      </c>
      <c r="AD22" s="14">
        <f t="shared" si="9"/>
        <v>32</v>
      </c>
    </row>
    <row r="23" spans="1:30" x14ac:dyDescent="0.3">
      <c r="A23" s="7" t="s">
        <v>23</v>
      </c>
      <c r="B23" s="3" t="s">
        <v>70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7"/>
      <c r="S23" s="3"/>
      <c r="T23" s="12"/>
      <c r="U23" s="3"/>
      <c r="V23" s="3"/>
      <c r="W23" s="3"/>
      <c r="X23" s="3"/>
      <c r="Y23" s="3"/>
      <c r="Z23" s="3"/>
      <c r="AA23" s="7"/>
      <c r="AB23" s="3"/>
      <c r="AC23" s="12"/>
      <c r="AD23" s="14"/>
    </row>
    <row r="24" spans="1:30" x14ac:dyDescent="0.3">
      <c r="A24" s="6" t="s">
        <v>24</v>
      </c>
      <c r="B24" s="2" t="s">
        <v>8</v>
      </c>
      <c r="C24" s="2">
        <v>1</v>
      </c>
      <c r="D24" s="2">
        <v>1</v>
      </c>
      <c r="E24" s="2">
        <v>32</v>
      </c>
      <c r="F24" s="2">
        <v>128</v>
      </c>
      <c r="G24" s="2">
        <v>28</v>
      </c>
      <c r="H24" s="2">
        <v>1</v>
      </c>
      <c r="I24" s="2">
        <v>0</v>
      </c>
      <c r="J24" s="2">
        <v>28</v>
      </c>
      <c r="K24" s="2" t="s">
        <v>105</v>
      </c>
      <c r="L24" s="2">
        <f>J24^2*F24</f>
        <v>100352</v>
      </c>
      <c r="M24" s="2"/>
      <c r="N24" s="2">
        <f t="shared" ref="N24:N25" si="10">G24*E24*D24</f>
        <v>896</v>
      </c>
      <c r="O24" s="2">
        <f>D24^2*E24*F24</f>
        <v>4096</v>
      </c>
      <c r="P24" s="2">
        <f>F24</f>
        <v>128</v>
      </c>
      <c r="Q24" s="2">
        <f t="shared" ref="Q24:Q25" si="11">O24+P24</f>
        <v>4224</v>
      </c>
      <c r="R24" s="6" t="str">
        <f t="shared" ref="R24:R25" si="12">DEC2HEX(J24,2)&amp;DEC2HEX(G24,2)&amp;"_"&amp;DEC2HEX(D24,2)&amp;DEC2HEX(H24,1)&amp;DEC2HEX(C24,1)</f>
        <v>1C1C_0111</v>
      </c>
      <c r="S24" s="2" t="str">
        <f>DEC2HEX(F24,4)&amp;"_"&amp;DEC2HEX(E24,4)</f>
        <v>0080_0020</v>
      </c>
      <c r="T24" s="11" t="str">
        <f>DEC2HEX(D24*H24,4)&amp;"_"&amp;DEC2HEX(D24^2,2)&amp;"00"</f>
        <v>0001_0100</v>
      </c>
      <c r="U24" s="2">
        <v>0.01</v>
      </c>
      <c r="V24" s="2">
        <v>6.25E-2</v>
      </c>
      <c r="W24" s="2">
        <f>D24^2*E24</f>
        <v>32</v>
      </c>
      <c r="X24" s="2">
        <f>L24*W24</f>
        <v>3211264</v>
      </c>
      <c r="Y24" s="2">
        <f>L24*W24*0.03</f>
        <v>96337.919999999998</v>
      </c>
      <c r="Z24" s="2">
        <f>L24*W24*U24*V24</f>
        <v>2007.04</v>
      </c>
      <c r="AA24" s="6">
        <f>D24*J22*J24*F22</f>
        <v>25088</v>
      </c>
      <c r="AB24" s="2">
        <f>AA24*0.03</f>
        <v>752.64</v>
      </c>
      <c r="AC24" s="11">
        <f>D24*J22</f>
        <v>28</v>
      </c>
      <c r="AD24" s="14">
        <f t="shared" ref="AD24:AD25" si="13">X24/AA24</f>
        <v>128</v>
      </c>
    </row>
    <row r="25" spans="1:30" x14ac:dyDescent="0.3">
      <c r="A25" s="6" t="s">
        <v>25</v>
      </c>
      <c r="B25" s="2" t="s">
        <v>8</v>
      </c>
      <c r="C25" s="2">
        <v>1</v>
      </c>
      <c r="D25" s="2">
        <v>3</v>
      </c>
      <c r="E25" s="2">
        <v>32</v>
      </c>
      <c r="F25" s="2">
        <v>128</v>
      </c>
      <c r="G25" s="2">
        <v>28</v>
      </c>
      <c r="H25" s="2">
        <v>1</v>
      </c>
      <c r="I25" s="2">
        <v>1</v>
      </c>
      <c r="J25" s="2">
        <v>28</v>
      </c>
      <c r="K25" s="2" t="s">
        <v>105</v>
      </c>
      <c r="L25" s="2">
        <f>J25^2*F25</f>
        <v>100352</v>
      </c>
      <c r="M25" s="2"/>
      <c r="N25" s="2">
        <f t="shared" si="10"/>
        <v>2688</v>
      </c>
      <c r="O25" s="2">
        <f>D25^2*E25*F25</f>
        <v>36864</v>
      </c>
      <c r="P25" s="2">
        <f>F25</f>
        <v>128</v>
      </c>
      <c r="Q25" s="2">
        <f t="shared" si="11"/>
        <v>36992</v>
      </c>
      <c r="R25" s="6" t="str">
        <f t="shared" si="12"/>
        <v>1C1C_0311</v>
      </c>
      <c r="S25" s="2" t="str">
        <f>DEC2HEX(F25,4)&amp;"_"&amp;DEC2HEX(E25,4)</f>
        <v>0080_0020</v>
      </c>
      <c r="T25" s="11" t="str">
        <f>DEC2HEX(D25*H25,4)&amp;"_"&amp;DEC2HEX(D25^2,2)&amp;"00"</f>
        <v>0003_0900</v>
      </c>
      <c r="U25" s="2">
        <v>0.01</v>
      </c>
      <c r="V25" s="2">
        <v>6.25E-2</v>
      </c>
      <c r="W25" s="2">
        <f>D25^2*E25</f>
        <v>288</v>
      </c>
      <c r="X25" s="2">
        <f>L25*W25</f>
        <v>28901376</v>
      </c>
      <c r="Y25" s="2">
        <f>L25*W25*0.03</f>
        <v>867041.27999999991</v>
      </c>
      <c r="Z25" s="2">
        <f>L25*W25*U25*V25</f>
        <v>18063.36</v>
      </c>
      <c r="AA25" s="6">
        <f>D25*J22*J25*F22</f>
        <v>75264</v>
      </c>
      <c r="AB25" s="2">
        <f>AA25*0.03</f>
        <v>2257.92</v>
      </c>
      <c r="AC25" s="11">
        <f>D25*J22</f>
        <v>84</v>
      </c>
      <c r="AD25" s="14">
        <f t="shared" si="13"/>
        <v>384</v>
      </c>
    </row>
    <row r="26" spans="1:30" x14ac:dyDescent="0.3">
      <c r="A26" s="7" t="s">
        <v>26</v>
      </c>
      <c r="B26" s="3" t="s">
        <v>70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7"/>
      <c r="S26" s="3"/>
      <c r="T26" s="12"/>
      <c r="U26" s="3"/>
      <c r="V26" s="3"/>
      <c r="W26" s="3"/>
      <c r="X26" s="3"/>
      <c r="Y26" s="3"/>
      <c r="Z26" s="3"/>
      <c r="AA26" s="7"/>
      <c r="AB26" s="3"/>
      <c r="AC26" s="12"/>
      <c r="AD26" s="14"/>
    </row>
    <row r="27" spans="1:30" x14ac:dyDescent="0.3">
      <c r="A27" s="7" t="s">
        <v>27</v>
      </c>
      <c r="B27" s="3" t="s">
        <v>70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7"/>
      <c r="S27" s="3"/>
      <c r="T27" s="12"/>
      <c r="U27" s="3"/>
      <c r="V27" s="3"/>
      <c r="W27" s="3"/>
      <c r="X27" s="3"/>
      <c r="Y27" s="3"/>
      <c r="Z27" s="3"/>
      <c r="AA27" s="7"/>
      <c r="AB27" s="3"/>
      <c r="AC27" s="12"/>
      <c r="AD27" s="14"/>
    </row>
    <row r="28" spans="1:30" x14ac:dyDescent="0.3">
      <c r="A28" s="5" t="s">
        <v>28</v>
      </c>
      <c r="B28" s="1" t="s">
        <v>73</v>
      </c>
      <c r="C28" s="1"/>
      <c r="D28" s="1"/>
      <c r="E28" s="1"/>
      <c r="F28" s="1">
        <v>256</v>
      </c>
      <c r="G28" s="1"/>
      <c r="H28" s="1"/>
      <c r="I28" s="1"/>
      <c r="J28" s="1">
        <v>28</v>
      </c>
      <c r="K28" s="1" t="s">
        <v>106</v>
      </c>
      <c r="L28" s="1"/>
      <c r="M28" s="1"/>
      <c r="N28" s="1"/>
      <c r="O28" s="1"/>
      <c r="P28" s="1"/>
      <c r="Q28" s="1"/>
      <c r="R28" s="5"/>
      <c r="S28" s="1"/>
      <c r="T28" s="10"/>
      <c r="U28" s="1"/>
      <c r="V28" s="1"/>
      <c r="W28" s="1"/>
      <c r="X28" s="1"/>
      <c r="Y28" s="1"/>
      <c r="Z28" s="1"/>
      <c r="AA28" s="5"/>
      <c r="AB28" s="1"/>
      <c r="AC28" s="10"/>
      <c r="AD28" s="14"/>
    </row>
    <row r="29" spans="1:30" x14ac:dyDescent="0.3">
      <c r="A29" s="6" t="s">
        <v>29</v>
      </c>
      <c r="B29" s="2" t="s">
        <v>8</v>
      </c>
      <c r="C29" s="2">
        <v>1</v>
      </c>
      <c r="D29" s="2">
        <v>1</v>
      </c>
      <c r="E29" s="2">
        <v>256</v>
      </c>
      <c r="F29" s="2">
        <v>32</v>
      </c>
      <c r="G29" s="2">
        <v>28</v>
      </c>
      <c r="H29" s="2">
        <v>1</v>
      </c>
      <c r="I29" s="2">
        <v>0</v>
      </c>
      <c r="J29" s="2">
        <v>28</v>
      </c>
      <c r="K29" s="2" t="s">
        <v>104</v>
      </c>
      <c r="L29" s="2">
        <f>J29^2*F29</f>
        <v>25088</v>
      </c>
      <c r="M29" s="2">
        <f>(G29+I32)^2*F29</f>
        <v>26912</v>
      </c>
      <c r="N29" s="2">
        <f>G29*E29*D29</f>
        <v>7168</v>
      </c>
      <c r="O29" s="2">
        <f>D29^2*E29*F29</f>
        <v>8192</v>
      </c>
      <c r="P29" s="2">
        <f>F29</f>
        <v>32</v>
      </c>
      <c r="Q29" s="2">
        <f>O29+P29</f>
        <v>8224</v>
      </c>
      <c r="R29" s="6" t="str">
        <f>DEC2HEX(J29,2)&amp;DEC2HEX(G29,2)&amp;"_"&amp;DEC2HEX(D29,2)&amp;DEC2HEX(H29,1)&amp;DEC2HEX(C29,1)</f>
        <v>1C1C_0111</v>
      </c>
      <c r="S29" s="2" t="str">
        <f>DEC2HEX(F29,4)&amp;"_"&amp;DEC2HEX(E29,4)</f>
        <v>0020_0100</v>
      </c>
      <c r="T29" s="11" t="str">
        <f>DEC2HEX(D29*H29,4)&amp;"_"&amp;DEC2HEX(D29^2,2)&amp;"00"</f>
        <v>0001_0100</v>
      </c>
      <c r="U29" s="2">
        <v>0.01</v>
      </c>
      <c r="V29" s="2">
        <v>6.25E-2</v>
      </c>
      <c r="W29" s="2">
        <f>D29^2*E29</f>
        <v>256</v>
      </c>
      <c r="X29" s="2">
        <f>L29*W29</f>
        <v>6422528</v>
      </c>
      <c r="Y29" s="2">
        <f>L29*W29*0.03</f>
        <v>192675.84</v>
      </c>
      <c r="Z29" s="2">
        <f>L29*W29*U29*V29</f>
        <v>4014.08</v>
      </c>
      <c r="AA29" s="6">
        <f>D29*J28*J29*F28</f>
        <v>200704</v>
      </c>
      <c r="AB29" s="2">
        <f>AA29*0.03</f>
        <v>6021.12</v>
      </c>
      <c r="AC29" s="11">
        <f>D29*J28</f>
        <v>28</v>
      </c>
      <c r="AD29" s="14">
        <f>X29/AA29</f>
        <v>32</v>
      </c>
    </row>
    <row r="30" spans="1:30" x14ac:dyDescent="0.3">
      <c r="A30" s="7" t="s">
        <v>30</v>
      </c>
      <c r="B30" s="3" t="s">
        <v>70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7"/>
      <c r="S30" s="3"/>
      <c r="T30" s="12"/>
      <c r="U30" s="3"/>
      <c r="V30" s="3"/>
      <c r="W30" s="3"/>
      <c r="X30" s="3"/>
      <c r="Y30" s="3"/>
      <c r="Z30" s="3"/>
      <c r="AA30" s="7"/>
      <c r="AB30" s="3"/>
      <c r="AC30" s="12"/>
      <c r="AD30" s="14"/>
    </row>
    <row r="31" spans="1:30" x14ac:dyDescent="0.3">
      <c r="A31" s="6" t="s">
        <v>31</v>
      </c>
      <c r="B31" s="2" t="s">
        <v>8</v>
      </c>
      <c r="C31" s="2">
        <v>1</v>
      </c>
      <c r="D31" s="2">
        <v>1</v>
      </c>
      <c r="E31" s="2">
        <v>32</v>
      </c>
      <c r="F31" s="2">
        <v>128</v>
      </c>
      <c r="G31" s="2">
        <v>28</v>
      </c>
      <c r="H31" s="2">
        <v>1</v>
      </c>
      <c r="I31" s="2">
        <v>0</v>
      </c>
      <c r="J31" s="2">
        <v>28</v>
      </c>
      <c r="K31" s="2" t="s">
        <v>105</v>
      </c>
      <c r="L31" s="2">
        <f>J31^2*F31</f>
        <v>100352</v>
      </c>
      <c r="M31" s="2"/>
      <c r="N31" s="2">
        <f t="shared" ref="N31:N32" si="14">G31*E31*D31</f>
        <v>896</v>
      </c>
      <c r="O31" s="2">
        <f>D31^2*E31*F31</f>
        <v>4096</v>
      </c>
      <c r="P31" s="2">
        <f>F31</f>
        <v>128</v>
      </c>
      <c r="Q31" s="2">
        <f t="shared" ref="Q31:Q32" si="15">O31+P31</f>
        <v>4224</v>
      </c>
      <c r="R31" s="6" t="str">
        <f t="shared" ref="R31:R32" si="16">DEC2HEX(J31,2)&amp;DEC2HEX(G31,2)&amp;"_"&amp;DEC2HEX(D31,2)&amp;DEC2HEX(H31,1)&amp;DEC2HEX(C31,1)</f>
        <v>1C1C_0111</v>
      </c>
      <c r="S31" s="2" t="str">
        <f>DEC2HEX(F31,4)&amp;"_"&amp;DEC2HEX(E31,4)</f>
        <v>0080_0020</v>
      </c>
      <c r="T31" s="11" t="str">
        <f>DEC2HEX(D31*H31,4)&amp;"_"&amp;DEC2HEX(D31^2,2)&amp;"00"</f>
        <v>0001_0100</v>
      </c>
      <c r="U31" s="2">
        <v>0.01</v>
      </c>
      <c r="V31" s="2">
        <v>6.25E-2</v>
      </c>
      <c r="W31" s="2">
        <f>D31^2*E31</f>
        <v>32</v>
      </c>
      <c r="X31" s="2">
        <f>L31*W31</f>
        <v>3211264</v>
      </c>
      <c r="Y31" s="2">
        <f>L31*W31*0.03</f>
        <v>96337.919999999998</v>
      </c>
      <c r="Z31" s="2">
        <f>L31*W31*U31*V31</f>
        <v>2007.04</v>
      </c>
      <c r="AA31" s="6">
        <f>D31*J29*J31*F29</f>
        <v>25088</v>
      </c>
      <c r="AB31" s="2">
        <f>AA31*0.03</f>
        <v>752.64</v>
      </c>
      <c r="AC31" s="11">
        <f>D31*J29</f>
        <v>28</v>
      </c>
      <c r="AD31" s="14">
        <f t="shared" ref="AD31:AD32" si="17">X31/AA31</f>
        <v>128</v>
      </c>
    </row>
    <row r="32" spans="1:30" x14ac:dyDescent="0.3">
      <c r="A32" s="6" t="s">
        <v>32</v>
      </c>
      <c r="B32" s="2" t="s">
        <v>8</v>
      </c>
      <c r="C32" s="2">
        <v>1</v>
      </c>
      <c r="D32" s="2">
        <v>3</v>
      </c>
      <c r="E32" s="2">
        <v>32</v>
      </c>
      <c r="F32" s="2">
        <v>128</v>
      </c>
      <c r="G32" s="2">
        <v>28</v>
      </c>
      <c r="H32" s="2">
        <v>1</v>
      </c>
      <c r="I32" s="2">
        <v>1</v>
      </c>
      <c r="J32" s="2">
        <v>28</v>
      </c>
      <c r="K32" s="2" t="s">
        <v>105</v>
      </c>
      <c r="L32" s="2">
        <f>J32^2*F32</f>
        <v>100352</v>
      </c>
      <c r="M32" s="2"/>
      <c r="N32" s="2">
        <f t="shared" si="14"/>
        <v>2688</v>
      </c>
      <c r="O32" s="2">
        <f>D32^2*E32*F32</f>
        <v>36864</v>
      </c>
      <c r="P32" s="2">
        <f>F32</f>
        <v>128</v>
      </c>
      <c r="Q32" s="2">
        <f t="shared" si="15"/>
        <v>36992</v>
      </c>
      <c r="R32" s="6" t="str">
        <f t="shared" si="16"/>
        <v>1C1C_0311</v>
      </c>
      <c r="S32" s="2" t="str">
        <f>DEC2HEX(F32,4)&amp;"_"&amp;DEC2HEX(E32,4)</f>
        <v>0080_0020</v>
      </c>
      <c r="T32" s="11" t="str">
        <f>DEC2HEX(D32*H32,4)&amp;"_"&amp;DEC2HEX(D32^2,2)&amp;"00"</f>
        <v>0003_0900</v>
      </c>
      <c r="U32" s="2">
        <v>0.01</v>
      </c>
      <c r="V32" s="2">
        <v>6.25E-2</v>
      </c>
      <c r="W32" s="2">
        <f>D32^2*E32</f>
        <v>288</v>
      </c>
      <c r="X32" s="2">
        <f>L32*W32</f>
        <v>28901376</v>
      </c>
      <c r="Y32" s="2">
        <f>L32*W32*0.03</f>
        <v>867041.27999999991</v>
      </c>
      <c r="Z32" s="2">
        <f>L32*W32*U32*V32</f>
        <v>18063.36</v>
      </c>
      <c r="AA32" s="6">
        <f>D32*J29*J32*F29</f>
        <v>75264</v>
      </c>
      <c r="AB32" s="2">
        <f>AA32*0.03</f>
        <v>2257.92</v>
      </c>
      <c r="AC32" s="11">
        <f>D32*J29</f>
        <v>84</v>
      </c>
      <c r="AD32" s="14">
        <f t="shared" si="17"/>
        <v>384</v>
      </c>
    </row>
    <row r="33" spans="1:30" x14ac:dyDescent="0.3">
      <c r="A33" s="7" t="s">
        <v>33</v>
      </c>
      <c r="B33" s="3" t="s">
        <v>70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7"/>
      <c r="S33" s="3"/>
      <c r="T33" s="12"/>
      <c r="U33" s="3"/>
      <c r="V33" s="3"/>
      <c r="W33" s="3"/>
      <c r="X33" s="3"/>
      <c r="Y33" s="3"/>
      <c r="Z33" s="3"/>
      <c r="AA33" s="7"/>
      <c r="AB33" s="3"/>
      <c r="AC33" s="12"/>
      <c r="AD33" s="14"/>
    </row>
    <row r="34" spans="1:30" x14ac:dyDescent="0.3">
      <c r="A34" s="7" t="s">
        <v>34</v>
      </c>
      <c r="B34" s="3" t="s">
        <v>70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7"/>
      <c r="S34" s="3"/>
      <c r="T34" s="12"/>
      <c r="U34" s="3"/>
      <c r="V34" s="3"/>
      <c r="W34" s="3"/>
      <c r="X34" s="3"/>
      <c r="Y34" s="3"/>
      <c r="Z34" s="3"/>
      <c r="AA34" s="7"/>
      <c r="AB34" s="3"/>
      <c r="AC34" s="12"/>
      <c r="AD34" s="14"/>
    </row>
    <row r="35" spans="1:30" x14ac:dyDescent="0.3">
      <c r="A35" s="5" t="s">
        <v>35</v>
      </c>
      <c r="B35" s="1" t="s">
        <v>73</v>
      </c>
      <c r="C35" s="1"/>
      <c r="D35" s="1"/>
      <c r="E35" s="1"/>
      <c r="F35" s="1">
        <v>256</v>
      </c>
      <c r="G35" s="1"/>
      <c r="H35" s="1"/>
      <c r="I35" s="1"/>
      <c r="J35" s="1">
        <v>28</v>
      </c>
      <c r="K35" s="1" t="s">
        <v>106</v>
      </c>
      <c r="L35" s="1"/>
      <c r="M35" s="1"/>
      <c r="N35" s="1"/>
      <c r="O35" s="1"/>
      <c r="P35" s="1"/>
      <c r="Q35" s="1"/>
      <c r="R35" s="5"/>
      <c r="S35" s="1"/>
      <c r="T35" s="10"/>
      <c r="U35" s="1"/>
      <c r="V35" s="1"/>
      <c r="W35" s="1"/>
      <c r="X35" s="1"/>
      <c r="Y35" s="1"/>
      <c r="Z35" s="1"/>
      <c r="AA35" s="5"/>
      <c r="AB35" s="1"/>
      <c r="AC35" s="10"/>
      <c r="AD35" s="14"/>
    </row>
    <row r="36" spans="1:30" x14ac:dyDescent="0.3">
      <c r="A36" s="8" t="s">
        <v>36</v>
      </c>
      <c r="B36" s="4" t="s">
        <v>71</v>
      </c>
      <c r="C36" s="4">
        <v>2</v>
      </c>
      <c r="D36" s="4">
        <v>3</v>
      </c>
      <c r="E36" s="4">
        <v>1</v>
      </c>
      <c r="F36" s="4">
        <v>256</v>
      </c>
      <c r="G36" s="4">
        <v>28</v>
      </c>
      <c r="H36" s="4">
        <v>2</v>
      </c>
      <c r="I36" s="4">
        <v>0</v>
      </c>
      <c r="J36" s="4">
        <v>14</v>
      </c>
      <c r="K36" s="4" t="s">
        <v>107</v>
      </c>
      <c r="L36" s="4">
        <f>J36^2*F36</f>
        <v>50176</v>
      </c>
      <c r="M36" s="4"/>
      <c r="N36" s="4">
        <f>G36*8*D36</f>
        <v>672</v>
      </c>
      <c r="O36" s="4"/>
      <c r="P36" s="4"/>
      <c r="Q36" s="4"/>
      <c r="R36" s="8" t="str">
        <f>DEC2HEX(J36,2)&amp;DEC2HEX(G36,2)&amp;"_"&amp;DEC2HEX(D36,2)&amp;DEC2HEX(H36,1)&amp;DEC2HEX(C36,1)</f>
        <v>0E1C_0322</v>
      </c>
      <c r="S36" s="4" t="str">
        <f>DEC2HEX(F36,4)&amp;"_"&amp;DEC2HEX(F36,4)</f>
        <v>0100_0100</v>
      </c>
      <c r="T36" s="13" t="str">
        <f>DEC2HEX(D36*H36,4)&amp;"_"&amp;DEC2HEX(D36^2,2)&amp;"00"</f>
        <v>0006_0900</v>
      </c>
      <c r="U36" s="4">
        <v>0.01</v>
      </c>
      <c r="V36" s="4">
        <v>6.25E-2</v>
      </c>
      <c r="W36" s="4">
        <f>D36^2*E36</f>
        <v>9</v>
      </c>
      <c r="X36" s="4">
        <f>L36*W36</f>
        <v>451584</v>
      </c>
      <c r="Y36" s="4">
        <f>L36*W36*0.03</f>
        <v>13547.519999999999</v>
      </c>
      <c r="Z36" s="4">
        <f>L36*W36*U36*V36</f>
        <v>282.24</v>
      </c>
      <c r="AA36" s="8">
        <f>D36*J35*J36*F35</f>
        <v>301056</v>
      </c>
      <c r="AB36" s="4">
        <f>AA36*0.03</f>
        <v>9031.68</v>
      </c>
      <c r="AC36" s="13">
        <f>D36*J35</f>
        <v>84</v>
      </c>
      <c r="AD36" s="14">
        <f t="shared" ref="AD36:AD37" si="18">X36/AA36</f>
        <v>1.5</v>
      </c>
    </row>
    <row r="37" spans="1:30" x14ac:dyDescent="0.3">
      <c r="A37" s="6" t="s">
        <v>37</v>
      </c>
      <c r="B37" s="2" t="s">
        <v>8</v>
      </c>
      <c r="C37" s="2">
        <v>1</v>
      </c>
      <c r="D37" s="2">
        <v>1</v>
      </c>
      <c r="E37" s="2">
        <v>256</v>
      </c>
      <c r="F37" s="2">
        <v>48</v>
      </c>
      <c r="G37" s="2">
        <v>14</v>
      </c>
      <c r="H37" s="2">
        <v>1</v>
      </c>
      <c r="I37" s="2">
        <v>0</v>
      </c>
      <c r="J37" s="2">
        <v>14</v>
      </c>
      <c r="K37" s="2" t="s">
        <v>108</v>
      </c>
      <c r="L37" s="2">
        <f>J37^2*F37</f>
        <v>9408</v>
      </c>
      <c r="M37" s="2">
        <f>(G37+I40)^2*F37</f>
        <v>10800</v>
      </c>
      <c r="N37" s="2">
        <f>G37*E37*D37</f>
        <v>3584</v>
      </c>
      <c r="O37" s="2">
        <f>D37^2*E37*F37</f>
        <v>12288</v>
      </c>
      <c r="P37" s="2">
        <f>F37</f>
        <v>48</v>
      </c>
      <c r="Q37" s="2">
        <f>O37+P37</f>
        <v>12336</v>
      </c>
      <c r="R37" s="6" t="str">
        <f>DEC2HEX(J37,2)&amp;DEC2HEX(G37,2)&amp;"_"&amp;DEC2HEX(D37,2)&amp;DEC2HEX(H37,1)&amp;DEC2HEX(C37,1)</f>
        <v>0E0E_0111</v>
      </c>
      <c r="S37" s="2" t="str">
        <f>DEC2HEX(F37,4)&amp;"_"&amp;DEC2HEX(E37,4)</f>
        <v>0030_0100</v>
      </c>
      <c r="T37" s="11" t="str">
        <f>DEC2HEX(D37*H37,4)&amp;"_"&amp;DEC2HEX(D37^2,2)&amp;"00"</f>
        <v>0001_0100</v>
      </c>
      <c r="U37" s="2">
        <v>0.01</v>
      </c>
      <c r="V37" s="2">
        <v>6.25E-2</v>
      </c>
      <c r="W37" s="2">
        <f>D37^2*E37</f>
        <v>256</v>
      </c>
      <c r="X37" s="2">
        <f>L37*W37</f>
        <v>2408448</v>
      </c>
      <c r="Y37" s="2">
        <f>L37*W37*0.03</f>
        <v>72253.440000000002</v>
      </c>
      <c r="Z37" s="2">
        <f>L37*W37*U37*V37</f>
        <v>1505.28</v>
      </c>
      <c r="AA37" s="6">
        <f>D37*J36*J37*F36</f>
        <v>50176</v>
      </c>
      <c r="AB37" s="2">
        <f>AA37*0.03</f>
        <v>1505.28</v>
      </c>
      <c r="AC37" s="11">
        <f>D37*J36</f>
        <v>14</v>
      </c>
      <c r="AD37" s="14">
        <f t="shared" si="18"/>
        <v>48</v>
      </c>
    </row>
    <row r="38" spans="1:30" x14ac:dyDescent="0.3">
      <c r="A38" s="7" t="s">
        <v>38</v>
      </c>
      <c r="B38" s="3" t="s">
        <v>70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7"/>
      <c r="S38" s="3"/>
      <c r="T38" s="12"/>
      <c r="U38" s="3"/>
      <c r="V38" s="3"/>
      <c r="W38" s="3"/>
      <c r="X38" s="3"/>
      <c r="Y38" s="3"/>
      <c r="Z38" s="3"/>
      <c r="AA38" s="7"/>
      <c r="AB38" s="3"/>
      <c r="AC38" s="12"/>
      <c r="AD38" s="14"/>
    </row>
    <row r="39" spans="1:30" x14ac:dyDescent="0.3">
      <c r="A39" s="6" t="s">
        <v>39</v>
      </c>
      <c r="B39" s="2" t="s">
        <v>8</v>
      </c>
      <c r="C39" s="2">
        <v>1</v>
      </c>
      <c r="D39" s="2">
        <v>1</v>
      </c>
      <c r="E39" s="2">
        <v>48</v>
      </c>
      <c r="F39" s="2">
        <v>192</v>
      </c>
      <c r="G39" s="2">
        <v>14</v>
      </c>
      <c r="H39" s="2">
        <v>1</v>
      </c>
      <c r="I39" s="2">
        <v>0</v>
      </c>
      <c r="J39" s="2">
        <v>14</v>
      </c>
      <c r="K39" s="2" t="s">
        <v>109</v>
      </c>
      <c r="L39" s="2">
        <f>J39^2*F39</f>
        <v>37632</v>
      </c>
      <c r="M39" s="2"/>
      <c r="N39" s="2">
        <f t="shared" ref="N39:N40" si="19">G39*E39*D39</f>
        <v>672</v>
      </c>
      <c r="O39" s="2">
        <f>D39^2*E39*F39</f>
        <v>9216</v>
      </c>
      <c r="P39" s="2">
        <f>F39</f>
        <v>192</v>
      </c>
      <c r="Q39" s="2">
        <f t="shared" ref="Q39:Q40" si="20">O39+P39</f>
        <v>9408</v>
      </c>
      <c r="R39" s="6" t="str">
        <f t="shared" ref="R39:R40" si="21">DEC2HEX(J39,2)&amp;DEC2HEX(G39,2)&amp;"_"&amp;DEC2HEX(D39,2)&amp;DEC2HEX(H39,1)&amp;DEC2HEX(C39,1)</f>
        <v>0E0E_0111</v>
      </c>
      <c r="S39" s="2" t="str">
        <f>DEC2HEX(F39,4)&amp;"_"&amp;DEC2HEX(E39,4)</f>
        <v>00C0_0030</v>
      </c>
      <c r="T39" s="11" t="str">
        <f>DEC2HEX(D39*H39,4)&amp;"_"&amp;DEC2HEX(D39^2,2)&amp;"00"</f>
        <v>0001_0100</v>
      </c>
      <c r="U39" s="2">
        <v>0.01</v>
      </c>
      <c r="V39" s="2">
        <v>6.25E-2</v>
      </c>
      <c r="W39" s="2">
        <f>D39^2*E39</f>
        <v>48</v>
      </c>
      <c r="X39" s="2">
        <f>L39*W39</f>
        <v>1806336</v>
      </c>
      <c r="Y39" s="2">
        <f>L39*W39*0.03</f>
        <v>54190.079999999994</v>
      </c>
      <c r="Z39" s="2">
        <f>L39*W39*U39*V39</f>
        <v>1128.96</v>
      </c>
      <c r="AA39" s="6">
        <f>D39*J37*J39*F37</f>
        <v>9408</v>
      </c>
      <c r="AB39" s="2">
        <f>AA39*0.03</f>
        <v>282.24</v>
      </c>
      <c r="AC39" s="11">
        <f>D39*J37</f>
        <v>14</v>
      </c>
      <c r="AD39" s="14">
        <f t="shared" ref="AD39:AD40" si="22">X39/AA39</f>
        <v>192</v>
      </c>
    </row>
    <row r="40" spans="1:30" x14ac:dyDescent="0.3">
      <c r="A40" s="6" t="s">
        <v>40</v>
      </c>
      <c r="B40" s="2" t="s">
        <v>8</v>
      </c>
      <c r="C40" s="2">
        <v>1</v>
      </c>
      <c r="D40" s="2">
        <v>3</v>
      </c>
      <c r="E40" s="2">
        <v>48</v>
      </c>
      <c r="F40" s="2">
        <v>192</v>
      </c>
      <c r="G40" s="2">
        <v>14</v>
      </c>
      <c r="H40" s="2">
        <v>1</v>
      </c>
      <c r="I40" s="2">
        <v>1</v>
      </c>
      <c r="J40" s="2">
        <v>14</v>
      </c>
      <c r="K40" s="2" t="s">
        <v>109</v>
      </c>
      <c r="L40" s="2">
        <f>J40^2*F40</f>
        <v>37632</v>
      </c>
      <c r="M40" s="2"/>
      <c r="N40" s="2">
        <f t="shared" si="19"/>
        <v>2016</v>
      </c>
      <c r="O40" s="2">
        <f>D40^2*E40*F40</f>
        <v>82944</v>
      </c>
      <c r="P40" s="2">
        <f>F40</f>
        <v>192</v>
      </c>
      <c r="Q40" s="2">
        <f t="shared" si="20"/>
        <v>83136</v>
      </c>
      <c r="R40" s="6" t="str">
        <f t="shared" si="21"/>
        <v>0E0E_0311</v>
      </c>
      <c r="S40" s="2" t="str">
        <f>DEC2HEX(F40,4)&amp;"_"&amp;DEC2HEX(E40,4)</f>
        <v>00C0_0030</v>
      </c>
      <c r="T40" s="11" t="str">
        <f>DEC2HEX(D40*H40,4)&amp;"_"&amp;DEC2HEX(D40^2,2)&amp;"00"</f>
        <v>0003_0900</v>
      </c>
      <c r="U40" s="2">
        <v>0.01</v>
      </c>
      <c r="V40" s="2">
        <v>6.25E-2</v>
      </c>
      <c r="W40" s="2">
        <f>D40^2*E40</f>
        <v>432</v>
      </c>
      <c r="X40" s="2">
        <f>L40*W40</f>
        <v>16257024</v>
      </c>
      <c r="Y40" s="2">
        <f>L40*W40*0.03</f>
        <v>487710.71999999997</v>
      </c>
      <c r="Z40" s="2">
        <f>L40*W40*U40*V40</f>
        <v>10160.64</v>
      </c>
      <c r="AA40" s="6">
        <f>D40*J37*J40*F37</f>
        <v>28224</v>
      </c>
      <c r="AB40" s="2">
        <f>AA40*0.03</f>
        <v>846.71999999999991</v>
      </c>
      <c r="AC40" s="11">
        <f>D40*J37</f>
        <v>42</v>
      </c>
      <c r="AD40" s="14">
        <f t="shared" si="22"/>
        <v>576</v>
      </c>
    </row>
    <row r="41" spans="1:30" x14ac:dyDescent="0.3">
      <c r="A41" s="7" t="s">
        <v>41</v>
      </c>
      <c r="B41" s="3" t="s">
        <v>70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7"/>
      <c r="S41" s="3"/>
      <c r="T41" s="12"/>
      <c r="U41" s="3"/>
      <c r="V41" s="3"/>
      <c r="W41" s="3"/>
      <c r="X41" s="3"/>
      <c r="Y41" s="3"/>
      <c r="Z41" s="3"/>
      <c r="AA41" s="7"/>
      <c r="AB41" s="3"/>
      <c r="AC41" s="12"/>
      <c r="AD41" s="14"/>
    </row>
    <row r="42" spans="1:30" x14ac:dyDescent="0.3">
      <c r="A42" s="7" t="s">
        <v>42</v>
      </c>
      <c r="B42" s="3" t="s">
        <v>70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7"/>
      <c r="S42" s="3"/>
      <c r="T42" s="12"/>
      <c r="U42" s="3"/>
      <c r="V42" s="3"/>
      <c r="W42" s="3"/>
      <c r="X42" s="3"/>
      <c r="Y42" s="3"/>
      <c r="Z42" s="3"/>
      <c r="AA42" s="7"/>
      <c r="AB42" s="3"/>
      <c r="AC42" s="12"/>
      <c r="AD42" s="14"/>
    </row>
    <row r="43" spans="1:30" x14ac:dyDescent="0.3">
      <c r="A43" s="5" t="s">
        <v>43</v>
      </c>
      <c r="B43" s="1" t="s">
        <v>73</v>
      </c>
      <c r="C43" s="1"/>
      <c r="D43" s="1"/>
      <c r="E43" s="1"/>
      <c r="F43" s="1">
        <v>384</v>
      </c>
      <c r="G43" s="1"/>
      <c r="H43" s="1"/>
      <c r="I43" s="1"/>
      <c r="J43" s="1">
        <v>14</v>
      </c>
      <c r="K43" s="1" t="s">
        <v>110</v>
      </c>
      <c r="L43" s="1"/>
      <c r="M43" s="1"/>
      <c r="N43" s="1"/>
      <c r="O43" s="1"/>
      <c r="P43" s="1"/>
      <c r="Q43" s="1"/>
      <c r="R43" s="5"/>
      <c r="S43" s="1"/>
      <c r="T43" s="10"/>
      <c r="U43" s="1"/>
      <c r="V43" s="1"/>
      <c r="W43" s="1"/>
      <c r="X43" s="1"/>
      <c r="Y43" s="1"/>
      <c r="Z43" s="1"/>
      <c r="AA43" s="5"/>
      <c r="AB43" s="1"/>
      <c r="AC43" s="10"/>
      <c r="AD43" s="14"/>
    </row>
    <row r="44" spans="1:30" x14ac:dyDescent="0.3">
      <c r="A44" s="6" t="s">
        <v>44</v>
      </c>
      <c r="B44" s="2" t="s">
        <v>8</v>
      </c>
      <c r="C44" s="2">
        <v>1</v>
      </c>
      <c r="D44" s="2">
        <v>1</v>
      </c>
      <c r="E44" s="2">
        <v>384</v>
      </c>
      <c r="F44" s="2">
        <v>48</v>
      </c>
      <c r="G44" s="2">
        <v>14</v>
      </c>
      <c r="H44" s="2">
        <v>1</v>
      </c>
      <c r="I44" s="2">
        <v>0</v>
      </c>
      <c r="J44" s="2">
        <v>14</v>
      </c>
      <c r="K44" s="2" t="s">
        <v>108</v>
      </c>
      <c r="L44" s="2">
        <f>J44^2*F44</f>
        <v>9408</v>
      </c>
      <c r="M44" s="2">
        <f>(G44+I47)^2*F44</f>
        <v>10800</v>
      </c>
      <c r="N44" s="2">
        <f>G44*E44*D44</f>
        <v>5376</v>
      </c>
      <c r="O44" s="2">
        <f>D44^2*E44*F44</f>
        <v>18432</v>
      </c>
      <c r="P44" s="2">
        <f>F44</f>
        <v>48</v>
      </c>
      <c r="Q44" s="2">
        <f>O44+P44</f>
        <v>18480</v>
      </c>
      <c r="R44" s="6" t="str">
        <f>DEC2HEX(J44,2)&amp;DEC2HEX(G44,2)&amp;"_"&amp;DEC2HEX(D44,2)&amp;DEC2HEX(H44,1)&amp;DEC2HEX(C44,1)</f>
        <v>0E0E_0111</v>
      </c>
      <c r="S44" s="2" t="str">
        <f>DEC2HEX(F44,4)&amp;"_"&amp;DEC2HEX(E44,4)</f>
        <v>0030_0180</v>
      </c>
      <c r="T44" s="11" t="str">
        <f>DEC2HEX(D44*H44,4)&amp;"_"&amp;DEC2HEX(D44^2,2)&amp;"00"</f>
        <v>0001_0100</v>
      </c>
      <c r="U44" s="2">
        <v>0.01</v>
      </c>
      <c r="V44" s="2">
        <v>6.25E-2</v>
      </c>
      <c r="W44" s="2">
        <f>D44^2*E44</f>
        <v>384</v>
      </c>
      <c r="X44" s="2">
        <f>L44*W44</f>
        <v>3612672</v>
      </c>
      <c r="Y44" s="2">
        <f>L44*W44*0.03</f>
        <v>108380.15999999999</v>
      </c>
      <c r="Z44" s="2">
        <f>L44*W44*U44*V44</f>
        <v>2257.92</v>
      </c>
      <c r="AA44" s="6">
        <f>D44*J43*J44*F43</f>
        <v>75264</v>
      </c>
      <c r="AB44" s="2">
        <f>AA44*0.03</f>
        <v>2257.92</v>
      </c>
      <c r="AC44" s="11">
        <f>D44*J43</f>
        <v>14</v>
      </c>
      <c r="AD44" s="14">
        <f>X44/AA44</f>
        <v>48</v>
      </c>
    </row>
    <row r="45" spans="1:30" x14ac:dyDescent="0.3">
      <c r="A45" s="7" t="s">
        <v>45</v>
      </c>
      <c r="B45" s="3" t="s">
        <v>70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7"/>
      <c r="S45" s="3"/>
      <c r="T45" s="12"/>
      <c r="U45" s="3"/>
      <c r="V45" s="3"/>
      <c r="W45" s="3"/>
      <c r="X45" s="3"/>
      <c r="Y45" s="3"/>
      <c r="Z45" s="3"/>
      <c r="AA45" s="7"/>
      <c r="AB45" s="3"/>
      <c r="AC45" s="12"/>
      <c r="AD45" s="14"/>
    </row>
    <row r="46" spans="1:30" x14ac:dyDescent="0.3">
      <c r="A46" s="6" t="s">
        <v>46</v>
      </c>
      <c r="B46" s="2" t="s">
        <v>8</v>
      </c>
      <c r="C46" s="2">
        <v>1</v>
      </c>
      <c r="D46" s="2">
        <v>1</v>
      </c>
      <c r="E46" s="2">
        <v>48</v>
      </c>
      <c r="F46" s="2">
        <v>192</v>
      </c>
      <c r="G46" s="2">
        <v>14</v>
      </c>
      <c r="H46" s="2">
        <v>1</v>
      </c>
      <c r="I46" s="2">
        <v>0</v>
      </c>
      <c r="J46" s="2">
        <v>14</v>
      </c>
      <c r="K46" s="2" t="s">
        <v>109</v>
      </c>
      <c r="L46" s="2">
        <f>J46^2*F46</f>
        <v>37632</v>
      </c>
      <c r="M46" s="2"/>
      <c r="N46" s="2">
        <f t="shared" ref="N46:N47" si="23">G46*E46*D46</f>
        <v>672</v>
      </c>
      <c r="O46" s="2">
        <f>D46^2*E46*F46</f>
        <v>9216</v>
      </c>
      <c r="P46" s="2">
        <f>F46</f>
        <v>192</v>
      </c>
      <c r="Q46" s="2">
        <f t="shared" ref="Q46:Q47" si="24">O46+P46</f>
        <v>9408</v>
      </c>
      <c r="R46" s="6" t="str">
        <f t="shared" ref="R46:R47" si="25">DEC2HEX(J46,2)&amp;DEC2HEX(G46,2)&amp;"_"&amp;DEC2HEX(D46,2)&amp;DEC2HEX(H46,1)&amp;DEC2HEX(C46,1)</f>
        <v>0E0E_0111</v>
      </c>
      <c r="S46" s="2" t="str">
        <f>DEC2HEX(F46,4)&amp;"_"&amp;DEC2HEX(E46,4)</f>
        <v>00C0_0030</v>
      </c>
      <c r="T46" s="11" t="str">
        <f>DEC2HEX(D46*H46,4)&amp;"_"&amp;DEC2HEX(D46^2,2)&amp;"00"</f>
        <v>0001_0100</v>
      </c>
      <c r="U46" s="2">
        <v>0.01</v>
      </c>
      <c r="V46" s="2">
        <v>6.25E-2</v>
      </c>
      <c r="W46" s="2">
        <f>D46^2*E46</f>
        <v>48</v>
      </c>
      <c r="X46" s="2">
        <f>L46*W46</f>
        <v>1806336</v>
      </c>
      <c r="Y46" s="2">
        <f>L46*W46*0.03</f>
        <v>54190.079999999994</v>
      </c>
      <c r="Z46" s="2">
        <f>L46*W46*U46*V46</f>
        <v>1128.96</v>
      </c>
      <c r="AA46" s="6">
        <f>D46*J44*J46*F44</f>
        <v>9408</v>
      </c>
      <c r="AB46" s="2">
        <f>AA46*0.03</f>
        <v>282.24</v>
      </c>
      <c r="AC46" s="11">
        <f>D46*J44</f>
        <v>14</v>
      </c>
      <c r="AD46" s="14">
        <f t="shared" ref="AD46:AD47" si="26">X46/AA46</f>
        <v>192</v>
      </c>
    </row>
    <row r="47" spans="1:30" x14ac:dyDescent="0.3">
      <c r="A47" s="6" t="s">
        <v>47</v>
      </c>
      <c r="B47" s="2" t="s">
        <v>8</v>
      </c>
      <c r="C47" s="2">
        <v>1</v>
      </c>
      <c r="D47" s="2">
        <v>3</v>
      </c>
      <c r="E47" s="2">
        <v>48</v>
      </c>
      <c r="F47" s="2">
        <v>192</v>
      </c>
      <c r="G47" s="2">
        <v>14</v>
      </c>
      <c r="H47" s="2">
        <v>1</v>
      </c>
      <c r="I47" s="2">
        <v>1</v>
      </c>
      <c r="J47" s="2">
        <v>14</v>
      </c>
      <c r="K47" s="2" t="s">
        <v>109</v>
      </c>
      <c r="L47" s="2">
        <f>J47^2*F47</f>
        <v>37632</v>
      </c>
      <c r="M47" s="2"/>
      <c r="N47" s="2">
        <f t="shared" si="23"/>
        <v>2016</v>
      </c>
      <c r="O47" s="2">
        <f>D47^2*E47*F47</f>
        <v>82944</v>
      </c>
      <c r="P47" s="2">
        <f>F47</f>
        <v>192</v>
      </c>
      <c r="Q47" s="2">
        <f t="shared" si="24"/>
        <v>83136</v>
      </c>
      <c r="R47" s="6" t="str">
        <f t="shared" si="25"/>
        <v>0E0E_0311</v>
      </c>
      <c r="S47" s="2" t="str">
        <f>DEC2HEX(F47,4)&amp;"_"&amp;DEC2HEX(E47,4)</f>
        <v>00C0_0030</v>
      </c>
      <c r="T47" s="11" t="str">
        <f>DEC2HEX(D47*H47,4)&amp;"_"&amp;DEC2HEX(D47^2,2)&amp;"00"</f>
        <v>0003_0900</v>
      </c>
      <c r="U47" s="2">
        <v>0.01</v>
      </c>
      <c r="V47" s="2">
        <v>6.25E-2</v>
      </c>
      <c r="W47" s="2">
        <f>D47^2*E47</f>
        <v>432</v>
      </c>
      <c r="X47" s="2">
        <f>L47*W47</f>
        <v>16257024</v>
      </c>
      <c r="Y47" s="2">
        <f>L47*W47*0.03</f>
        <v>487710.71999999997</v>
      </c>
      <c r="Z47" s="2">
        <f>L47*W47*U47*V47</f>
        <v>10160.64</v>
      </c>
      <c r="AA47" s="6">
        <f>D47*J44*J47*F44</f>
        <v>28224</v>
      </c>
      <c r="AB47" s="2">
        <f>AA47*0.03</f>
        <v>846.71999999999991</v>
      </c>
      <c r="AC47" s="11">
        <f>D47*J44</f>
        <v>42</v>
      </c>
      <c r="AD47" s="14">
        <f t="shared" si="26"/>
        <v>576</v>
      </c>
    </row>
    <row r="48" spans="1:30" x14ac:dyDescent="0.3">
      <c r="A48" s="7" t="s">
        <v>48</v>
      </c>
      <c r="B48" s="3" t="s">
        <v>70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7"/>
      <c r="S48" s="3"/>
      <c r="T48" s="12"/>
      <c r="U48" s="3"/>
      <c r="V48" s="3"/>
      <c r="W48" s="3"/>
      <c r="X48" s="3"/>
      <c r="Y48" s="3"/>
      <c r="Z48" s="3"/>
      <c r="AA48" s="7"/>
      <c r="AB48" s="3"/>
      <c r="AC48" s="12"/>
      <c r="AD48" s="14"/>
    </row>
    <row r="49" spans="1:30" x14ac:dyDescent="0.3">
      <c r="A49" s="7" t="s">
        <v>49</v>
      </c>
      <c r="B49" s="3" t="s">
        <v>70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7"/>
      <c r="S49" s="3"/>
      <c r="T49" s="12"/>
      <c r="U49" s="3"/>
      <c r="V49" s="3"/>
      <c r="W49" s="3"/>
      <c r="X49" s="3"/>
      <c r="Y49" s="3"/>
      <c r="Z49" s="3"/>
      <c r="AA49" s="7"/>
      <c r="AB49" s="3"/>
      <c r="AC49" s="12"/>
      <c r="AD49" s="14"/>
    </row>
    <row r="50" spans="1:30" x14ac:dyDescent="0.3">
      <c r="A50" s="5" t="s">
        <v>50</v>
      </c>
      <c r="B50" s="1" t="s">
        <v>73</v>
      </c>
      <c r="C50" s="1"/>
      <c r="D50" s="1"/>
      <c r="E50" s="1"/>
      <c r="F50" s="1">
        <v>384</v>
      </c>
      <c r="G50" s="1"/>
      <c r="H50" s="1"/>
      <c r="I50" s="1"/>
      <c r="J50" s="1">
        <v>14</v>
      </c>
      <c r="K50" s="1" t="s">
        <v>110</v>
      </c>
      <c r="L50" s="1"/>
      <c r="M50" s="1"/>
      <c r="N50" s="1"/>
      <c r="O50" s="1"/>
      <c r="P50" s="1"/>
      <c r="Q50" s="1"/>
      <c r="R50" s="5"/>
      <c r="S50" s="1"/>
      <c r="T50" s="10"/>
      <c r="U50" s="1"/>
      <c r="V50" s="1"/>
      <c r="W50" s="1"/>
      <c r="X50" s="1"/>
      <c r="Y50" s="1"/>
      <c r="Z50" s="1"/>
      <c r="AA50" s="5"/>
      <c r="AB50" s="1"/>
      <c r="AC50" s="10"/>
      <c r="AD50" s="14"/>
    </row>
    <row r="51" spans="1:30" x14ac:dyDescent="0.3">
      <c r="A51" s="6" t="s">
        <v>51</v>
      </c>
      <c r="B51" s="2" t="s">
        <v>8</v>
      </c>
      <c r="C51" s="2">
        <v>1</v>
      </c>
      <c r="D51" s="2">
        <v>1</v>
      </c>
      <c r="E51" s="2">
        <v>384</v>
      </c>
      <c r="F51" s="2">
        <v>64</v>
      </c>
      <c r="G51" s="2">
        <v>14</v>
      </c>
      <c r="H51" s="2">
        <v>1</v>
      </c>
      <c r="I51" s="2">
        <v>0</v>
      </c>
      <c r="J51" s="2">
        <v>14</v>
      </c>
      <c r="K51" s="2" t="s">
        <v>111</v>
      </c>
      <c r="L51" s="2">
        <f>J51^2*F51</f>
        <v>12544</v>
      </c>
      <c r="M51" s="2">
        <f>(G51+I54)^2*F51</f>
        <v>14400</v>
      </c>
      <c r="N51" s="2">
        <f>G51*E51*D51</f>
        <v>5376</v>
      </c>
      <c r="O51" s="2">
        <f>D51^2*E51*F51</f>
        <v>24576</v>
      </c>
      <c r="P51" s="2">
        <f>F51</f>
        <v>64</v>
      </c>
      <c r="Q51" s="2">
        <f>O51+P51</f>
        <v>24640</v>
      </c>
      <c r="R51" s="6" t="str">
        <f>DEC2HEX(J51,2)&amp;DEC2HEX(G51,2)&amp;"_"&amp;DEC2HEX(D51,2)&amp;DEC2HEX(H51,1)&amp;DEC2HEX(C51,1)</f>
        <v>0E0E_0111</v>
      </c>
      <c r="S51" s="2" t="str">
        <f>DEC2HEX(F51,4)&amp;"_"&amp;DEC2HEX(E51,4)</f>
        <v>0040_0180</v>
      </c>
      <c r="T51" s="11" t="str">
        <f>DEC2HEX(D51*H51,4)&amp;"_"&amp;DEC2HEX(D51^2,2)&amp;"00"</f>
        <v>0001_0100</v>
      </c>
      <c r="U51" s="2">
        <v>0.01</v>
      </c>
      <c r="V51" s="2">
        <v>6.25E-2</v>
      </c>
      <c r="W51" s="2">
        <f>D51^2*E51</f>
        <v>384</v>
      </c>
      <c r="X51" s="2">
        <f>L51*W51</f>
        <v>4816896</v>
      </c>
      <c r="Y51" s="2">
        <f>L51*W51*0.03</f>
        <v>144506.88</v>
      </c>
      <c r="Z51" s="2">
        <f>L51*W51*U51*V51</f>
        <v>3010.56</v>
      </c>
      <c r="AA51" s="6">
        <f>D51*J50*J51*F50</f>
        <v>75264</v>
      </c>
      <c r="AB51" s="2">
        <f>AA51*0.03</f>
        <v>2257.92</v>
      </c>
      <c r="AC51" s="11">
        <f>D51*J50</f>
        <v>14</v>
      </c>
      <c r="AD51" s="14">
        <f>X51/AA51</f>
        <v>64</v>
      </c>
    </row>
    <row r="52" spans="1:30" x14ac:dyDescent="0.3">
      <c r="A52" s="7" t="s">
        <v>52</v>
      </c>
      <c r="B52" s="3" t="s">
        <v>70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7"/>
      <c r="S52" s="3"/>
      <c r="T52" s="12"/>
      <c r="U52" s="3"/>
      <c r="V52" s="3"/>
      <c r="W52" s="3"/>
      <c r="X52" s="3"/>
      <c r="Y52" s="3"/>
      <c r="Z52" s="3"/>
      <c r="AA52" s="7"/>
      <c r="AB52" s="3"/>
      <c r="AC52" s="12"/>
      <c r="AD52" s="14"/>
    </row>
    <row r="53" spans="1:30" x14ac:dyDescent="0.3">
      <c r="A53" s="6" t="s">
        <v>53</v>
      </c>
      <c r="B53" s="2" t="s">
        <v>8</v>
      </c>
      <c r="C53" s="2">
        <v>1</v>
      </c>
      <c r="D53" s="2">
        <v>1</v>
      </c>
      <c r="E53" s="2">
        <v>64</v>
      </c>
      <c r="F53" s="2">
        <v>256</v>
      </c>
      <c r="G53" s="2">
        <v>14</v>
      </c>
      <c r="H53" s="2">
        <v>1</v>
      </c>
      <c r="I53" s="2">
        <v>0</v>
      </c>
      <c r="J53" s="2">
        <v>14</v>
      </c>
      <c r="K53" s="2" t="s">
        <v>107</v>
      </c>
      <c r="L53" s="2">
        <f>J53^2*F53</f>
        <v>50176</v>
      </c>
      <c r="M53" s="2"/>
      <c r="N53" s="2">
        <f t="shared" ref="N53:N54" si="27">G53*E53*D53</f>
        <v>896</v>
      </c>
      <c r="O53" s="2">
        <f>D53^2*E53*F53</f>
        <v>16384</v>
      </c>
      <c r="P53" s="2">
        <f>F53</f>
        <v>256</v>
      </c>
      <c r="Q53" s="2">
        <f t="shared" ref="Q53:Q54" si="28">O53+P53</f>
        <v>16640</v>
      </c>
      <c r="R53" s="6" t="str">
        <f t="shared" ref="R53:R54" si="29">DEC2HEX(J53,2)&amp;DEC2HEX(G53,2)&amp;"_"&amp;DEC2HEX(D53,2)&amp;DEC2HEX(H53,1)&amp;DEC2HEX(C53,1)</f>
        <v>0E0E_0111</v>
      </c>
      <c r="S53" s="2" t="str">
        <f>DEC2HEX(F53,4)&amp;"_"&amp;DEC2HEX(E53,4)</f>
        <v>0100_0040</v>
      </c>
      <c r="T53" s="11" t="str">
        <f>DEC2HEX(D53*H53,4)&amp;"_"&amp;DEC2HEX(D53^2,2)&amp;"00"</f>
        <v>0001_0100</v>
      </c>
      <c r="U53" s="2">
        <v>0.01</v>
      </c>
      <c r="V53" s="2">
        <v>6.25E-2</v>
      </c>
      <c r="W53" s="2">
        <f>D53^2*E53</f>
        <v>64</v>
      </c>
      <c r="X53" s="2">
        <f>L53*W53</f>
        <v>3211264</v>
      </c>
      <c r="Y53" s="2">
        <f>L53*W53*0.03</f>
        <v>96337.919999999998</v>
      </c>
      <c r="Z53" s="2">
        <f>L53*W53*U53*V53</f>
        <v>2007.04</v>
      </c>
      <c r="AA53" s="6">
        <f>D53*J51*J53*F51</f>
        <v>12544</v>
      </c>
      <c r="AB53" s="2">
        <f>AA53*0.03</f>
        <v>376.32</v>
      </c>
      <c r="AC53" s="11">
        <f>D53*J51</f>
        <v>14</v>
      </c>
      <c r="AD53" s="14">
        <f t="shared" ref="AD53:AD54" si="30">X53/AA53</f>
        <v>256</v>
      </c>
    </row>
    <row r="54" spans="1:30" x14ac:dyDescent="0.3">
      <c r="A54" s="6" t="s">
        <v>54</v>
      </c>
      <c r="B54" s="2" t="s">
        <v>8</v>
      </c>
      <c r="C54" s="2">
        <v>1</v>
      </c>
      <c r="D54" s="2">
        <v>3</v>
      </c>
      <c r="E54" s="2">
        <v>64</v>
      </c>
      <c r="F54" s="2">
        <v>256</v>
      </c>
      <c r="G54" s="2">
        <v>14</v>
      </c>
      <c r="H54" s="2">
        <v>1</v>
      </c>
      <c r="I54" s="2">
        <v>1</v>
      </c>
      <c r="J54" s="2">
        <v>14</v>
      </c>
      <c r="K54" s="2" t="s">
        <v>107</v>
      </c>
      <c r="L54" s="2">
        <f>J54^2*F54</f>
        <v>50176</v>
      </c>
      <c r="M54" s="2"/>
      <c r="N54" s="2">
        <f t="shared" si="27"/>
        <v>2688</v>
      </c>
      <c r="O54" s="2">
        <f>D54^2*E54*F54</f>
        <v>147456</v>
      </c>
      <c r="P54" s="2">
        <f>F54</f>
        <v>256</v>
      </c>
      <c r="Q54" s="2">
        <f t="shared" si="28"/>
        <v>147712</v>
      </c>
      <c r="R54" s="6" t="str">
        <f t="shared" si="29"/>
        <v>0E0E_0311</v>
      </c>
      <c r="S54" s="2" t="str">
        <f>DEC2HEX(F54,4)&amp;"_"&amp;DEC2HEX(E54,4)</f>
        <v>0100_0040</v>
      </c>
      <c r="T54" s="11" t="str">
        <f>DEC2HEX(D54*H54,4)&amp;"_"&amp;DEC2HEX(D54^2,2)&amp;"00"</f>
        <v>0003_0900</v>
      </c>
      <c r="U54" s="2">
        <v>0.01</v>
      </c>
      <c r="V54" s="2">
        <v>6.25E-2</v>
      </c>
      <c r="W54" s="2">
        <f>D54^2*E54</f>
        <v>576</v>
      </c>
      <c r="X54" s="2">
        <f>L54*W54</f>
        <v>28901376</v>
      </c>
      <c r="Y54" s="2">
        <f>L54*W54*0.03</f>
        <v>867041.27999999991</v>
      </c>
      <c r="Z54" s="2">
        <f>L54*W54*U54*V54</f>
        <v>18063.36</v>
      </c>
      <c r="AA54" s="6">
        <f>D54*J51*J54*F51</f>
        <v>37632</v>
      </c>
      <c r="AB54" s="2">
        <f>AA54*0.03</f>
        <v>1128.96</v>
      </c>
      <c r="AC54" s="11">
        <f>D54*J51</f>
        <v>42</v>
      </c>
      <c r="AD54" s="14">
        <f t="shared" si="30"/>
        <v>768</v>
      </c>
    </row>
    <row r="55" spans="1:30" x14ac:dyDescent="0.3">
      <c r="A55" s="7" t="s">
        <v>55</v>
      </c>
      <c r="B55" s="3" t="s">
        <v>70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7"/>
      <c r="S55" s="3"/>
      <c r="T55" s="12"/>
      <c r="U55" s="3"/>
      <c r="V55" s="3"/>
      <c r="W55" s="3"/>
      <c r="X55" s="3"/>
      <c r="Y55" s="3"/>
      <c r="Z55" s="3"/>
      <c r="AA55" s="7"/>
      <c r="AB55" s="3"/>
      <c r="AC55" s="12"/>
      <c r="AD55" s="14"/>
    </row>
    <row r="56" spans="1:30" x14ac:dyDescent="0.3">
      <c r="A56" s="7" t="s">
        <v>56</v>
      </c>
      <c r="B56" s="3" t="s">
        <v>70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7"/>
      <c r="S56" s="3"/>
      <c r="T56" s="12"/>
      <c r="U56" s="3"/>
      <c r="V56" s="3"/>
      <c r="W56" s="3"/>
      <c r="X56" s="3"/>
      <c r="Y56" s="3"/>
      <c r="Z56" s="3"/>
      <c r="AA56" s="7"/>
      <c r="AB56" s="3"/>
      <c r="AC56" s="12"/>
      <c r="AD56" s="14"/>
    </row>
    <row r="57" spans="1:30" x14ac:dyDescent="0.3">
      <c r="A57" s="5" t="s">
        <v>57</v>
      </c>
      <c r="B57" s="1" t="s">
        <v>73</v>
      </c>
      <c r="C57" s="1"/>
      <c r="D57" s="1"/>
      <c r="E57" s="1"/>
      <c r="F57" s="1">
        <v>512</v>
      </c>
      <c r="G57" s="1"/>
      <c r="H57" s="1"/>
      <c r="I57" s="1"/>
      <c r="J57" s="1">
        <v>14</v>
      </c>
      <c r="K57" s="1" t="s">
        <v>112</v>
      </c>
      <c r="L57" s="1"/>
      <c r="M57" s="1"/>
      <c r="N57" s="1"/>
      <c r="O57" s="1"/>
      <c r="P57" s="1"/>
      <c r="Q57" s="1"/>
      <c r="R57" s="5"/>
      <c r="S57" s="1"/>
      <c r="T57" s="10"/>
      <c r="U57" s="1"/>
      <c r="V57" s="1"/>
      <c r="W57" s="1"/>
      <c r="X57" s="1"/>
      <c r="Y57" s="1"/>
      <c r="Z57" s="1"/>
      <c r="AA57" s="5"/>
      <c r="AB57" s="1"/>
      <c r="AC57" s="10"/>
      <c r="AD57" s="14"/>
    </row>
    <row r="58" spans="1:30" x14ac:dyDescent="0.3">
      <c r="A58" s="6" t="s">
        <v>58</v>
      </c>
      <c r="B58" s="2" t="s">
        <v>8</v>
      </c>
      <c r="C58" s="2">
        <v>1</v>
      </c>
      <c r="D58" s="2">
        <v>1</v>
      </c>
      <c r="E58" s="2">
        <v>512</v>
      </c>
      <c r="F58" s="2">
        <v>64</v>
      </c>
      <c r="G58" s="2">
        <v>14</v>
      </c>
      <c r="H58" s="2">
        <v>1</v>
      </c>
      <c r="I58" s="2">
        <v>0</v>
      </c>
      <c r="J58" s="2">
        <v>14</v>
      </c>
      <c r="K58" s="2" t="s">
        <v>111</v>
      </c>
      <c r="L58" s="2">
        <f>J58^2*F58</f>
        <v>12544</v>
      </c>
      <c r="M58" s="2">
        <f>(G58+I61)^2*F58</f>
        <v>14400</v>
      </c>
      <c r="N58" s="2">
        <f>G58*E58*D58</f>
        <v>7168</v>
      </c>
      <c r="O58" s="2">
        <f>D58^2*E58*F58</f>
        <v>32768</v>
      </c>
      <c r="P58" s="2">
        <f>F58</f>
        <v>64</v>
      </c>
      <c r="Q58" s="2">
        <f>O58+P58</f>
        <v>32832</v>
      </c>
      <c r="R58" s="6" t="str">
        <f>DEC2HEX(J58,2)&amp;DEC2HEX(G58,2)&amp;"_"&amp;DEC2HEX(D58,2)&amp;DEC2HEX(H58,1)&amp;DEC2HEX(C58,1)</f>
        <v>0E0E_0111</v>
      </c>
      <c r="S58" s="2" t="str">
        <f>DEC2HEX(F58,4)&amp;"_"&amp;DEC2HEX(E58,4)</f>
        <v>0040_0200</v>
      </c>
      <c r="T58" s="11" t="str">
        <f>DEC2HEX(D58*H58,4)&amp;"_"&amp;DEC2HEX(D58^2,2)&amp;"00"</f>
        <v>0001_0100</v>
      </c>
      <c r="U58" s="2">
        <v>0.01</v>
      </c>
      <c r="V58" s="2">
        <v>6.25E-2</v>
      </c>
      <c r="W58" s="2">
        <f>D58^2*E58</f>
        <v>512</v>
      </c>
      <c r="X58" s="2">
        <f>L58*W58</f>
        <v>6422528</v>
      </c>
      <c r="Y58" s="2">
        <f>L58*W58*0.03</f>
        <v>192675.84</v>
      </c>
      <c r="Z58" s="2">
        <f>L58*W58*U58*V58</f>
        <v>4014.08</v>
      </c>
      <c r="AA58" s="6">
        <f>D58*J57*J58*F57</f>
        <v>100352</v>
      </c>
      <c r="AB58" s="2">
        <f>AA58*0.03</f>
        <v>3010.56</v>
      </c>
      <c r="AC58" s="11">
        <f>D58*J57</f>
        <v>14</v>
      </c>
      <c r="AD58" s="14">
        <f>X58/AA58</f>
        <v>64</v>
      </c>
    </row>
    <row r="59" spans="1:30" x14ac:dyDescent="0.3">
      <c r="A59" s="7" t="s">
        <v>59</v>
      </c>
      <c r="B59" s="3" t="s">
        <v>70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7"/>
      <c r="S59" s="3"/>
      <c r="T59" s="12"/>
      <c r="U59" s="3"/>
      <c r="V59" s="3"/>
      <c r="W59" s="3"/>
      <c r="X59" s="3"/>
      <c r="Y59" s="3"/>
      <c r="Z59" s="3"/>
      <c r="AA59" s="7"/>
      <c r="AB59" s="3"/>
      <c r="AC59" s="12"/>
      <c r="AD59" s="14"/>
    </row>
    <row r="60" spans="1:30" x14ac:dyDescent="0.3">
      <c r="A60" s="6" t="s">
        <v>60</v>
      </c>
      <c r="B60" s="2" t="s">
        <v>8</v>
      </c>
      <c r="C60" s="2">
        <v>1</v>
      </c>
      <c r="D60" s="2">
        <v>1</v>
      </c>
      <c r="E60" s="2">
        <v>64</v>
      </c>
      <c r="F60" s="2">
        <v>256</v>
      </c>
      <c r="G60" s="2">
        <v>14</v>
      </c>
      <c r="H60" s="2">
        <v>1</v>
      </c>
      <c r="I60" s="2">
        <v>0</v>
      </c>
      <c r="J60" s="2">
        <v>14</v>
      </c>
      <c r="K60" s="2" t="s">
        <v>107</v>
      </c>
      <c r="L60" s="2">
        <f>J60^2*F60</f>
        <v>50176</v>
      </c>
      <c r="M60" s="2"/>
      <c r="N60" s="2">
        <f t="shared" ref="N60:N61" si="31">G60*E60*D60</f>
        <v>896</v>
      </c>
      <c r="O60" s="2">
        <f>D60^2*E60*F60</f>
        <v>16384</v>
      </c>
      <c r="P60" s="2">
        <f>F60</f>
        <v>256</v>
      </c>
      <c r="Q60" s="2">
        <f t="shared" ref="Q60:Q61" si="32">O60+P60</f>
        <v>16640</v>
      </c>
      <c r="R60" s="6" t="str">
        <f t="shared" ref="R60:R61" si="33">DEC2HEX(J60,2)&amp;DEC2HEX(G60,2)&amp;"_"&amp;DEC2HEX(D60,2)&amp;DEC2HEX(H60,1)&amp;DEC2HEX(C60,1)</f>
        <v>0E0E_0111</v>
      </c>
      <c r="S60" s="2" t="str">
        <f>DEC2HEX(F60,4)&amp;"_"&amp;DEC2HEX(E60,4)</f>
        <v>0100_0040</v>
      </c>
      <c r="T60" s="11" t="str">
        <f>DEC2HEX(D60*H60,4)&amp;"_"&amp;DEC2HEX(D60^2,2)&amp;"00"</f>
        <v>0001_0100</v>
      </c>
      <c r="U60" s="2">
        <v>0.01</v>
      </c>
      <c r="V60" s="2">
        <v>6.25E-2</v>
      </c>
      <c r="W60" s="2">
        <f>D60^2*E60</f>
        <v>64</v>
      </c>
      <c r="X60" s="2">
        <f>L60*W60</f>
        <v>3211264</v>
      </c>
      <c r="Y60" s="2">
        <f>L60*W60*0.03</f>
        <v>96337.919999999998</v>
      </c>
      <c r="Z60" s="2">
        <f>L60*W60*U60*V60</f>
        <v>2007.04</v>
      </c>
      <c r="AA60" s="6">
        <f>D60*J58*J60*F58</f>
        <v>12544</v>
      </c>
      <c r="AB60" s="2">
        <f>AA60*0.03</f>
        <v>376.32</v>
      </c>
      <c r="AC60" s="11">
        <f>D60*J58</f>
        <v>14</v>
      </c>
      <c r="AD60" s="14">
        <f t="shared" ref="AD60:AD61" si="34">X60/AA60</f>
        <v>256</v>
      </c>
    </row>
    <row r="61" spans="1:30" x14ac:dyDescent="0.3">
      <c r="A61" s="6" t="s">
        <v>61</v>
      </c>
      <c r="B61" s="2" t="s">
        <v>8</v>
      </c>
      <c r="C61" s="2">
        <v>1</v>
      </c>
      <c r="D61" s="2">
        <v>3</v>
      </c>
      <c r="E61" s="2">
        <v>64</v>
      </c>
      <c r="F61" s="2">
        <v>256</v>
      </c>
      <c r="G61" s="2">
        <v>14</v>
      </c>
      <c r="H61" s="2">
        <v>1</v>
      </c>
      <c r="I61" s="2">
        <v>1</v>
      </c>
      <c r="J61" s="2">
        <v>14</v>
      </c>
      <c r="K61" s="2" t="s">
        <v>107</v>
      </c>
      <c r="L61" s="2">
        <f>J61^2*F61</f>
        <v>50176</v>
      </c>
      <c r="M61" s="2"/>
      <c r="N61" s="2">
        <f t="shared" si="31"/>
        <v>2688</v>
      </c>
      <c r="O61" s="2">
        <f>D61^2*E61*F61</f>
        <v>147456</v>
      </c>
      <c r="P61" s="2">
        <f>F61</f>
        <v>256</v>
      </c>
      <c r="Q61" s="2">
        <f t="shared" si="32"/>
        <v>147712</v>
      </c>
      <c r="R61" s="6" t="str">
        <f t="shared" si="33"/>
        <v>0E0E_0311</v>
      </c>
      <c r="S61" s="2" t="str">
        <f>DEC2HEX(F61,4)&amp;"_"&amp;DEC2HEX(E61,4)</f>
        <v>0100_0040</v>
      </c>
      <c r="T61" s="11" t="str">
        <f>DEC2HEX(D61*H61,4)&amp;"_"&amp;DEC2HEX(D61^2,2)&amp;"00"</f>
        <v>0003_0900</v>
      </c>
      <c r="U61" s="2">
        <v>0.01</v>
      </c>
      <c r="V61" s="2">
        <v>6.25E-2</v>
      </c>
      <c r="W61" s="2">
        <f>D61^2*E61</f>
        <v>576</v>
      </c>
      <c r="X61" s="2">
        <f>L61*W61</f>
        <v>28901376</v>
      </c>
      <c r="Y61" s="2">
        <f>L61*W61*0.03</f>
        <v>867041.27999999991</v>
      </c>
      <c r="Z61" s="2">
        <f>L61*W61*U61*V61</f>
        <v>18063.36</v>
      </c>
      <c r="AA61" s="6">
        <f>D61*J58*J61*F58</f>
        <v>37632</v>
      </c>
      <c r="AB61" s="2">
        <f>AA61*0.03</f>
        <v>1128.96</v>
      </c>
      <c r="AC61" s="11">
        <f>D61*J58</f>
        <v>42</v>
      </c>
      <c r="AD61" s="14">
        <f t="shared" si="34"/>
        <v>768</v>
      </c>
    </row>
    <row r="62" spans="1:30" x14ac:dyDescent="0.3">
      <c r="A62" s="7" t="s">
        <v>62</v>
      </c>
      <c r="B62" s="3" t="s">
        <v>70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7"/>
      <c r="S62" s="3"/>
      <c r="T62" s="12"/>
      <c r="U62" s="3"/>
      <c r="V62" s="3"/>
      <c r="W62" s="3"/>
      <c r="X62" s="3"/>
      <c r="Y62" s="3"/>
      <c r="Z62" s="3"/>
      <c r="AA62" s="7"/>
      <c r="AB62" s="3"/>
      <c r="AC62" s="12"/>
      <c r="AD62" s="14"/>
    </row>
    <row r="63" spans="1:30" x14ac:dyDescent="0.3">
      <c r="A63" s="7" t="s">
        <v>63</v>
      </c>
      <c r="B63" s="3" t="s">
        <v>70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7"/>
      <c r="S63" s="3"/>
      <c r="T63" s="12"/>
      <c r="U63" s="3"/>
      <c r="V63" s="3"/>
      <c r="W63" s="3"/>
      <c r="X63" s="3"/>
      <c r="Y63" s="3"/>
      <c r="Z63" s="3"/>
      <c r="AA63" s="7"/>
      <c r="AB63" s="3"/>
      <c r="AC63" s="12"/>
      <c r="AD63" s="14"/>
    </row>
    <row r="64" spans="1:30" x14ac:dyDescent="0.3">
      <c r="A64" s="5" t="s">
        <v>64</v>
      </c>
      <c r="B64" s="1" t="s">
        <v>73</v>
      </c>
      <c r="C64" s="1"/>
      <c r="D64" s="1"/>
      <c r="E64" s="1"/>
      <c r="F64" s="1">
        <v>512</v>
      </c>
      <c r="G64" s="1"/>
      <c r="H64" s="1"/>
      <c r="I64" s="1"/>
      <c r="J64" s="1">
        <v>14</v>
      </c>
      <c r="K64" s="1" t="s">
        <v>112</v>
      </c>
      <c r="L64" s="1"/>
      <c r="M64" s="1"/>
      <c r="N64" s="1"/>
      <c r="O64" s="1"/>
      <c r="P64" s="1"/>
      <c r="Q64" s="1"/>
      <c r="R64" s="5"/>
      <c r="S64" s="1"/>
      <c r="T64" s="10"/>
      <c r="U64" s="1"/>
      <c r="V64" s="1"/>
      <c r="W64" s="1"/>
      <c r="X64" s="1"/>
      <c r="Y64" s="1"/>
      <c r="Z64" s="1"/>
      <c r="AA64" s="5"/>
      <c r="AB64" s="1"/>
      <c r="AC64" s="10"/>
      <c r="AD64" s="14"/>
    </row>
    <row r="65" spans="1:30" x14ac:dyDescent="0.3">
      <c r="A65" s="19" t="s">
        <v>65</v>
      </c>
      <c r="B65" s="20" t="s">
        <v>75</v>
      </c>
      <c r="C65" s="2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7"/>
      <c r="S65" s="3"/>
      <c r="T65" s="12"/>
      <c r="U65" s="3"/>
      <c r="V65" s="3"/>
      <c r="W65" s="3"/>
      <c r="X65" s="3"/>
      <c r="Y65" s="3"/>
      <c r="Z65" s="3"/>
      <c r="AA65" s="7"/>
      <c r="AB65" s="3"/>
      <c r="AC65" s="12"/>
      <c r="AD65" s="14"/>
    </row>
    <row r="66" spans="1:30" x14ac:dyDescent="0.3">
      <c r="A66" s="6" t="s">
        <v>66</v>
      </c>
      <c r="B66" s="2" t="s">
        <v>8</v>
      </c>
      <c r="C66" s="2">
        <v>1</v>
      </c>
      <c r="D66" s="2">
        <v>1</v>
      </c>
      <c r="E66" s="2">
        <v>512</v>
      </c>
      <c r="F66" s="2">
        <v>1000</v>
      </c>
      <c r="G66" s="2">
        <v>14</v>
      </c>
      <c r="H66" s="2">
        <v>1</v>
      </c>
      <c r="I66" s="2">
        <v>0</v>
      </c>
      <c r="J66" s="2">
        <v>14</v>
      </c>
      <c r="K66" s="2" t="s">
        <v>113</v>
      </c>
      <c r="L66" s="2">
        <f>J66^2*F66</f>
        <v>196000</v>
      </c>
      <c r="M66" s="2"/>
      <c r="N66" s="2">
        <f>G66*E66*D66</f>
        <v>7168</v>
      </c>
      <c r="O66" s="2">
        <f>D66^2*E66*F66</f>
        <v>512000</v>
      </c>
      <c r="P66" s="2">
        <f>F66</f>
        <v>1000</v>
      </c>
      <c r="Q66" s="2">
        <f>O66+P66</f>
        <v>513000</v>
      </c>
      <c r="R66" s="6" t="str">
        <f>DEC2HEX(J66,2)&amp;DEC2HEX(G66,2)&amp;"_"&amp;DEC2HEX(D66,2)&amp;DEC2HEX(H66,1)&amp;DEC2HEX(C66,1)</f>
        <v>0E0E_0111</v>
      </c>
      <c r="S66" s="2" t="str">
        <f>DEC2HEX(F66,4)&amp;"_"&amp;DEC2HEX(E66,4)</f>
        <v>03E8_0200</v>
      </c>
      <c r="T66" s="11" t="str">
        <f>DEC2HEX(D66*H66,4)&amp;"_"&amp;DEC2HEX(D66^2,2)&amp;"00"</f>
        <v>0001_0100</v>
      </c>
      <c r="U66" s="2">
        <v>0.01</v>
      </c>
      <c r="V66" s="2">
        <v>6.25E-2</v>
      </c>
      <c r="W66" s="2">
        <f>D66^2*E66</f>
        <v>512</v>
      </c>
      <c r="X66" s="2">
        <f>L66*W66</f>
        <v>100352000</v>
      </c>
      <c r="Y66" s="2">
        <f>L66*W66*0.03</f>
        <v>3010560</v>
      </c>
      <c r="Z66" s="2">
        <f>L66*W66*U66*V66</f>
        <v>62720</v>
      </c>
      <c r="AA66" s="6">
        <f>D66*J64*J66*F64</f>
        <v>100352</v>
      </c>
      <c r="AB66" s="2">
        <f>AA66*0.03</f>
        <v>3010.56</v>
      </c>
      <c r="AC66" s="11">
        <f>D66*J64</f>
        <v>14</v>
      </c>
      <c r="AD66" s="14">
        <f>X66/AA66</f>
        <v>1000</v>
      </c>
    </row>
    <row r="67" spans="1:30" x14ac:dyDescent="0.3">
      <c r="A67" s="7" t="s">
        <v>67</v>
      </c>
      <c r="B67" s="3" t="s">
        <v>70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7"/>
      <c r="S67" s="3"/>
      <c r="T67" s="12"/>
      <c r="U67" s="3"/>
      <c r="V67" s="3"/>
      <c r="W67" s="3"/>
      <c r="X67" s="3"/>
      <c r="Y67" s="3"/>
      <c r="Z67" s="3"/>
      <c r="AA67" s="7"/>
      <c r="AB67" s="3"/>
      <c r="AC67" s="12"/>
      <c r="AD67" s="14"/>
    </row>
    <row r="68" spans="1:30" x14ac:dyDescent="0.3">
      <c r="A68" s="8" t="s">
        <v>68</v>
      </c>
      <c r="B68" s="4" t="s">
        <v>72</v>
      </c>
      <c r="C68" s="4">
        <v>3</v>
      </c>
      <c r="D68" s="4">
        <v>14</v>
      </c>
      <c r="E68" s="4">
        <v>1</v>
      </c>
      <c r="F68" s="4">
        <v>1000</v>
      </c>
      <c r="G68" s="4">
        <v>14</v>
      </c>
      <c r="H68" s="4">
        <v>1</v>
      </c>
      <c r="I68" s="4">
        <v>0</v>
      </c>
      <c r="J68" s="4">
        <v>1</v>
      </c>
      <c r="K68" s="4" t="s">
        <v>78</v>
      </c>
      <c r="L68" s="4">
        <f>J68^2*F68</f>
        <v>1000</v>
      </c>
      <c r="M68" s="4"/>
      <c r="N68" s="4">
        <f>G68*8*D68</f>
        <v>1568</v>
      </c>
      <c r="O68" s="4"/>
      <c r="P68" s="4"/>
      <c r="Q68" s="4"/>
      <c r="R68" s="8" t="str">
        <f>DEC2HEX(J68,2)&amp;DEC2HEX(G68,2)&amp;"_"&amp;DEC2HEX(D68,2)&amp;DEC2HEX(H68,1)&amp;DEC2HEX(C68,1)</f>
        <v>010E_0E13</v>
      </c>
      <c r="S68" s="4" t="str">
        <f>DEC2HEX(F68,4)&amp;"_"&amp;DEC2HEX(F68,4)</f>
        <v>03E8_03E8</v>
      </c>
      <c r="T68" s="13" t="str">
        <f>DEC2HEX(D68*H68,4)&amp;"_"&amp;DEC2HEX(D68^2,2)&amp;"00"</f>
        <v>000E_C400</v>
      </c>
      <c r="U68" s="4">
        <v>0.01</v>
      </c>
      <c r="V68" s="4">
        <v>6.25E-2</v>
      </c>
      <c r="W68" s="4">
        <f>D68^2*E68</f>
        <v>196</v>
      </c>
      <c r="X68" s="4">
        <f>L68*W68</f>
        <v>196000</v>
      </c>
      <c r="Y68" s="4">
        <f>L68*W68*0.03</f>
        <v>5880</v>
      </c>
      <c r="Z68" s="4">
        <f>L68*W68*U68*V68</f>
        <v>122.5</v>
      </c>
      <c r="AA68" s="8">
        <f>D68*J66*J68*F66</f>
        <v>196000</v>
      </c>
      <c r="AB68" s="4">
        <f>AA68*0.03</f>
        <v>5880</v>
      </c>
      <c r="AC68" s="13">
        <f>D68*J66</f>
        <v>196</v>
      </c>
      <c r="AD68" s="14">
        <f>X68/AA68</f>
        <v>1</v>
      </c>
    </row>
    <row r="69" spans="1:30" x14ac:dyDescent="0.3">
      <c r="A69" s="5" t="s">
        <v>69</v>
      </c>
      <c r="B69" s="1" t="s">
        <v>74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5"/>
      <c r="S69" s="1"/>
      <c r="T69" s="10"/>
      <c r="U69" s="1"/>
      <c r="V69" s="1"/>
      <c r="W69" s="1"/>
      <c r="X69" s="1"/>
      <c r="Y69" s="1"/>
      <c r="Z69" s="1"/>
      <c r="AA69" s="5"/>
      <c r="AB69" s="1"/>
      <c r="AC69" s="10"/>
    </row>
    <row r="70" spans="1:30" x14ac:dyDescent="0.3">
      <c r="A70" s="9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>
        <f>SUM(L3:L69)</f>
        <v>3527568</v>
      </c>
      <c r="M70" s="14"/>
      <c r="N70" s="14">
        <f>MAX(N3:N69)</f>
        <v>7168</v>
      </c>
      <c r="O70" s="14">
        <f>SUM(O4:O69)</f>
        <v>1234432</v>
      </c>
      <c r="P70" s="14">
        <f>SUM(P4:P69)</f>
        <v>3944</v>
      </c>
      <c r="Q70" s="14">
        <f>SUM(Q4:Q69)</f>
        <v>1238376</v>
      </c>
      <c r="R70" s="9"/>
      <c r="S70" s="14"/>
      <c r="T70" s="22"/>
      <c r="U70" s="14"/>
      <c r="V70" s="14"/>
      <c r="W70" s="14"/>
      <c r="X70" s="14">
        <f t="shared" ref="X70" si="35">SUM(X4:X69)</f>
        <v>391104608</v>
      </c>
      <c r="Y70" s="14">
        <f>SUM(Y3:Y69)</f>
        <v>11733138.239999998</v>
      </c>
      <c r="Z70" s="24">
        <f>SUM(Z3:Z69)</f>
        <v>244440.38</v>
      </c>
      <c r="AA70" s="9">
        <f>SUM(AA4:AA69)</f>
        <v>4627307</v>
      </c>
      <c r="AB70" s="24">
        <f>SUM(AB4:AB69)</f>
        <v>138819.21000000002</v>
      </c>
      <c r="AC70" s="25"/>
      <c r="AD70" s="14">
        <f>Y70/AB70/16</f>
        <v>5.2825624061684247</v>
      </c>
    </row>
    <row r="71" spans="1:30" x14ac:dyDescent="0.3">
      <c r="A71" s="9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f>L70*16/1024/8</f>
        <v>6889.78125</v>
      </c>
      <c r="M71" s="14"/>
      <c r="N71" s="14"/>
      <c r="O71" s="14">
        <f>O70*16/1024/8</f>
        <v>2411</v>
      </c>
      <c r="P71" s="14">
        <f>O70+P70</f>
        <v>1238376</v>
      </c>
      <c r="Q71" s="14"/>
      <c r="R71" s="9"/>
      <c r="S71" s="14"/>
      <c r="T71" s="22"/>
      <c r="U71" s="14"/>
      <c r="V71" s="14"/>
      <c r="W71" s="14"/>
      <c r="X71" s="14"/>
      <c r="Y71" s="14"/>
      <c r="Z71" s="14"/>
      <c r="AA71" s="9"/>
      <c r="AB71" s="14"/>
      <c r="AC71" s="22"/>
      <c r="AD71" s="14"/>
    </row>
  </sheetData>
  <autoFilter ref="B2:B71" xr:uid="{009522EF-F8DC-42BE-8F4B-D751FC8B03E1}"/>
  <mergeCells count="6">
    <mergeCell ref="C1:E1"/>
    <mergeCell ref="AA1:AB1"/>
    <mergeCell ref="X1:Z1"/>
    <mergeCell ref="R1:T1"/>
    <mergeCell ref="J1:M1"/>
    <mergeCell ref="N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01AE-4D2D-491C-85E4-0C34FDA03C89}">
  <dimension ref="A1:P30"/>
  <sheetViews>
    <sheetView zoomScale="76" workbookViewId="0">
      <selection activeCell="I1" sqref="I1:K30"/>
    </sheetView>
  </sheetViews>
  <sheetFormatPr defaultRowHeight="14.4" x14ac:dyDescent="0.3"/>
  <cols>
    <col min="1" max="3" width="9.88671875" bestFit="1" customWidth="1"/>
    <col min="4" max="6" width="8.88671875" bestFit="1" customWidth="1"/>
    <col min="7" max="7" width="8.88671875" customWidth="1"/>
    <col min="9" max="13" width="10.109375" bestFit="1" customWidth="1"/>
    <col min="14" max="16" width="10.33203125" bestFit="1" customWidth="1"/>
  </cols>
  <sheetData>
    <row r="1" spans="1:16" x14ac:dyDescent="0.3">
      <c r="A1" s="6" t="s">
        <v>148</v>
      </c>
      <c r="B1" s="2" t="s">
        <v>81</v>
      </c>
      <c r="C1" s="2" t="s">
        <v>143</v>
      </c>
      <c r="D1" s="2"/>
      <c r="E1" s="2"/>
      <c r="F1" s="2"/>
      <c r="G1" s="2"/>
      <c r="H1" s="11"/>
      <c r="I1" t="str">
        <f>RIGHT(SUBSTITUTE(A1,"_",),2)&amp;MID(SUBSTITUTE(A1,"_",),5,2)&amp;" "&amp;MID(SUBSTITUTE(A1,"_",),3,2)&amp;LEFT(SUBSTITUTE(A1,"_",),2)</f>
        <v>2103 E371</v>
      </c>
      <c r="J1" t="str">
        <f t="shared" ref="J1:P16" si="0">RIGHT(SUBSTITUTE(B1,"_",),2)&amp;MID(SUBSTITUTE(B1,"_",),5,2)&amp;" "&amp;MID(SUBSTITUTE(B1,"_",),3,2)&amp;LEFT(SUBSTITUTE(B1,"_",),2)</f>
        <v>0300 4000</v>
      </c>
      <c r="K1" t="str">
        <f t="shared" si="0"/>
        <v>0109 0600</v>
      </c>
      <c r="L1" t="str">
        <f t="shared" si="0"/>
        <v xml:space="preserve"> </v>
      </c>
      <c r="M1" t="str">
        <f t="shared" si="0"/>
        <v xml:space="preserve"> </v>
      </c>
      <c r="N1" t="str">
        <f t="shared" si="0"/>
        <v xml:space="preserve"> </v>
      </c>
      <c r="O1" t="str">
        <f t="shared" si="0"/>
        <v xml:space="preserve"> </v>
      </c>
      <c r="P1" t="str">
        <f t="shared" si="0"/>
        <v xml:space="preserve"> </v>
      </c>
    </row>
    <row r="2" spans="1:16" x14ac:dyDescent="0.3">
      <c r="A2" s="8" t="s">
        <v>149</v>
      </c>
      <c r="B2" s="4" t="s">
        <v>96</v>
      </c>
      <c r="C2" s="4" t="s">
        <v>143</v>
      </c>
      <c r="D2" s="4"/>
      <c r="E2" s="4"/>
      <c r="F2" s="4"/>
      <c r="G2" s="4"/>
      <c r="H2" s="13"/>
      <c r="I2" t="str">
        <f t="shared" ref="I2:I30" si="1">RIGHT(SUBSTITUTE(A2,"_",),2)&amp;MID(SUBSTITUTE(A2,"_",),5,2)&amp;" "&amp;MID(SUBSTITUTE(A2,"_",),3,2)&amp;LEFT(SUBSTITUTE(A2,"_",),2)</f>
        <v>2203 7138</v>
      </c>
      <c r="J2" t="str">
        <f t="shared" si="0"/>
        <v>4000 4000</v>
      </c>
      <c r="K2" t="str">
        <f t="shared" si="0"/>
        <v>0109 0600</v>
      </c>
      <c r="L2" t="str">
        <f t="shared" si="0"/>
        <v xml:space="preserve"> </v>
      </c>
      <c r="M2" t="str">
        <f t="shared" si="0"/>
        <v xml:space="preserve"> </v>
      </c>
      <c r="N2" t="str">
        <f t="shared" si="0"/>
        <v xml:space="preserve"> </v>
      </c>
      <c r="O2" t="str">
        <f t="shared" si="0"/>
        <v xml:space="preserve"> </v>
      </c>
      <c r="P2" t="str">
        <f t="shared" si="0"/>
        <v xml:space="preserve"> </v>
      </c>
    </row>
    <row r="3" spans="1:16" x14ac:dyDescent="0.3">
      <c r="A3" s="6" t="s">
        <v>140</v>
      </c>
      <c r="B3" s="2" t="s">
        <v>82</v>
      </c>
      <c r="C3" s="2" t="s">
        <v>144</v>
      </c>
      <c r="D3" s="2"/>
      <c r="E3" s="2"/>
      <c r="F3" s="2"/>
      <c r="G3" s="2"/>
      <c r="H3" s="11"/>
      <c r="I3" t="str">
        <f t="shared" si="1"/>
        <v>1101 3838</v>
      </c>
      <c r="J3" t="str">
        <f t="shared" si="0"/>
        <v>4000 1000</v>
      </c>
      <c r="K3" t="str">
        <f t="shared" si="0"/>
        <v>0301 0100</v>
      </c>
      <c r="L3" t="str">
        <f t="shared" si="0"/>
        <v xml:space="preserve"> </v>
      </c>
      <c r="M3" t="str">
        <f t="shared" si="0"/>
        <v xml:space="preserve"> </v>
      </c>
      <c r="N3" t="str">
        <f t="shared" si="0"/>
        <v xml:space="preserve"> </v>
      </c>
      <c r="O3" t="str">
        <f t="shared" si="0"/>
        <v xml:space="preserve"> </v>
      </c>
      <c r="P3" t="str">
        <f t="shared" si="0"/>
        <v xml:space="preserve"> </v>
      </c>
    </row>
    <row r="4" spans="1:16" x14ac:dyDescent="0.3">
      <c r="A4" s="6" t="s">
        <v>140</v>
      </c>
      <c r="B4" s="2" t="s">
        <v>83</v>
      </c>
      <c r="C4" s="2" t="s">
        <v>145</v>
      </c>
      <c r="D4" s="2"/>
      <c r="E4" s="2"/>
      <c r="F4" s="2"/>
      <c r="G4" s="2"/>
      <c r="H4" s="11"/>
      <c r="I4" t="str">
        <f t="shared" si="1"/>
        <v>1101 3838</v>
      </c>
      <c r="J4" t="str">
        <f t="shared" si="0"/>
        <v>1000 4000</v>
      </c>
      <c r="K4" t="str">
        <f t="shared" si="0"/>
        <v>0101 0100</v>
      </c>
      <c r="L4" t="str">
        <f t="shared" si="0"/>
        <v xml:space="preserve"> </v>
      </c>
      <c r="M4" t="str">
        <f t="shared" si="0"/>
        <v xml:space="preserve"> </v>
      </c>
      <c r="N4" t="str">
        <f t="shared" si="0"/>
        <v xml:space="preserve"> </v>
      </c>
      <c r="O4" t="str">
        <f t="shared" si="0"/>
        <v xml:space="preserve"> </v>
      </c>
      <c r="P4" t="str">
        <f t="shared" si="0"/>
        <v xml:space="preserve"> </v>
      </c>
    </row>
    <row r="5" spans="1:16" x14ac:dyDescent="0.3">
      <c r="A5" s="6" t="s">
        <v>150</v>
      </c>
      <c r="B5" s="2" t="s">
        <v>83</v>
      </c>
      <c r="C5" s="2" t="s">
        <v>146</v>
      </c>
      <c r="D5" s="2"/>
      <c r="E5" s="2"/>
      <c r="F5" s="2"/>
      <c r="G5" s="2"/>
      <c r="H5" s="11"/>
      <c r="I5" t="str">
        <f t="shared" si="1"/>
        <v>1103 3838</v>
      </c>
      <c r="J5" t="str">
        <f t="shared" si="0"/>
        <v>1000 4000</v>
      </c>
      <c r="K5" t="str">
        <f t="shared" si="0"/>
        <v>0109 0300</v>
      </c>
      <c r="L5" t="str">
        <f t="shared" si="0"/>
        <v xml:space="preserve"> </v>
      </c>
      <c r="M5" t="str">
        <f t="shared" si="0"/>
        <v xml:space="preserve"> </v>
      </c>
      <c r="N5" t="str">
        <f t="shared" si="0"/>
        <v xml:space="preserve"> </v>
      </c>
      <c r="O5" t="str">
        <f t="shared" si="0"/>
        <v xml:space="preserve"> </v>
      </c>
      <c r="P5" t="str">
        <f t="shared" si="0"/>
        <v xml:space="preserve"> </v>
      </c>
    </row>
    <row r="6" spans="1:16" x14ac:dyDescent="0.3">
      <c r="A6" s="6" t="s">
        <v>140</v>
      </c>
      <c r="B6" s="2" t="s">
        <v>84</v>
      </c>
      <c r="C6" s="2" t="s">
        <v>144</v>
      </c>
      <c r="D6" s="2"/>
      <c r="E6" s="2"/>
      <c r="F6" s="2"/>
      <c r="G6" s="2"/>
      <c r="H6" s="11"/>
      <c r="I6" t="str">
        <f t="shared" si="1"/>
        <v>1101 3838</v>
      </c>
      <c r="J6" t="str">
        <f t="shared" si="0"/>
        <v>8000 1000</v>
      </c>
      <c r="K6" t="str">
        <f t="shared" si="0"/>
        <v>0301 0100</v>
      </c>
      <c r="L6" t="str">
        <f t="shared" si="0"/>
        <v xml:space="preserve"> </v>
      </c>
      <c r="M6" t="str">
        <f t="shared" si="0"/>
        <v xml:space="preserve"> </v>
      </c>
      <c r="N6" t="str">
        <f t="shared" si="0"/>
        <v xml:space="preserve"> </v>
      </c>
      <c r="O6" t="str">
        <f t="shared" si="0"/>
        <v xml:space="preserve"> </v>
      </c>
      <c r="P6" t="str">
        <f t="shared" si="0"/>
        <v xml:space="preserve"> </v>
      </c>
    </row>
    <row r="7" spans="1:16" x14ac:dyDescent="0.3">
      <c r="A7" s="6" t="s">
        <v>140</v>
      </c>
      <c r="B7" s="2" t="s">
        <v>83</v>
      </c>
      <c r="C7" s="2" t="s">
        <v>145</v>
      </c>
      <c r="D7" s="2"/>
      <c r="E7" s="2"/>
      <c r="F7" s="2"/>
      <c r="G7" s="2"/>
      <c r="H7" s="11"/>
      <c r="I7" t="str">
        <f t="shared" si="1"/>
        <v>1101 3838</v>
      </c>
      <c r="J7" t="str">
        <f t="shared" si="0"/>
        <v>1000 4000</v>
      </c>
      <c r="K7" t="str">
        <f t="shared" si="0"/>
        <v>0101 0100</v>
      </c>
      <c r="L7" t="str">
        <f t="shared" si="0"/>
        <v xml:space="preserve"> </v>
      </c>
      <c r="M7" t="str">
        <f t="shared" si="0"/>
        <v xml:space="preserve"> </v>
      </c>
      <c r="N7" t="str">
        <f t="shared" si="0"/>
        <v xml:space="preserve"> </v>
      </c>
      <c r="O7" t="str">
        <f t="shared" si="0"/>
        <v xml:space="preserve"> </v>
      </c>
      <c r="P7" t="str">
        <f t="shared" si="0"/>
        <v xml:space="preserve"> </v>
      </c>
    </row>
    <row r="8" spans="1:16" x14ac:dyDescent="0.3">
      <c r="A8" s="6" t="s">
        <v>150</v>
      </c>
      <c r="B8" s="2" t="s">
        <v>83</v>
      </c>
      <c r="C8" s="2" t="s">
        <v>146</v>
      </c>
      <c r="D8" s="2"/>
      <c r="E8" s="2"/>
      <c r="F8" s="2"/>
      <c r="G8" s="2"/>
      <c r="H8" s="11"/>
      <c r="I8" t="str">
        <f t="shared" si="1"/>
        <v>1103 3838</v>
      </c>
      <c r="J8" t="str">
        <f t="shared" si="0"/>
        <v>1000 4000</v>
      </c>
      <c r="K8" t="str">
        <f t="shared" si="0"/>
        <v>0109 0300</v>
      </c>
      <c r="L8" t="str">
        <f t="shared" si="0"/>
        <v xml:space="preserve"> </v>
      </c>
      <c r="M8" t="str">
        <f t="shared" si="0"/>
        <v xml:space="preserve"> </v>
      </c>
      <c r="N8" t="str">
        <f t="shared" si="0"/>
        <v xml:space="preserve"> </v>
      </c>
      <c r="O8" t="str">
        <f t="shared" si="0"/>
        <v xml:space="preserve"> </v>
      </c>
      <c r="P8" t="str">
        <f t="shared" si="0"/>
        <v xml:space="preserve"> </v>
      </c>
    </row>
    <row r="9" spans="1:16" x14ac:dyDescent="0.3">
      <c r="A9" s="8" t="s">
        <v>151</v>
      </c>
      <c r="B9" s="4" t="s">
        <v>97</v>
      </c>
      <c r="C9" s="4" t="s">
        <v>143</v>
      </c>
      <c r="D9" s="4"/>
      <c r="E9" s="4"/>
      <c r="F9" s="4"/>
      <c r="G9" s="4"/>
      <c r="H9" s="13"/>
      <c r="I9" t="str">
        <f t="shared" si="1"/>
        <v>2203 381C</v>
      </c>
      <c r="J9" t="str">
        <f t="shared" si="0"/>
        <v>8000 8000</v>
      </c>
      <c r="K9" t="str">
        <f t="shared" si="0"/>
        <v>0109 0600</v>
      </c>
      <c r="L9" t="str">
        <f t="shared" si="0"/>
        <v xml:space="preserve"> </v>
      </c>
      <c r="M9" t="str">
        <f t="shared" si="0"/>
        <v xml:space="preserve"> </v>
      </c>
      <c r="N9" t="str">
        <f t="shared" si="0"/>
        <v xml:space="preserve"> </v>
      </c>
      <c r="O9" t="str">
        <f t="shared" si="0"/>
        <v xml:space="preserve"> </v>
      </c>
      <c r="P9" t="str">
        <f t="shared" si="0"/>
        <v xml:space="preserve"> </v>
      </c>
    </row>
    <row r="10" spans="1:16" x14ac:dyDescent="0.3">
      <c r="A10" s="6" t="s">
        <v>141</v>
      </c>
      <c r="B10" s="2" t="s">
        <v>85</v>
      </c>
      <c r="C10" s="2" t="s">
        <v>144</v>
      </c>
      <c r="D10" s="2"/>
      <c r="E10" s="2"/>
      <c r="F10" s="2"/>
      <c r="G10" s="2"/>
      <c r="H10" s="11"/>
      <c r="I10" t="str">
        <f t="shared" si="1"/>
        <v>1101 1C1C</v>
      </c>
      <c r="J10" t="str">
        <f t="shared" si="0"/>
        <v>8000 2000</v>
      </c>
      <c r="K10" t="str">
        <f t="shared" si="0"/>
        <v>0301 0100</v>
      </c>
      <c r="L10" t="str">
        <f t="shared" si="0"/>
        <v xml:space="preserve"> </v>
      </c>
      <c r="M10" t="str">
        <f t="shared" si="0"/>
        <v xml:space="preserve"> </v>
      </c>
      <c r="N10" t="str">
        <f t="shared" si="0"/>
        <v xml:space="preserve"> </v>
      </c>
      <c r="O10" t="str">
        <f t="shared" si="0"/>
        <v xml:space="preserve"> </v>
      </c>
      <c r="P10" t="str">
        <f t="shared" si="0"/>
        <v xml:space="preserve"> </v>
      </c>
    </row>
    <row r="11" spans="1:16" x14ac:dyDescent="0.3">
      <c r="A11" s="6" t="s">
        <v>141</v>
      </c>
      <c r="B11" s="2" t="s">
        <v>87</v>
      </c>
      <c r="C11" s="2" t="s">
        <v>145</v>
      </c>
      <c r="D11" s="2"/>
      <c r="E11" s="2"/>
      <c r="F11" s="2"/>
      <c r="G11" s="2"/>
      <c r="H11" s="11"/>
      <c r="I11" t="str">
        <f t="shared" si="1"/>
        <v>1101 1C1C</v>
      </c>
      <c r="J11" t="str">
        <f t="shared" si="0"/>
        <v>2000 8000</v>
      </c>
      <c r="K11" t="str">
        <f t="shared" si="0"/>
        <v>0101 0100</v>
      </c>
      <c r="L11" t="str">
        <f t="shared" si="0"/>
        <v xml:space="preserve"> </v>
      </c>
      <c r="M11" t="str">
        <f t="shared" si="0"/>
        <v xml:space="preserve"> </v>
      </c>
      <c r="N11" t="str">
        <f t="shared" si="0"/>
        <v xml:space="preserve"> </v>
      </c>
      <c r="O11" t="str">
        <f t="shared" si="0"/>
        <v xml:space="preserve"> </v>
      </c>
      <c r="P11" t="str">
        <f t="shared" si="0"/>
        <v xml:space="preserve"> </v>
      </c>
    </row>
    <row r="12" spans="1:16" x14ac:dyDescent="0.3">
      <c r="A12" s="6" t="s">
        <v>152</v>
      </c>
      <c r="B12" s="2" t="s">
        <v>87</v>
      </c>
      <c r="C12" s="2" t="s">
        <v>146</v>
      </c>
      <c r="D12" s="2"/>
      <c r="E12" s="2"/>
      <c r="F12" s="2"/>
      <c r="G12" s="2"/>
      <c r="H12" s="11"/>
      <c r="I12" t="str">
        <f t="shared" si="1"/>
        <v>1103 1C1C</v>
      </c>
      <c r="J12" t="str">
        <f t="shared" si="0"/>
        <v>2000 8000</v>
      </c>
      <c r="K12" t="str">
        <f t="shared" si="0"/>
        <v>0109 0300</v>
      </c>
      <c r="L12" t="str">
        <f t="shared" si="0"/>
        <v xml:space="preserve"> </v>
      </c>
      <c r="M12" t="str">
        <f t="shared" si="0"/>
        <v xml:space="preserve"> </v>
      </c>
      <c r="N12" t="str">
        <f t="shared" si="0"/>
        <v xml:space="preserve"> </v>
      </c>
      <c r="O12" t="str">
        <f t="shared" si="0"/>
        <v xml:space="preserve"> </v>
      </c>
      <c r="P12" t="str">
        <f t="shared" si="0"/>
        <v xml:space="preserve"> </v>
      </c>
    </row>
    <row r="13" spans="1:16" x14ac:dyDescent="0.3">
      <c r="A13" s="6" t="s">
        <v>141</v>
      </c>
      <c r="B13" s="2" t="s">
        <v>86</v>
      </c>
      <c r="C13" s="2" t="s">
        <v>144</v>
      </c>
      <c r="D13" s="2"/>
      <c r="E13" s="2"/>
      <c r="F13" s="2"/>
      <c r="G13" s="2"/>
      <c r="H13" s="11"/>
      <c r="I13" t="str">
        <f t="shared" si="1"/>
        <v>1101 1C1C</v>
      </c>
      <c r="J13" t="str">
        <f t="shared" si="0"/>
        <v>0001 2000</v>
      </c>
      <c r="K13" t="str">
        <f t="shared" si="0"/>
        <v>0301 0100</v>
      </c>
      <c r="L13" t="str">
        <f t="shared" si="0"/>
        <v xml:space="preserve"> </v>
      </c>
      <c r="M13" t="str">
        <f t="shared" si="0"/>
        <v xml:space="preserve"> </v>
      </c>
      <c r="N13" t="str">
        <f t="shared" si="0"/>
        <v xml:space="preserve"> </v>
      </c>
      <c r="O13" t="str">
        <f t="shared" si="0"/>
        <v xml:space="preserve"> </v>
      </c>
      <c r="P13" t="str">
        <f t="shared" si="0"/>
        <v xml:space="preserve"> </v>
      </c>
    </row>
    <row r="14" spans="1:16" x14ac:dyDescent="0.3">
      <c r="A14" s="6" t="s">
        <v>141</v>
      </c>
      <c r="B14" s="2" t="s">
        <v>87</v>
      </c>
      <c r="C14" s="2" t="s">
        <v>145</v>
      </c>
      <c r="D14" s="2"/>
      <c r="E14" s="2"/>
      <c r="F14" s="2"/>
      <c r="G14" s="2"/>
      <c r="H14" s="11"/>
      <c r="I14" t="str">
        <f t="shared" si="1"/>
        <v>1101 1C1C</v>
      </c>
      <c r="J14" t="str">
        <f t="shared" si="0"/>
        <v>2000 8000</v>
      </c>
      <c r="K14" t="str">
        <f t="shared" si="0"/>
        <v>0101 0100</v>
      </c>
      <c r="L14" t="str">
        <f t="shared" si="0"/>
        <v xml:space="preserve"> </v>
      </c>
      <c r="M14" t="str">
        <f t="shared" si="0"/>
        <v xml:space="preserve"> </v>
      </c>
      <c r="N14" t="str">
        <f t="shared" si="0"/>
        <v xml:space="preserve"> </v>
      </c>
      <c r="O14" t="str">
        <f t="shared" si="0"/>
        <v xml:space="preserve"> </v>
      </c>
      <c r="P14" t="str">
        <f t="shared" si="0"/>
        <v xml:space="preserve"> </v>
      </c>
    </row>
    <row r="15" spans="1:16" x14ac:dyDescent="0.3">
      <c r="A15" s="6" t="s">
        <v>152</v>
      </c>
      <c r="B15" s="2" t="s">
        <v>87</v>
      </c>
      <c r="C15" s="2" t="s">
        <v>146</v>
      </c>
      <c r="D15" s="2"/>
      <c r="E15" s="2"/>
      <c r="F15" s="2"/>
      <c r="G15" s="2"/>
      <c r="H15" s="11"/>
      <c r="I15" t="str">
        <f t="shared" si="1"/>
        <v>1103 1C1C</v>
      </c>
      <c r="J15" t="str">
        <f t="shared" si="0"/>
        <v>2000 8000</v>
      </c>
      <c r="K15" t="str">
        <f t="shared" si="0"/>
        <v>0109 0300</v>
      </c>
      <c r="L15" t="str">
        <f t="shared" si="0"/>
        <v xml:space="preserve"> </v>
      </c>
      <c r="M15" t="str">
        <f t="shared" si="0"/>
        <v xml:space="preserve"> </v>
      </c>
      <c r="N15" t="str">
        <f t="shared" si="0"/>
        <v xml:space="preserve"> </v>
      </c>
      <c r="O15" t="str">
        <f t="shared" si="0"/>
        <v xml:space="preserve"> </v>
      </c>
      <c r="P15" t="str">
        <f t="shared" si="0"/>
        <v xml:space="preserve"> </v>
      </c>
    </row>
    <row r="16" spans="1:16" x14ac:dyDescent="0.3">
      <c r="A16" s="8" t="s">
        <v>153</v>
      </c>
      <c r="B16" s="4" t="s">
        <v>98</v>
      </c>
      <c r="C16" s="4" t="s">
        <v>143</v>
      </c>
      <c r="D16" s="4"/>
      <c r="E16" s="4"/>
      <c r="F16" s="4"/>
      <c r="G16" s="4"/>
      <c r="H16" s="13"/>
      <c r="I16" t="str">
        <f t="shared" si="1"/>
        <v>2203 1C0E</v>
      </c>
      <c r="J16" t="str">
        <f t="shared" si="0"/>
        <v>0001 0001</v>
      </c>
      <c r="K16" t="str">
        <f t="shared" si="0"/>
        <v>0109 0600</v>
      </c>
      <c r="L16" t="str">
        <f t="shared" si="0"/>
        <v xml:space="preserve"> </v>
      </c>
      <c r="M16" t="str">
        <f t="shared" si="0"/>
        <v xml:space="preserve"> </v>
      </c>
      <c r="N16" t="str">
        <f t="shared" si="0"/>
        <v xml:space="preserve"> </v>
      </c>
      <c r="O16" t="str">
        <f t="shared" si="0"/>
        <v xml:space="preserve"> </v>
      </c>
      <c r="P16" t="str">
        <f t="shared" si="0"/>
        <v xml:space="preserve"> </v>
      </c>
    </row>
    <row r="17" spans="1:16" x14ac:dyDescent="0.3">
      <c r="A17" s="6" t="s">
        <v>142</v>
      </c>
      <c r="B17" s="2" t="s">
        <v>88</v>
      </c>
      <c r="C17" s="2" t="s">
        <v>144</v>
      </c>
      <c r="D17" s="2"/>
      <c r="E17" s="2"/>
      <c r="F17" s="2"/>
      <c r="G17" s="2"/>
      <c r="H17" s="11"/>
      <c r="I17" t="str">
        <f t="shared" si="1"/>
        <v>1101 0E0E</v>
      </c>
      <c r="J17" t="str">
        <f t="shared" ref="J17:J30" si="2">RIGHT(SUBSTITUTE(B17,"_",),2)&amp;MID(SUBSTITUTE(B17,"_",),5,2)&amp;" "&amp;MID(SUBSTITUTE(B17,"_",),3,2)&amp;LEFT(SUBSTITUTE(B17,"_",),2)</f>
        <v>0001 3000</v>
      </c>
      <c r="K17" t="str">
        <f t="shared" ref="K17:K30" si="3">RIGHT(SUBSTITUTE(C17,"_",),2)&amp;MID(SUBSTITUTE(C17,"_",),5,2)&amp;" "&amp;MID(SUBSTITUTE(C17,"_",),3,2)&amp;LEFT(SUBSTITUTE(C17,"_",),2)</f>
        <v>0301 0100</v>
      </c>
      <c r="L17" t="str">
        <f t="shared" ref="L17:L30" si="4">RIGHT(SUBSTITUTE(D17,"_",),2)&amp;MID(SUBSTITUTE(D17,"_",),5,2)&amp;" "&amp;MID(SUBSTITUTE(D17,"_",),3,2)&amp;LEFT(SUBSTITUTE(D17,"_",),2)</f>
        <v xml:space="preserve"> </v>
      </c>
      <c r="M17" t="str">
        <f t="shared" ref="M17:M30" si="5">RIGHT(SUBSTITUTE(E17,"_",),2)&amp;MID(SUBSTITUTE(E17,"_",),5,2)&amp;" "&amp;MID(SUBSTITUTE(E17,"_",),3,2)&amp;LEFT(SUBSTITUTE(E17,"_",),2)</f>
        <v xml:space="preserve"> </v>
      </c>
      <c r="N17" t="str">
        <f t="shared" ref="N17:N30" si="6">RIGHT(SUBSTITUTE(F17,"_",),2)&amp;MID(SUBSTITUTE(F17,"_",),5,2)&amp;" "&amp;MID(SUBSTITUTE(F17,"_",),3,2)&amp;LEFT(SUBSTITUTE(F17,"_",),2)</f>
        <v xml:space="preserve"> </v>
      </c>
      <c r="O17" t="str">
        <f t="shared" ref="O17:O30" si="7">RIGHT(SUBSTITUTE(G17,"_",),2)&amp;MID(SUBSTITUTE(G17,"_",),5,2)&amp;" "&amp;MID(SUBSTITUTE(G17,"_",),3,2)&amp;LEFT(SUBSTITUTE(G17,"_",),2)</f>
        <v xml:space="preserve"> </v>
      </c>
      <c r="P17" t="str">
        <f t="shared" ref="P17:P30" si="8">RIGHT(SUBSTITUTE(H17,"_",),2)&amp;MID(SUBSTITUTE(H17,"_",),5,2)&amp;" "&amp;MID(SUBSTITUTE(H17,"_",),3,2)&amp;LEFT(SUBSTITUTE(H17,"_",),2)</f>
        <v xml:space="preserve"> </v>
      </c>
    </row>
    <row r="18" spans="1:16" x14ac:dyDescent="0.3">
      <c r="A18" s="6" t="s">
        <v>142</v>
      </c>
      <c r="B18" s="2" t="s">
        <v>114</v>
      </c>
      <c r="C18" s="2" t="s">
        <v>145</v>
      </c>
      <c r="D18" s="2"/>
      <c r="E18" s="2"/>
      <c r="F18" s="2"/>
      <c r="G18" s="2"/>
      <c r="H18" s="11"/>
      <c r="I18" t="str">
        <f t="shared" si="1"/>
        <v>1101 0E0E</v>
      </c>
      <c r="J18" t="str">
        <f t="shared" si="2"/>
        <v>3000 C000</v>
      </c>
      <c r="K18" t="str">
        <f t="shared" si="3"/>
        <v>0101 0100</v>
      </c>
      <c r="L18" t="str">
        <f t="shared" si="4"/>
        <v xml:space="preserve"> </v>
      </c>
      <c r="M18" t="str">
        <f t="shared" si="5"/>
        <v xml:space="preserve"> </v>
      </c>
      <c r="N18" t="str">
        <f t="shared" si="6"/>
        <v xml:space="preserve"> </v>
      </c>
      <c r="O18" t="str">
        <f t="shared" si="7"/>
        <v xml:space="preserve"> </v>
      </c>
      <c r="P18" t="str">
        <f t="shared" si="8"/>
        <v xml:space="preserve"> </v>
      </c>
    </row>
    <row r="19" spans="1:16" x14ac:dyDescent="0.3">
      <c r="A19" s="6" t="s">
        <v>154</v>
      </c>
      <c r="B19" s="2" t="s">
        <v>114</v>
      </c>
      <c r="C19" s="2" t="s">
        <v>146</v>
      </c>
      <c r="D19" s="2"/>
      <c r="E19" s="2"/>
      <c r="F19" s="2"/>
      <c r="G19" s="2"/>
      <c r="H19" s="11"/>
      <c r="I19" t="str">
        <f t="shared" si="1"/>
        <v>1103 0E0E</v>
      </c>
      <c r="J19" t="str">
        <f t="shared" si="2"/>
        <v>3000 C000</v>
      </c>
      <c r="K19" t="str">
        <f t="shared" si="3"/>
        <v>0109 0300</v>
      </c>
      <c r="L19" t="str">
        <f t="shared" si="4"/>
        <v xml:space="preserve"> </v>
      </c>
      <c r="M19" t="str">
        <f t="shared" si="5"/>
        <v xml:space="preserve"> </v>
      </c>
      <c r="N19" t="str">
        <f t="shared" si="6"/>
        <v xml:space="preserve"> </v>
      </c>
      <c r="O19" t="str">
        <f t="shared" si="7"/>
        <v xml:space="preserve"> </v>
      </c>
      <c r="P19" t="str">
        <f t="shared" si="8"/>
        <v xml:space="preserve"> </v>
      </c>
    </row>
    <row r="20" spans="1:16" x14ac:dyDescent="0.3">
      <c r="A20" s="6" t="s">
        <v>142</v>
      </c>
      <c r="B20" s="2" t="s">
        <v>89</v>
      </c>
      <c r="C20" s="2" t="s">
        <v>144</v>
      </c>
      <c r="D20" s="2"/>
      <c r="E20" s="2"/>
      <c r="F20" s="2"/>
      <c r="G20" s="2"/>
      <c r="H20" s="11"/>
      <c r="I20" t="str">
        <f t="shared" si="1"/>
        <v>1101 0E0E</v>
      </c>
      <c r="J20" t="str">
        <f t="shared" si="2"/>
        <v>8001 3000</v>
      </c>
      <c r="K20" t="str">
        <f t="shared" si="3"/>
        <v>0301 0100</v>
      </c>
      <c r="L20" t="str">
        <f t="shared" si="4"/>
        <v xml:space="preserve"> </v>
      </c>
      <c r="M20" t="str">
        <f t="shared" si="5"/>
        <v xml:space="preserve"> </v>
      </c>
      <c r="N20" t="str">
        <f t="shared" si="6"/>
        <v xml:space="preserve"> </v>
      </c>
      <c r="O20" t="str">
        <f t="shared" si="7"/>
        <v xml:space="preserve"> </v>
      </c>
      <c r="P20" t="str">
        <f t="shared" si="8"/>
        <v xml:space="preserve"> </v>
      </c>
    </row>
    <row r="21" spans="1:16" x14ac:dyDescent="0.3">
      <c r="A21" s="6" t="s">
        <v>142</v>
      </c>
      <c r="B21" s="2" t="s">
        <v>114</v>
      </c>
      <c r="C21" s="2" t="s">
        <v>145</v>
      </c>
      <c r="D21" s="2"/>
      <c r="E21" s="2"/>
      <c r="F21" s="2"/>
      <c r="G21" s="2"/>
      <c r="H21" s="11"/>
      <c r="I21" t="str">
        <f t="shared" si="1"/>
        <v>1101 0E0E</v>
      </c>
      <c r="J21" t="str">
        <f t="shared" si="2"/>
        <v>3000 C000</v>
      </c>
      <c r="K21" t="str">
        <f t="shared" si="3"/>
        <v>0101 0100</v>
      </c>
      <c r="L21" t="str">
        <f t="shared" si="4"/>
        <v xml:space="preserve"> </v>
      </c>
      <c r="M21" t="str">
        <f t="shared" si="5"/>
        <v xml:space="preserve"> </v>
      </c>
      <c r="N21" t="str">
        <f t="shared" si="6"/>
        <v xml:space="preserve"> </v>
      </c>
      <c r="O21" t="str">
        <f t="shared" si="7"/>
        <v xml:space="preserve"> </v>
      </c>
      <c r="P21" t="str">
        <f t="shared" si="8"/>
        <v xml:space="preserve"> </v>
      </c>
    </row>
    <row r="22" spans="1:16" x14ac:dyDescent="0.3">
      <c r="A22" s="6" t="s">
        <v>154</v>
      </c>
      <c r="B22" s="2" t="s">
        <v>114</v>
      </c>
      <c r="C22" s="2" t="s">
        <v>146</v>
      </c>
      <c r="D22" s="2"/>
      <c r="E22" s="2"/>
      <c r="F22" s="2"/>
      <c r="G22" s="2"/>
      <c r="H22" s="11"/>
      <c r="I22" t="str">
        <f t="shared" si="1"/>
        <v>1103 0E0E</v>
      </c>
      <c r="J22" t="str">
        <f t="shared" si="2"/>
        <v>3000 C000</v>
      </c>
      <c r="K22" t="str">
        <f t="shared" si="3"/>
        <v>0109 0300</v>
      </c>
      <c r="L22" t="str">
        <f t="shared" si="4"/>
        <v xml:space="preserve"> </v>
      </c>
      <c r="M22" t="str">
        <f t="shared" si="5"/>
        <v xml:space="preserve"> </v>
      </c>
      <c r="N22" t="str">
        <f t="shared" si="6"/>
        <v xml:space="preserve"> </v>
      </c>
      <c r="O22" t="str">
        <f t="shared" si="7"/>
        <v xml:space="preserve"> </v>
      </c>
      <c r="P22" t="str">
        <f t="shared" si="8"/>
        <v xml:space="preserve"> </v>
      </c>
    </row>
    <row r="23" spans="1:16" x14ac:dyDescent="0.3">
      <c r="A23" s="6" t="s">
        <v>142</v>
      </c>
      <c r="B23" s="2" t="s">
        <v>90</v>
      </c>
      <c r="C23" s="2" t="s">
        <v>144</v>
      </c>
      <c r="D23" s="2"/>
      <c r="E23" s="2"/>
      <c r="F23" s="2"/>
      <c r="G23" s="2"/>
      <c r="H23" s="11"/>
      <c r="I23" t="str">
        <f t="shared" si="1"/>
        <v>1101 0E0E</v>
      </c>
      <c r="J23" t="str">
        <f t="shared" si="2"/>
        <v>8001 4000</v>
      </c>
      <c r="K23" t="str">
        <f t="shared" si="3"/>
        <v>0301 0100</v>
      </c>
      <c r="L23" t="str">
        <f t="shared" si="4"/>
        <v xml:space="preserve"> </v>
      </c>
      <c r="M23" t="str">
        <f t="shared" si="5"/>
        <v xml:space="preserve"> </v>
      </c>
      <c r="N23" t="str">
        <f t="shared" si="6"/>
        <v xml:space="preserve"> </v>
      </c>
      <c r="O23" t="str">
        <f t="shared" si="7"/>
        <v xml:space="preserve"> </v>
      </c>
      <c r="P23" t="str">
        <f t="shared" si="8"/>
        <v xml:space="preserve"> </v>
      </c>
    </row>
    <row r="24" spans="1:16" x14ac:dyDescent="0.3">
      <c r="A24" s="6" t="s">
        <v>142</v>
      </c>
      <c r="B24" s="2" t="s">
        <v>91</v>
      </c>
      <c r="C24" s="2" t="s">
        <v>145</v>
      </c>
      <c r="D24" s="2"/>
      <c r="E24" s="2"/>
      <c r="F24" s="2"/>
      <c r="G24" s="2"/>
      <c r="H24" s="11"/>
      <c r="I24" t="str">
        <f t="shared" si="1"/>
        <v>1101 0E0E</v>
      </c>
      <c r="J24" t="str">
        <f t="shared" si="2"/>
        <v>4000 0001</v>
      </c>
      <c r="K24" t="str">
        <f t="shared" si="3"/>
        <v>0101 0100</v>
      </c>
      <c r="L24" t="str">
        <f t="shared" si="4"/>
        <v xml:space="preserve"> </v>
      </c>
      <c r="M24" t="str">
        <f t="shared" si="5"/>
        <v xml:space="preserve"> </v>
      </c>
      <c r="N24" t="str">
        <f t="shared" si="6"/>
        <v xml:space="preserve"> </v>
      </c>
      <c r="O24" t="str">
        <f t="shared" si="7"/>
        <v xml:space="preserve"> </v>
      </c>
      <c r="P24" t="str">
        <f t="shared" si="8"/>
        <v xml:space="preserve"> </v>
      </c>
    </row>
    <row r="25" spans="1:16" x14ac:dyDescent="0.3">
      <c r="A25" s="6" t="s">
        <v>154</v>
      </c>
      <c r="B25" s="2" t="s">
        <v>91</v>
      </c>
      <c r="C25" s="2" t="s">
        <v>146</v>
      </c>
      <c r="D25" s="2"/>
      <c r="E25" s="2"/>
      <c r="F25" s="2"/>
      <c r="G25" s="2"/>
      <c r="H25" s="11"/>
      <c r="I25" t="str">
        <f t="shared" si="1"/>
        <v>1103 0E0E</v>
      </c>
      <c r="J25" t="str">
        <f t="shared" si="2"/>
        <v>4000 0001</v>
      </c>
      <c r="K25" t="str">
        <f t="shared" si="3"/>
        <v>0109 0300</v>
      </c>
      <c r="L25" t="str">
        <f t="shared" si="4"/>
        <v xml:space="preserve"> </v>
      </c>
      <c r="M25" t="str">
        <f t="shared" si="5"/>
        <v xml:space="preserve"> </v>
      </c>
      <c r="N25" t="str">
        <f t="shared" si="6"/>
        <v xml:space="preserve"> </v>
      </c>
      <c r="O25" t="str">
        <f t="shared" si="7"/>
        <v xml:space="preserve"> </v>
      </c>
      <c r="P25" t="str">
        <f t="shared" si="8"/>
        <v xml:space="preserve"> </v>
      </c>
    </row>
    <row r="26" spans="1:16" x14ac:dyDescent="0.3">
      <c r="A26" s="6" t="s">
        <v>142</v>
      </c>
      <c r="B26" s="2" t="s">
        <v>92</v>
      </c>
      <c r="C26" s="2" t="s">
        <v>144</v>
      </c>
      <c r="D26" s="2"/>
      <c r="E26" s="2"/>
      <c r="F26" s="2"/>
      <c r="G26" s="2"/>
      <c r="H26" s="11"/>
      <c r="I26" t="str">
        <f t="shared" si="1"/>
        <v>1101 0E0E</v>
      </c>
      <c r="J26" t="str">
        <f t="shared" si="2"/>
        <v>0002 4000</v>
      </c>
      <c r="K26" t="str">
        <f t="shared" si="3"/>
        <v>0301 0100</v>
      </c>
      <c r="L26" t="str">
        <f t="shared" si="4"/>
        <v xml:space="preserve"> </v>
      </c>
      <c r="M26" t="str">
        <f t="shared" si="5"/>
        <v xml:space="preserve"> </v>
      </c>
      <c r="N26" t="str">
        <f t="shared" si="6"/>
        <v xml:space="preserve"> </v>
      </c>
      <c r="O26" t="str">
        <f t="shared" si="7"/>
        <v xml:space="preserve"> </v>
      </c>
      <c r="P26" t="str">
        <f t="shared" si="8"/>
        <v xml:space="preserve"> </v>
      </c>
    </row>
    <row r="27" spans="1:16" x14ac:dyDescent="0.3">
      <c r="A27" s="6" t="s">
        <v>142</v>
      </c>
      <c r="B27" s="2" t="s">
        <v>91</v>
      </c>
      <c r="C27" s="2" t="s">
        <v>145</v>
      </c>
      <c r="D27" s="2"/>
      <c r="E27" s="2"/>
      <c r="F27" s="2"/>
      <c r="G27" s="2"/>
      <c r="H27" s="11"/>
      <c r="I27" t="str">
        <f t="shared" si="1"/>
        <v>1101 0E0E</v>
      </c>
      <c r="J27" t="str">
        <f t="shared" si="2"/>
        <v>4000 0001</v>
      </c>
      <c r="K27" t="str">
        <f t="shared" si="3"/>
        <v>0101 0100</v>
      </c>
      <c r="L27" t="str">
        <f t="shared" si="4"/>
        <v xml:space="preserve"> </v>
      </c>
      <c r="M27" t="str">
        <f t="shared" si="5"/>
        <v xml:space="preserve"> </v>
      </c>
      <c r="N27" t="str">
        <f t="shared" si="6"/>
        <v xml:space="preserve"> </v>
      </c>
      <c r="O27" t="str">
        <f t="shared" si="7"/>
        <v xml:space="preserve"> </v>
      </c>
      <c r="P27" t="str">
        <f t="shared" si="8"/>
        <v xml:space="preserve"> </v>
      </c>
    </row>
    <row r="28" spans="1:16" x14ac:dyDescent="0.3">
      <c r="A28" s="6" t="s">
        <v>154</v>
      </c>
      <c r="B28" s="2" t="s">
        <v>91</v>
      </c>
      <c r="C28" s="2" t="s">
        <v>146</v>
      </c>
      <c r="D28" s="2"/>
      <c r="E28" s="2"/>
      <c r="F28" s="2"/>
      <c r="G28" s="2"/>
      <c r="H28" s="11"/>
      <c r="I28" t="str">
        <f t="shared" si="1"/>
        <v>1103 0E0E</v>
      </c>
      <c r="J28" t="str">
        <f t="shared" si="2"/>
        <v>4000 0001</v>
      </c>
      <c r="K28" t="str">
        <f t="shared" si="3"/>
        <v>0109 0300</v>
      </c>
      <c r="L28" t="str">
        <f t="shared" si="4"/>
        <v xml:space="preserve"> </v>
      </c>
      <c r="M28" t="str">
        <f t="shared" si="5"/>
        <v xml:space="preserve"> </v>
      </c>
      <c r="N28" t="str">
        <f t="shared" si="6"/>
        <v xml:space="preserve"> </v>
      </c>
      <c r="O28" t="str">
        <f t="shared" si="7"/>
        <v xml:space="preserve"> </v>
      </c>
      <c r="P28" t="str">
        <f t="shared" si="8"/>
        <v xml:space="preserve"> </v>
      </c>
    </row>
    <row r="29" spans="1:16" x14ac:dyDescent="0.3">
      <c r="A29" s="6" t="s">
        <v>142</v>
      </c>
      <c r="B29" s="2" t="s">
        <v>115</v>
      </c>
      <c r="C29" s="2" t="s">
        <v>145</v>
      </c>
      <c r="D29" s="2"/>
      <c r="E29" s="2"/>
      <c r="F29" s="2"/>
      <c r="G29" s="2"/>
      <c r="H29" s="11"/>
      <c r="I29" t="str">
        <f t="shared" si="1"/>
        <v>1101 0E0E</v>
      </c>
      <c r="J29" t="str">
        <f t="shared" si="2"/>
        <v>0002 E803</v>
      </c>
      <c r="K29" t="str">
        <f t="shared" si="3"/>
        <v>0101 0100</v>
      </c>
      <c r="L29" t="str">
        <f t="shared" si="4"/>
        <v xml:space="preserve"> </v>
      </c>
      <c r="M29" t="str">
        <f t="shared" si="5"/>
        <v xml:space="preserve"> </v>
      </c>
      <c r="N29" t="str">
        <f t="shared" si="6"/>
        <v xml:space="preserve"> </v>
      </c>
      <c r="O29" t="str">
        <f t="shared" si="7"/>
        <v xml:space="preserve"> </v>
      </c>
      <c r="P29" t="str">
        <f t="shared" si="8"/>
        <v xml:space="preserve"> </v>
      </c>
    </row>
    <row r="30" spans="1:16" x14ac:dyDescent="0.3">
      <c r="A30" s="8" t="s">
        <v>155</v>
      </c>
      <c r="B30" s="4" t="s">
        <v>116</v>
      </c>
      <c r="C30" s="4" t="s">
        <v>147</v>
      </c>
      <c r="D30" s="4"/>
      <c r="E30" s="4"/>
      <c r="F30" s="4"/>
      <c r="G30" s="4"/>
      <c r="H30" s="13"/>
      <c r="I30" t="str">
        <f t="shared" si="1"/>
        <v>130E 0E01</v>
      </c>
      <c r="J30" t="str">
        <f t="shared" si="2"/>
        <v>E803 E803</v>
      </c>
      <c r="K30" t="str">
        <f t="shared" si="3"/>
        <v>01C4 0E00</v>
      </c>
      <c r="L30" t="str">
        <f t="shared" si="4"/>
        <v xml:space="preserve"> </v>
      </c>
      <c r="M30" t="str">
        <f t="shared" si="5"/>
        <v xml:space="preserve"> </v>
      </c>
      <c r="N30" t="str">
        <f t="shared" si="6"/>
        <v xml:space="preserve"> </v>
      </c>
      <c r="O30" t="str">
        <f t="shared" si="7"/>
        <v xml:space="preserve"> </v>
      </c>
      <c r="P30" t="str">
        <f t="shared" si="8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v2 MEC Parallel Ch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2019-03-11T09:15:34Z</dcterms:modified>
</cp:coreProperties>
</file>