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B6441C75-318D-40B4-9687-733D3CBB9083}" xr6:coauthVersionLast="40" xr6:coauthVersionMax="40" xr10:uidLastSave="{00000000-0000-0000-0000-000000000000}"/>
  <bookViews>
    <workbookView xWindow="0" yWindow="0" windowWidth="21570" windowHeight="7860" activeTab="1" xr2:uid="{D9317FBE-E145-410C-9025-73E70D2DEE99}"/>
  </bookViews>
  <sheets>
    <sheet name="SqueezeNet @ 100MHz + 312.5MHz" sheetId="1" r:id="rId1"/>
    <sheet name="SqueezeNet v2 MEC Parallel Ch" sheetId="2" r:id="rId2"/>
  </sheets>
  <definedNames>
    <definedName name="_xlnm._FilterDatabase" localSheetId="0" hidden="1">'SqueezeNet @ 100MHz + 312.5MHz'!$B$1:$B$70</definedName>
    <definedName name="_xlnm._FilterDatabase" localSheetId="1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1" i="2" l="1"/>
  <c r="N70" i="2"/>
  <c r="N66" i="2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O70" i="2" l="1"/>
  <c r="L66" i="2"/>
  <c r="L61" i="2"/>
  <c r="S61" i="2" s="1"/>
  <c r="L60" i="2"/>
  <c r="S60" i="2" s="1"/>
  <c r="L58" i="2"/>
  <c r="S58" i="2" s="1"/>
  <c r="L54" i="2"/>
  <c r="L53" i="2"/>
  <c r="L51" i="2"/>
  <c r="L47" i="2"/>
  <c r="S47" i="2" s="1"/>
  <c r="L46" i="2"/>
  <c r="S46" i="2" s="1"/>
  <c r="L44" i="2"/>
  <c r="S44" i="2" s="1"/>
  <c r="L40" i="2"/>
  <c r="S40" i="2" s="1"/>
  <c r="L39" i="2"/>
  <c r="S39" i="2" s="1"/>
  <c r="L37" i="2"/>
  <c r="L32" i="2"/>
  <c r="L31" i="2"/>
  <c r="S31" i="2" s="1"/>
  <c r="L29" i="2"/>
  <c r="S29" i="2" s="1"/>
  <c r="L25" i="2"/>
  <c r="L24" i="2"/>
  <c r="S24" i="2" s="1"/>
  <c r="L22" i="2"/>
  <c r="S22" i="2" s="1"/>
  <c r="L17" i="2"/>
  <c r="S17" i="2" s="1"/>
  <c r="L16" i="2"/>
  <c r="S16" i="2" s="1"/>
  <c r="L14" i="2"/>
  <c r="S14" i="2" s="1"/>
  <c r="L10" i="2"/>
  <c r="S10" i="2" s="1"/>
  <c r="L9" i="2"/>
  <c r="S9" i="2" s="1"/>
  <c r="L7" i="2"/>
  <c r="L4" i="2"/>
  <c r="S4" i="2" s="1"/>
  <c r="S66" i="2"/>
  <c r="S54" i="2"/>
  <c r="S53" i="2"/>
  <c r="S51" i="2"/>
  <c r="S37" i="2"/>
  <c r="S32" i="2"/>
  <c r="S25" i="2"/>
  <c r="S7" i="2"/>
  <c r="K68" i="2"/>
  <c r="L68" i="2" s="1"/>
  <c r="S68" i="2" s="1"/>
  <c r="K36" i="2"/>
  <c r="R36" i="2" s="1"/>
  <c r="K21" i="2"/>
  <c r="R21" i="2" s="1"/>
  <c r="K6" i="2"/>
  <c r="R6" i="2" s="1"/>
  <c r="K66" i="2"/>
  <c r="R66" i="2" s="1"/>
  <c r="K61" i="2"/>
  <c r="R61" i="2" s="1"/>
  <c r="K60" i="2"/>
  <c r="K58" i="2"/>
  <c r="R58" i="2" s="1"/>
  <c r="K54" i="2"/>
  <c r="R54" i="2" s="1"/>
  <c r="K53" i="2"/>
  <c r="K51" i="2"/>
  <c r="K47" i="2"/>
  <c r="R47" i="2" s="1"/>
  <c r="K46" i="2"/>
  <c r="R46" i="2" s="1"/>
  <c r="K44" i="2"/>
  <c r="R44" i="2" s="1"/>
  <c r="K40" i="2"/>
  <c r="R40" i="2" s="1"/>
  <c r="K39" i="2"/>
  <c r="R39" i="2" s="1"/>
  <c r="K37" i="2"/>
  <c r="R37" i="2" s="1"/>
  <c r="K32" i="2"/>
  <c r="R32" i="2" s="1"/>
  <c r="K31" i="2"/>
  <c r="K29" i="2"/>
  <c r="K25" i="2"/>
  <c r="K24" i="2"/>
  <c r="R24" i="2" s="1"/>
  <c r="K22" i="2"/>
  <c r="K17" i="2"/>
  <c r="K16" i="2"/>
  <c r="R16" i="2" s="1"/>
  <c r="K14" i="2"/>
  <c r="R14" i="2" s="1"/>
  <c r="K10" i="2"/>
  <c r="R10" i="2" s="1"/>
  <c r="K9" i="2"/>
  <c r="K7" i="2"/>
  <c r="R7" i="2" s="1"/>
  <c r="K4" i="2"/>
  <c r="R4" i="2" s="1"/>
  <c r="K3" i="2"/>
  <c r="R3" i="2" s="1"/>
  <c r="M70" i="2"/>
  <c r="M71" i="2" s="1"/>
  <c r="R68" i="2"/>
  <c r="R53" i="2"/>
  <c r="L6" i="2" l="1"/>
  <c r="S6" i="2" s="1"/>
  <c r="L21" i="2"/>
  <c r="S21" i="2" s="1"/>
  <c r="L36" i="2"/>
  <c r="S36" i="2" s="1"/>
  <c r="R60" i="2"/>
  <c r="R9" i="2"/>
  <c r="R17" i="2"/>
  <c r="R51" i="2"/>
  <c r="R25" i="2"/>
  <c r="R29" i="2"/>
  <c r="R22" i="2"/>
  <c r="R31" i="2"/>
  <c r="K70" i="2"/>
  <c r="K71" i="2" s="1"/>
  <c r="Z67" i="1"/>
  <c r="Z20" i="1"/>
  <c r="Z5" i="1"/>
  <c r="T35" i="1"/>
  <c r="Z35" i="1" s="1"/>
  <c r="T20" i="1"/>
  <c r="T5" i="1"/>
  <c r="U65" i="1"/>
  <c r="T65" i="1" s="1"/>
  <c r="Z65" i="1" s="1"/>
  <c r="U60" i="1"/>
  <c r="T60" i="1" s="1"/>
  <c r="Z60" i="1" s="1"/>
  <c r="U59" i="1"/>
  <c r="T59" i="1" s="1"/>
  <c r="Z59" i="1" s="1"/>
  <c r="U57" i="1"/>
  <c r="T57" i="1" s="1"/>
  <c r="Z57" i="1" s="1"/>
  <c r="U53" i="1"/>
  <c r="T53" i="1" s="1"/>
  <c r="Z53" i="1" s="1"/>
  <c r="U52" i="1"/>
  <c r="T52" i="1" s="1"/>
  <c r="Z52" i="1" s="1"/>
  <c r="U50" i="1"/>
  <c r="T50" i="1" s="1"/>
  <c r="Z50" i="1" s="1"/>
  <c r="U46" i="1"/>
  <c r="T46" i="1" s="1"/>
  <c r="Z46" i="1" s="1"/>
  <c r="U45" i="1"/>
  <c r="T45" i="1" s="1"/>
  <c r="Z45" i="1" s="1"/>
  <c r="U43" i="1"/>
  <c r="T43" i="1" s="1"/>
  <c r="Z43" i="1" s="1"/>
  <c r="U39" i="1"/>
  <c r="T39" i="1" s="1"/>
  <c r="Z39" i="1" s="1"/>
  <c r="U38" i="1"/>
  <c r="T38" i="1" s="1"/>
  <c r="Z38" i="1" s="1"/>
  <c r="U36" i="1"/>
  <c r="T36" i="1" s="1"/>
  <c r="Z36" i="1" s="1"/>
  <c r="U31" i="1"/>
  <c r="T31" i="1" s="1"/>
  <c r="Z31" i="1" s="1"/>
  <c r="U30" i="1"/>
  <c r="T30" i="1" s="1"/>
  <c r="Z30" i="1" s="1"/>
  <c r="U28" i="1"/>
  <c r="T28" i="1" s="1"/>
  <c r="Z28" i="1" s="1"/>
  <c r="U24" i="1"/>
  <c r="T24" i="1" s="1"/>
  <c r="Z24" i="1" s="1"/>
  <c r="U23" i="1"/>
  <c r="T23" i="1" s="1"/>
  <c r="Z23" i="1" s="1"/>
  <c r="U21" i="1"/>
  <c r="T21" i="1" s="1"/>
  <c r="Z21" i="1" s="1"/>
  <c r="U16" i="1"/>
  <c r="T16" i="1" s="1"/>
  <c r="Z16" i="1" s="1"/>
  <c r="U15" i="1"/>
  <c r="T15" i="1" s="1"/>
  <c r="Z15" i="1" s="1"/>
  <c r="U13" i="1"/>
  <c r="T13" i="1" s="1"/>
  <c r="Z13" i="1" s="1"/>
  <c r="U9" i="1"/>
  <c r="T9" i="1" s="1"/>
  <c r="Z9" i="1" s="1"/>
  <c r="U8" i="1"/>
  <c r="T8" i="1" s="1"/>
  <c r="Z8" i="1" s="1"/>
  <c r="U6" i="1"/>
  <c r="T6" i="1" s="1"/>
  <c r="Z6" i="1" s="1"/>
  <c r="U3" i="1"/>
  <c r="T3" i="1" s="1"/>
  <c r="Z3" i="1" s="1"/>
  <c r="S70" i="2" l="1"/>
  <c r="R70" i="2"/>
  <c r="S2" i="1"/>
  <c r="R3" i="1" s="1"/>
  <c r="S3" i="1" s="1"/>
  <c r="R5" i="1" s="1"/>
  <c r="M3" i="1"/>
  <c r="N3" i="1" s="1"/>
  <c r="O3" i="1" s="1"/>
  <c r="L6" i="1"/>
  <c r="M6" i="1" s="1"/>
  <c r="S5" i="1" l="1"/>
  <c r="N6" i="1"/>
  <c r="O6" i="1" s="1"/>
  <c r="L8" i="1"/>
  <c r="Y67" i="1"/>
  <c r="Y35" i="1"/>
  <c r="Y20" i="1"/>
  <c r="Y5" i="1"/>
  <c r="X2" i="1"/>
  <c r="X67" i="1"/>
  <c r="X35" i="1"/>
  <c r="X20" i="1"/>
  <c r="X5" i="1"/>
  <c r="X65" i="1"/>
  <c r="X60" i="1"/>
  <c r="X59" i="1"/>
  <c r="X57" i="1"/>
  <c r="X53" i="1"/>
  <c r="X52" i="1"/>
  <c r="X50" i="1"/>
  <c r="X46" i="1"/>
  <c r="X45" i="1"/>
  <c r="X43" i="1"/>
  <c r="X39" i="1"/>
  <c r="X38" i="1"/>
  <c r="X36" i="1"/>
  <c r="X31" i="1"/>
  <c r="X30" i="1"/>
  <c r="X28" i="1"/>
  <c r="X24" i="1"/>
  <c r="X23" i="1"/>
  <c r="X21" i="1"/>
  <c r="X16" i="1"/>
  <c r="X15" i="1"/>
  <c r="X13" i="1"/>
  <c r="X9" i="1"/>
  <c r="X8" i="1"/>
  <c r="X6" i="1"/>
  <c r="X3" i="1"/>
  <c r="I69" i="1"/>
  <c r="I70" i="1" s="1"/>
  <c r="J69" i="1"/>
  <c r="J70" i="1" s="1"/>
  <c r="R6" i="1" l="1"/>
  <c r="S6" i="1" s="1"/>
  <c r="R8" i="1" s="1"/>
  <c r="S8" i="1" s="1"/>
  <c r="R9" i="1" s="1"/>
  <c r="L9" i="1"/>
  <c r="M8" i="1"/>
  <c r="N8" i="1" s="1"/>
  <c r="O8" i="1" s="1"/>
  <c r="Y16" i="1"/>
  <c r="Y38" i="1"/>
  <c r="Y57" i="1"/>
  <c r="Y28" i="1"/>
  <c r="Y8" i="1"/>
  <c r="Y46" i="1"/>
  <c r="Y9" i="1"/>
  <c r="Y21" i="1"/>
  <c r="Y30" i="1"/>
  <c r="Y39" i="1"/>
  <c r="Y50" i="1"/>
  <c r="Y59" i="1"/>
  <c r="Y3" i="1"/>
  <c r="Y13" i="1"/>
  <c r="Y23" i="1"/>
  <c r="Y31" i="1"/>
  <c r="Y43" i="1"/>
  <c r="Y52" i="1"/>
  <c r="Y60" i="1"/>
  <c r="Y6" i="1"/>
  <c r="Y15" i="1"/>
  <c r="Y24" i="1"/>
  <c r="Y36" i="1"/>
  <c r="Y45" i="1"/>
  <c r="Y53" i="1"/>
  <c r="Y65" i="1"/>
  <c r="X69" i="1"/>
  <c r="U69" i="1"/>
  <c r="Z69" i="1"/>
  <c r="S9" i="1" l="1"/>
  <c r="R13" i="1" s="1"/>
  <c r="S13" i="1" s="1"/>
  <c r="R15" i="1" s="1"/>
  <c r="S15" i="1" s="1"/>
  <c r="R16" i="1" s="1"/>
  <c r="S16" i="1" s="1"/>
  <c r="R20" i="1" s="1"/>
  <c r="S20" i="1" s="1"/>
  <c r="R21" i="1" s="1"/>
  <c r="S21" i="1" s="1"/>
  <c r="R23" i="1" s="1"/>
  <c r="S23" i="1" s="1"/>
  <c r="R24" i="1" s="1"/>
  <c r="S24" i="1" s="1"/>
  <c r="R28" i="1" s="1"/>
  <c r="S28" i="1" s="1"/>
  <c r="R30" i="1" s="1"/>
  <c r="S30" i="1" s="1"/>
  <c r="R31" i="1" s="1"/>
  <c r="S31" i="1" s="1"/>
  <c r="R35" i="1" s="1"/>
  <c r="S35" i="1" s="1"/>
  <c r="R36" i="1" s="1"/>
  <c r="S36" i="1" s="1"/>
  <c r="R38" i="1" s="1"/>
  <c r="S38" i="1" s="1"/>
  <c r="R39" i="1" s="1"/>
  <c r="S39" i="1" s="1"/>
  <c r="R43" i="1" s="1"/>
  <c r="S43" i="1" s="1"/>
  <c r="R45" i="1" s="1"/>
  <c r="S45" i="1" s="1"/>
  <c r="R46" i="1" s="1"/>
  <c r="S46" i="1" s="1"/>
  <c r="R50" i="1" s="1"/>
  <c r="S50" i="1" s="1"/>
  <c r="R52" i="1" s="1"/>
  <c r="S52" i="1" s="1"/>
  <c r="R53" i="1" s="1"/>
  <c r="S53" i="1" s="1"/>
  <c r="R57" i="1" s="1"/>
  <c r="S57" i="1" s="1"/>
  <c r="R59" i="1" s="1"/>
  <c r="S59" i="1" s="1"/>
  <c r="R60" i="1" s="1"/>
  <c r="S60" i="1" s="1"/>
  <c r="R65" i="1" s="1"/>
  <c r="S65" i="1" s="1"/>
  <c r="R67" i="1" s="1"/>
  <c r="S67" i="1" s="1"/>
  <c r="M9" i="1"/>
  <c r="N9" i="1" s="1"/>
  <c r="O9" i="1" s="1"/>
  <c r="L13" i="1"/>
  <c r="Y69" i="1"/>
  <c r="M13" i="1" l="1"/>
  <c r="N13" i="1" s="1"/>
  <c r="O13" i="1" s="1"/>
  <c r="L15" i="1"/>
  <c r="M15" i="1" l="1"/>
  <c r="N15" i="1" s="1"/>
  <c r="O15" i="1" s="1"/>
  <c r="L16" i="1"/>
  <c r="L21" i="1" l="1"/>
  <c r="M16" i="1"/>
  <c r="N16" i="1" s="1"/>
  <c r="O16" i="1" s="1"/>
  <c r="L23" i="1" l="1"/>
  <c r="M21" i="1"/>
  <c r="N21" i="1" s="1"/>
  <c r="O21" i="1" s="1"/>
  <c r="M23" i="1" l="1"/>
  <c r="N23" i="1" s="1"/>
  <c r="O23" i="1" s="1"/>
  <c r="L24" i="1"/>
  <c r="L28" i="1" l="1"/>
  <c r="M24" i="1"/>
  <c r="N24" i="1" s="1"/>
  <c r="O24" i="1" s="1"/>
  <c r="L30" i="1" l="1"/>
  <c r="M28" i="1"/>
  <c r="N28" i="1" s="1"/>
  <c r="O28" i="1" s="1"/>
  <c r="M30" i="1" l="1"/>
  <c r="N30" i="1" s="1"/>
  <c r="O30" i="1" s="1"/>
  <c r="L31" i="1"/>
  <c r="M31" i="1" l="1"/>
  <c r="N31" i="1" s="1"/>
  <c r="O31" i="1" s="1"/>
  <c r="L36" i="1"/>
  <c r="M36" i="1" l="1"/>
  <c r="N36" i="1" s="1"/>
  <c r="O36" i="1" s="1"/>
  <c r="L38" i="1"/>
  <c r="L39" i="1" l="1"/>
  <c r="M38" i="1"/>
  <c r="N38" i="1" s="1"/>
  <c r="O38" i="1" s="1"/>
  <c r="L43" i="1" l="1"/>
  <c r="M39" i="1"/>
  <c r="N39" i="1" s="1"/>
  <c r="O39" i="1" s="1"/>
  <c r="M43" i="1" l="1"/>
  <c r="N43" i="1" s="1"/>
  <c r="O43" i="1" s="1"/>
  <c r="L45" i="1"/>
  <c r="L46" i="1" l="1"/>
  <c r="M45" i="1"/>
  <c r="N45" i="1" s="1"/>
  <c r="O45" i="1" s="1"/>
  <c r="L50" i="1" l="1"/>
  <c r="M46" i="1"/>
  <c r="N46" i="1" s="1"/>
  <c r="O46" i="1" s="1"/>
  <c r="M50" i="1" l="1"/>
  <c r="N50" i="1" s="1"/>
  <c r="O50" i="1" s="1"/>
  <c r="L52" i="1"/>
  <c r="M52" i="1" l="1"/>
  <c r="N52" i="1" s="1"/>
  <c r="O52" i="1" s="1"/>
  <c r="L53" i="1"/>
  <c r="L57" i="1" l="1"/>
  <c r="M53" i="1"/>
  <c r="N53" i="1" s="1"/>
  <c r="O53" i="1" s="1"/>
  <c r="L59" i="1" l="1"/>
  <c r="M57" i="1"/>
  <c r="N57" i="1" s="1"/>
  <c r="O57" i="1" s="1"/>
  <c r="L60" i="1" l="1"/>
  <c r="M59" i="1"/>
  <c r="N59" i="1" s="1"/>
  <c r="O59" i="1" s="1"/>
  <c r="M60" i="1" l="1"/>
  <c r="N60" i="1" s="1"/>
  <c r="O60" i="1" s="1"/>
  <c r="L65" i="1"/>
  <c r="M65" i="1" s="1"/>
  <c r="N65" i="1" s="1"/>
  <c r="O65" i="1" s="1"/>
</calcChain>
</file>

<file path=xl/sharedStrings.xml><?xml version="1.0" encoding="utf-8"?>
<sst xmlns="http://schemas.openxmlformats.org/spreadsheetml/2006/main" count="449" uniqueCount="121">
  <si>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</si>
  <si>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</si>
  <si>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</si>
  <si>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</si>
  <si>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</si>
  <si>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</si>
  <si>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</si>
  <si>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</si>
  <si>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</si>
  <si>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</si>
  <si>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</si>
  <si>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</si>
  <si>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</si>
  <si>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</si>
  <si>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</si>
  <si>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</si>
  <si>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</si>
  <si>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</si>
  <si>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</si>
  <si>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</si>
  <si>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</si>
  <si>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</si>
  <si>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</si>
  <si>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</si>
  <si>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</si>
  <si>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</si>
  <si>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</si>
  <si>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</si>
  <si>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</si>
  <si>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</si>
  <si>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</si>
  <si>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</si>
  <si>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</si>
  <si>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</si>
  <si>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</si>
  <si>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</si>
  <si>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</si>
  <si>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</si>
  <si>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</si>
  <si>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</si>
  <si>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</si>
  <si>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</si>
  <si>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</si>
  <si>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</si>
  <si>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</si>
  <si>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</si>
  <si>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</si>
  <si>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</si>
  <si>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</si>
  <si>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</si>
  <si>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</si>
  <si>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</si>
  <si>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</si>
  <si>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</si>
  <si>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</si>
  <si>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</si>
  <si>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</si>
  <si>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</si>
  <si>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</si>
  <si>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</si>
  <si>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</si>
  <si>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</si>
  <si>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</si>
  <si>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</si>
  <si>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</si>
  <si>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</si>
  <si>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</si>
  <si>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</si>
  <si>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</si>
  <si>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</si>
  <si>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</si>
  <si>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</si>
  <si>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</si>
  <si>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</si>
  <si>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</si>
  <si>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</si>
  <si>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</si>
  <si>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</si>
  <si>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</si>
  <si>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</si>
  <si>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</si>
  <si>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</si>
  <si>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</si>
  <si>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</si>
  <si>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</si>
  <si>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</si>
  <si>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</si>
  <si>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</si>
  <si>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</si>
  <si>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</si>
  <si>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</si>
  <si>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</si>
  <si>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</si>
  <si>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</si>
  <si>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</si>
  <si>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</si>
  <si>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</si>
  <si>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</si>
  <si>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</si>
  <si>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</si>
  <si>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</si>
  <si>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</si>
  <si>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</si>
  <si>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</si>
  <si>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</si>
  <si>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</si>
  <si>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</si>
  <si>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</si>
  <si>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</si>
  <si>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</si>
  <si>
    <t>Weight Mem</t>
  </si>
  <si>
    <t>Data Mem</t>
  </si>
  <si>
    <t>Bias Mem</t>
  </si>
  <si>
    <t>Command</t>
  </si>
  <si>
    <t>Output Mem</t>
  </si>
  <si>
    <t>Op Paral</t>
  </si>
  <si>
    <t>Operations</t>
  </si>
  <si>
    <t>OP_NUM</t>
  </si>
  <si>
    <t>PARA</t>
  </si>
  <si>
    <t>Aligned(2B)</t>
  </si>
  <si>
    <t>Bias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</si>
</sst>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AA73"/>
  <sheetViews>
    <sheetView topLeftCell="L1" zoomScaleNormal="100" workbookViewId="0">
      <pane ySplit="1" topLeftCell="A2" activePane="bottomLeft" state="frozen"/>
      <selection pane="bottomLeft" activeCell="Q19" sqref="Q19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6953125" style="2" bestFit="1" customWidth="1"/>
    <col min="10" max="10" width="13.1796875" style="2" bestFit="1" customWidth="1"/>
    <col min="11" max="11" width="22.08984375" style="13" bestFit="1" customWidth="1"/>
    <col min="12" max="15" width="6.81640625" style="14" bestFit="1" customWidth="1"/>
    <col min="16" max="18" width="13.1796875" style="14" customWidth="1"/>
    <col min="19" max="19" width="13.1796875" style="15" customWidth="1"/>
    <col min="20" max="20" width="13.1796875" style="14" customWidth="1"/>
    <col min="21" max="21" width="17.26953125" style="2" bestFit="1" customWidth="1"/>
    <col min="22" max="22" width="19.26953125" style="2" bestFit="1" customWidth="1"/>
    <col min="23" max="23" width="14.1796875" style="2" bestFit="1" customWidth="1"/>
    <col min="24" max="24" width="23.453125" style="2" bestFit="1" customWidth="1"/>
    <col min="25" max="25" width="19.26953125" style="2" bestFit="1" customWidth="1"/>
    <col min="26" max="26" width="44.1796875" style="2" bestFit="1" customWidth="1"/>
    <col min="27" max="27" width="16.1796875" style="2" bestFit="1" customWidth="1"/>
    <col min="28" max="16384" width="9.1796875" style="1"/>
  </cols>
  <sheetData>
    <row r="1" spans="1:27" ht="14.5" customHeight="1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27" t="s">
        <v>77</v>
      </c>
      <c r="I1" s="27"/>
      <c r="J1" s="2" t="s">
        <v>86</v>
      </c>
      <c r="K1" s="8" t="s">
        <v>113</v>
      </c>
      <c r="L1" s="28" t="s">
        <v>110</v>
      </c>
      <c r="M1" s="28"/>
      <c r="N1" s="28" t="s">
        <v>112</v>
      </c>
      <c r="O1" s="28"/>
      <c r="P1" s="28" t="s">
        <v>111</v>
      </c>
      <c r="Q1" s="28"/>
      <c r="R1" s="28" t="s">
        <v>114</v>
      </c>
      <c r="S1" s="29"/>
      <c r="T1" s="14" t="s">
        <v>115</v>
      </c>
      <c r="U1" s="2" t="s">
        <v>104</v>
      </c>
      <c r="V1" s="2" t="s">
        <v>107</v>
      </c>
      <c r="W1" s="2" t="s">
        <v>108</v>
      </c>
      <c r="X1" s="2" t="s">
        <v>106</v>
      </c>
      <c r="Y1" s="2" t="s">
        <v>105</v>
      </c>
      <c r="Z1" s="2" t="s">
        <v>109</v>
      </c>
      <c r="AA1" s="2" t="s">
        <v>81</v>
      </c>
    </row>
    <row r="2" spans="1:27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9"/>
      <c r="L2" s="16"/>
      <c r="M2" s="16"/>
      <c r="N2" s="16"/>
      <c r="O2" s="16"/>
      <c r="P2" s="16"/>
      <c r="Q2" s="16"/>
      <c r="R2" s="16">
        <v>655360</v>
      </c>
      <c r="S2" s="17">
        <f>R2+I2/2-1</f>
        <v>730623</v>
      </c>
      <c r="T2" s="16"/>
      <c r="U2" s="3"/>
      <c r="V2" s="3"/>
      <c r="W2" s="3"/>
      <c r="X2" s="3">
        <f>0.0000032*I2</f>
        <v>0.4816896</v>
      </c>
      <c r="Y2" s="3"/>
      <c r="Z2" s="3"/>
      <c r="AA2" s="2" t="s">
        <v>82</v>
      </c>
    </row>
    <row r="3" spans="1:27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10"/>
      <c r="L3" s="18">
        <v>4096</v>
      </c>
      <c r="M3" s="18">
        <f>L3+J3/2-1</f>
        <v>4959</v>
      </c>
      <c r="N3" s="18">
        <f>M3+1</f>
        <v>4960</v>
      </c>
      <c r="O3" s="18">
        <f>N3+E3/2-1</f>
        <v>4991</v>
      </c>
      <c r="P3" s="18"/>
      <c r="Q3" s="18"/>
      <c r="R3" s="18">
        <f>S2+1</f>
        <v>730624</v>
      </c>
      <c r="S3" s="19">
        <f>R3+I3/2-1</f>
        <v>1124895</v>
      </c>
      <c r="T3" s="18">
        <f>U3/E3</f>
        <v>36963</v>
      </c>
      <c r="U3" s="4">
        <f>D3*I3</f>
        <v>2365632</v>
      </c>
      <c r="V3" s="4">
        <v>0.52</v>
      </c>
      <c r="W3" s="4">
        <v>1</v>
      </c>
      <c r="X3" s="4">
        <f>0.0000032*J3+0.0000064*I3</f>
        <v>5.0522111999999995</v>
      </c>
      <c r="Y3" s="4">
        <f>U3*V3</f>
        <v>1230128.6400000001</v>
      </c>
      <c r="Z3" s="4">
        <f>T3*V3*W3</f>
        <v>19220.760000000002</v>
      </c>
    </row>
    <row r="4" spans="1:27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11"/>
      <c r="L4" s="20"/>
      <c r="M4" s="20"/>
      <c r="N4" s="20"/>
      <c r="O4" s="20"/>
      <c r="P4" s="20"/>
      <c r="Q4" s="20"/>
      <c r="R4" s="20"/>
      <c r="S4" s="21"/>
      <c r="T4" s="20"/>
      <c r="U4" s="5"/>
      <c r="V4" s="5"/>
      <c r="W4" s="5"/>
      <c r="X4" s="5"/>
      <c r="Y4" s="5"/>
      <c r="Z4" s="5"/>
    </row>
    <row r="5" spans="1:27" x14ac:dyDescent="0.25">
      <c r="A5" s="6" t="s">
        <v>3</v>
      </c>
      <c r="B5" s="6" t="s">
        <v>71</v>
      </c>
      <c r="C5" s="6" t="s">
        <v>83</v>
      </c>
      <c r="D5" s="6"/>
      <c r="E5" s="6">
        <v>64</v>
      </c>
      <c r="F5" s="6">
        <v>2</v>
      </c>
      <c r="G5" s="6">
        <v>0</v>
      </c>
      <c r="H5" s="6" t="s">
        <v>89</v>
      </c>
      <c r="I5" s="6">
        <v>193600</v>
      </c>
      <c r="J5" s="6"/>
      <c r="K5" s="12"/>
      <c r="L5" s="22"/>
      <c r="M5" s="22"/>
      <c r="N5" s="22"/>
      <c r="O5" s="22"/>
      <c r="P5" s="22"/>
      <c r="Q5" s="22"/>
      <c r="R5" s="22">
        <f>S3+1</f>
        <v>1124896</v>
      </c>
      <c r="S5" s="23">
        <f>R5+I5/2-1</f>
        <v>1221695</v>
      </c>
      <c r="T5" s="22">
        <f>U5/E5</f>
        <v>3025</v>
      </c>
      <c r="U5" s="6">
        <v>193600</v>
      </c>
      <c r="V5" s="6">
        <v>0.31</v>
      </c>
      <c r="W5" s="6">
        <v>1</v>
      </c>
      <c r="X5" s="6">
        <f>0.0000064*I5</f>
        <v>1.2390399999999999</v>
      </c>
      <c r="Y5" s="6">
        <f>U5*V5</f>
        <v>60016</v>
      </c>
      <c r="Z5" s="6">
        <f>T5*V5*W5</f>
        <v>937.75</v>
      </c>
    </row>
    <row r="6" spans="1:27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10"/>
      <c r="L6" s="18">
        <f>L3+J3/2+E3/2</f>
        <v>4992</v>
      </c>
      <c r="M6" s="18">
        <f>L6+J6/2-1</f>
        <v>5503</v>
      </c>
      <c r="N6" s="18">
        <f>M6+1</f>
        <v>5504</v>
      </c>
      <c r="O6" s="18">
        <f>N6+E6/2-1</f>
        <v>5511</v>
      </c>
      <c r="P6" s="18"/>
      <c r="Q6" s="18"/>
      <c r="R6" s="18">
        <f>S5+1</f>
        <v>1221696</v>
      </c>
      <c r="S6" s="19">
        <f>R6+I6/2-1</f>
        <v>1245895</v>
      </c>
      <c r="T6" s="18">
        <f>U6/E6</f>
        <v>193600</v>
      </c>
      <c r="U6" s="4">
        <f>D6*I6</f>
        <v>3097600</v>
      </c>
      <c r="V6" s="4">
        <v>7.0000000000000007E-2</v>
      </c>
      <c r="W6" s="4">
        <v>1</v>
      </c>
      <c r="X6" s="4">
        <f>0.0000032*J6+0.0000064*I6</f>
        <v>0.3130368</v>
      </c>
      <c r="Y6" s="4">
        <f>U6*V6</f>
        <v>216832.00000000003</v>
      </c>
      <c r="Z6" s="4">
        <f>T6*V6*W6</f>
        <v>13552.000000000002</v>
      </c>
    </row>
    <row r="7" spans="1:27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11"/>
      <c r="L7" s="20"/>
      <c r="M7" s="20"/>
      <c r="N7" s="20"/>
      <c r="O7" s="20"/>
      <c r="P7" s="20"/>
      <c r="Q7" s="20"/>
      <c r="R7" s="20"/>
      <c r="S7" s="21"/>
      <c r="T7" s="20"/>
      <c r="U7" s="5"/>
      <c r="V7" s="5"/>
      <c r="W7" s="5"/>
      <c r="X7" s="5"/>
      <c r="Y7" s="5"/>
      <c r="Z7" s="5"/>
    </row>
    <row r="8" spans="1:27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10"/>
      <c r="L8" s="18">
        <f>L6+J6/2+E6/2</f>
        <v>5512</v>
      </c>
      <c r="M8" s="18">
        <f t="shared" ref="M8:M9" si="0">L8+J8/2-1</f>
        <v>6023</v>
      </c>
      <c r="N8" s="18">
        <f t="shared" ref="N8:N9" si="1">M8+1</f>
        <v>6024</v>
      </c>
      <c r="O8" s="18">
        <f>N8+E8/2-1</f>
        <v>6055</v>
      </c>
      <c r="P8" s="18"/>
      <c r="Q8" s="18"/>
      <c r="R8" s="18">
        <f>S6+1</f>
        <v>1245896</v>
      </c>
      <c r="S8" s="19">
        <f>R8+I8/2-1</f>
        <v>1342695</v>
      </c>
      <c r="T8" s="18">
        <f>U8/E8</f>
        <v>48400</v>
      </c>
      <c r="U8" s="4">
        <f>D8*I8</f>
        <v>3097600</v>
      </c>
      <c r="V8" s="4">
        <v>7.0000000000000007E-2</v>
      </c>
      <c r="W8" s="4">
        <v>0</v>
      </c>
      <c r="X8" s="4">
        <f>0.0000032*J8+0.0000064*I8</f>
        <v>1.2423168</v>
      </c>
      <c r="Y8" s="4">
        <f t="shared" ref="Y8:Y9" si="2">U8*V8</f>
        <v>216832.00000000003</v>
      </c>
      <c r="Z8" s="4">
        <f t="shared" ref="Z8:Z9" si="3">T8*V8*W8</f>
        <v>0</v>
      </c>
    </row>
    <row r="9" spans="1:27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10"/>
      <c r="L9" s="18">
        <f>L8+J8/2+E8/2</f>
        <v>6056</v>
      </c>
      <c r="M9" s="18">
        <f t="shared" si="0"/>
        <v>10663</v>
      </c>
      <c r="N9" s="18">
        <f t="shared" si="1"/>
        <v>10664</v>
      </c>
      <c r="O9" s="18">
        <f>N9+E9/2-1</f>
        <v>10695</v>
      </c>
      <c r="P9" s="18"/>
      <c r="Q9" s="18"/>
      <c r="R9" s="18">
        <f>S8+1</f>
        <v>1342696</v>
      </c>
      <c r="S9" s="19">
        <f>R9+I9/2-1</f>
        <v>1439495</v>
      </c>
      <c r="T9" s="18">
        <f>U9/E9</f>
        <v>48400</v>
      </c>
      <c r="U9" s="4">
        <f>D9*I9</f>
        <v>3097600</v>
      </c>
      <c r="V9" s="4">
        <v>0.52</v>
      </c>
      <c r="W9" s="4">
        <v>1</v>
      </c>
      <c r="X9" s="4">
        <f>0.0000032*J9+0.0000064*I9</f>
        <v>1.2685312</v>
      </c>
      <c r="Y9" s="4">
        <f t="shared" si="2"/>
        <v>1610752</v>
      </c>
      <c r="Z9" s="4">
        <f t="shared" si="3"/>
        <v>25168</v>
      </c>
    </row>
    <row r="10" spans="1:27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11"/>
      <c r="L10" s="20"/>
      <c r="M10" s="20"/>
      <c r="N10" s="20"/>
      <c r="O10" s="20"/>
      <c r="P10" s="20"/>
      <c r="Q10" s="20"/>
      <c r="R10" s="20"/>
      <c r="S10" s="21"/>
      <c r="T10" s="20"/>
      <c r="U10" s="5"/>
      <c r="V10" s="5"/>
      <c r="W10" s="5"/>
      <c r="X10" s="5"/>
      <c r="Y10" s="5"/>
      <c r="Z10" s="5"/>
    </row>
    <row r="11" spans="1:27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11"/>
      <c r="L11" s="20"/>
      <c r="M11" s="20"/>
      <c r="N11" s="20"/>
      <c r="O11" s="20"/>
      <c r="P11" s="20"/>
      <c r="Q11" s="20"/>
      <c r="R11" s="20"/>
      <c r="S11" s="21"/>
      <c r="T11" s="20"/>
      <c r="U11" s="5"/>
      <c r="V11" s="5"/>
      <c r="W11" s="5"/>
      <c r="X11" s="5"/>
      <c r="Y11" s="5"/>
      <c r="Z11" s="5"/>
    </row>
    <row r="12" spans="1:27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9"/>
      <c r="L12" s="16"/>
      <c r="M12" s="16"/>
      <c r="N12" s="16"/>
      <c r="O12" s="16"/>
      <c r="P12" s="16"/>
      <c r="Q12" s="16"/>
      <c r="R12" s="16"/>
      <c r="S12" s="17"/>
      <c r="T12" s="16"/>
      <c r="U12" s="3"/>
      <c r="V12" s="3"/>
      <c r="W12" s="3"/>
      <c r="X12" s="3"/>
      <c r="Y12" s="3"/>
      <c r="Z12" s="3"/>
    </row>
    <row r="13" spans="1:27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10"/>
      <c r="L13" s="18">
        <f>L9+J9/2+E9/2</f>
        <v>10696</v>
      </c>
      <c r="M13" s="18">
        <f>L13+J13/2-1</f>
        <v>11719</v>
      </c>
      <c r="N13" s="18">
        <f>M13+1</f>
        <v>11720</v>
      </c>
      <c r="O13" s="18">
        <f>N13+E13/2-1</f>
        <v>11727</v>
      </c>
      <c r="P13" s="18"/>
      <c r="Q13" s="18"/>
      <c r="R13" s="18">
        <f>S9+1</f>
        <v>1439496</v>
      </c>
      <c r="S13" s="19">
        <f>R13+I13/2-1</f>
        <v>1463695</v>
      </c>
      <c r="T13" s="18">
        <f>U13/E13</f>
        <v>387200</v>
      </c>
      <c r="U13" s="4">
        <f>D13*I13</f>
        <v>6195200</v>
      </c>
      <c r="V13" s="4">
        <v>7.0000000000000007E-2</v>
      </c>
      <c r="W13" s="4">
        <v>1</v>
      </c>
      <c r="X13" s="4">
        <f>0.0000032*J13+0.0000064*I13</f>
        <v>0.31631359999999997</v>
      </c>
      <c r="Y13" s="4">
        <f>U13*V13</f>
        <v>433664.00000000006</v>
      </c>
      <c r="Z13" s="4">
        <f>T13*V13*W13</f>
        <v>27104.000000000004</v>
      </c>
    </row>
    <row r="14" spans="1:27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11"/>
      <c r="L14" s="20"/>
      <c r="M14" s="20"/>
      <c r="N14" s="20"/>
      <c r="O14" s="20"/>
      <c r="P14" s="20"/>
      <c r="Q14" s="20"/>
      <c r="R14" s="20"/>
      <c r="S14" s="21"/>
      <c r="T14" s="20"/>
      <c r="U14" s="5"/>
      <c r="V14" s="5"/>
      <c r="W14" s="5"/>
      <c r="X14" s="5"/>
      <c r="Y14" s="5"/>
      <c r="Z14" s="5"/>
    </row>
    <row r="15" spans="1:27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10"/>
      <c r="L15" s="18">
        <f>L13+J13/2+E13/2</f>
        <v>11728</v>
      </c>
      <c r="M15" s="18">
        <f t="shared" ref="M15:M16" si="4">L15+J15/2-1</f>
        <v>12239</v>
      </c>
      <c r="N15" s="18">
        <f t="shared" ref="N15:N16" si="5">M15+1</f>
        <v>12240</v>
      </c>
      <c r="O15" s="18">
        <f>N15+E15/2-1</f>
        <v>12271</v>
      </c>
      <c r="P15" s="18"/>
      <c r="Q15" s="18"/>
      <c r="R15" s="18">
        <f>S13+1</f>
        <v>1463696</v>
      </c>
      <c r="S15" s="19">
        <f>R15+I15/2-1</f>
        <v>1560495</v>
      </c>
      <c r="T15" s="18">
        <f>U15/E15</f>
        <v>48400</v>
      </c>
      <c r="U15" s="4">
        <f>D15*I15</f>
        <v>3097600</v>
      </c>
      <c r="V15" s="4">
        <v>7.0000000000000007E-2</v>
      </c>
      <c r="W15" s="4">
        <v>0</v>
      </c>
      <c r="X15" s="4">
        <f>0.0000032*J15+0.0000064*I15</f>
        <v>1.2423168</v>
      </c>
      <c r="Y15" s="4">
        <f t="shared" ref="Y15:Y16" si="6">U15*V15</f>
        <v>216832.00000000003</v>
      </c>
      <c r="Z15" s="4">
        <f t="shared" ref="Z15:Z16" si="7">T15*V15*W15</f>
        <v>0</v>
      </c>
    </row>
    <row r="16" spans="1:27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10"/>
      <c r="L16" s="18">
        <f>L15+J15/2+E15/2</f>
        <v>12272</v>
      </c>
      <c r="M16" s="18">
        <f t="shared" si="4"/>
        <v>16879</v>
      </c>
      <c r="N16" s="18">
        <f t="shared" si="5"/>
        <v>16880</v>
      </c>
      <c r="O16" s="18">
        <f>N16+E16/2-1</f>
        <v>16911</v>
      </c>
      <c r="P16" s="18"/>
      <c r="Q16" s="18"/>
      <c r="R16" s="18">
        <f>S15+1</f>
        <v>1560496</v>
      </c>
      <c r="S16" s="19">
        <f>R16+I16/2-1</f>
        <v>1657295</v>
      </c>
      <c r="T16" s="18">
        <f>U16/E16</f>
        <v>48400</v>
      </c>
      <c r="U16" s="4">
        <f>D16*I16</f>
        <v>3097600</v>
      </c>
      <c r="V16" s="4">
        <v>0.52</v>
      </c>
      <c r="W16" s="4">
        <v>1</v>
      </c>
      <c r="X16" s="4">
        <f>0.0000032*J16+0.0000064*I16</f>
        <v>1.2685312</v>
      </c>
      <c r="Y16" s="4">
        <f t="shared" si="6"/>
        <v>1610752</v>
      </c>
      <c r="Z16" s="4">
        <f t="shared" si="7"/>
        <v>25168</v>
      </c>
    </row>
    <row r="17" spans="1:26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11"/>
      <c r="L17" s="20"/>
      <c r="M17" s="20"/>
      <c r="N17" s="20"/>
      <c r="O17" s="20"/>
      <c r="P17" s="20"/>
      <c r="Q17" s="20"/>
      <c r="R17" s="20"/>
      <c r="S17" s="21"/>
      <c r="T17" s="20"/>
      <c r="U17" s="5"/>
      <c r="V17" s="5"/>
      <c r="W17" s="5"/>
      <c r="X17" s="5"/>
      <c r="Y17" s="5"/>
      <c r="Z17" s="5"/>
    </row>
    <row r="18" spans="1:26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11"/>
      <c r="L18" s="20"/>
      <c r="M18" s="20"/>
      <c r="N18" s="20"/>
      <c r="O18" s="20"/>
      <c r="P18" s="20"/>
      <c r="Q18" s="20"/>
      <c r="R18" s="20"/>
      <c r="S18" s="21"/>
      <c r="T18" s="20"/>
      <c r="U18" s="5"/>
      <c r="V18" s="5"/>
      <c r="W18" s="5"/>
      <c r="X18" s="5"/>
      <c r="Y18" s="5"/>
      <c r="Z18" s="5"/>
    </row>
    <row r="19" spans="1:26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9"/>
      <c r="L19" s="16"/>
      <c r="M19" s="16"/>
      <c r="N19" s="16"/>
      <c r="O19" s="16"/>
      <c r="P19" s="16"/>
      <c r="Q19" s="16"/>
      <c r="R19" s="16"/>
      <c r="S19" s="17"/>
      <c r="T19" s="16"/>
      <c r="U19" s="3"/>
      <c r="V19" s="3"/>
      <c r="W19" s="3"/>
      <c r="X19" s="3"/>
      <c r="Y19" s="3"/>
      <c r="Z19" s="3"/>
    </row>
    <row r="20" spans="1:26" x14ac:dyDescent="0.25">
      <c r="A20" s="6" t="s">
        <v>21</v>
      </c>
      <c r="B20" s="6" t="s">
        <v>71</v>
      </c>
      <c r="C20" s="6" t="s">
        <v>83</v>
      </c>
      <c r="D20" s="6"/>
      <c r="E20" s="6">
        <v>128</v>
      </c>
      <c r="F20" s="6">
        <v>2</v>
      </c>
      <c r="G20" s="6">
        <v>0</v>
      </c>
      <c r="H20" s="6" t="s">
        <v>92</v>
      </c>
      <c r="I20" s="6">
        <v>93312</v>
      </c>
      <c r="J20" s="6"/>
      <c r="K20" s="12"/>
      <c r="L20" s="22"/>
      <c r="M20" s="22"/>
      <c r="N20" s="22"/>
      <c r="O20" s="22"/>
      <c r="P20" s="22"/>
      <c r="Q20" s="22"/>
      <c r="R20" s="22">
        <f>S16+1</f>
        <v>1657296</v>
      </c>
      <c r="S20" s="23">
        <f>R20+I20/2-1</f>
        <v>1703951</v>
      </c>
      <c r="T20" s="22">
        <f>U20/E20</f>
        <v>729</v>
      </c>
      <c r="U20" s="6">
        <v>93312</v>
      </c>
      <c r="V20" s="6">
        <v>0.31</v>
      </c>
      <c r="W20" s="6">
        <v>1</v>
      </c>
      <c r="X20" s="6">
        <f>0.0000064*I20</f>
        <v>0.59719679999999997</v>
      </c>
      <c r="Y20" s="6">
        <f>U20*V20</f>
        <v>28926.720000000001</v>
      </c>
      <c r="Z20" s="6">
        <f>T20*V20*W20</f>
        <v>225.99</v>
      </c>
    </row>
    <row r="21" spans="1:26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10"/>
      <c r="L21" s="18">
        <f>L16+J16/2+E16/2</f>
        <v>16912</v>
      </c>
      <c r="M21" s="18">
        <f>L21+J21/2-1</f>
        <v>18959</v>
      </c>
      <c r="N21" s="18">
        <f>M21+1</f>
        <v>18960</v>
      </c>
      <c r="O21" s="18">
        <f>N21+E21/2-1</f>
        <v>18975</v>
      </c>
      <c r="P21" s="18"/>
      <c r="Q21" s="18"/>
      <c r="R21" s="18">
        <f>S20+1</f>
        <v>1703952</v>
      </c>
      <c r="S21" s="19">
        <f>R21+I21/2-1</f>
        <v>1715615</v>
      </c>
      <c r="T21" s="18">
        <f>U21/E21</f>
        <v>93312</v>
      </c>
      <c r="U21" s="4">
        <f>D21*I21</f>
        <v>2985984</v>
      </c>
      <c r="V21" s="4">
        <v>7.0000000000000007E-2</v>
      </c>
      <c r="W21" s="4">
        <v>1</v>
      </c>
      <c r="X21" s="4">
        <f>0.0000032*J21+0.0000064*I21</f>
        <v>0.16240640000000001</v>
      </c>
      <c r="Y21" s="4">
        <f>U21*V21</f>
        <v>209018.88000000003</v>
      </c>
      <c r="Z21" s="4">
        <f>T21*V21*W21</f>
        <v>6531.8400000000011</v>
      </c>
    </row>
    <row r="22" spans="1:26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11"/>
      <c r="L22" s="20"/>
      <c r="M22" s="20"/>
      <c r="N22" s="20"/>
      <c r="O22" s="20"/>
      <c r="P22" s="20"/>
      <c r="Q22" s="20"/>
      <c r="R22" s="20"/>
      <c r="S22" s="21"/>
      <c r="T22" s="20"/>
      <c r="U22" s="5"/>
      <c r="V22" s="5"/>
      <c r="W22" s="5"/>
      <c r="X22" s="5"/>
      <c r="Y22" s="5"/>
      <c r="Z22" s="5"/>
    </row>
    <row r="23" spans="1:26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10"/>
      <c r="L23" s="18">
        <f>L21+J21/2+E21/2</f>
        <v>18976</v>
      </c>
      <c r="M23" s="18">
        <f t="shared" ref="M23:M24" si="8">L23+J23/2-1</f>
        <v>21023</v>
      </c>
      <c r="N23" s="18">
        <f t="shared" ref="N23:N24" si="9">M23+1</f>
        <v>21024</v>
      </c>
      <c r="O23" s="18">
        <f>N23+E23/2-1</f>
        <v>21087</v>
      </c>
      <c r="P23" s="18"/>
      <c r="Q23" s="18"/>
      <c r="R23" s="18">
        <f>S21+1</f>
        <v>1715616</v>
      </c>
      <c r="S23" s="19">
        <f>R23+I23/2-1</f>
        <v>1762271</v>
      </c>
      <c r="T23" s="18">
        <f>U23/E23</f>
        <v>23328</v>
      </c>
      <c r="U23" s="4">
        <f>D23*I23</f>
        <v>2985984</v>
      </c>
      <c r="V23" s="4">
        <v>7.0000000000000007E-2</v>
      </c>
      <c r="W23" s="4">
        <v>0</v>
      </c>
      <c r="X23" s="4">
        <f>0.0000032*J23+0.0000064*I23</f>
        <v>0.61030399999999996</v>
      </c>
      <c r="Y23" s="4">
        <f t="shared" ref="Y23:Y24" si="10">U23*V23</f>
        <v>209018.88000000003</v>
      </c>
      <c r="Z23" s="4">
        <f t="shared" ref="Z23:Z24" si="11">T23*V23*W23</f>
        <v>0</v>
      </c>
    </row>
    <row r="24" spans="1:26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10"/>
      <c r="L24" s="18">
        <f>L23+J23/2+E23/2</f>
        <v>21088</v>
      </c>
      <c r="M24" s="18">
        <f t="shared" si="8"/>
        <v>39519</v>
      </c>
      <c r="N24" s="18">
        <f t="shared" si="9"/>
        <v>39520</v>
      </c>
      <c r="O24" s="18">
        <f>N24+E24/2-1</f>
        <v>39583</v>
      </c>
      <c r="P24" s="18"/>
      <c r="Q24" s="18"/>
      <c r="R24" s="18">
        <f>S23+1</f>
        <v>1762272</v>
      </c>
      <c r="S24" s="19">
        <f>R24+I24/2-1</f>
        <v>1808927</v>
      </c>
      <c r="T24" s="18">
        <f>U24/E24</f>
        <v>23328</v>
      </c>
      <c r="U24" s="4">
        <f>D24*I24</f>
        <v>2985984</v>
      </c>
      <c r="V24" s="4">
        <v>0.52</v>
      </c>
      <c r="W24" s="4">
        <v>1</v>
      </c>
      <c r="X24" s="4">
        <f>0.0000032*J24+0.0000064*I24</f>
        <v>0.71516159999999995</v>
      </c>
      <c r="Y24" s="4">
        <f t="shared" si="10"/>
        <v>1552711.6800000002</v>
      </c>
      <c r="Z24" s="4">
        <f t="shared" si="11"/>
        <v>12130.560000000001</v>
      </c>
    </row>
    <row r="25" spans="1:26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11"/>
      <c r="L25" s="20"/>
      <c r="M25" s="20"/>
      <c r="N25" s="20"/>
      <c r="O25" s="20"/>
      <c r="P25" s="20"/>
      <c r="Q25" s="20"/>
      <c r="R25" s="20"/>
      <c r="S25" s="21"/>
      <c r="T25" s="20"/>
      <c r="U25" s="5"/>
      <c r="V25" s="5"/>
      <c r="W25" s="5"/>
      <c r="X25" s="5"/>
      <c r="Y25" s="5"/>
      <c r="Z25" s="5"/>
    </row>
    <row r="26" spans="1:26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11"/>
      <c r="L26" s="20"/>
      <c r="M26" s="20"/>
      <c r="N26" s="20"/>
      <c r="O26" s="20"/>
      <c r="P26" s="20"/>
      <c r="Q26" s="20"/>
      <c r="R26" s="20"/>
      <c r="S26" s="21"/>
      <c r="T26" s="20"/>
      <c r="U26" s="5"/>
      <c r="V26" s="5"/>
      <c r="W26" s="5"/>
      <c r="X26" s="5"/>
      <c r="Y26" s="5"/>
      <c r="Z26" s="5"/>
    </row>
    <row r="27" spans="1:26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9"/>
      <c r="L27" s="16"/>
      <c r="M27" s="16"/>
      <c r="N27" s="16"/>
      <c r="O27" s="16"/>
      <c r="P27" s="16"/>
      <c r="Q27" s="16"/>
      <c r="R27" s="16"/>
      <c r="S27" s="17"/>
      <c r="T27" s="16"/>
      <c r="U27" s="3"/>
      <c r="V27" s="3"/>
      <c r="W27" s="3"/>
      <c r="X27" s="3"/>
      <c r="Y27" s="3"/>
      <c r="Z27" s="3"/>
    </row>
    <row r="28" spans="1:26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10"/>
      <c r="L28" s="18">
        <f>L24+J24/2+E24/2</f>
        <v>39584</v>
      </c>
      <c r="M28" s="18">
        <f>L28+J28/2-1</f>
        <v>43679</v>
      </c>
      <c r="N28" s="18">
        <f>M28+1</f>
        <v>43680</v>
      </c>
      <c r="O28" s="18">
        <f>N28+E28/2-1</f>
        <v>43695</v>
      </c>
      <c r="P28" s="18"/>
      <c r="Q28" s="18"/>
      <c r="R28" s="18">
        <f>S24+1</f>
        <v>1808928</v>
      </c>
      <c r="S28" s="19">
        <f>R28+I28/2-1</f>
        <v>1820591</v>
      </c>
      <c r="T28" s="18">
        <f>U28/E28</f>
        <v>186624</v>
      </c>
      <c r="U28" s="4">
        <f>D28*I28</f>
        <v>5971968</v>
      </c>
      <c r="V28" s="4">
        <v>7.0000000000000007E-2</v>
      </c>
      <c r="W28" s="4">
        <v>1</v>
      </c>
      <c r="X28" s="4">
        <f>0.0000032*J28+0.0000064*I28</f>
        <v>0.17551359999999999</v>
      </c>
      <c r="Y28" s="4">
        <f>U28*V28</f>
        <v>418037.76000000007</v>
      </c>
      <c r="Z28" s="4">
        <f>T28*V28*W28</f>
        <v>13063.680000000002</v>
      </c>
    </row>
    <row r="29" spans="1:26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11"/>
      <c r="L29" s="20"/>
      <c r="M29" s="20"/>
      <c r="N29" s="20"/>
      <c r="O29" s="20"/>
      <c r="P29" s="20"/>
      <c r="Q29" s="20"/>
      <c r="R29" s="20"/>
      <c r="S29" s="21"/>
      <c r="T29" s="20"/>
      <c r="U29" s="5"/>
      <c r="V29" s="5"/>
      <c r="W29" s="5"/>
      <c r="X29" s="5"/>
      <c r="Y29" s="5"/>
      <c r="Z29" s="5"/>
    </row>
    <row r="30" spans="1:26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10"/>
      <c r="L30" s="18">
        <f>L28+J28/2+E28/2</f>
        <v>43696</v>
      </c>
      <c r="M30" s="18">
        <f t="shared" ref="M30:M31" si="12">L30+J30/2-1</f>
        <v>45743</v>
      </c>
      <c r="N30" s="18">
        <f t="shared" ref="N30:N31" si="13">M30+1</f>
        <v>45744</v>
      </c>
      <c r="O30" s="18">
        <f>N30+E30/2-1</f>
        <v>45807</v>
      </c>
      <c r="P30" s="18"/>
      <c r="Q30" s="18"/>
      <c r="R30" s="18">
        <f>S28+1</f>
        <v>1820592</v>
      </c>
      <c r="S30" s="19">
        <f>R30+I30/2-1</f>
        <v>1867247</v>
      </c>
      <c r="T30" s="18">
        <f>U30/E30</f>
        <v>23328</v>
      </c>
      <c r="U30" s="4">
        <f>D30*I30</f>
        <v>2985984</v>
      </c>
      <c r="V30" s="4">
        <v>7.0000000000000007E-2</v>
      </c>
      <c r="W30" s="4">
        <v>0</v>
      </c>
      <c r="X30" s="4">
        <f>0.0000032*J30+0.0000064*I30</f>
        <v>0.61030399999999996</v>
      </c>
      <c r="Y30" s="4">
        <f t="shared" ref="Y30:Y31" si="14">U30*V30</f>
        <v>209018.88000000003</v>
      </c>
      <c r="Z30" s="4">
        <f t="shared" ref="Z30:Z31" si="15">T30*V30*W30</f>
        <v>0</v>
      </c>
    </row>
    <row r="31" spans="1:26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10"/>
      <c r="L31" s="18">
        <f>L30+J30/2+E30/2</f>
        <v>45808</v>
      </c>
      <c r="M31" s="18">
        <f t="shared" si="12"/>
        <v>64239</v>
      </c>
      <c r="N31" s="18">
        <f t="shared" si="13"/>
        <v>64240</v>
      </c>
      <c r="O31" s="18">
        <f>N31+E31/2-1</f>
        <v>64303</v>
      </c>
      <c r="P31" s="18"/>
      <c r="Q31" s="18"/>
      <c r="R31" s="18">
        <f>S30+1</f>
        <v>1867248</v>
      </c>
      <c r="S31" s="19">
        <f>R31+I31/2-1</f>
        <v>1913903</v>
      </c>
      <c r="T31" s="18">
        <f>U31/E31</f>
        <v>23328</v>
      </c>
      <c r="U31" s="4">
        <f>D31*I31</f>
        <v>2985984</v>
      </c>
      <c r="V31" s="4">
        <v>0.52</v>
      </c>
      <c r="W31" s="4">
        <v>1</v>
      </c>
      <c r="X31" s="4">
        <f>0.0000032*J31+0.0000064*I31</f>
        <v>0.71516159999999995</v>
      </c>
      <c r="Y31" s="4">
        <f t="shared" si="14"/>
        <v>1552711.6800000002</v>
      </c>
      <c r="Z31" s="4">
        <f t="shared" si="15"/>
        <v>12130.560000000001</v>
      </c>
    </row>
    <row r="32" spans="1:26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11"/>
      <c r="L32" s="20"/>
      <c r="M32" s="20"/>
      <c r="N32" s="20"/>
      <c r="O32" s="20"/>
      <c r="P32" s="20"/>
      <c r="Q32" s="20"/>
      <c r="R32" s="20"/>
      <c r="S32" s="21"/>
      <c r="T32" s="20"/>
      <c r="U32" s="5"/>
      <c r="V32" s="5"/>
      <c r="W32" s="5"/>
      <c r="X32" s="5"/>
      <c r="Y32" s="5"/>
      <c r="Z32" s="5"/>
    </row>
    <row r="33" spans="1:26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11"/>
      <c r="L33" s="20"/>
      <c r="M33" s="20"/>
      <c r="N33" s="20"/>
      <c r="O33" s="20"/>
      <c r="P33" s="20"/>
      <c r="Q33" s="20"/>
      <c r="R33" s="20"/>
      <c r="S33" s="21"/>
      <c r="T33" s="20"/>
      <c r="U33" s="5"/>
      <c r="V33" s="5"/>
      <c r="W33" s="5"/>
      <c r="X33" s="5"/>
      <c r="Y33" s="5"/>
      <c r="Z33" s="5"/>
    </row>
    <row r="34" spans="1:26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9"/>
      <c r="L34" s="16"/>
      <c r="M34" s="16"/>
      <c r="N34" s="16"/>
      <c r="O34" s="16"/>
      <c r="P34" s="16"/>
      <c r="Q34" s="16"/>
      <c r="R34" s="16"/>
      <c r="S34" s="17"/>
      <c r="T34" s="16"/>
      <c r="U34" s="3"/>
      <c r="V34" s="3"/>
      <c r="W34" s="3"/>
      <c r="X34" s="3"/>
      <c r="Y34" s="3"/>
      <c r="Z34" s="3"/>
    </row>
    <row r="35" spans="1:26" x14ac:dyDescent="0.25">
      <c r="A35" s="6" t="s">
        <v>36</v>
      </c>
      <c r="B35" s="6" t="s">
        <v>71</v>
      </c>
      <c r="C35" s="6" t="s">
        <v>83</v>
      </c>
      <c r="D35" s="6"/>
      <c r="E35" s="6">
        <v>256</v>
      </c>
      <c r="F35" s="6">
        <v>2</v>
      </c>
      <c r="G35" s="6">
        <v>0</v>
      </c>
      <c r="H35" s="6" t="s">
        <v>95</v>
      </c>
      <c r="I35" s="6">
        <v>43624</v>
      </c>
      <c r="J35" s="6"/>
      <c r="K35" s="12"/>
      <c r="L35" s="22"/>
      <c r="M35" s="22"/>
      <c r="N35" s="22"/>
      <c r="O35" s="22"/>
      <c r="P35" s="22"/>
      <c r="Q35" s="22"/>
      <c r="R35" s="22">
        <f>S31+1</f>
        <v>1913904</v>
      </c>
      <c r="S35" s="23">
        <f>R35+I35/2-1</f>
        <v>1935715</v>
      </c>
      <c r="T35" s="22">
        <f>U35/E35</f>
        <v>169</v>
      </c>
      <c r="U35" s="6">
        <v>43264</v>
      </c>
      <c r="V35" s="6">
        <v>0.31</v>
      </c>
      <c r="W35" s="6">
        <v>1</v>
      </c>
      <c r="X35" s="6">
        <f>0.0000064*I35</f>
        <v>0.27919359999999999</v>
      </c>
      <c r="Y35" s="6">
        <f>U35*V35</f>
        <v>13411.84</v>
      </c>
      <c r="Z35" s="6">
        <f>T35*V35*W35</f>
        <v>52.39</v>
      </c>
    </row>
    <row r="36" spans="1:26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10"/>
      <c r="L36" s="18">
        <f>L31+J31/2+E31/2</f>
        <v>64304</v>
      </c>
      <c r="M36" s="18">
        <f>L36+J36/2-1</f>
        <v>70447</v>
      </c>
      <c r="N36" s="18">
        <f>M36+1</f>
        <v>70448</v>
      </c>
      <c r="O36" s="18">
        <f>N36+E36/2-1</f>
        <v>70471</v>
      </c>
      <c r="P36" s="18"/>
      <c r="Q36" s="18"/>
      <c r="R36" s="18">
        <f>S35+1</f>
        <v>1935716</v>
      </c>
      <c r="S36" s="19">
        <f>R36+I36/2-1</f>
        <v>1939771</v>
      </c>
      <c r="T36" s="18">
        <f>U36/E36</f>
        <v>43264</v>
      </c>
      <c r="U36" s="4">
        <f>D36*I36</f>
        <v>2076672</v>
      </c>
      <c r="V36" s="4">
        <v>7.0000000000000007E-2</v>
      </c>
      <c r="W36" s="4">
        <v>1</v>
      </c>
      <c r="X36" s="4">
        <f>0.0000032*J36+0.0000064*I36</f>
        <v>9.1238399999999997E-2</v>
      </c>
      <c r="Y36" s="4">
        <f>U36*V36</f>
        <v>145367.04000000001</v>
      </c>
      <c r="Z36" s="4">
        <f>T36*V36*W36</f>
        <v>3028.4800000000005</v>
      </c>
    </row>
    <row r="37" spans="1:26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11"/>
      <c r="L37" s="20"/>
      <c r="M37" s="20"/>
      <c r="N37" s="20"/>
      <c r="O37" s="20"/>
      <c r="P37" s="20"/>
      <c r="Q37" s="20"/>
      <c r="R37" s="20"/>
      <c r="S37" s="21"/>
      <c r="T37" s="20"/>
      <c r="U37" s="5"/>
      <c r="V37" s="5"/>
      <c r="W37" s="5"/>
      <c r="X37" s="5"/>
      <c r="Y37" s="5"/>
      <c r="Z37" s="5"/>
    </row>
    <row r="38" spans="1:26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10"/>
      <c r="L38" s="18">
        <f>L36+J36/2+E36/2</f>
        <v>70472</v>
      </c>
      <c r="M38" s="18">
        <f t="shared" ref="M38:M39" si="16">L38+J38/2-1</f>
        <v>75079</v>
      </c>
      <c r="N38" s="18">
        <f>M38+1</f>
        <v>75080</v>
      </c>
      <c r="O38" s="18">
        <f>N38+E38/2-1</f>
        <v>75175</v>
      </c>
      <c r="P38" s="18"/>
      <c r="Q38" s="18"/>
      <c r="R38" s="18">
        <f>S36+1</f>
        <v>1939772</v>
      </c>
      <c r="S38" s="19">
        <f>R38+I38/2-1</f>
        <v>1955995</v>
      </c>
      <c r="T38" s="18">
        <f>U38/E38</f>
        <v>8112</v>
      </c>
      <c r="U38" s="4">
        <f>D38*I38</f>
        <v>1557504</v>
      </c>
      <c r="V38" s="4">
        <v>7.0000000000000007E-2</v>
      </c>
      <c r="W38" s="4">
        <v>0</v>
      </c>
      <c r="X38" s="4">
        <f>0.0000032*J38+0.0000064*I38</f>
        <v>0.23715839999999999</v>
      </c>
      <c r="Y38" s="4">
        <f t="shared" ref="Y38:Y39" si="17">U38*V38</f>
        <v>109025.28000000001</v>
      </c>
      <c r="Z38" s="4">
        <f t="shared" ref="Z38:Z39" si="18">T38*V38*W38</f>
        <v>0</v>
      </c>
    </row>
    <row r="39" spans="1:26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10"/>
      <c r="L39" s="18">
        <f>L38+J38/2+E38/2</f>
        <v>75176</v>
      </c>
      <c r="M39" s="18">
        <f t="shared" si="16"/>
        <v>116647</v>
      </c>
      <c r="N39" s="18">
        <f>M39+1</f>
        <v>116648</v>
      </c>
      <c r="O39" s="18">
        <f>N39+E39/2-1</f>
        <v>116743</v>
      </c>
      <c r="P39" s="18"/>
      <c r="Q39" s="18"/>
      <c r="R39" s="18">
        <f>S38+1</f>
        <v>1955996</v>
      </c>
      <c r="S39" s="19">
        <f>R39+I39/2-1</f>
        <v>1972219</v>
      </c>
      <c r="T39" s="18">
        <f>U39/E39</f>
        <v>8112</v>
      </c>
      <c r="U39" s="4">
        <f>D39*I39</f>
        <v>1557504</v>
      </c>
      <c r="V39" s="4">
        <v>0.52</v>
      </c>
      <c r="W39" s="4">
        <v>1</v>
      </c>
      <c r="X39" s="4">
        <f>0.0000032*J39+0.0000064*I39</f>
        <v>0.47308800000000001</v>
      </c>
      <c r="Y39" s="4">
        <f t="shared" si="17"/>
        <v>809902.08000000007</v>
      </c>
      <c r="Z39" s="4">
        <f t="shared" si="18"/>
        <v>4218.24</v>
      </c>
    </row>
    <row r="40" spans="1:26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11"/>
      <c r="L40" s="20"/>
      <c r="M40" s="20"/>
      <c r="N40" s="20"/>
      <c r="O40" s="20"/>
      <c r="P40" s="20"/>
      <c r="Q40" s="20"/>
      <c r="R40" s="20"/>
      <c r="S40" s="21"/>
      <c r="T40" s="20"/>
      <c r="U40" s="5"/>
      <c r="V40" s="5"/>
      <c r="W40" s="5"/>
      <c r="X40" s="5"/>
      <c r="Y40" s="5"/>
      <c r="Z40" s="5"/>
    </row>
    <row r="41" spans="1:26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11"/>
      <c r="L41" s="20"/>
      <c r="M41" s="20"/>
      <c r="N41" s="20"/>
      <c r="O41" s="20"/>
      <c r="P41" s="20"/>
      <c r="Q41" s="20"/>
      <c r="R41" s="20"/>
      <c r="S41" s="21"/>
      <c r="T41" s="20"/>
      <c r="U41" s="5"/>
      <c r="V41" s="5"/>
      <c r="W41" s="5"/>
      <c r="X41" s="5"/>
      <c r="Y41" s="5"/>
      <c r="Z41" s="5"/>
    </row>
    <row r="42" spans="1:26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9"/>
      <c r="L42" s="16"/>
      <c r="M42" s="16"/>
      <c r="N42" s="16"/>
      <c r="O42" s="16"/>
      <c r="P42" s="16"/>
      <c r="Q42" s="16"/>
      <c r="R42" s="16"/>
      <c r="S42" s="17"/>
      <c r="T42" s="16"/>
      <c r="U42" s="3"/>
      <c r="V42" s="3"/>
      <c r="W42" s="3"/>
      <c r="X42" s="3"/>
      <c r="Y42" s="3"/>
      <c r="Z42" s="3"/>
    </row>
    <row r="43" spans="1:26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10"/>
      <c r="L43" s="18">
        <f>L39+J39/2+E39/2</f>
        <v>116744</v>
      </c>
      <c r="M43" s="18">
        <f>L43+J43/2-1</f>
        <v>125959</v>
      </c>
      <c r="N43" s="18">
        <f>M43+1</f>
        <v>125960</v>
      </c>
      <c r="O43" s="18">
        <f>N43+E43/2-1</f>
        <v>125983</v>
      </c>
      <c r="P43" s="18"/>
      <c r="Q43" s="18"/>
      <c r="R43" s="18">
        <f>S39+1</f>
        <v>1972220</v>
      </c>
      <c r="S43" s="19">
        <f>R43+I43/2-1</f>
        <v>1976275</v>
      </c>
      <c r="T43" s="18">
        <f>U43/E43</f>
        <v>64896</v>
      </c>
      <c r="U43" s="4">
        <f>D43*I43</f>
        <v>3115008</v>
      </c>
      <c r="V43" s="4">
        <v>7.0000000000000007E-2</v>
      </c>
      <c r="W43" s="4">
        <v>1</v>
      </c>
      <c r="X43" s="4">
        <f>0.0000032*J43+0.0000064*I43</f>
        <v>0.1108992</v>
      </c>
      <c r="Y43" s="4">
        <f>U43*V43</f>
        <v>218050.56000000003</v>
      </c>
      <c r="Z43" s="4">
        <f>T43*V43*W43</f>
        <v>4542.72</v>
      </c>
    </row>
    <row r="44" spans="1:26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11"/>
      <c r="L44" s="20"/>
      <c r="M44" s="20"/>
      <c r="N44" s="20"/>
      <c r="O44" s="20"/>
      <c r="P44" s="20"/>
      <c r="Q44" s="20"/>
      <c r="R44" s="20"/>
      <c r="S44" s="21"/>
      <c r="T44" s="20"/>
      <c r="U44" s="5"/>
      <c r="V44" s="5"/>
      <c r="W44" s="5"/>
      <c r="X44" s="5"/>
      <c r="Y44" s="5"/>
      <c r="Z44" s="5"/>
    </row>
    <row r="45" spans="1:26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10"/>
      <c r="L45" s="18">
        <f>L43+J43/2+E43/2</f>
        <v>125984</v>
      </c>
      <c r="M45" s="18">
        <f t="shared" ref="M45:M46" si="19">L45+J45/2-1</f>
        <v>130591</v>
      </c>
      <c r="N45" s="18">
        <f t="shared" ref="N45:N46" si="20">M45+1</f>
        <v>130592</v>
      </c>
      <c r="O45" s="18">
        <f>N45+E45/2-1</f>
        <v>130687</v>
      </c>
      <c r="P45" s="18"/>
      <c r="Q45" s="18"/>
      <c r="R45" s="18">
        <f>S43+1</f>
        <v>1976276</v>
      </c>
      <c r="S45" s="19">
        <f>R45+I45/2-1</f>
        <v>1992499</v>
      </c>
      <c r="T45" s="18">
        <f>U45/E45</f>
        <v>8112</v>
      </c>
      <c r="U45" s="4">
        <f>D45*I45</f>
        <v>1557504</v>
      </c>
      <c r="V45" s="4">
        <v>7.0000000000000007E-2</v>
      </c>
      <c r="W45" s="4">
        <v>0</v>
      </c>
      <c r="X45" s="4">
        <f>0.0000032*J45+0.0000064*I45</f>
        <v>0.23715839999999999</v>
      </c>
      <c r="Y45" s="4">
        <f t="shared" ref="Y45:Y46" si="21">U45*V45</f>
        <v>109025.28000000001</v>
      </c>
      <c r="Z45" s="4">
        <f t="shared" ref="Z45:Z46" si="22">T45*V45*W45</f>
        <v>0</v>
      </c>
    </row>
    <row r="46" spans="1:26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10"/>
      <c r="L46" s="18">
        <f>L45+J45/2+E45/2</f>
        <v>130688</v>
      </c>
      <c r="M46" s="18">
        <f t="shared" si="19"/>
        <v>172159</v>
      </c>
      <c r="N46" s="18">
        <f t="shared" si="20"/>
        <v>172160</v>
      </c>
      <c r="O46" s="18">
        <f>N46+E46/2-1</f>
        <v>172255</v>
      </c>
      <c r="P46" s="18"/>
      <c r="Q46" s="18"/>
      <c r="R46" s="18">
        <f>S45+1</f>
        <v>1992500</v>
      </c>
      <c r="S46" s="19">
        <f>R46+I46/2-1</f>
        <v>2008723</v>
      </c>
      <c r="T46" s="18">
        <f>U46/E46</f>
        <v>8112</v>
      </c>
      <c r="U46" s="4">
        <f>D46*I46</f>
        <v>1557504</v>
      </c>
      <c r="V46" s="4">
        <v>0.52</v>
      </c>
      <c r="W46" s="4">
        <v>1</v>
      </c>
      <c r="X46" s="4">
        <f>0.0000032*J46+0.0000064*I46</f>
        <v>0.47308800000000001</v>
      </c>
      <c r="Y46" s="4">
        <f t="shared" si="21"/>
        <v>809902.08000000007</v>
      </c>
      <c r="Z46" s="4">
        <f t="shared" si="22"/>
        <v>4218.24</v>
      </c>
    </row>
    <row r="47" spans="1:26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11"/>
      <c r="L47" s="20"/>
      <c r="M47" s="20"/>
      <c r="N47" s="20"/>
      <c r="O47" s="20"/>
      <c r="P47" s="20"/>
      <c r="Q47" s="20"/>
      <c r="R47" s="20"/>
      <c r="S47" s="21"/>
      <c r="T47" s="20"/>
      <c r="U47" s="5"/>
      <c r="V47" s="5"/>
      <c r="W47" s="5"/>
      <c r="X47" s="5"/>
      <c r="Y47" s="5"/>
      <c r="Z47" s="5"/>
    </row>
    <row r="48" spans="1:26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11"/>
      <c r="L48" s="20"/>
      <c r="M48" s="20"/>
      <c r="N48" s="20"/>
      <c r="O48" s="20"/>
      <c r="P48" s="20"/>
      <c r="Q48" s="20"/>
      <c r="R48" s="20"/>
      <c r="S48" s="21"/>
      <c r="T48" s="20"/>
      <c r="U48" s="5"/>
      <c r="V48" s="5"/>
      <c r="W48" s="5"/>
      <c r="X48" s="5"/>
      <c r="Y48" s="5"/>
      <c r="Z48" s="5"/>
    </row>
    <row r="49" spans="1:26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9"/>
      <c r="L49" s="16"/>
      <c r="M49" s="16"/>
      <c r="N49" s="16"/>
      <c r="O49" s="16"/>
      <c r="P49" s="16"/>
      <c r="Q49" s="16"/>
      <c r="R49" s="16"/>
      <c r="S49" s="17"/>
      <c r="T49" s="16"/>
      <c r="U49" s="3"/>
      <c r="V49" s="3"/>
      <c r="W49" s="3"/>
      <c r="X49" s="3"/>
      <c r="Y49" s="3"/>
      <c r="Z49" s="3"/>
    </row>
    <row r="50" spans="1:26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10"/>
      <c r="L50" s="18">
        <f>L46+J46/2+E46/2</f>
        <v>172256</v>
      </c>
      <c r="M50" s="18">
        <f>L50+J50/2-1</f>
        <v>184543</v>
      </c>
      <c r="N50" s="18">
        <f>M50+1</f>
        <v>184544</v>
      </c>
      <c r="O50" s="18">
        <f>N50+E50/2-1</f>
        <v>184575</v>
      </c>
      <c r="P50" s="18"/>
      <c r="Q50" s="18"/>
      <c r="R50" s="18">
        <f>S46+1</f>
        <v>2008724</v>
      </c>
      <c r="S50" s="19">
        <f>R50+I50/2-1</f>
        <v>2014131</v>
      </c>
      <c r="T50" s="18">
        <f>U50/E50</f>
        <v>64896</v>
      </c>
      <c r="U50" s="4">
        <f>D50*I50</f>
        <v>4153344</v>
      </c>
      <c r="V50" s="4">
        <v>7.0000000000000007E-2</v>
      </c>
      <c r="W50" s="4">
        <v>1</v>
      </c>
      <c r="X50" s="4">
        <f>0.0000032*J50+0.0000064*I50</f>
        <v>0.14786559999999999</v>
      </c>
      <c r="Y50" s="4">
        <f>U50*V50</f>
        <v>290734.08000000002</v>
      </c>
      <c r="Z50" s="4">
        <f>T50*V50*W50</f>
        <v>4542.72</v>
      </c>
    </row>
    <row r="51" spans="1:26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11"/>
      <c r="L51" s="20"/>
      <c r="M51" s="20"/>
      <c r="N51" s="20"/>
      <c r="O51" s="20"/>
      <c r="P51" s="20"/>
      <c r="Q51" s="20"/>
      <c r="R51" s="20"/>
      <c r="S51" s="21"/>
      <c r="T51" s="20"/>
      <c r="U51" s="5"/>
      <c r="V51" s="5"/>
      <c r="W51" s="5"/>
      <c r="X51" s="5"/>
      <c r="Y51" s="5"/>
      <c r="Z51" s="5"/>
    </row>
    <row r="52" spans="1:26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10"/>
      <c r="L52" s="18">
        <f>L50+J50/2+E50/2</f>
        <v>184576</v>
      </c>
      <c r="M52" s="18">
        <f t="shared" ref="M52:M53" si="23">L52+J52/2-1</f>
        <v>192767</v>
      </c>
      <c r="N52" s="18">
        <f t="shared" ref="N52:N53" si="24">M52+1</f>
        <v>192768</v>
      </c>
      <c r="O52" s="18">
        <f>N52+E52/2-1</f>
        <v>192895</v>
      </c>
      <c r="P52" s="18"/>
      <c r="Q52" s="18"/>
      <c r="R52" s="18">
        <f>S50+1</f>
        <v>2014132</v>
      </c>
      <c r="S52" s="19">
        <f>R52+I52/2-1</f>
        <v>2035763</v>
      </c>
      <c r="T52" s="18">
        <f>U52/E52</f>
        <v>10816</v>
      </c>
      <c r="U52" s="4">
        <f>D52*I52</f>
        <v>2768896</v>
      </c>
      <c r="V52" s="4">
        <v>7.0000000000000007E-2</v>
      </c>
      <c r="W52" s="4">
        <v>0</v>
      </c>
      <c r="X52" s="4">
        <f>0.0000032*J52+0.0000064*I52</f>
        <v>0.32931840000000001</v>
      </c>
      <c r="Y52" s="4">
        <f t="shared" ref="Y52:Y53" si="25">U52*V52</f>
        <v>193822.72000000003</v>
      </c>
      <c r="Z52" s="4">
        <f t="shared" ref="Z52:Z53" si="26">T52*V52*W52</f>
        <v>0</v>
      </c>
    </row>
    <row r="53" spans="1:26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10"/>
      <c r="L53" s="18">
        <f>L52+J52/2+E52/2</f>
        <v>192896</v>
      </c>
      <c r="M53" s="18">
        <f t="shared" si="23"/>
        <v>266623</v>
      </c>
      <c r="N53" s="18">
        <f t="shared" si="24"/>
        <v>266624</v>
      </c>
      <c r="O53" s="18">
        <f>N53+E53/2-1</f>
        <v>266751</v>
      </c>
      <c r="P53" s="18"/>
      <c r="Q53" s="18"/>
      <c r="R53" s="18">
        <f>S52+1</f>
        <v>2035764</v>
      </c>
      <c r="S53" s="19">
        <f>R53+I53/2-1</f>
        <v>2057395</v>
      </c>
      <c r="T53" s="18">
        <f>U53/E52</f>
        <v>10816</v>
      </c>
      <c r="U53" s="4">
        <f>D53*I53</f>
        <v>2768896</v>
      </c>
      <c r="V53" s="4">
        <v>0.52</v>
      </c>
      <c r="W53" s="4">
        <v>1</v>
      </c>
      <c r="X53" s="4">
        <f>0.0000032*J53+0.0000064*I53</f>
        <v>0.74874879999999999</v>
      </c>
      <c r="Y53" s="4">
        <f t="shared" si="25"/>
        <v>1439825.9200000002</v>
      </c>
      <c r="Z53" s="4">
        <f t="shared" si="26"/>
        <v>5624.3200000000006</v>
      </c>
    </row>
    <row r="54" spans="1:26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11"/>
      <c r="L54" s="20"/>
      <c r="M54" s="20"/>
      <c r="N54" s="20"/>
      <c r="O54" s="20"/>
      <c r="P54" s="20"/>
      <c r="Q54" s="20"/>
      <c r="R54" s="20"/>
      <c r="S54" s="21"/>
      <c r="T54" s="20"/>
      <c r="U54" s="5"/>
      <c r="V54" s="5"/>
      <c r="W54" s="5"/>
      <c r="X54" s="5"/>
      <c r="Y54" s="5"/>
      <c r="Z54" s="5"/>
    </row>
    <row r="55" spans="1:26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11"/>
      <c r="L55" s="20"/>
      <c r="M55" s="20"/>
      <c r="N55" s="20"/>
      <c r="O55" s="20"/>
      <c r="P55" s="20"/>
      <c r="Q55" s="20"/>
      <c r="R55" s="20"/>
      <c r="S55" s="21"/>
      <c r="T55" s="20"/>
      <c r="U55" s="5"/>
      <c r="V55" s="5"/>
      <c r="W55" s="5"/>
      <c r="X55" s="5"/>
      <c r="Y55" s="5"/>
      <c r="Z55" s="5"/>
    </row>
    <row r="56" spans="1:26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9"/>
      <c r="L56" s="16"/>
      <c r="M56" s="16"/>
      <c r="N56" s="16"/>
      <c r="O56" s="16"/>
      <c r="P56" s="16"/>
      <c r="Q56" s="16"/>
      <c r="R56" s="16"/>
      <c r="S56" s="17"/>
      <c r="T56" s="16"/>
      <c r="U56" s="3"/>
      <c r="V56" s="3"/>
      <c r="W56" s="3"/>
      <c r="X56" s="3"/>
      <c r="Y56" s="3"/>
      <c r="Z56" s="3"/>
    </row>
    <row r="57" spans="1:26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10"/>
      <c r="L57" s="18">
        <f>L53+J53/2+E53/2</f>
        <v>266752</v>
      </c>
      <c r="M57" s="18">
        <f>L57+J57/2-1</f>
        <v>283135</v>
      </c>
      <c r="N57" s="18">
        <f>M57+1</f>
        <v>283136</v>
      </c>
      <c r="O57" s="18">
        <f>N57+E57/2-1</f>
        <v>283167</v>
      </c>
      <c r="P57" s="18"/>
      <c r="Q57" s="18"/>
      <c r="R57" s="18">
        <f>S53+1</f>
        <v>2057396</v>
      </c>
      <c r="S57" s="19">
        <f>R57+I57/2-1</f>
        <v>2062803</v>
      </c>
      <c r="T57" s="18">
        <f>U57/E57</f>
        <v>86528</v>
      </c>
      <c r="U57" s="4">
        <f>D57*I57</f>
        <v>5537792</v>
      </c>
      <c r="V57" s="4">
        <v>7.0000000000000007E-2</v>
      </c>
      <c r="W57" s="4">
        <v>1</v>
      </c>
      <c r="X57" s="4">
        <f>0.0000032*J57+0.0000064*I57</f>
        <v>0.17408000000000001</v>
      </c>
      <c r="Y57" s="4">
        <f>U57*V57</f>
        <v>387645.44000000006</v>
      </c>
      <c r="Z57" s="4">
        <f>T57*V57*W57</f>
        <v>6056.9600000000009</v>
      </c>
    </row>
    <row r="58" spans="1:26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11"/>
      <c r="L58" s="20"/>
      <c r="M58" s="20"/>
      <c r="N58" s="20"/>
      <c r="O58" s="20"/>
      <c r="P58" s="20"/>
      <c r="Q58" s="20"/>
      <c r="R58" s="20"/>
      <c r="S58" s="21"/>
      <c r="T58" s="20"/>
      <c r="U58" s="5"/>
      <c r="V58" s="5"/>
      <c r="W58" s="5"/>
      <c r="X58" s="5"/>
      <c r="Y58" s="5"/>
      <c r="Z58" s="5"/>
    </row>
    <row r="59" spans="1:26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10"/>
      <c r="L59" s="18">
        <f>L57+J57/2+E57/2</f>
        <v>283168</v>
      </c>
      <c r="M59" s="18">
        <f t="shared" ref="M59:M60" si="27">L59+J59/2-1</f>
        <v>291359</v>
      </c>
      <c r="N59" s="18">
        <f t="shared" ref="N59:N60" si="28">M59+1</f>
        <v>291360</v>
      </c>
      <c r="O59" s="18">
        <f>N59+E59/2-1</f>
        <v>291487</v>
      </c>
      <c r="P59" s="18"/>
      <c r="Q59" s="18"/>
      <c r="R59" s="18">
        <f>S57+1</f>
        <v>2062804</v>
      </c>
      <c r="S59" s="19">
        <f>R59+I59/2-1</f>
        <v>2084435</v>
      </c>
      <c r="T59" s="18">
        <f>U59/E59</f>
        <v>10816</v>
      </c>
      <c r="U59" s="4">
        <f>D59*I59</f>
        <v>2768896</v>
      </c>
      <c r="V59" s="4">
        <v>7.0000000000000007E-2</v>
      </c>
      <c r="W59" s="4">
        <v>0</v>
      </c>
      <c r="X59" s="4">
        <f>0.0000032*J59+0.0000064*I59</f>
        <v>0.32931840000000001</v>
      </c>
      <c r="Y59" s="4">
        <f t="shared" ref="Y59:Y60" si="29">U59*V59</f>
        <v>193822.72000000003</v>
      </c>
      <c r="Z59" s="4">
        <f t="shared" ref="Z59:Z60" si="30">T59*V59*W59</f>
        <v>0</v>
      </c>
    </row>
    <row r="60" spans="1:26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10"/>
      <c r="L60" s="18">
        <f>L59+J59/2+E59/2</f>
        <v>291488</v>
      </c>
      <c r="M60" s="18">
        <f t="shared" si="27"/>
        <v>365215</v>
      </c>
      <c r="N60" s="18">
        <f t="shared" si="28"/>
        <v>365216</v>
      </c>
      <c r="O60" s="18">
        <f>N60+E60/2-1</f>
        <v>365343</v>
      </c>
      <c r="P60" s="18"/>
      <c r="Q60" s="18"/>
      <c r="R60" s="18">
        <f>S59+1</f>
        <v>2084436</v>
      </c>
      <c r="S60" s="19">
        <f>R60+I60/2-1</f>
        <v>2106067</v>
      </c>
      <c r="T60" s="18">
        <f>U60/E60</f>
        <v>10816</v>
      </c>
      <c r="U60" s="4">
        <f>D60*I60</f>
        <v>2768896</v>
      </c>
      <c r="V60" s="4">
        <v>0.52</v>
      </c>
      <c r="W60" s="4">
        <v>1</v>
      </c>
      <c r="X60" s="4">
        <f>0.0000032*J60+0.0000064*I60</f>
        <v>0.74874879999999999</v>
      </c>
      <c r="Y60" s="4">
        <f t="shared" si="29"/>
        <v>1439825.9200000002</v>
      </c>
      <c r="Z60" s="4">
        <f t="shared" si="30"/>
        <v>5624.3200000000006</v>
      </c>
    </row>
    <row r="61" spans="1:26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11"/>
      <c r="L61" s="20"/>
      <c r="M61" s="20"/>
      <c r="N61" s="20"/>
      <c r="O61" s="20"/>
      <c r="P61" s="20"/>
      <c r="Q61" s="20"/>
      <c r="R61" s="20"/>
      <c r="S61" s="21"/>
      <c r="T61" s="20"/>
      <c r="U61" s="5"/>
      <c r="V61" s="5"/>
      <c r="W61" s="5"/>
      <c r="X61" s="5"/>
      <c r="Y61" s="5"/>
      <c r="Z61" s="5"/>
    </row>
    <row r="62" spans="1:26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11"/>
      <c r="L62" s="20"/>
      <c r="M62" s="20"/>
      <c r="N62" s="20"/>
      <c r="O62" s="20"/>
      <c r="P62" s="20"/>
      <c r="Q62" s="20"/>
      <c r="R62" s="20"/>
      <c r="S62" s="21"/>
      <c r="T62" s="20"/>
      <c r="U62" s="5"/>
      <c r="V62" s="5"/>
      <c r="W62" s="5"/>
      <c r="X62" s="5"/>
      <c r="Y62" s="5"/>
      <c r="Z62" s="5"/>
    </row>
    <row r="63" spans="1:26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9"/>
      <c r="L63" s="16"/>
      <c r="M63" s="16"/>
      <c r="N63" s="16"/>
      <c r="O63" s="16"/>
      <c r="P63" s="16"/>
      <c r="Q63" s="16"/>
      <c r="R63" s="16"/>
      <c r="S63" s="17"/>
      <c r="T63" s="16"/>
      <c r="U63" s="3"/>
      <c r="V63" s="3"/>
      <c r="W63" s="3"/>
      <c r="X63" s="3"/>
      <c r="Y63" s="3"/>
      <c r="Z63" s="3"/>
    </row>
    <row r="64" spans="1:26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11"/>
      <c r="L64" s="20"/>
      <c r="M64" s="20"/>
      <c r="N64" s="20"/>
      <c r="O64" s="20"/>
      <c r="P64" s="20"/>
      <c r="Q64" s="20"/>
      <c r="R64" s="20"/>
      <c r="S64" s="21"/>
      <c r="T64" s="20"/>
      <c r="U64" s="5"/>
      <c r="V64" s="5"/>
      <c r="W64" s="5"/>
      <c r="X64" s="5"/>
      <c r="Y64" s="5"/>
      <c r="Z64" s="5"/>
    </row>
    <row r="65" spans="1:26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10"/>
      <c r="L65" s="18">
        <f>L60+J60/2+E60/2</f>
        <v>365344</v>
      </c>
      <c r="M65" s="18">
        <f>L65+J65/2-1</f>
        <v>621343</v>
      </c>
      <c r="N65" s="18">
        <f>M65+1</f>
        <v>621344</v>
      </c>
      <c r="O65" s="18">
        <f>N65+E65/2-1</f>
        <v>621843</v>
      </c>
      <c r="P65" s="18"/>
      <c r="Q65" s="18"/>
      <c r="R65" s="18">
        <f>S60+1</f>
        <v>2106068</v>
      </c>
      <c r="S65" s="19">
        <f>R65+I65/2-1</f>
        <v>2190567</v>
      </c>
      <c r="T65" s="18">
        <f>U65/E65</f>
        <v>86528</v>
      </c>
      <c r="U65" s="4">
        <f>D65*I65</f>
        <v>86528000</v>
      </c>
      <c r="V65" s="4">
        <v>7.0000000000000007E-2</v>
      </c>
      <c r="W65" s="4">
        <v>1</v>
      </c>
      <c r="X65" s="4">
        <f>0.0000032*J65+0.0000064*I65</f>
        <v>2.7199999999999998</v>
      </c>
      <c r="Y65" s="4">
        <f>U65*V65</f>
        <v>6056960.0000000009</v>
      </c>
      <c r="Z65" s="4">
        <f>T65*V65*W65</f>
        <v>6056.9600000000009</v>
      </c>
    </row>
    <row r="66" spans="1:26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11"/>
      <c r="L66" s="20"/>
      <c r="M66" s="20"/>
      <c r="N66" s="20"/>
      <c r="O66" s="20"/>
      <c r="P66" s="20"/>
      <c r="Q66" s="20"/>
      <c r="R66" s="20"/>
      <c r="S66" s="21"/>
      <c r="T66" s="20"/>
      <c r="U66" s="5"/>
      <c r="V66" s="5"/>
      <c r="W66" s="5"/>
      <c r="X66" s="5"/>
      <c r="Y66" s="5"/>
      <c r="Z66" s="5"/>
    </row>
    <row r="67" spans="1:26" x14ac:dyDescent="0.25">
      <c r="A67" s="6" t="s">
        <v>68</v>
      </c>
      <c r="B67" s="6" t="s">
        <v>72</v>
      </c>
      <c r="C67" s="6" t="s">
        <v>103</v>
      </c>
      <c r="D67" s="6"/>
      <c r="E67" s="6">
        <v>1000</v>
      </c>
      <c r="F67" s="6">
        <v>1</v>
      </c>
      <c r="G67" s="6">
        <v>0</v>
      </c>
      <c r="H67" s="6" t="s">
        <v>102</v>
      </c>
      <c r="I67" s="6">
        <v>1000</v>
      </c>
      <c r="J67" s="6"/>
      <c r="K67" s="12"/>
      <c r="L67" s="22"/>
      <c r="M67" s="22"/>
      <c r="N67" s="22"/>
      <c r="O67" s="22"/>
      <c r="P67" s="22"/>
      <c r="Q67" s="22"/>
      <c r="R67" s="22">
        <f>S65+1</f>
        <v>2190568</v>
      </c>
      <c r="S67" s="23">
        <f>R67+I67/2-1</f>
        <v>2191067</v>
      </c>
      <c r="T67" s="22">
        <v>1000</v>
      </c>
      <c r="U67" s="6">
        <v>1000</v>
      </c>
      <c r="V67" s="6">
        <v>1.2</v>
      </c>
      <c r="W67" s="6">
        <v>1</v>
      </c>
      <c r="X67" s="6">
        <f>0.0000064*I67</f>
        <v>6.3999999999999994E-3</v>
      </c>
      <c r="Y67" s="6">
        <f>U67*V67</f>
        <v>1200</v>
      </c>
      <c r="Z67" s="6">
        <f>T67*V67*W67</f>
        <v>1200</v>
      </c>
    </row>
    <row r="68" spans="1:26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9"/>
      <c r="L68" s="16"/>
      <c r="M68" s="16"/>
      <c r="N68" s="16"/>
      <c r="O68" s="16"/>
      <c r="P68" s="16"/>
      <c r="Q68" s="16"/>
      <c r="R68" s="16"/>
      <c r="S68" s="17"/>
      <c r="T68" s="16"/>
      <c r="U68" s="3"/>
      <c r="V68" s="3"/>
      <c r="W68" s="3"/>
      <c r="X68" s="3"/>
      <c r="Y68" s="3"/>
      <c r="Z68" s="3"/>
    </row>
    <row r="69" spans="1:26" x14ac:dyDescent="0.25">
      <c r="I69" s="2">
        <f>SUM(I2:I68)</f>
        <v>3071416</v>
      </c>
      <c r="J69" s="2">
        <f>SUM(J3:J68)</f>
        <v>1231552</v>
      </c>
      <c r="L69" s="24"/>
      <c r="M69" s="24"/>
      <c r="N69" s="24"/>
      <c r="O69" s="24"/>
      <c r="P69" s="24"/>
      <c r="Q69" s="24"/>
      <c r="R69" s="24"/>
      <c r="S69" s="25"/>
      <c r="T69" s="24"/>
      <c r="U69" s="2">
        <f>SUM(U3:U68)</f>
        <v>163998312</v>
      </c>
      <c r="X69" s="2">
        <f>SUM(X2:X68)</f>
        <v>23.116339199999999</v>
      </c>
      <c r="Y69" s="2">
        <f t="shared" ref="Y69:Z69" si="31">SUM(Y3:Y68)</f>
        <v>21993774.080000002</v>
      </c>
      <c r="Z69" s="2">
        <f t="shared" si="31"/>
        <v>200398.49000000002</v>
      </c>
    </row>
    <row r="70" spans="1:26" x14ac:dyDescent="0.25">
      <c r="I70" s="7">
        <f>I69*16/1024/8</f>
        <v>5998.859375</v>
      </c>
      <c r="J70" s="2">
        <f>J69*16/1024/8</f>
        <v>2405.375</v>
      </c>
      <c r="L70" s="24"/>
      <c r="M70" s="24"/>
      <c r="N70" s="24"/>
      <c r="O70" s="24"/>
      <c r="P70" s="24"/>
      <c r="Q70" s="24"/>
      <c r="R70" s="24"/>
      <c r="S70" s="25"/>
      <c r="T70" s="24"/>
    </row>
    <row r="71" spans="1:26" x14ac:dyDescent="0.25">
      <c r="L71" s="24"/>
      <c r="M71" s="24"/>
      <c r="N71" s="24"/>
      <c r="O71" s="24"/>
      <c r="P71" s="24"/>
      <c r="Q71" s="24"/>
      <c r="R71" s="24"/>
      <c r="S71" s="25"/>
      <c r="T71" s="24"/>
    </row>
    <row r="72" spans="1:26" x14ac:dyDescent="0.25">
      <c r="L72" s="24"/>
      <c r="M72" s="24"/>
      <c r="N72" s="24"/>
      <c r="O72" s="24"/>
      <c r="P72" s="24"/>
      <c r="Q72" s="24"/>
      <c r="R72" s="24"/>
      <c r="S72" s="25"/>
      <c r="T72" s="24"/>
    </row>
    <row r="73" spans="1:26" x14ac:dyDescent="0.25">
      <c r="L73" s="24"/>
      <c r="M73" s="24"/>
      <c r="N73" s="24"/>
      <c r="O73" s="24"/>
      <c r="P73" s="24"/>
      <c r="Q73" s="24"/>
      <c r="R73" s="24"/>
      <c r="S73" s="25"/>
      <c r="T73" s="24"/>
    </row>
  </sheetData>
  <autoFilter ref="B1:B70" xr:uid="{5611B078-3ED8-409A-972B-20710E035DA1}"/>
  <mergeCells count="5"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T71"/>
  <sheetViews>
    <sheetView tabSelected="1" topLeftCell="B52" zoomScale="85" zoomScaleNormal="85" workbookViewId="0">
      <selection activeCell="N72" sqref="N72"/>
    </sheetView>
  </sheetViews>
  <sheetFormatPr defaultRowHeight="14.5" x14ac:dyDescent="0.35"/>
  <cols>
    <col min="1" max="1" width="22.08984375" style="46" bestFit="1" customWidth="1"/>
    <col min="2" max="2" width="11.81640625" style="47" bestFit="1" customWidth="1"/>
    <col min="3" max="3" width="8.81640625" style="47" bestFit="1" customWidth="1"/>
    <col min="4" max="4" width="1.81640625" style="47" bestFit="1" customWidth="1"/>
    <col min="5" max="8" width="8.7265625" style="47"/>
    <col min="9" max="9" width="10.81640625" style="47" bestFit="1" customWidth="1"/>
    <col min="10" max="10" width="3.81640625" style="47" bestFit="1" customWidth="1"/>
    <col min="11" max="11" width="8.7265625" style="47"/>
    <col min="12" max="12" width="10.81640625" style="47" bestFit="1" customWidth="1"/>
    <col min="13" max="14" width="12.90625" style="47" customWidth="1"/>
    <col min="15" max="15" width="12.90625" style="48" customWidth="1"/>
    <col min="16" max="16" width="19" bestFit="1" customWidth="1"/>
    <col min="17" max="17" width="13.90625" bestFit="1" customWidth="1"/>
    <col min="18" max="18" width="23.08984375" bestFit="1" customWidth="1"/>
    <col min="19" max="19" width="19" bestFit="1" customWidth="1"/>
    <col min="20" max="20" width="15.90625" bestFit="1" customWidth="1"/>
  </cols>
  <sheetData>
    <row r="1" spans="1:20" x14ac:dyDescent="0.35">
      <c r="A1" s="30"/>
      <c r="B1" s="31"/>
      <c r="C1" s="32" t="s">
        <v>117</v>
      </c>
      <c r="D1" s="32"/>
      <c r="E1" s="32"/>
      <c r="F1" s="33" t="s">
        <v>118</v>
      </c>
      <c r="G1" s="31"/>
      <c r="H1" s="31"/>
      <c r="I1" s="31"/>
      <c r="J1" s="31"/>
      <c r="K1" s="31"/>
      <c r="L1" s="31"/>
      <c r="M1" s="31"/>
      <c r="N1" s="31"/>
      <c r="O1" s="34"/>
    </row>
    <row r="2" spans="1:20" x14ac:dyDescent="0.35">
      <c r="A2" s="13" t="s">
        <v>9</v>
      </c>
      <c r="B2" s="35" t="s">
        <v>10</v>
      </c>
      <c r="C2" s="36" t="s">
        <v>78</v>
      </c>
      <c r="D2" s="36"/>
      <c r="E2" s="35" t="s">
        <v>84</v>
      </c>
      <c r="F2" s="35" t="s">
        <v>85</v>
      </c>
      <c r="G2" s="35" t="s">
        <v>79</v>
      </c>
      <c r="H2" s="35" t="s">
        <v>80</v>
      </c>
      <c r="I2" s="36" t="s">
        <v>77</v>
      </c>
      <c r="J2" s="36"/>
      <c r="K2" s="36"/>
      <c r="L2" s="35" t="s">
        <v>116</v>
      </c>
      <c r="M2" s="35" t="s">
        <v>86</v>
      </c>
      <c r="N2" s="35" t="s">
        <v>120</v>
      </c>
      <c r="O2" s="37" t="s">
        <v>119</v>
      </c>
      <c r="P2" s="26" t="s">
        <v>107</v>
      </c>
      <c r="Q2" s="26" t="s">
        <v>108</v>
      </c>
      <c r="R2" s="26" t="s">
        <v>106</v>
      </c>
      <c r="S2" s="26" t="s">
        <v>105</v>
      </c>
      <c r="T2" s="26" t="s">
        <v>81</v>
      </c>
    </row>
    <row r="3" spans="1:20" x14ac:dyDescent="0.35">
      <c r="A3" s="9" t="s">
        <v>0</v>
      </c>
      <c r="B3" s="38" t="s">
        <v>0</v>
      </c>
      <c r="C3" s="38"/>
      <c r="D3" s="38"/>
      <c r="E3" s="38"/>
      <c r="F3" s="38">
        <v>3</v>
      </c>
      <c r="G3" s="38"/>
      <c r="H3" s="38"/>
      <c r="I3" s="38" t="s">
        <v>76</v>
      </c>
      <c r="J3" s="38">
        <v>224</v>
      </c>
      <c r="K3" s="38">
        <f>J3^2*F3</f>
        <v>150528</v>
      </c>
      <c r="L3" s="38"/>
      <c r="M3" s="38"/>
      <c r="N3" s="38"/>
      <c r="O3" s="39"/>
      <c r="P3" s="3"/>
      <c r="Q3" s="3"/>
      <c r="R3" s="3">
        <f>0.0000032*K3</f>
        <v>0.4816896</v>
      </c>
      <c r="S3" s="3"/>
      <c r="T3" s="26" t="s">
        <v>82</v>
      </c>
    </row>
    <row r="4" spans="1:20" x14ac:dyDescent="0.35">
      <c r="A4" s="10" t="s">
        <v>1</v>
      </c>
      <c r="B4" s="40" t="s">
        <v>8</v>
      </c>
      <c r="C4" s="40" t="s">
        <v>83</v>
      </c>
      <c r="D4" s="40">
        <v>3</v>
      </c>
      <c r="E4" s="40">
        <v>3</v>
      </c>
      <c r="F4" s="40">
        <v>64</v>
      </c>
      <c r="G4" s="40">
        <v>2</v>
      </c>
      <c r="H4" s="40">
        <v>0</v>
      </c>
      <c r="I4" s="40" t="s">
        <v>88</v>
      </c>
      <c r="J4" s="40">
        <v>111</v>
      </c>
      <c r="K4" s="40">
        <f>J4^2*F4</f>
        <v>788544</v>
      </c>
      <c r="L4" s="40">
        <f>J4^2*E4</f>
        <v>36963</v>
      </c>
      <c r="M4" s="40">
        <v>1728</v>
      </c>
      <c r="N4" s="40">
        <f>F4</f>
        <v>64</v>
      </c>
      <c r="O4" s="41">
        <f>_xlfn.CEILING.MATH(D4^2*E4/2)*F4</f>
        <v>896</v>
      </c>
      <c r="P4" s="4">
        <v>0.2</v>
      </c>
      <c r="Q4" s="4">
        <v>1</v>
      </c>
      <c r="R4" s="4">
        <f>0.0000032*M4+0.0000064*K4</f>
        <v>5.0522111999999995</v>
      </c>
      <c r="S4" s="4">
        <f>L4*P4*Q4</f>
        <v>7392.6</v>
      </c>
      <c r="T4" s="26"/>
    </row>
    <row r="5" spans="1:20" x14ac:dyDescent="0.35">
      <c r="A5" s="11" t="s">
        <v>2</v>
      </c>
      <c r="B5" s="42" t="s">
        <v>70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5"/>
      <c r="Q5" s="5"/>
      <c r="R5" s="5"/>
      <c r="S5" s="5"/>
      <c r="T5" s="26"/>
    </row>
    <row r="6" spans="1:20" x14ac:dyDescent="0.35">
      <c r="A6" s="12" t="s">
        <v>3</v>
      </c>
      <c r="B6" s="44" t="s">
        <v>71</v>
      </c>
      <c r="C6" s="44" t="s">
        <v>83</v>
      </c>
      <c r="D6" s="44"/>
      <c r="E6" s="44"/>
      <c r="F6" s="44">
        <v>64</v>
      </c>
      <c r="G6" s="44">
        <v>2</v>
      </c>
      <c r="H6" s="44">
        <v>0</v>
      </c>
      <c r="I6" s="44" t="s">
        <v>89</v>
      </c>
      <c r="J6" s="44">
        <v>55</v>
      </c>
      <c r="K6" s="44">
        <f>J6^2*F6</f>
        <v>193600</v>
      </c>
      <c r="L6" s="44">
        <f>K6</f>
        <v>193600</v>
      </c>
      <c r="M6" s="44"/>
      <c r="N6" s="44"/>
      <c r="O6" s="45"/>
      <c r="P6" s="6">
        <v>0.31</v>
      </c>
      <c r="Q6" s="6">
        <v>1</v>
      </c>
      <c r="R6" s="6">
        <f>0.0000064*K6</f>
        <v>1.2390399999999999</v>
      </c>
      <c r="S6" s="6">
        <f>L6*P6*Q6</f>
        <v>60016</v>
      </c>
      <c r="T6" s="26"/>
    </row>
    <row r="7" spans="1:20" x14ac:dyDescent="0.35">
      <c r="A7" s="10" t="s">
        <v>4</v>
      </c>
      <c r="B7" s="40" t="s">
        <v>8</v>
      </c>
      <c r="C7" s="40" t="s">
        <v>87</v>
      </c>
      <c r="D7" s="40">
        <v>1</v>
      </c>
      <c r="E7" s="40">
        <v>64</v>
      </c>
      <c r="F7" s="40">
        <v>16</v>
      </c>
      <c r="G7" s="40">
        <v>1</v>
      </c>
      <c r="H7" s="40">
        <v>0</v>
      </c>
      <c r="I7" s="40" t="s">
        <v>90</v>
      </c>
      <c r="J7" s="40">
        <v>55</v>
      </c>
      <c r="K7" s="40">
        <f>J7^2*F7</f>
        <v>48400</v>
      </c>
      <c r="L7" s="40">
        <f>J7^2*E7</f>
        <v>193600</v>
      </c>
      <c r="M7" s="40">
        <v>1024</v>
      </c>
      <c r="N7" s="40">
        <f>F7</f>
        <v>16</v>
      </c>
      <c r="O7" s="41">
        <f>_xlfn.CEILING.MATH(D7^2*E7/2)*F7</f>
        <v>512</v>
      </c>
      <c r="P7" s="4">
        <v>0.2</v>
      </c>
      <c r="Q7" s="4">
        <v>1</v>
      </c>
      <c r="R7" s="4">
        <f>0.0000032*M7+0.0000064*K7</f>
        <v>0.3130368</v>
      </c>
      <c r="S7" s="4">
        <f>L7*P7*Q7</f>
        <v>38720</v>
      </c>
      <c r="T7" s="26"/>
    </row>
    <row r="8" spans="1:20" x14ac:dyDescent="0.35">
      <c r="A8" s="11" t="s">
        <v>5</v>
      </c>
      <c r="B8" s="42" t="s">
        <v>70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5"/>
      <c r="Q8" s="5"/>
      <c r="R8" s="5"/>
      <c r="S8" s="5"/>
      <c r="T8" s="26"/>
    </row>
    <row r="9" spans="1:20" x14ac:dyDescent="0.35">
      <c r="A9" s="10" t="s">
        <v>6</v>
      </c>
      <c r="B9" s="40" t="s">
        <v>8</v>
      </c>
      <c r="C9" s="40" t="s">
        <v>87</v>
      </c>
      <c r="D9" s="40">
        <v>1</v>
      </c>
      <c r="E9" s="40">
        <v>16</v>
      </c>
      <c r="F9" s="40">
        <v>64</v>
      </c>
      <c r="G9" s="40">
        <v>1</v>
      </c>
      <c r="H9" s="40">
        <v>0</v>
      </c>
      <c r="I9" s="40" t="s">
        <v>89</v>
      </c>
      <c r="J9" s="40">
        <v>55</v>
      </c>
      <c r="K9" s="40">
        <f t="shared" ref="K9:K10" si="0">J9^2*F9</f>
        <v>193600</v>
      </c>
      <c r="L9" s="40">
        <f t="shared" ref="L9:L10" si="1">J9^2*E9</f>
        <v>48400</v>
      </c>
      <c r="M9" s="40">
        <v>1024</v>
      </c>
      <c r="N9" s="40">
        <f t="shared" ref="N9:N10" si="2">F9</f>
        <v>64</v>
      </c>
      <c r="O9" s="41">
        <f t="shared" ref="O9:O10" si="3">_xlfn.CEILING.MATH(D9^2*E9/2)*F9</f>
        <v>512</v>
      </c>
      <c r="P9" s="4">
        <v>0.2</v>
      </c>
      <c r="Q9" s="4">
        <v>0</v>
      </c>
      <c r="R9" s="4">
        <f>0.0000032*M9+0.0000064*K9</f>
        <v>1.2423168</v>
      </c>
      <c r="S9" s="4">
        <f>L9*P9*Q9</f>
        <v>0</v>
      </c>
      <c r="T9" s="26"/>
    </row>
    <row r="10" spans="1:20" x14ac:dyDescent="0.35">
      <c r="A10" s="10" t="s">
        <v>7</v>
      </c>
      <c r="B10" s="40" t="s">
        <v>8</v>
      </c>
      <c r="C10" s="40" t="s">
        <v>83</v>
      </c>
      <c r="D10" s="40">
        <v>3</v>
      </c>
      <c r="E10" s="40">
        <v>16</v>
      </c>
      <c r="F10" s="40">
        <v>64</v>
      </c>
      <c r="G10" s="40">
        <v>1</v>
      </c>
      <c r="H10" s="40">
        <v>1</v>
      </c>
      <c r="I10" s="40" t="s">
        <v>89</v>
      </c>
      <c r="J10" s="40">
        <v>55</v>
      </c>
      <c r="K10" s="40">
        <f t="shared" si="0"/>
        <v>193600</v>
      </c>
      <c r="L10" s="40">
        <f t="shared" si="1"/>
        <v>48400</v>
      </c>
      <c r="M10" s="40">
        <v>9216</v>
      </c>
      <c r="N10" s="40">
        <f t="shared" si="2"/>
        <v>64</v>
      </c>
      <c r="O10" s="41">
        <f t="shared" si="3"/>
        <v>4608</v>
      </c>
      <c r="P10" s="4">
        <v>0.2</v>
      </c>
      <c r="Q10" s="4">
        <v>1</v>
      </c>
      <c r="R10" s="4">
        <f>0.0000032*M10+0.0000064*K10</f>
        <v>1.2685312</v>
      </c>
      <c r="S10" s="4">
        <f>L10*P10*Q10</f>
        <v>9680</v>
      </c>
      <c r="T10" s="26"/>
    </row>
    <row r="11" spans="1:20" x14ac:dyDescent="0.35">
      <c r="A11" s="11" t="s">
        <v>11</v>
      </c>
      <c r="B11" s="42" t="s">
        <v>70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5"/>
      <c r="Q11" s="5"/>
      <c r="R11" s="5"/>
      <c r="S11" s="5"/>
      <c r="T11" s="26"/>
    </row>
    <row r="12" spans="1:20" x14ac:dyDescent="0.35">
      <c r="A12" s="11" t="s">
        <v>12</v>
      </c>
      <c r="B12" s="42" t="s">
        <v>70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5"/>
      <c r="Q12" s="5"/>
      <c r="R12" s="5"/>
      <c r="S12" s="5"/>
      <c r="T12" s="26"/>
    </row>
    <row r="13" spans="1:20" x14ac:dyDescent="0.35">
      <c r="A13" s="9" t="s">
        <v>19</v>
      </c>
      <c r="B13" s="38" t="s">
        <v>73</v>
      </c>
      <c r="C13" s="38"/>
      <c r="D13" s="38"/>
      <c r="E13" s="38"/>
      <c r="F13" s="38"/>
      <c r="G13" s="38"/>
      <c r="H13" s="38"/>
      <c r="I13" s="38" t="s">
        <v>91</v>
      </c>
      <c r="J13" s="38">
        <v>55</v>
      </c>
      <c r="K13" s="38"/>
      <c r="L13" s="38"/>
      <c r="M13" s="38"/>
      <c r="N13" s="38"/>
      <c r="O13" s="39"/>
      <c r="P13" s="3"/>
      <c r="Q13" s="3"/>
      <c r="R13" s="3"/>
      <c r="S13" s="3"/>
      <c r="T13" s="26"/>
    </row>
    <row r="14" spans="1:20" x14ac:dyDescent="0.35">
      <c r="A14" s="10" t="s">
        <v>13</v>
      </c>
      <c r="B14" s="40" t="s">
        <v>8</v>
      </c>
      <c r="C14" s="40" t="s">
        <v>87</v>
      </c>
      <c r="D14" s="40">
        <v>1</v>
      </c>
      <c r="E14" s="40">
        <v>128</v>
      </c>
      <c r="F14" s="40">
        <v>16</v>
      </c>
      <c r="G14" s="40">
        <v>1</v>
      </c>
      <c r="H14" s="40">
        <v>0</v>
      </c>
      <c r="I14" s="40" t="s">
        <v>90</v>
      </c>
      <c r="J14" s="40">
        <v>55</v>
      </c>
      <c r="K14" s="40">
        <f>J14^2*F14</f>
        <v>48400</v>
      </c>
      <c r="L14" s="40">
        <f>J14^2*E14</f>
        <v>387200</v>
      </c>
      <c r="M14" s="40">
        <v>2048</v>
      </c>
      <c r="N14" s="40">
        <f>F14</f>
        <v>16</v>
      </c>
      <c r="O14" s="41">
        <f>_xlfn.CEILING.MATH(D14^2*E14/2)*F14</f>
        <v>1024</v>
      </c>
      <c r="P14" s="4">
        <v>0.2</v>
      </c>
      <c r="Q14" s="4">
        <v>1</v>
      </c>
      <c r="R14" s="4">
        <f>0.0000032*M14+0.0000064*K14</f>
        <v>0.31631359999999997</v>
      </c>
      <c r="S14" s="4">
        <f>L14*P14*Q14</f>
        <v>77440</v>
      </c>
      <c r="T14" s="26"/>
    </row>
    <row r="15" spans="1:20" x14ac:dyDescent="0.35">
      <c r="A15" s="11" t="s">
        <v>14</v>
      </c>
      <c r="B15" s="42" t="s">
        <v>70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5"/>
      <c r="Q15" s="5"/>
      <c r="R15" s="5"/>
      <c r="S15" s="5"/>
      <c r="T15" s="26"/>
    </row>
    <row r="16" spans="1:20" x14ac:dyDescent="0.35">
      <c r="A16" s="10" t="s">
        <v>15</v>
      </c>
      <c r="B16" s="40" t="s">
        <v>8</v>
      </c>
      <c r="C16" s="40" t="s">
        <v>87</v>
      </c>
      <c r="D16" s="40">
        <v>3</v>
      </c>
      <c r="E16" s="40">
        <v>16</v>
      </c>
      <c r="F16" s="40">
        <v>64</v>
      </c>
      <c r="G16" s="40">
        <v>1</v>
      </c>
      <c r="H16" s="40">
        <v>0</v>
      </c>
      <c r="I16" s="40" t="s">
        <v>89</v>
      </c>
      <c r="J16" s="40">
        <v>55</v>
      </c>
      <c r="K16" s="40">
        <f t="shared" ref="K16:K17" si="4">J16^2*F16</f>
        <v>193600</v>
      </c>
      <c r="L16" s="40">
        <f t="shared" ref="L16:L17" si="5">J16^2*E16</f>
        <v>48400</v>
      </c>
      <c r="M16" s="40">
        <v>1024</v>
      </c>
      <c r="N16" s="40">
        <f t="shared" ref="N16:N17" si="6">F16</f>
        <v>64</v>
      </c>
      <c r="O16" s="41">
        <f t="shared" ref="O16:O17" si="7">_xlfn.CEILING.MATH(D16^2*E16/2)*F16</f>
        <v>4608</v>
      </c>
      <c r="P16" s="4">
        <v>0.2</v>
      </c>
      <c r="Q16" s="4">
        <v>0</v>
      </c>
      <c r="R16" s="4">
        <f>0.0000032*M16+0.0000064*K16</f>
        <v>1.2423168</v>
      </c>
      <c r="S16" s="4">
        <f>L16*P16*Q16</f>
        <v>0</v>
      </c>
      <c r="T16" s="26"/>
    </row>
    <row r="17" spans="1:20" x14ac:dyDescent="0.35">
      <c r="A17" s="10" t="s">
        <v>16</v>
      </c>
      <c r="B17" s="40" t="s">
        <v>8</v>
      </c>
      <c r="C17" s="40" t="s">
        <v>83</v>
      </c>
      <c r="D17" s="40">
        <v>3</v>
      </c>
      <c r="E17" s="40">
        <v>16</v>
      </c>
      <c r="F17" s="40">
        <v>64</v>
      </c>
      <c r="G17" s="40">
        <v>1</v>
      </c>
      <c r="H17" s="40">
        <v>1</v>
      </c>
      <c r="I17" s="40" t="s">
        <v>89</v>
      </c>
      <c r="J17" s="40">
        <v>55</v>
      </c>
      <c r="K17" s="40">
        <f t="shared" si="4"/>
        <v>193600</v>
      </c>
      <c r="L17" s="40">
        <f t="shared" si="5"/>
        <v>48400</v>
      </c>
      <c r="M17" s="40">
        <v>9216</v>
      </c>
      <c r="N17" s="40">
        <f t="shared" si="6"/>
        <v>64</v>
      </c>
      <c r="O17" s="41">
        <f t="shared" si="7"/>
        <v>4608</v>
      </c>
      <c r="P17" s="4">
        <v>0.2</v>
      </c>
      <c r="Q17" s="4">
        <v>1</v>
      </c>
      <c r="R17" s="4">
        <f>0.0000032*M17+0.0000064*K17</f>
        <v>1.2685312</v>
      </c>
      <c r="S17" s="4">
        <f>L17*P17*Q17</f>
        <v>9680</v>
      </c>
      <c r="T17" s="26"/>
    </row>
    <row r="18" spans="1:20" x14ac:dyDescent="0.35">
      <c r="A18" s="11" t="s">
        <v>17</v>
      </c>
      <c r="B18" s="42" t="s">
        <v>70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5"/>
      <c r="Q18" s="5"/>
      <c r="R18" s="5"/>
      <c r="S18" s="5"/>
      <c r="T18" s="26"/>
    </row>
    <row r="19" spans="1:20" x14ac:dyDescent="0.35">
      <c r="A19" s="11" t="s">
        <v>18</v>
      </c>
      <c r="B19" s="42" t="s">
        <v>70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5"/>
      <c r="Q19" s="5"/>
      <c r="R19" s="5"/>
      <c r="S19" s="5"/>
      <c r="T19" s="26"/>
    </row>
    <row r="20" spans="1:20" x14ac:dyDescent="0.35">
      <c r="A20" s="9" t="s">
        <v>20</v>
      </c>
      <c r="B20" s="38" t="s">
        <v>73</v>
      </c>
      <c r="C20" s="38"/>
      <c r="D20" s="38"/>
      <c r="E20" s="38"/>
      <c r="F20" s="38"/>
      <c r="G20" s="38"/>
      <c r="H20" s="38"/>
      <c r="I20" s="38" t="s">
        <v>91</v>
      </c>
      <c r="J20" s="38">
        <v>55</v>
      </c>
      <c r="K20" s="38"/>
      <c r="L20" s="38"/>
      <c r="M20" s="38"/>
      <c r="N20" s="38"/>
      <c r="O20" s="39"/>
      <c r="P20" s="3"/>
      <c r="Q20" s="3"/>
      <c r="R20" s="3"/>
      <c r="S20" s="3"/>
      <c r="T20" s="26"/>
    </row>
    <row r="21" spans="1:20" x14ac:dyDescent="0.35">
      <c r="A21" s="12" t="s">
        <v>21</v>
      </c>
      <c r="B21" s="44" t="s">
        <v>71</v>
      </c>
      <c r="C21" s="44" t="s">
        <v>83</v>
      </c>
      <c r="D21" s="44"/>
      <c r="E21" s="44"/>
      <c r="F21" s="44">
        <v>128</v>
      </c>
      <c r="G21" s="44">
        <v>2</v>
      </c>
      <c r="H21" s="44">
        <v>0</v>
      </c>
      <c r="I21" s="44" t="s">
        <v>92</v>
      </c>
      <c r="J21" s="44">
        <v>27</v>
      </c>
      <c r="K21" s="44">
        <f>J21^2*F21</f>
        <v>93312</v>
      </c>
      <c r="L21" s="44">
        <f>K21</f>
        <v>93312</v>
      </c>
      <c r="M21" s="44"/>
      <c r="N21" s="44"/>
      <c r="O21" s="45"/>
      <c r="P21" s="6">
        <v>0.31</v>
      </c>
      <c r="Q21" s="6">
        <v>1</v>
      </c>
      <c r="R21" s="6">
        <f>0.0000064*K21</f>
        <v>0.59719679999999997</v>
      </c>
      <c r="S21" s="6">
        <f>L21*P21*Q21</f>
        <v>28926.720000000001</v>
      </c>
      <c r="T21" s="26"/>
    </row>
    <row r="22" spans="1:20" x14ac:dyDescent="0.35">
      <c r="A22" s="10" t="s">
        <v>22</v>
      </c>
      <c r="B22" s="40" t="s">
        <v>8</v>
      </c>
      <c r="C22" s="40" t="s">
        <v>87</v>
      </c>
      <c r="D22" s="40">
        <v>1</v>
      </c>
      <c r="E22" s="40">
        <v>128</v>
      </c>
      <c r="F22" s="40">
        <v>32</v>
      </c>
      <c r="G22" s="40">
        <v>1</v>
      </c>
      <c r="H22" s="40">
        <v>0</v>
      </c>
      <c r="I22" s="40" t="s">
        <v>93</v>
      </c>
      <c r="J22" s="40">
        <v>27</v>
      </c>
      <c r="K22" s="40">
        <f>J22^2*F22</f>
        <v>23328</v>
      </c>
      <c r="L22" s="40">
        <f>J22^2*E22</f>
        <v>93312</v>
      </c>
      <c r="M22" s="40">
        <v>4096</v>
      </c>
      <c r="N22" s="40">
        <f>F22</f>
        <v>32</v>
      </c>
      <c r="O22" s="41">
        <f>_xlfn.CEILING.MATH(D22^2*E22/2)*F22</f>
        <v>2048</v>
      </c>
      <c r="P22" s="4">
        <v>0.2</v>
      </c>
      <c r="Q22" s="4">
        <v>1</v>
      </c>
      <c r="R22" s="4">
        <f>0.0000032*M22+0.0000064*K22</f>
        <v>0.16240640000000001</v>
      </c>
      <c r="S22" s="4">
        <f>L22*P22*Q22</f>
        <v>18662.400000000001</v>
      </c>
      <c r="T22" s="26"/>
    </row>
    <row r="23" spans="1:20" x14ac:dyDescent="0.35">
      <c r="A23" s="11" t="s">
        <v>23</v>
      </c>
      <c r="B23" s="42" t="s">
        <v>70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5"/>
      <c r="Q23" s="5"/>
      <c r="R23" s="5"/>
      <c r="S23" s="5"/>
      <c r="T23" s="26"/>
    </row>
    <row r="24" spans="1:20" x14ac:dyDescent="0.35">
      <c r="A24" s="10" t="s">
        <v>24</v>
      </c>
      <c r="B24" s="40" t="s">
        <v>8</v>
      </c>
      <c r="C24" s="40" t="s">
        <v>87</v>
      </c>
      <c r="D24" s="40">
        <v>1</v>
      </c>
      <c r="E24" s="40">
        <v>32</v>
      </c>
      <c r="F24" s="40">
        <v>128</v>
      </c>
      <c r="G24" s="40">
        <v>1</v>
      </c>
      <c r="H24" s="40">
        <v>0</v>
      </c>
      <c r="I24" s="40" t="s">
        <v>92</v>
      </c>
      <c r="J24" s="40">
        <v>27</v>
      </c>
      <c r="K24" s="40">
        <f t="shared" ref="K24:K25" si="8">J24^2*F24</f>
        <v>93312</v>
      </c>
      <c r="L24" s="40">
        <f t="shared" ref="L24:L25" si="9">J24^2*E24</f>
        <v>23328</v>
      </c>
      <c r="M24" s="40">
        <v>4096</v>
      </c>
      <c r="N24" s="40">
        <f t="shared" ref="N24:N25" si="10">F24</f>
        <v>128</v>
      </c>
      <c r="O24" s="41">
        <f t="shared" ref="O24:O25" si="11">_xlfn.CEILING.MATH(D24^2*E24/2)*F24</f>
        <v>2048</v>
      </c>
      <c r="P24" s="4">
        <v>0.2</v>
      </c>
      <c r="Q24" s="4">
        <v>0</v>
      </c>
      <c r="R24" s="4">
        <f>0.0000032*M24+0.0000064*K24</f>
        <v>0.61030399999999996</v>
      </c>
      <c r="S24" s="4">
        <f>L24*P24*Q24</f>
        <v>0</v>
      </c>
      <c r="T24" s="26"/>
    </row>
    <row r="25" spans="1:20" x14ac:dyDescent="0.35">
      <c r="A25" s="10" t="s">
        <v>25</v>
      </c>
      <c r="B25" s="40" t="s">
        <v>8</v>
      </c>
      <c r="C25" s="40" t="s">
        <v>83</v>
      </c>
      <c r="D25" s="40">
        <v>3</v>
      </c>
      <c r="E25" s="40">
        <v>32</v>
      </c>
      <c r="F25" s="40">
        <v>128</v>
      </c>
      <c r="G25" s="40">
        <v>1</v>
      </c>
      <c r="H25" s="40">
        <v>1</v>
      </c>
      <c r="I25" s="40" t="s">
        <v>92</v>
      </c>
      <c r="J25" s="40">
        <v>27</v>
      </c>
      <c r="K25" s="40">
        <f t="shared" si="8"/>
        <v>93312</v>
      </c>
      <c r="L25" s="40">
        <f t="shared" si="9"/>
        <v>23328</v>
      </c>
      <c r="M25" s="40">
        <v>36864</v>
      </c>
      <c r="N25" s="40">
        <f t="shared" si="10"/>
        <v>128</v>
      </c>
      <c r="O25" s="41">
        <f t="shared" si="11"/>
        <v>18432</v>
      </c>
      <c r="P25" s="4">
        <v>0.2</v>
      </c>
      <c r="Q25" s="4">
        <v>1</v>
      </c>
      <c r="R25" s="4">
        <f>0.0000032*M25+0.0000064*K25</f>
        <v>0.71516159999999995</v>
      </c>
      <c r="S25" s="4">
        <f>L25*P25*Q25</f>
        <v>4665.6000000000004</v>
      </c>
      <c r="T25" s="26"/>
    </row>
    <row r="26" spans="1:20" x14ac:dyDescent="0.35">
      <c r="A26" s="11" t="s">
        <v>26</v>
      </c>
      <c r="B26" s="42" t="s">
        <v>70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5"/>
      <c r="Q26" s="5"/>
      <c r="R26" s="5"/>
      <c r="S26" s="5"/>
      <c r="T26" s="26"/>
    </row>
    <row r="27" spans="1:20" x14ac:dyDescent="0.35">
      <c r="A27" s="11" t="s">
        <v>27</v>
      </c>
      <c r="B27" s="42" t="s">
        <v>70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5"/>
      <c r="Q27" s="5"/>
      <c r="R27" s="5"/>
      <c r="S27" s="5"/>
      <c r="T27" s="26"/>
    </row>
    <row r="28" spans="1:20" x14ac:dyDescent="0.35">
      <c r="A28" s="9" t="s">
        <v>28</v>
      </c>
      <c r="B28" s="38" t="s">
        <v>73</v>
      </c>
      <c r="C28" s="38"/>
      <c r="D28" s="38"/>
      <c r="E28" s="38"/>
      <c r="F28" s="38"/>
      <c r="G28" s="38"/>
      <c r="H28" s="38"/>
      <c r="I28" s="38" t="s">
        <v>94</v>
      </c>
      <c r="J28" s="38">
        <v>27</v>
      </c>
      <c r="K28" s="38"/>
      <c r="L28" s="38"/>
      <c r="M28" s="38"/>
      <c r="N28" s="38"/>
      <c r="O28" s="39"/>
      <c r="P28" s="3"/>
      <c r="Q28" s="3"/>
      <c r="R28" s="3"/>
      <c r="S28" s="3"/>
      <c r="T28" s="26"/>
    </row>
    <row r="29" spans="1:20" x14ac:dyDescent="0.35">
      <c r="A29" s="10" t="s">
        <v>29</v>
      </c>
      <c r="B29" s="40" t="s">
        <v>8</v>
      </c>
      <c r="C29" s="40" t="s">
        <v>87</v>
      </c>
      <c r="D29" s="40">
        <v>1</v>
      </c>
      <c r="E29" s="40">
        <v>256</v>
      </c>
      <c r="F29" s="40">
        <v>32</v>
      </c>
      <c r="G29" s="40">
        <v>1</v>
      </c>
      <c r="H29" s="40">
        <v>0</v>
      </c>
      <c r="I29" s="40" t="s">
        <v>93</v>
      </c>
      <c r="J29" s="40">
        <v>27</v>
      </c>
      <c r="K29" s="40">
        <f>J29^2*F29</f>
        <v>23328</v>
      </c>
      <c r="L29" s="40">
        <f>J29^2*E29</f>
        <v>186624</v>
      </c>
      <c r="M29" s="40">
        <v>8192</v>
      </c>
      <c r="N29" s="40">
        <f>F29</f>
        <v>32</v>
      </c>
      <c r="O29" s="41">
        <f>_xlfn.CEILING.MATH(D29^2*E29/2)*F29</f>
        <v>4096</v>
      </c>
      <c r="P29" s="4">
        <v>0.2</v>
      </c>
      <c r="Q29" s="4">
        <v>1</v>
      </c>
      <c r="R29" s="4">
        <f>0.0000032*M29+0.0000064*K29</f>
        <v>0.17551359999999999</v>
      </c>
      <c r="S29" s="4">
        <f>L29*P29*Q29</f>
        <v>37324.800000000003</v>
      </c>
      <c r="T29" s="26"/>
    </row>
    <row r="30" spans="1:20" x14ac:dyDescent="0.35">
      <c r="A30" s="11" t="s">
        <v>30</v>
      </c>
      <c r="B30" s="42" t="s">
        <v>70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5"/>
      <c r="Q30" s="5"/>
      <c r="R30" s="5"/>
      <c r="S30" s="5"/>
      <c r="T30" s="26"/>
    </row>
    <row r="31" spans="1:20" x14ac:dyDescent="0.35">
      <c r="A31" s="10" t="s">
        <v>31</v>
      </c>
      <c r="B31" s="40" t="s">
        <v>8</v>
      </c>
      <c r="C31" s="40" t="s">
        <v>87</v>
      </c>
      <c r="D31" s="40">
        <v>1</v>
      </c>
      <c r="E31" s="40">
        <v>32</v>
      </c>
      <c r="F31" s="40">
        <v>128</v>
      </c>
      <c r="G31" s="40">
        <v>1</v>
      </c>
      <c r="H31" s="40">
        <v>0</v>
      </c>
      <c r="I31" s="40" t="s">
        <v>92</v>
      </c>
      <c r="J31" s="40">
        <v>27</v>
      </c>
      <c r="K31" s="40">
        <f t="shared" ref="K31:K32" si="12">J31^2*F31</f>
        <v>93312</v>
      </c>
      <c r="L31" s="40">
        <f t="shared" ref="L31:L32" si="13">J31^2*E31</f>
        <v>23328</v>
      </c>
      <c r="M31" s="40">
        <v>4096</v>
      </c>
      <c r="N31" s="40">
        <f t="shared" ref="N31:N32" si="14">F31</f>
        <v>128</v>
      </c>
      <c r="O31" s="41">
        <f t="shared" ref="O31:O32" si="15">_xlfn.CEILING.MATH(D31^2*E31/2)*F31</f>
        <v>2048</v>
      </c>
      <c r="P31" s="4">
        <v>0.2</v>
      </c>
      <c r="Q31" s="4">
        <v>0</v>
      </c>
      <c r="R31" s="4">
        <f>0.0000032*M31+0.0000064*K31</f>
        <v>0.61030399999999996</v>
      </c>
      <c r="S31" s="4">
        <f>L31*P31*Q31</f>
        <v>0</v>
      </c>
      <c r="T31" s="26"/>
    </row>
    <row r="32" spans="1:20" x14ac:dyDescent="0.35">
      <c r="A32" s="10" t="s">
        <v>32</v>
      </c>
      <c r="B32" s="40" t="s">
        <v>8</v>
      </c>
      <c r="C32" s="40" t="s">
        <v>83</v>
      </c>
      <c r="D32" s="40">
        <v>3</v>
      </c>
      <c r="E32" s="40">
        <v>32</v>
      </c>
      <c r="F32" s="40">
        <v>128</v>
      </c>
      <c r="G32" s="40">
        <v>1</v>
      </c>
      <c r="H32" s="40">
        <v>1</v>
      </c>
      <c r="I32" s="40" t="s">
        <v>92</v>
      </c>
      <c r="J32" s="40">
        <v>27</v>
      </c>
      <c r="K32" s="40">
        <f t="shared" si="12"/>
        <v>93312</v>
      </c>
      <c r="L32" s="40">
        <f t="shared" si="13"/>
        <v>23328</v>
      </c>
      <c r="M32" s="40">
        <v>36864</v>
      </c>
      <c r="N32" s="40">
        <f t="shared" si="14"/>
        <v>128</v>
      </c>
      <c r="O32" s="41">
        <f t="shared" si="15"/>
        <v>18432</v>
      </c>
      <c r="P32" s="4">
        <v>0.2</v>
      </c>
      <c r="Q32" s="4">
        <v>1</v>
      </c>
      <c r="R32" s="4">
        <f>0.0000032*M32+0.0000064*K32</f>
        <v>0.71516159999999995</v>
      </c>
      <c r="S32" s="4">
        <f>L32*P32*Q32</f>
        <v>4665.6000000000004</v>
      </c>
      <c r="T32" s="26"/>
    </row>
    <row r="33" spans="1:20" x14ac:dyDescent="0.35">
      <c r="A33" s="11" t="s">
        <v>33</v>
      </c>
      <c r="B33" s="42" t="s">
        <v>70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5"/>
      <c r="Q33" s="5"/>
      <c r="R33" s="5"/>
      <c r="S33" s="5"/>
      <c r="T33" s="26"/>
    </row>
    <row r="34" spans="1:20" x14ac:dyDescent="0.35">
      <c r="A34" s="11" t="s">
        <v>34</v>
      </c>
      <c r="B34" s="42" t="s">
        <v>70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3"/>
      <c r="P34" s="5"/>
      <c r="Q34" s="5"/>
      <c r="R34" s="5"/>
      <c r="S34" s="5"/>
      <c r="T34" s="26"/>
    </row>
    <row r="35" spans="1:20" x14ac:dyDescent="0.35">
      <c r="A35" s="9" t="s">
        <v>35</v>
      </c>
      <c r="B35" s="38" t="s">
        <v>73</v>
      </c>
      <c r="C35" s="38"/>
      <c r="D35" s="38"/>
      <c r="E35" s="38"/>
      <c r="F35" s="38"/>
      <c r="G35" s="38"/>
      <c r="H35" s="38"/>
      <c r="I35" s="38" t="s">
        <v>94</v>
      </c>
      <c r="J35" s="38"/>
      <c r="K35" s="38"/>
      <c r="L35" s="38"/>
      <c r="M35" s="38"/>
      <c r="N35" s="38"/>
      <c r="O35" s="39"/>
      <c r="P35" s="3"/>
      <c r="Q35" s="3"/>
      <c r="R35" s="3"/>
      <c r="S35" s="3"/>
      <c r="T35" s="26"/>
    </row>
    <row r="36" spans="1:20" x14ac:dyDescent="0.35">
      <c r="A36" s="12" t="s">
        <v>36</v>
      </c>
      <c r="B36" s="44" t="s">
        <v>71</v>
      </c>
      <c r="C36" s="44" t="s">
        <v>83</v>
      </c>
      <c r="D36" s="44"/>
      <c r="E36" s="44"/>
      <c r="F36" s="44">
        <v>256</v>
      </c>
      <c r="G36" s="44">
        <v>2</v>
      </c>
      <c r="H36" s="44">
        <v>0</v>
      </c>
      <c r="I36" s="44" t="s">
        <v>95</v>
      </c>
      <c r="J36" s="44">
        <v>13</v>
      </c>
      <c r="K36" s="44">
        <f>J36^2*F36</f>
        <v>43264</v>
      </c>
      <c r="L36" s="44">
        <f>K36</f>
        <v>43264</v>
      </c>
      <c r="M36" s="44"/>
      <c r="N36" s="44"/>
      <c r="O36" s="45"/>
      <c r="P36" s="6">
        <v>0.31</v>
      </c>
      <c r="Q36" s="6">
        <v>1</v>
      </c>
      <c r="R36" s="6">
        <f>0.0000064*K36</f>
        <v>0.27688960000000001</v>
      </c>
      <c r="S36" s="6">
        <f>L36*P36*Q36</f>
        <v>13411.84</v>
      </c>
      <c r="T36" s="26"/>
    </row>
    <row r="37" spans="1:20" x14ac:dyDescent="0.35">
      <c r="A37" s="10" t="s">
        <v>37</v>
      </c>
      <c r="B37" s="40" t="s">
        <v>8</v>
      </c>
      <c r="C37" s="40" t="s">
        <v>87</v>
      </c>
      <c r="D37" s="40">
        <v>1</v>
      </c>
      <c r="E37" s="40">
        <v>256</v>
      </c>
      <c r="F37" s="40">
        <v>48</v>
      </c>
      <c r="G37" s="40">
        <v>1</v>
      </c>
      <c r="H37" s="40">
        <v>0</v>
      </c>
      <c r="I37" s="40" t="s">
        <v>96</v>
      </c>
      <c r="J37" s="40">
        <v>13</v>
      </c>
      <c r="K37" s="40">
        <f>J37^2*F37</f>
        <v>8112</v>
      </c>
      <c r="L37" s="40">
        <f>J37^2*E37</f>
        <v>43264</v>
      </c>
      <c r="M37" s="40">
        <v>12288</v>
      </c>
      <c r="N37" s="40">
        <f>F37</f>
        <v>48</v>
      </c>
      <c r="O37" s="41">
        <f>_xlfn.CEILING.MATH(D37^2*E37/2)*F37</f>
        <v>6144</v>
      </c>
      <c r="P37" s="4">
        <v>0.2</v>
      </c>
      <c r="Q37" s="4">
        <v>1</v>
      </c>
      <c r="R37" s="4">
        <f>0.0000032*M37+0.0000064*K37</f>
        <v>9.1238399999999997E-2</v>
      </c>
      <c r="S37" s="4">
        <f>L37*P37*Q37</f>
        <v>8652.8000000000011</v>
      </c>
      <c r="T37" s="26"/>
    </row>
    <row r="38" spans="1:20" x14ac:dyDescent="0.35">
      <c r="A38" s="11" t="s">
        <v>38</v>
      </c>
      <c r="B38" s="42" t="s">
        <v>70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3"/>
      <c r="P38" s="5"/>
      <c r="Q38" s="5"/>
      <c r="R38" s="5"/>
      <c r="S38" s="5"/>
      <c r="T38" s="26"/>
    </row>
    <row r="39" spans="1:20" x14ac:dyDescent="0.35">
      <c r="A39" s="10" t="s">
        <v>39</v>
      </c>
      <c r="B39" s="40" t="s">
        <v>8</v>
      </c>
      <c r="C39" s="40" t="s">
        <v>87</v>
      </c>
      <c r="D39" s="40">
        <v>1</v>
      </c>
      <c r="E39" s="40">
        <v>48</v>
      </c>
      <c r="F39" s="40">
        <v>192</v>
      </c>
      <c r="G39" s="40">
        <v>1</v>
      </c>
      <c r="H39" s="40">
        <v>0</v>
      </c>
      <c r="I39" s="40" t="s">
        <v>97</v>
      </c>
      <c r="J39" s="40">
        <v>13</v>
      </c>
      <c r="K39" s="40">
        <f t="shared" ref="K39:K40" si="16">J39^2*F39</f>
        <v>32448</v>
      </c>
      <c r="L39" s="40">
        <f t="shared" ref="L39:L40" si="17">J39^2*E39</f>
        <v>8112</v>
      </c>
      <c r="M39" s="40">
        <v>9216</v>
      </c>
      <c r="N39" s="40">
        <f t="shared" ref="N39:N40" si="18">F39</f>
        <v>192</v>
      </c>
      <c r="O39" s="41">
        <f t="shared" ref="O39:O40" si="19">_xlfn.CEILING.MATH(D39^2*E39/2)*F39</f>
        <v>4608</v>
      </c>
      <c r="P39" s="4">
        <v>0.2</v>
      </c>
      <c r="Q39" s="4">
        <v>0</v>
      </c>
      <c r="R39" s="4">
        <f>0.0000032*M39+0.0000064*K39</f>
        <v>0.23715839999999999</v>
      </c>
      <c r="S39" s="4">
        <f>L39*P39*Q39</f>
        <v>0</v>
      </c>
      <c r="T39" s="26"/>
    </row>
    <row r="40" spans="1:20" x14ac:dyDescent="0.35">
      <c r="A40" s="10" t="s">
        <v>40</v>
      </c>
      <c r="B40" s="40" t="s">
        <v>8</v>
      </c>
      <c r="C40" s="40" t="s">
        <v>83</v>
      </c>
      <c r="D40" s="40">
        <v>3</v>
      </c>
      <c r="E40" s="40">
        <v>48</v>
      </c>
      <c r="F40" s="40">
        <v>192</v>
      </c>
      <c r="G40" s="40">
        <v>1</v>
      </c>
      <c r="H40" s="40">
        <v>1</v>
      </c>
      <c r="I40" s="40" t="s">
        <v>97</v>
      </c>
      <c r="J40" s="40">
        <v>13</v>
      </c>
      <c r="K40" s="40">
        <f t="shared" si="16"/>
        <v>32448</v>
      </c>
      <c r="L40" s="40">
        <f t="shared" si="17"/>
        <v>8112</v>
      </c>
      <c r="M40" s="40">
        <v>82944</v>
      </c>
      <c r="N40" s="40">
        <f t="shared" si="18"/>
        <v>192</v>
      </c>
      <c r="O40" s="41">
        <f t="shared" si="19"/>
        <v>41472</v>
      </c>
      <c r="P40" s="4">
        <v>0.2</v>
      </c>
      <c r="Q40" s="4">
        <v>1</v>
      </c>
      <c r="R40" s="4">
        <f>0.0000032*M40+0.0000064*K40</f>
        <v>0.47308800000000001</v>
      </c>
      <c r="S40" s="4">
        <f>L40*P40*Q40</f>
        <v>1622.4</v>
      </c>
      <c r="T40" s="26"/>
    </row>
    <row r="41" spans="1:20" x14ac:dyDescent="0.35">
      <c r="A41" s="11" t="s">
        <v>41</v>
      </c>
      <c r="B41" s="42" t="s">
        <v>70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3"/>
      <c r="P41" s="5"/>
      <c r="Q41" s="5"/>
      <c r="R41" s="5"/>
      <c r="S41" s="5"/>
      <c r="T41" s="26"/>
    </row>
    <row r="42" spans="1:20" x14ac:dyDescent="0.35">
      <c r="A42" s="11" t="s">
        <v>42</v>
      </c>
      <c r="B42" s="42" t="s">
        <v>70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3"/>
      <c r="P42" s="5"/>
      <c r="Q42" s="5"/>
      <c r="R42" s="5"/>
      <c r="S42" s="5"/>
      <c r="T42" s="26"/>
    </row>
    <row r="43" spans="1:20" x14ac:dyDescent="0.35">
      <c r="A43" s="9" t="s">
        <v>43</v>
      </c>
      <c r="B43" s="38" t="s">
        <v>73</v>
      </c>
      <c r="C43" s="38"/>
      <c r="D43" s="38"/>
      <c r="E43" s="38"/>
      <c r="F43" s="38"/>
      <c r="G43" s="38"/>
      <c r="H43" s="38"/>
      <c r="I43" s="38" t="s">
        <v>98</v>
      </c>
      <c r="J43" s="38">
        <v>13</v>
      </c>
      <c r="K43" s="38"/>
      <c r="L43" s="38"/>
      <c r="M43" s="38"/>
      <c r="N43" s="38"/>
      <c r="O43" s="39"/>
      <c r="P43" s="3"/>
      <c r="Q43" s="3"/>
      <c r="R43" s="3"/>
      <c r="S43" s="3"/>
      <c r="T43" s="26"/>
    </row>
    <row r="44" spans="1:20" x14ac:dyDescent="0.35">
      <c r="A44" s="10" t="s">
        <v>44</v>
      </c>
      <c r="B44" s="40" t="s">
        <v>8</v>
      </c>
      <c r="C44" s="40" t="s">
        <v>87</v>
      </c>
      <c r="D44" s="40">
        <v>1</v>
      </c>
      <c r="E44" s="40">
        <v>384</v>
      </c>
      <c r="F44" s="40">
        <v>48</v>
      </c>
      <c r="G44" s="40">
        <v>1</v>
      </c>
      <c r="H44" s="40">
        <v>0</v>
      </c>
      <c r="I44" s="40" t="s">
        <v>96</v>
      </c>
      <c r="J44" s="40">
        <v>13</v>
      </c>
      <c r="K44" s="40">
        <f>J44^2*F44</f>
        <v>8112</v>
      </c>
      <c r="L44" s="40">
        <f>J44^2*E44</f>
        <v>64896</v>
      </c>
      <c r="M44" s="40">
        <v>18432</v>
      </c>
      <c r="N44" s="40">
        <f>F44</f>
        <v>48</v>
      </c>
      <c r="O44" s="41">
        <f>_xlfn.CEILING.MATH(D44^2*E44/2)*F44</f>
        <v>9216</v>
      </c>
      <c r="P44" s="4">
        <v>0.2</v>
      </c>
      <c r="Q44" s="4">
        <v>1</v>
      </c>
      <c r="R44" s="4">
        <f>0.0000032*M44+0.0000064*K44</f>
        <v>0.1108992</v>
      </c>
      <c r="S44" s="4">
        <f>L44*P44*Q44</f>
        <v>12979.2</v>
      </c>
      <c r="T44" s="26"/>
    </row>
    <row r="45" spans="1:20" x14ac:dyDescent="0.35">
      <c r="A45" s="11" t="s">
        <v>45</v>
      </c>
      <c r="B45" s="42" t="s">
        <v>70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  <c r="P45" s="5"/>
      <c r="Q45" s="5"/>
      <c r="R45" s="5"/>
      <c r="S45" s="5"/>
      <c r="T45" s="26"/>
    </row>
    <row r="46" spans="1:20" x14ac:dyDescent="0.35">
      <c r="A46" s="10" t="s">
        <v>46</v>
      </c>
      <c r="B46" s="40" t="s">
        <v>8</v>
      </c>
      <c r="C46" s="40" t="s">
        <v>87</v>
      </c>
      <c r="D46" s="40">
        <v>1</v>
      </c>
      <c r="E46" s="40">
        <v>48</v>
      </c>
      <c r="F46" s="40">
        <v>192</v>
      </c>
      <c r="G46" s="40">
        <v>1</v>
      </c>
      <c r="H46" s="40">
        <v>0</v>
      </c>
      <c r="I46" s="40" t="s">
        <v>97</v>
      </c>
      <c r="J46" s="40">
        <v>13</v>
      </c>
      <c r="K46" s="40">
        <f t="shared" ref="K46:K47" si="20">J46^2*F46</f>
        <v>32448</v>
      </c>
      <c r="L46" s="40">
        <f t="shared" ref="L46:L47" si="21">J46^2*E46</f>
        <v>8112</v>
      </c>
      <c r="M46" s="40">
        <v>9216</v>
      </c>
      <c r="N46" s="40">
        <f t="shared" ref="N46:N47" si="22">F46</f>
        <v>192</v>
      </c>
      <c r="O46" s="41">
        <f t="shared" ref="O46:O47" si="23">_xlfn.CEILING.MATH(D46^2*E46/2)*F46</f>
        <v>4608</v>
      </c>
      <c r="P46" s="4">
        <v>0.2</v>
      </c>
      <c r="Q46" s="4">
        <v>0</v>
      </c>
      <c r="R46" s="4">
        <f>0.0000032*M46+0.0000064*K46</f>
        <v>0.23715839999999999</v>
      </c>
      <c r="S46" s="4">
        <f>L46*P46*Q46</f>
        <v>0</v>
      </c>
      <c r="T46" s="26"/>
    </row>
    <row r="47" spans="1:20" x14ac:dyDescent="0.35">
      <c r="A47" s="10" t="s">
        <v>47</v>
      </c>
      <c r="B47" s="40" t="s">
        <v>8</v>
      </c>
      <c r="C47" s="40" t="s">
        <v>83</v>
      </c>
      <c r="D47" s="40">
        <v>3</v>
      </c>
      <c r="E47" s="40">
        <v>48</v>
      </c>
      <c r="F47" s="40">
        <v>192</v>
      </c>
      <c r="G47" s="40">
        <v>1</v>
      </c>
      <c r="H47" s="40">
        <v>1</v>
      </c>
      <c r="I47" s="40" t="s">
        <v>97</v>
      </c>
      <c r="J47" s="40">
        <v>13</v>
      </c>
      <c r="K47" s="40">
        <f t="shared" si="20"/>
        <v>32448</v>
      </c>
      <c r="L47" s="40">
        <f t="shared" si="21"/>
        <v>8112</v>
      </c>
      <c r="M47" s="40">
        <v>82944</v>
      </c>
      <c r="N47" s="40">
        <f t="shared" si="22"/>
        <v>192</v>
      </c>
      <c r="O47" s="41">
        <f t="shared" si="23"/>
        <v>41472</v>
      </c>
      <c r="P47" s="4">
        <v>0.2</v>
      </c>
      <c r="Q47" s="4">
        <v>1</v>
      </c>
      <c r="R47" s="4">
        <f>0.0000032*M47+0.0000064*K47</f>
        <v>0.47308800000000001</v>
      </c>
      <c r="S47" s="4">
        <f>L47*P47*Q47</f>
        <v>1622.4</v>
      </c>
      <c r="T47" s="26"/>
    </row>
    <row r="48" spans="1:20" x14ac:dyDescent="0.35">
      <c r="A48" s="11" t="s">
        <v>48</v>
      </c>
      <c r="B48" s="42" t="s">
        <v>70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3"/>
      <c r="P48" s="5"/>
      <c r="Q48" s="5"/>
      <c r="R48" s="5"/>
      <c r="S48" s="5"/>
      <c r="T48" s="26"/>
    </row>
    <row r="49" spans="1:20" x14ac:dyDescent="0.35">
      <c r="A49" s="11" t="s">
        <v>49</v>
      </c>
      <c r="B49" s="42" t="s">
        <v>70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3"/>
      <c r="P49" s="5"/>
      <c r="Q49" s="5"/>
      <c r="R49" s="5"/>
      <c r="S49" s="5"/>
      <c r="T49" s="26"/>
    </row>
    <row r="50" spans="1:20" x14ac:dyDescent="0.35">
      <c r="A50" s="9" t="s">
        <v>50</v>
      </c>
      <c r="B50" s="38" t="s">
        <v>73</v>
      </c>
      <c r="C50" s="38"/>
      <c r="D50" s="38"/>
      <c r="E50" s="38"/>
      <c r="F50" s="38"/>
      <c r="G50" s="38"/>
      <c r="H50" s="38"/>
      <c r="I50" s="38" t="s">
        <v>98</v>
      </c>
      <c r="J50" s="38">
        <v>13</v>
      </c>
      <c r="K50" s="38"/>
      <c r="L50" s="38"/>
      <c r="M50" s="38"/>
      <c r="N50" s="38"/>
      <c r="O50" s="39"/>
      <c r="P50" s="3"/>
      <c r="Q50" s="3"/>
      <c r="R50" s="3"/>
      <c r="S50" s="3"/>
      <c r="T50" s="26"/>
    </row>
    <row r="51" spans="1:20" x14ac:dyDescent="0.35">
      <c r="A51" s="10" t="s">
        <v>51</v>
      </c>
      <c r="B51" s="40" t="s">
        <v>8</v>
      </c>
      <c r="C51" s="40" t="s">
        <v>87</v>
      </c>
      <c r="D51" s="40">
        <v>1</v>
      </c>
      <c r="E51" s="40">
        <v>384</v>
      </c>
      <c r="F51" s="40">
        <v>64</v>
      </c>
      <c r="G51" s="40">
        <v>1</v>
      </c>
      <c r="H51" s="40">
        <v>0</v>
      </c>
      <c r="I51" s="40" t="s">
        <v>99</v>
      </c>
      <c r="J51" s="40">
        <v>13</v>
      </c>
      <c r="K51" s="40">
        <f>J51^2*F51</f>
        <v>10816</v>
      </c>
      <c r="L51" s="40">
        <f>J51^2*E51</f>
        <v>64896</v>
      </c>
      <c r="M51" s="40">
        <v>24576</v>
      </c>
      <c r="N51" s="40">
        <f>F51</f>
        <v>64</v>
      </c>
      <c r="O51" s="41">
        <f>_xlfn.CEILING.MATH(D51^2*E51/2)*F51</f>
        <v>12288</v>
      </c>
      <c r="P51" s="4">
        <v>0.2</v>
      </c>
      <c r="Q51" s="4">
        <v>1</v>
      </c>
      <c r="R51" s="4">
        <f>0.0000032*M51+0.0000064*K51</f>
        <v>0.14786559999999999</v>
      </c>
      <c r="S51" s="4">
        <f>L51*P51*Q51</f>
        <v>12979.2</v>
      </c>
      <c r="T51" s="26"/>
    </row>
    <row r="52" spans="1:20" x14ac:dyDescent="0.35">
      <c r="A52" s="11" t="s">
        <v>52</v>
      </c>
      <c r="B52" s="42" t="s">
        <v>70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5"/>
      <c r="Q52" s="5"/>
      <c r="R52" s="5"/>
      <c r="S52" s="5"/>
      <c r="T52" s="26"/>
    </row>
    <row r="53" spans="1:20" x14ac:dyDescent="0.35">
      <c r="A53" s="10" t="s">
        <v>53</v>
      </c>
      <c r="B53" s="40" t="s">
        <v>8</v>
      </c>
      <c r="C53" s="40" t="s">
        <v>87</v>
      </c>
      <c r="D53" s="40">
        <v>1</v>
      </c>
      <c r="E53" s="40">
        <v>64</v>
      </c>
      <c r="F53" s="40">
        <v>256</v>
      </c>
      <c r="G53" s="40">
        <v>1</v>
      </c>
      <c r="H53" s="40">
        <v>0</v>
      </c>
      <c r="I53" s="40" t="s">
        <v>95</v>
      </c>
      <c r="J53" s="40">
        <v>13</v>
      </c>
      <c r="K53" s="40">
        <f t="shared" ref="K53:K54" si="24">J53^2*F53</f>
        <v>43264</v>
      </c>
      <c r="L53" s="40">
        <f t="shared" ref="L53:L54" si="25">J53^2*E53</f>
        <v>10816</v>
      </c>
      <c r="M53" s="40">
        <v>16384</v>
      </c>
      <c r="N53" s="40">
        <f t="shared" ref="N53:N54" si="26">F53</f>
        <v>256</v>
      </c>
      <c r="O53" s="41">
        <f t="shared" ref="O53:O54" si="27">_xlfn.CEILING.MATH(D53^2*E53/2)*F53</f>
        <v>8192</v>
      </c>
      <c r="P53" s="4">
        <v>0.2</v>
      </c>
      <c r="Q53" s="4">
        <v>0</v>
      </c>
      <c r="R53" s="4">
        <f>0.0000032*M53+0.0000064*K53</f>
        <v>0.32931840000000001</v>
      </c>
      <c r="S53" s="4">
        <f>L53*P53*Q53</f>
        <v>0</v>
      </c>
      <c r="T53" s="26"/>
    </row>
    <row r="54" spans="1:20" x14ac:dyDescent="0.35">
      <c r="A54" s="10" t="s">
        <v>54</v>
      </c>
      <c r="B54" s="40" t="s">
        <v>8</v>
      </c>
      <c r="C54" s="40" t="s">
        <v>83</v>
      </c>
      <c r="D54" s="40">
        <v>3</v>
      </c>
      <c r="E54" s="40">
        <v>64</v>
      </c>
      <c r="F54" s="40">
        <v>256</v>
      </c>
      <c r="G54" s="40">
        <v>1</v>
      </c>
      <c r="H54" s="40">
        <v>1</v>
      </c>
      <c r="I54" s="40" t="s">
        <v>95</v>
      </c>
      <c r="J54" s="40">
        <v>13</v>
      </c>
      <c r="K54" s="40">
        <f t="shared" si="24"/>
        <v>43264</v>
      </c>
      <c r="L54" s="40">
        <f t="shared" si="25"/>
        <v>10816</v>
      </c>
      <c r="M54" s="40">
        <v>147456</v>
      </c>
      <c r="N54" s="40">
        <f t="shared" si="26"/>
        <v>256</v>
      </c>
      <c r="O54" s="41">
        <f t="shared" si="27"/>
        <v>73728</v>
      </c>
      <c r="P54" s="4">
        <v>0.2</v>
      </c>
      <c r="Q54" s="4">
        <v>1</v>
      </c>
      <c r="R54" s="4">
        <f>0.0000032*M54+0.0000064*K54</f>
        <v>0.74874879999999999</v>
      </c>
      <c r="S54" s="4">
        <f>L54*P54*Q54</f>
        <v>2163.2000000000003</v>
      </c>
      <c r="T54" s="26"/>
    </row>
    <row r="55" spans="1:20" x14ac:dyDescent="0.35">
      <c r="A55" s="11" t="s">
        <v>55</v>
      </c>
      <c r="B55" s="42" t="s">
        <v>70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3"/>
      <c r="P55" s="5"/>
      <c r="Q55" s="5"/>
      <c r="R55" s="5"/>
      <c r="S55" s="5"/>
      <c r="T55" s="26"/>
    </row>
    <row r="56" spans="1:20" x14ac:dyDescent="0.35">
      <c r="A56" s="11" t="s">
        <v>56</v>
      </c>
      <c r="B56" s="42" t="s">
        <v>70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5"/>
      <c r="Q56" s="5"/>
      <c r="R56" s="5"/>
      <c r="S56" s="5"/>
      <c r="T56" s="26"/>
    </row>
    <row r="57" spans="1:20" x14ac:dyDescent="0.35">
      <c r="A57" s="9" t="s">
        <v>57</v>
      </c>
      <c r="B57" s="38" t="s">
        <v>73</v>
      </c>
      <c r="C57" s="38"/>
      <c r="D57" s="38"/>
      <c r="E57" s="38"/>
      <c r="F57" s="38"/>
      <c r="G57" s="38"/>
      <c r="H57" s="38"/>
      <c r="I57" s="38" t="s">
        <v>100</v>
      </c>
      <c r="J57" s="38">
        <v>13</v>
      </c>
      <c r="K57" s="38"/>
      <c r="L57" s="38"/>
      <c r="M57" s="38"/>
      <c r="N57" s="38"/>
      <c r="O57" s="39"/>
      <c r="P57" s="3"/>
      <c r="Q57" s="3"/>
      <c r="R57" s="3"/>
      <c r="S57" s="3"/>
      <c r="T57" s="26"/>
    </row>
    <row r="58" spans="1:20" x14ac:dyDescent="0.35">
      <c r="A58" s="10" t="s">
        <v>58</v>
      </c>
      <c r="B58" s="40" t="s">
        <v>8</v>
      </c>
      <c r="C58" s="40" t="s">
        <v>87</v>
      </c>
      <c r="D58" s="40">
        <v>1</v>
      </c>
      <c r="E58" s="40">
        <v>512</v>
      </c>
      <c r="F58" s="40">
        <v>64</v>
      </c>
      <c r="G58" s="40">
        <v>1</v>
      </c>
      <c r="H58" s="40">
        <v>0</v>
      </c>
      <c r="I58" s="40" t="s">
        <v>99</v>
      </c>
      <c r="J58" s="40">
        <v>13</v>
      </c>
      <c r="K58" s="40">
        <f>J58^2*F58</f>
        <v>10816</v>
      </c>
      <c r="L58" s="40">
        <f>J58^2*E58</f>
        <v>86528</v>
      </c>
      <c r="M58" s="40">
        <v>32768</v>
      </c>
      <c r="N58" s="40">
        <f>F58</f>
        <v>64</v>
      </c>
      <c r="O58" s="41">
        <f>_xlfn.CEILING.MATH(D58^2*E58/2)*F58</f>
        <v>16384</v>
      </c>
      <c r="P58" s="4">
        <v>0.2</v>
      </c>
      <c r="Q58" s="4">
        <v>1</v>
      </c>
      <c r="R58" s="4">
        <f>0.0000032*M58+0.0000064*K58</f>
        <v>0.17408000000000001</v>
      </c>
      <c r="S58" s="4">
        <f>L58*P58*Q58</f>
        <v>17305.600000000002</v>
      </c>
      <c r="T58" s="26"/>
    </row>
    <row r="59" spans="1:20" x14ac:dyDescent="0.35">
      <c r="A59" s="11" t="s">
        <v>59</v>
      </c>
      <c r="B59" s="42" t="s">
        <v>70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5"/>
      <c r="Q59" s="5"/>
      <c r="R59" s="5"/>
      <c r="S59" s="5"/>
      <c r="T59" s="26"/>
    </row>
    <row r="60" spans="1:20" x14ac:dyDescent="0.35">
      <c r="A60" s="10" t="s">
        <v>60</v>
      </c>
      <c r="B60" s="40" t="s">
        <v>8</v>
      </c>
      <c r="C60" s="40" t="s">
        <v>87</v>
      </c>
      <c r="D60" s="40">
        <v>1</v>
      </c>
      <c r="E60" s="40">
        <v>64</v>
      </c>
      <c r="F60" s="40">
        <v>256</v>
      </c>
      <c r="G60" s="40">
        <v>1</v>
      </c>
      <c r="H60" s="40">
        <v>0</v>
      </c>
      <c r="I60" s="40" t="s">
        <v>95</v>
      </c>
      <c r="J60" s="40">
        <v>13</v>
      </c>
      <c r="K60" s="40">
        <f t="shared" ref="K60:K61" si="28">J60^2*F60</f>
        <v>43264</v>
      </c>
      <c r="L60" s="40">
        <f t="shared" ref="L60:L61" si="29">J60^2*E60</f>
        <v>10816</v>
      </c>
      <c r="M60" s="40">
        <v>16384</v>
      </c>
      <c r="N60" s="40">
        <f t="shared" ref="N60:N61" si="30">F60</f>
        <v>256</v>
      </c>
      <c r="O60" s="41">
        <f t="shared" ref="O60:O61" si="31">_xlfn.CEILING.MATH(D60^2*E60/2)*F60</f>
        <v>8192</v>
      </c>
      <c r="P60" s="4">
        <v>0.2</v>
      </c>
      <c r="Q60" s="4">
        <v>0</v>
      </c>
      <c r="R60" s="4">
        <f>0.0000032*M60+0.0000064*K60</f>
        <v>0.32931840000000001</v>
      </c>
      <c r="S60" s="4">
        <f>L60*P60*Q60</f>
        <v>0</v>
      </c>
      <c r="T60" s="26"/>
    </row>
    <row r="61" spans="1:20" x14ac:dyDescent="0.35">
      <c r="A61" s="10" t="s">
        <v>61</v>
      </c>
      <c r="B61" s="40" t="s">
        <v>8</v>
      </c>
      <c r="C61" s="40" t="s">
        <v>83</v>
      </c>
      <c r="D61" s="40">
        <v>3</v>
      </c>
      <c r="E61" s="40">
        <v>64</v>
      </c>
      <c r="F61" s="40">
        <v>256</v>
      </c>
      <c r="G61" s="40">
        <v>1</v>
      </c>
      <c r="H61" s="40">
        <v>1</v>
      </c>
      <c r="I61" s="40" t="s">
        <v>95</v>
      </c>
      <c r="J61" s="40">
        <v>13</v>
      </c>
      <c r="K61" s="40">
        <f t="shared" si="28"/>
        <v>43264</v>
      </c>
      <c r="L61" s="40">
        <f t="shared" si="29"/>
        <v>10816</v>
      </c>
      <c r="M61" s="40">
        <v>147456</v>
      </c>
      <c r="N61" s="40">
        <f t="shared" si="30"/>
        <v>256</v>
      </c>
      <c r="O61" s="41">
        <f t="shared" si="31"/>
        <v>73728</v>
      </c>
      <c r="P61" s="4">
        <v>0.2</v>
      </c>
      <c r="Q61" s="4">
        <v>1</v>
      </c>
      <c r="R61" s="4">
        <f>0.0000032*M61+0.0000064*K61</f>
        <v>0.74874879999999999</v>
      </c>
      <c r="S61" s="4">
        <f>L61*P61*Q61</f>
        <v>2163.2000000000003</v>
      </c>
      <c r="T61" s="26"/>
    </row>
    <row r="62" spans="1:20" x14ac:dyDescent="0.35">
      <c r="A62" s="11" t="s">
        <v>62</v>
      </c>
      <c r="B62" s="42" t="s">
        <v>70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5"/>
      <c r="Q62" s="5"/>
      <c r="R62" s="5"/>
      <c r="S62" s="5"/>
      <c r="T62" s="26"/>
    </row>
    <row r="63" spans="1:20" x14ac:dyDescent="0.35">
      <c r="A63" s="11" t="s">
        <v>63</v>
      </c>
      <c r="B63" s="42" t="s">
        <v>70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5"/>
      <c r="Q63" s="5"/>
      <c r="R63" s="5"/>
      <c r="S63" s="5"/>
      <c r="T63" s="26"/>
    </row>
    <row r="64" spans="1:20" x14ac:dyDescent="0.35">
      <c r="A64" s="9" t="s">
        <v>64</v>
      </c>
      <c r="B64" s="38" t="s">
        <v>73</v>
      </c>
      <c r="C64" s="38"/>
      <c r="D64" s="38"/>
      <c r="E64" s="38"/>
      <c r="F64" s="38"/>
      <c r="G64" s="38"/>
      <c r="H64" s="38"/>
      <c r="I64" s="38" t="s">
        <v>100</v>
      </c>
      <c r="J64" s="38">
        <v>13</v>
      </c>
      <c r="K64" s="38"/>
      <c r="L64" s="38"/>
      <c r="M64" s="38"/>
      <c r="N64" s="38"/>
      <c r="O64" s="39"/>
      <c r="P64" s="3"/>
      <c r="Q64" s="3"/>
      <c r="R64" s="3"/>
      <c r="S64" s="3"/>
      <c r="T64" s="26"/>
    </row>
    <row r="65" spans="1:20" x14ac:dyDescent="0.35">
      <c r="A65" s="11" t="s">
        <v>65</v>
      </c>
      <c r="B65" s="42" t="s">
        <v>75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5"/>
      <c r="Q65" s="5"/>
      <c r="R65" s="5"/>
      <c r="S65" s="5"/>
      <c r="T65" s="26"/>
    </row>
    <row r="66" spans="1:20" x14ac:dyDescent="0.35">
      <c r="A66" s="10" t="s">
        <v>66</v>
      </c>
      <c r="B66" s="40" t="s">
        <v>8</v>
      </c>
      <c r="C66" s="40" t="s">
        <v>87</v>
      </c>
      <c r="D66" s="40">
        <v>1</v>
      </c>
      <c r="E66" s="40">
        <v>512</v>
      </c>
      <c r="F66" s="40">
        <v>1000</v>
      </c>
      <c r="G66" s="40">
        <v>1</v>
      </c>
      <c r="H66" s="40">
        <v>0</v>
      </c>
      <c r="I66" s="40" t="s">
        <v>101</v>
      </c>
      <c r="J66" s="40">
        <v>13</v>
      </c>
      <c r="K66" s="40">
        <f>J66^2*F66</f>
        <v>169000</v>
      </c>
      <c r="L66" s="40">
        <f>J66^2*E66</f>
        <v>86528</v>
      </c>
      <c r="M66" s="40">
        <v>512000</v>
      </c>
      <c r="N66" s="40">
        <f>F66</f>
        <v>1000</v>
      </c>
      <c r="O66" s="41">
        <f>_xlfn.CEILING.MATH(D66^2*E66/2)*F66</f>
        <v>256000</v>
      </c>
      <c r="P66" s="4">
        <v>0.2</v>
      </c>
      <c r="Q66" s="4">
        <v>1</v>
      </c>
      <c r="R66" s="4">
        <f>0.0000032*M66+0.0000064*K66</f>
        <v>2.7199999999999998</v>
      </c>
      <c r="S66" s="4">
        <f>L66*P66*Q66</f>
        <v>17305.600000000002</v>
      </c>
      <c r="T66" s="26"/>
    </row>
    <row r="67" spans="1:20" x14ac:dyDescent="0.35">
      <c r="A67" s="11" t="s">
        <v>67</v>
      </c>
      <c r="B67" s="42" t="s">
        <v>70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3"/>
      <c r="P67" s="5"/>
      <c r="Q67" s="5"/>
      <c r="R67" s="5"/>
      <c r="S67" s="5"/>
      <c r="T67" s="26"/>
    </row>
    <row r="68" spans="1:20" x14ac:dyDescent="0.35">
      <c r="A68" s="12" t="s">
        <v>68</v>
      </c>
      <c r="B68" s="44" t="s">
        <v>72</v>
      </c>
      <c r="C68" s="44" t="s">
        <v>103</v>
      </c>
      <c r="D68" s="44"/>
      <c r="E68" s="44"/>
      <c r="F68" s="44">
        <v>1000</v>
      </c>
      <c r="G68" s="44">
        <v>1</v>
      </c>
      <c r="H68" s="44">
        <v>0</v>
      </c>
      <c r="I68" s="44" t="s">
        <v>102</v>
      </c>
      <c r="J68" s="44">
        <v>1</v>
      </c>
      <c r="K68" s="44">
        <f>J68^2*F68</f>
        <v>1000</v>
      </c>
      <c r="L68" s="44">
        <f>K68</f>
        <v>1000</v>
      </c>
      <c r="M68" s="44"/>
      <c r="N68" s="44"/>
      <c r="O68" s="45"/>
      <c r="P68" s="6">
        <v>1.2</v>
      </c>
      <c r="Q68" s="6">
        <v>1</v>
      </c>
      <c r="R68" s="6">
        <f>0.0000064*K68</f>
        <v>6.3999999999999994E-3</v>
      </c>
      <c r="S68" s="6">
        <f>L68*P68*Q68</f>
        <v>1200</v>
      </c>
      <c r="T68" s="26"/>
    </row>
    <row r="69" spans="1:20" x14ac:dyDescent="0.35">
      <c r="A69" s="9" t="s">
        <v>69</v>
      </c>
      <c r="B69" s="38" t="s">
        <v>74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9"/>
      <c r="P69" s="3"/>
      <c r="Q69" s="3"/>
      <c r="R69" s="3"/>
      <c r="S69" s="3"/>
      <c r="T69" s="26"/>
    </row>
    <row r="70" spans="1:20" x14ac:dyDescent="0.35">
      <c r="A70" s="13"/>
      <c r="B70" s="35"/>
      <c r="C70" s="35"/>
      <c r="D70" s="35"/>
      <c r="E70" s="35"/>
      <c r="F70" s="35"/>
      <c r="G70" s="35"/>
      <c r="H70" s="35"/>
      <c r="I70" s="35"/>
      <c r="J70" s="35"/>
      <c r="K70" s="35">
        <f>SUM(K3:K69)</f>
        <v>3071056</v>
      </c>
      <c r="L70" s="35"/>
      <c r="M70" s="35">
        <f>SUM(M4:M69)</f>
        <v>1231552</v>
      </c>
      <c r="N70" s="35">
        <f>SUM(N4:N69)</f>
        <v>3944</v>
      </c>
      <c r="O70" s="37">
        <f>SUM(O4:O69)</f>
        <v>619904</v>
      </c>
      <c r="P70" s="26"/>
      <c r="Q70" s="26"/>
      <c r="R70" s="26">
        <f>SUM(R3:R69)</f>
        <v>23.114035199999996</v>
      </c>
      <c r="S70" s="26">
        <f t="shared" ref="S70" si="32">SUM(S4:S69)</f>
        <v>388579.16000000003</v>
      </c>
      <c r="T70" s="26"/>
    </row>
    <row r="71" spans="1:20" x14ac:dyDescent="0.35">
      <c r="A71" s="13"/>
      <c r="B71" s="35"/>
      <c r="C71" s="35"/>
      <c r="D71" s="35"/>
      <c r="E71" s="35"/>
      <c r="F71" s="35"/>
      <c r="G71" s="35"/>
      <c r="H71" s="35"/>
      <c r="I71" s="35"/>
      <c r="J71" s="35"/>
      <c r="K71" s="35">
        <f>K70*16/1024/8</f>
        <v>5998.15625</v>
      </c>
      <c r="L71" s="35"/>
      <c r="M71" s="35">
        <f>M70*16/1024/8</f>
        <v>2405.375</v>
      </c>
      <c r="N71" s="35">
        <f>M70+N70</f>
        <v>1235496</v>
      </c>
      <c r="O71" s="37"/>
      <c r="P71" s="26"/>
      <c r="Q71" s="26"/>
      <c r="R71" s="26"/>
      <c r="S71" s="26"/>
      <c r="T71" s="26"/>
    </row>
  </sheetData>
  <autoFilter ref="B2:B71" xr:uid="{009522EF-F8DC-42BE-8F4B-D751FC8B03E1}"/>
  <mergeCells count="3">
    <mergeCell ref="C1:E1"/>
    <mergeCell ref="C2:D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@ 100MHz + 312.5MHz</vt:lpstr>
      <vt:lpstr>SqueezeNet v2 MEC Parallel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2019-02-02T09:29:05Z</dcterms:modified>
</cp:coreProperties>
</file>