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APARRO\Desktop\JEFATURA PRODUCCIÓN CES\SIG\Indicadores de gestión\"/>
    </mc:Choice>
  </mc:AlternateContent>
  <xr:revisionPtr revIDLastSave="0" documentId="8_{95CACCF5-2C8F-4EC9-BE14-09016FF97993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es" sheetId="6" r:id="rId2"/>
    <sheet name="Indicadores Gest CES 2021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H164" i="2" l="1"/>
  <c r="P117" i="2" l="1"/>
  <c r="G107" i="2" l="1"/>
  <c r="F107" i="2" l="1"/>
  <c r="E107" i="2"/>
  <c r="D107" i="2"/>
  <c r="F115" i="2" l="1"/>
  <c r="E115" i="2"/>
  <c r="D115" i="2"/>
  <c r="F77" i="2" l="1"/>
  <c r="O176" i="2" l="1"/>
  <c r="N176" i="2"/>
  <c r="M176" i="2"/>
  <c r="L176" i="2"/>
  <c r="K176" i="2"/>
  <c r="J176" i="2"/>
  <c r="I176" i="2"/>
  <c r="H176" i="2"/>
  <c r="G176" i="2"/>
  <c r="F176" i="2"/>
  <c r="O98" i="2" l="1"/>
  <c r="O97" i="2"/>
  <c r="O88" i="2"/>
  <c r="O87" i="2"/>
  <c r="O78" i="2"/>
  <c r="O77" i="2"/>
  <c r="O68" i="2"/>
  <c r="O67" i="2"/>
  <c r="O58" i="2"/>
  <c r="O57" i="2"/>
  <c r="O48" i="2"/>
  <c r="O47" i="2"/>
  <c r="O38" i="2"/>
  <c r="O37" i="2"/>
  <c r="O28" i="2"/>
  <c r="O27" i="2"/>
  <c r="O18" i="2"/>
  <c r="O17" i="2"/>
  <c r="O142" i="2"/>
  <c r="O8" i="2" s="1"/>
  <c r="O59" i="2" l="1"/>
  <c r="O99" i="2"/>
  <c r="O29" i="2"/>
  <c r="O19" i="2"/>
  <c r="O39" i="2"/>
  <c r="O89" i="2"/>
  <c r="O69" i="2"/>
  <c r="O79" i="2"/>
  <c r="O49" i="2"/>
  <c r="O184" i="2" l="1"/>
  <c r="O187" i="2" l="1"/>
  <c r="O186" i="2"/>
  <c r="O185" i="2"/>
  <c r="O183" i="2"/>
  <c r="O182" i="2"/>
  <c r="N187" i="2"/>
  <c r="N186" i="2"/>
  <c r="N185" i="2"/>
  <c r="N184" i="2"/>
  <c r="N183" i="2"/>
  <c r="N182" i="2"/>
  <c r="O115" i="2"/>
  <c r="N115" i="2"/>
  <c r="M115" i="2"/>
  <c r="O107" i="2"/>
  <c r="N107" i="2"/>
  <c r="N188" i="2" l="1"/>
  <c r="O188" i="2"/>
  <c r="N48" i="2"/>
  <c r="N47" i="2"/>
  <c r="N38" i="2"/>
  <c r="N37" i="2"/>
  <c r="N28" i="2"/>
  <c r="N27" i="2"/>
  <c r="N18" i="2"/>
  <c r="N17" i="2"/>
  <c r="N142" i="2"/>
  <c r="N8" i="2" s="1"/>
  <c r="N19" i="2" l="1"/>
  <c r="N29" i="2"/>
  <c r="N49" i="2"/>
  <c r="N39" i="2"/>
  <c r="N97" i="2"/>
  <c r="N87" i="2"/>
  <c r="N77" i="2"/>
  <c r="N67" i="2"/>
  <c r="N57" i="2"/>
  <c r="M182" i="2" l="1"/>
  <c r="L115" i="2" l="1"/>
  <c r="M107" i="2"/>
  <c r="L107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L182" i="2"/>
  <c r="K182" i="2"/>
  <c r="J182" i="2"/>
  <c r="L188" i="2" l="1"/>
  <c r="J188" i="2"/>
  <c r="M188" i="2"/>
  <c r="K188" i="2"/>
  <c r="M97" i="2"/>
  <c r="M87" i="2"/>
  <c r="M77" i="2"/>
  <c r="M67" i="2"/>
  <c r="M57" i="2"/>
  <c r="L57" i="2" l="1"/>
  <c r="M48" i="2"/>
  <c r="M47" i="2"/>
  <c r="M38" i="2"/>
  <c r="M37" i="2"/>
  <c r="M28" i="2"/>
  <c r="M27" i="2"/>
  <c r="M18" i="2"/>
  <c r="M17" i="2"/>
  <c r="M142" i="2"/>
  <c r="M8" i="2" s="1"/>
  <c r="M19" i="2" l="1"/>
  <c r="M39" i="2"/>
  <c r="M29" i="2"/>
  <c r="M49" i="2"/>
  <c r="K115" i="2" l="1"/>
  <c r="I115" i="2" l="1"/>
  <c r="J115" i="2"/>
  <c r="H115" i="2"/>
  <c r="G115" i="2"/>
  <c r="K107" i="2" l="1"/>
  <c r="J107" i="2"/>
  <c r="I107" i="2"/>
  <c r="H107" i="2"/>
  <c r="G164" i="2" l="1"/>
  <c r="L97" i="2"/>
  <c r="K97" i="2"/>
  <c r="J97" i="2"/>
  <c r="L87" i="2"/>
  <c r="J87" i="2"/>
  <c r="I87" i="2"/>
  <c r="H87" i="2"/>
  <c r="G87" i="2"/>
  <c r="L77" i="2"/>
  <c r="K77" i="2"/>
  <c r="J77" i="2"/>
  <c r="L67" i="2"/>
  <c r="K67" i="2"/>
  <c r="J67" i="2"/>
  <c r="I67" i="2"/>
  <c r="H67" i="2"/>
  <c r="G67" i="2"/>
  <c r="K57" i="2"/>
  <c r="J57" i="2"/>
  <c r="I57" i="2"/>
  <c r="H57" i="2"/>
  <c r="G57" i="2"/>
  <c r="L48" i="2"/>
  <c r="K48" i="2"/>
  <c r="J48" i="2"/>
  <c r="I48" i="2"/>
  <c r="H48" i="2"/>
  <c r="G48" i="2"/>
  <c r="L47" i="2"/>
  <c r="K47" i="2"/>
  <c r="J47" i="2"/>
  <c r="L38" i="2"/>
  <c r="K38" i="2"/>
  <c r="J38" i="2"/>
  <c r="I38" i="2"/>
  <c r="H38" i="2"/>
  <c r="G38" i="2"/>
  <c r="L37" i="2"/>
  <c r="K37" i="2"/>
  <c r="J37" i="2"/>
  <c r="I37" i="2"/>
  <c r="H37" i="2"/>
  <c r="G37" i="2"/>
  <c r="G28" i="2"/>
  <c r="I28" i="2"/>
  <c r="J28" i="2"/>
  <c r="K28" i="2"/>
  <c r="L28" i="2"/>
  <c r="L27" i="2"/>
  <c r="K27" i="2"/>
  <c r="J27" i="2"/>
  <c r="J29" i="2" s="1"/>
  <c r="I27" i="2"/>
  <c r="H27" i="2"/>
  <c r="H29" i="2" s="1"/>
  <c r="G27" i="2"/>
  <c r="G18" i="2"/>
  <c r="H18" i="2"/>
  <c r="I18" i="2"/>
  <c r="J18" i="2"/>
  <c r="K18" i="2"/>
  <c r="L18" i="2"/>
  <c r="L17" i="2"/>
  <c r="K17" i="2"/>
  <c r="J17" i="2"/>
  <c r="I17" i="2"/>
  <c r="H17" i="2"/>
  <c r="G17" i="2"/>
  <c r="P51" i="2"/>
  <c r="P50" i="2"/>
  <c r="P41" i="2"/>
  <c r="P40" i="2"/>
  <c r="P31" i="2"/>
  <c r="P30" i="2"/>
  <c r="P21" i="2"/>
  <c r="P20" i="2"/>
  <c r="G39" i="2" l="1"/>
  <c r="G29" i="2"/>
  <c r="J19" i="2"/>
  <c r="I19" i="2"/>
  <c r="K19" i="2"/>
  <c r="I39" i="2"/>
  <c r="I29" i="2"/>
  <c r="L19" i="2"/>
  <c r="L29" i="2"/>
  <c r="K49" i="2"/>
  <c r="K39" i="2"/>
  <c r="L49" i="2"/>
  <c r="K29" i="2"/>
  <c r="H39" i="2"/>
  <c r="J49" i="2"/>
  <c r="J39" i="2"/>
  <c r="L39" i="2"/>
  <c r="L142" i="2"/>
  <c r="L8" i="2" s="1"/>
  <c r="K142" i="2"/>
  <c r="K8" i="2" s="1"/>
  <c r="J142" i="2"/>
  <c r="J8" i="2" s="1"/>
  <c r="O130" i="2" l="1"/>
  <c r="O7" i="2" s="1"/>
  <c r="O9" i="2" s="1"/>
  <c r="N130" i="2"/>
  <c r="N7" i="2" s="1"/>
  <c r="N9" i="2" s="1"/>
  <c r="M130" i="2"/>
  <c r="M7" i="2" s="1"/>
  <c r="M9" i="2" s="1"/>
  <c r="L130" i="2"/>
  <c r="L7" i="2" s="1"/>
  <c r="L9" i="2" s="1"/>
  <c r="K130" i="2"/>
  <c r="K7" i="2" s="1"/>
  <c r="K9" i="2" s="1"/>
  <c r="J130" i="2"/>
  <c r="J7" i="2" s="1"/>
  <c r="J9" i="2" s="1"/>
  <c r="I142" i="2" l="1"/>
  <c r="I8" i="2" s="1"/>
  <c r="I187" i="2" l="1"/>
  <c r="I186" i="2"/>
  <c r="I185" i="2"/>
  <c r="I184" i="2"/>
  <c r="I130" i="2" l="1"/>
  <c r="I7" i="2" s="1"/>
  <c r="I77" i="2"/>
  <c r="I47" i="2"/>
  <c r="I49" i="2" s="1"/>
  <c r="I183" i="2"/>
  <c r="I97" i="2"/>
  <c r="I182" i="2"/>
  <c r="H142" i="2"/>
  <c r="G142" i="2"/>
  <c r="I188" i="2" l="1"/>
  <c r="I9" i="2"/>
  <c r="H8" i="2"/>
  <c r="G8" i="2"/>
  <c r="H97" i="2"/>
  <c r="H187" i="2"/>
  <c r="G187" i="2"/>
  <c r="H186" i="2"/>
  <c r="G186" i="2"/>
  <c r="H185" i="2"/>
  <c r="G185" i="2"/>
  <c r="H184" i="2"/>
  <c r="G184" i="2"/>
  <c r="H47" i="2" l="1"/>
  <c r="H49" i="2" s="1"/>
  <c r="H77" i="2"/>
  <c r="H182" i="2"/>
  <c r="H183" i="2"/>
  <c r="H130" i="2"/>
  <c r="H7" i="2" s="1"/>
  <c r="H9" i="2" s="1"/>
  <c r="H188" i="2" l="1"/>
  <c r="G97" i="2"/>
  <c r="G77" i="2" l="1"/>
  <c r="G47" i="2"/>
  <c r="G49" i="2" s="1"/>
  <c r="G182" i="2"/>
  <c r="G183" i="2"/>
  <c r="G130" i="2"/>
  <c r="G7" i="2" s="1"/>
  <c r="G9" i="2" s="1"/>
  <c r="G188" i="2" l="1"/>
  <c r="F48" i="2" l="1"/>
  <c r="F164" i="2" l="1"/>
  <c r="F18" i="2" l="1"/>
  <c r="E38" i="2"/>
  <c r="F28" i="2" l="1"/>
  <c r="F38" i="2"/>
  <c r="F142" i="2" l="1"/>
  <c r="F187" i="2"/>
  <c r="F186" i="2" l="1"/>
  <c r="F67" i="2"/>
  <c r="F27" i="2"/>
  <c r="F29" i="2" s="1"/>
  <c r="F184" i="2"/>
  <c r="F87" i="2"/>
  <c r="F37" i="2"/>
  <c r="F185" i="2"/>
  <c r="F17" i="2"/>
  <c r="F57" i="2"/>
  <c r="F97" i="2"/>
  <c r="E97" i="2"/>
  <c r="E87" i="2" l="1"/>
  <c r="E37" i="2"/>
  <c r="E39" i="2" s="1"/>
  <c r="F47" i="2"/>
  <c r="F49" i="2" s="1"/>
  <c r="F39" i="2"/>
  <c r="E57" i="2"/>
  <c r="E17" i="2"/>
  <c r="E77" i="2"/>
  <c r="E47" i="2"/>
  <c r="E67" i="2"/>
  <c r="E27" i="2"/>
  <c r="F183" i="2"/>
  <c r="F182" i="2"/>
  <c r="F130" i="2"/>
  <c r="F7" i="2" s="1"/>
  <c r="F8" i="2"/>
  <c r="F188" i="2" l="1"/>
  <c r="F9" i="2"/>
  <c r="E176" i="2" l="1"/>
  <c r="E164" i="2"/>
  <c r="D164" i="2"/>
  <c r="E18" i="2" l="1"/>
  <c r="E19" i="2" l="1"/>
  <c r="E28" i="2"/>
  <c r="E29" i="2" s="1"/>
  <c r="E187" i="2"/>
  <c r="D97" i="2"/>
  <c r="D184" i="2" l="1"/>
  <c r="D87" i="2"/>
  <c r="D37" i="2"/>
  <c r="D57" i="2"/>
  <c r="D17" i="2"/>
  <c r="D77" i="2"/>
  <c r="D47" i="2"/>
  <c r="D67" i="2"/>
  <c r="D27" i="2"/>
  <c r="E182" i="2"/>
  <c r="E185" i="2"/>
  <c r="E186" i="2"/>
  <c r="E183" i="2"/>
  <c r="E184" i="2"/>
  <c r="E130" i="2"/>
  <c r="E7" i="2" s="1"/>
  <c r="P27" i="2" l="1"/>
  <c r="P47" i="2"/>
  <c r="P37" i="2"/>
  <c r="E188" i="2"/>
  <c r="V152" i="2" l="1"/>
  <c r="V151" i="2"/>
  <c r="V150" i="2"/>
  <c r="AH150" i="2" s="1"/>
  <c r="V149" i="2"/>
  <c r="AH149" i="2" s="1"/>
  <c r="V148" i="2"/>
  <c r="V164" i="2"/>
  <c r="AH164" i="2"/>
  <c r="V153" i="2"/>
  <c r="AH153" i="2" s="1"/>
  <c r="AH101" i="2"/>
  <c r="AH100" i="2"/>
  <c r="AH91" i="2"/>
  <c r="AH90" i="2"/>
  <c r="AH81" i="2"/>
  <c r="AH80" i="2"/>
  <c r="AH71" i="2"/>
  <c r="AH70" i="2"/>
  <c r="AH61" i="2"/>
  <c r="AH60" i="2"/>
  <c r="AH151" i="2" l="1"/>
  <c r="AH148" i="2"/>
  <c r="AH152" i="2"/>
  <c r="A162" i="2"/>
  <c r="H162" i="2" s="1"/>
  <c r="N58" i="2" l="1"/>
  <c r="N59" i="2" s="1"/>
  <c r="M58" i="2"/>
  <c r="M59" i="2" s="1"/>
  <c r="F162" i="2"/>
  <c r="L58" i="2"/>
  <c r="L59" i="2" s="1"/>
  <c r="H58" i="2"/>
  <c r="K58" i="2"/>
  <c r="K59" i="2" s="1"/>
  <c r="G162" i="2"/>
  <c r="G58" i="2" s="1"/>
  <c r="J58" i="2"/>
  <c r="J59" i="2" s="1"/>
  <c r="I58" i="2"/>
  <c r="I59" i="2" s="1"/>
  <c r="E162" i="2"/>
  <c r="E58" i="2" s="1"/>
  <c r="E59" i="2" s="1"/>
  <c r="D162" i="2"/>
  <c r="V162" i="2"/>
  <c r="A163" i="2"/>
  <c r="A161" i="2"/>
  <c r="A160" i="2"/>
  <c r="A159" i="2"/>
  <c r="J25" i="6"/>
  <c r="I25" i="6"/>
  <c r="J24" i="6"/>
  <c r="I24" i="6"/>
  <c r="F23" i="6"/>
  <c r="J22" i="6"/>
  <c r="F22" i="6"/>
  <c r="I22" i="6" s="1"/>
  <c r="J21" i="6"/>
  <c r="F21" i="6"/>
  <c r="I21" i="6" s="1"/>
  <c r="J20" i="6"/>
  <c r="I20" i="6"/>
  <c r="F20" i="6"/>
  <c r="J19" i="6"/>
  <c r="F19" i="6"/>
  <c r="I19" i="6" s="1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F11" i="6"/>
  <c r="G11" i="6" s="1"/>
  <c r="J11" i="6" s="1"/>
  <c r="J10" i="6"/>
  <c r="F10" i="6"/>
  <c r="I10" i="6" s="1"/>
  <c r="J9" i="6"/>
  <c r="I9" i="6"/>
  <c r="J8" i="6"/>
  <c r="I8" i="6"/>
  <c r="K7" i="6"/>
  <c r="J7" i="6"/>
  <c r="I7" i="6"/>
  <c r="K6" i="6"/>
  <c r="J6" i="6"/>
  <c r="I6" i="6"/>
  <c r="K5" i="6"/>
  <c r="J5" i="6"/>
  <c r="I5" i="6"/>
  <c r="I23" i="6" l="1"/>
  <c r="G23" i="6"/>
  <c r="J23" i="6" s="1"/>
  <c r="D58" i="2"/>
  <c r="D59" i="2" s="1"/>
  <c r="I11" i="6"/>
  <c r="N88" i="2"/>
  <c r="N89" i="2" s="1"/>
  <c r="M88" i="2"/>
  <c r="M89" i="2" s="1"/>
  <c r="N78" i="2"/>
  <c r="N79" i="2" s="1"/>
  <c r="M78" i="2"/>
  <c r="M79" i="2" s="1"/>
  <c r="N98" i="2"/>
  <c r="N99" i="2" s="1"/>
  <c r="M98" i="2"/>
  <c r="M99" i="2" s="1"/>
  <c r="N68" i="2"/>
  <c r="N69" i="2" s="1"/>
  <c r="M68" i="2"/>
  <c r="M69" i="2" s="1"/>
  <c r="L98" i="2"/>
  <c r="L99" i="2" s="1"/>
  <c r="H98" i="2"/>
  <c r="H99" i="2" s="1"/>
  <c r="I98" i="2"/>
  <c r="I99" i="2" s="1"/>
  <c r="K98" i="2"/>
  <c r="K99" i="2" s="1"/>
  <c r="G98" i="2"/>
  <c r="G99" i="2" s="1"/>
  <c r="J98" i="2"/>
  <c r="J99" i="2" s="1"/>
  <c r="J88" i="2"/>
  <c r="J89" i="2" s="1"/>
  <c r="I88" i="2"/>
  <c r="I89" i="2" s="1"/>
  <c r="L88" i="2"/>
  <c r="L89" i="2" s="1"/>
  <c r="H88" i="2"/>
  <c r="H89" i="2" s="1"/>
  <c r="K88" i="2"/>
  <c r="K89" i="2" s="1"/>
  <c r="G88" i="2"/>
  <c r="G89" i="2" s="1"/>
  <c r="J68" i="2"/>
  <c r="J69" i="2" s="1"/>
  <c r="I68" i="2"/>
  <c r="I69" i="2" s="1"/>
  <c r="L68" i="2"/>
  <c r="L69" i="2" s="1"/>
  <c r="H68" i="2"/>
  <c r="H69" i="2" s="1"/>
  <c r="K68" i="2"/>
  <c r="K69" i="2" s="1"/>
  <c r="G68" i="2"/>
  <c r="G69" i="2" s="1"/>
  <c r="J78" i="2"/>
  <c r="J79" i="2" s="1"/>
  <c r="I78" i="2"/>
  <c r="I79" i="2" s="1"/>
  <c r="L78" i="2"/>
  <c r="L79" i="2" s="1"/>
  <c r="H78" i="2"/>
  <c r="H79" i="2" s="1"/>
  <c r="K78" i="2"/>
  <c r="K79" i="2" s="1"/>
  <c r="G78" i="2"/>
  <c r="G79" i="2" s="1"/>
  <c r="F58" i="2"/>
  <c r="D78" i="2"/>
  <c r="V159" i="2"/>
  <c r="D98" i="2"/>
  <c r="V160" i="2"/>
  <c r="AH162" i="2"/>
  <c r="V58" i="2"/>
  <c r="AH58" i="2" s="1"/>
  <c r="D88" i="2"/>
  <c r="D89" i="2" s="1"/>
  <c r="V161" i="2"/>
  <c r="D68" i="2"/>
  <c r="V163" i="2"/>
  <c r="F98" i="2" l="1"/>
  <c r="F99" i="2" s="1"/>
  <c r="E68" i="2"/>
  <c r="E69" i="2" s="1"/>
  <c r="E88" i="2"/>
  <c r="E89" i="2" s="1"/>
  <c r="F88" i="2"/>
  <c r="F89" i="2" s="1"/>
  <c r="E98" i="2"/>
  <c r="E99" i="2" s="1"/>
  <c r="E78" i="2"/>
  <c r="E79" i="2" s="1"/>
  <c r="F68" i="2"/>
  <c r="F69" i="2" s="1"/>
  <c r="F78" i="2"/>
  <c r="F79" i="2" s="1"/>
  <c r="V88" i="2"/>
  <c r="AH88" i="2" s="1"/>
  <c r="AH161" i="2"/>
  <c r="AH159" i="2"/>
  <c r="V78" i="2"/>
  <c r="AH78" i="2" s="1"/>
  <c r="AH163" i="2"/>
  <c r="V68" i="2"/>
  <c r="AH68" i="2" s="1"/>
  <c r="AH160" i="2"/>
  <c r="V98" i="2"/>
  <c r="AH98" i="2" s="1"/>
  <c r="V77" i="2"/>
  <c r="D79" i="2"/>
  <c r="V97" i="2"/>
  <c r="D99" i="2"/>
  <c r="D69" i="2"/>
  <c r="V67" i="2"/>
  <c r="V57" i="2"/>
  <c r="P116" i="2"/>
  <c r="P115" i="2"/>
  <c r="P109" i="2"/>
  <c r="P108" i="2"/>
  <c r="P101" i="2"/>
  <c r="P100" i="2"/>
  <c r="P91" i="2"/>
  <c r="P90" i="2"/>
  <c r="P81" i="2"/>
  <c r="P80" i="2"/>
  <c r="P71" i="2"/>
  <c r="P70" i="2"/>
  <c r="P61" i="2"/>
  <c r="P60" i="2"/>
  <c r="P11" i="2"/>
  <c r="P97" i="2"/>
  <c r="P98" i="2" l="1"/>
  <c r="AH97" i="2"/>
  <c r="V99" i="2"/>
  <c r="AH99" i="2" s="1"/>
  <c r="AH77" i="2"/>
  <c r="V79" i="2"/>
  <c r="AH79" i="2" s="1"/>
  <c r="AH57" i="2"/>
  <c r="V59" i="2"/>
  <c r="AH59" i="2" s="1"/>
  <c r="AH67" i="2"/>
  <c r="V69" i="2"/>
  <c r="AH69" i="2" s="1"/>
  <c r="P99" i="2"/>
  <c r="P124" i="2"/>
  <c r="P175" i="2" l="1"/>
  <c r="P153" i="2"/>
  <c r="P141" i="2"/>
  <c r="P107" i="2"/>
  <c r="P10" i="2"/>
  <c r="P164" i="2" l="1"/>
  <c r="P129" i="2" l="1"/>
  <c r="P127" i="2" l="1"/>
  <c r="P152" i="2"/>
  <c r="P163" i="2" l="1"/>
  <c r="P162" i="2"/>
  <c r="P161" i="2"/>
  <c r="P160" i="2"/>
  <c r="P159" i="2" l="1"/>
  <c r="D187" i="2"/>
  <c r="P187" i="2" s="1"/>
  <c r="D18" i="2" l="1"/>
  <c r="D19" i="2" s="1"/>
  <c r="P18" i="2" l="1"/>
  <c r="P139" i="2"/>
  <c r="D28" i="2"/>
  <c r="D29" i="2" s="1"/>
  <c r="P28" i="2" l="1"/>
  <c r="P29" i="2"/>
  <c r="P19" i="2"/>
  <c r="P17" i="2"/>
  <c r="P140" i="2"/>
  <c r="P138" i="2" l="1"/>
  <c r="D38" i="2"/>
  <c r="D39" i="2" s="1"/>
  <c r="P137" i="2"/>
  <c r="P38" i="2" l="1"/>
  <c r="P39" i="2"/>
  <c r="D48" i="2"/>
  <c r="D49" i="2" s="1"/>
  <c r="P78" i="2" l="1"/>
  <c r="D142" i="2"/>
  <c r="D8" i="2" s="1"/>
  <c r="P171" i="2"/>
  <c r="P174" i="2"/>
  <c r="P173" i="2"/>
  <c r="P172" i="2"/>
  <c r="P170" i="2" l="1"/>
  <c r="D182" i="2"/>
  <c r="P88" i="2"/>
  <c r="D176" i="2"/>
  <c r="P128" i="2" l="1"/>
  <c r="D185" i="2"/>
  <c r="P185" i="2" s="1"/>
  <c r="P126" i="2" l="1"/>
  <c r="P125" i="2"/>
  <c r="P67" i="2"/>
  <c r="D186" i="2"/>
  <c r="P186" i="2" s="1"/>
  <c r="D183" i="2"/>
  <c r="P183" i="2" s="1"/>
  <c r="P149" i="2"/>
  <c r="P184" i="2"/>
  <c r="P150" i="2"/>
  <c r="P68" i="2"/>
  <c r="D130" i="2"/>
  <c r="D7" i="2" l="1"/>
  <c r="D9" i="2" s="1"/>
  <c r="V87" i="2"/>
  <c r="P182" i="2"/>
  <c r="P57" i="2"/>
  <c r="P148" i="2"/>
  <c r="P130" i="2"/>
  <c r="D188" i="2"/>
  <c r="P7" i="2" l="1"/>
  <c r="AH87" i="2"/>
  <c r="V89" i="2"/>
  <c r="AH89" i="2" s="1"/>
  <c r="P89" i="2"/>
  <c r="P87" i="2"/>
  <c r="P77" i="2"/>
  <c r="P79" i="2"/>
  <c r="P69" i="2" l="1"/>
  <c r="B22" i="1"/>
  <c r="B5" i="1"/>
  <c r="B6" i="1" s="1"/>
  <c r="B12" i="1" l="1"/>
  <c r="B13" i="1" s="1"/>
  <c r="B14" i="1" s="1"/>
  <c r="B15" i="1" s="1"/>
  <c r="B16" i="1" s="1"/>
  <c r="B7" i="1"/>
  <c r="P151" i="2"/>
  <c r="P58" i="2" l="1"/>
  <c r="P59" i="2" l="1"/>
  <c r="E48" i="2" l="1"/>
  <c r="E49" i="2" l="1"/>
  <c r="P49" i="2" s="1"/>
  <c r="P48" i="2"/>
  <c r="E142" i="2"/>
  <c r="E8" i="2" s="1"/>
  <c r="E9" i="2" s="1"/>
  <c r="P136" i="2"/>
  <c r="P142" i="2" l="1"/>
  <c r="P8" i="2" l="1"/>
  <c r="P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G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F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F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G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B12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Blanqueo incluido reprocesos
</t>
        </r>
      </text>
    </comment>
    <comment ref="B1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2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2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2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B15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T15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B16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T16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6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T16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6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T162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T16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</commentList>
</comments>
</file>

<file path=xl/sharedStrings.xml><?xml version="1.0" encoding="utf-8"?>
<sst xmlns="http://schemas.openxmlformats.org/spreadsheetml/2006/main" count="604" uniqueCount="129">
  <si>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</si>
  <si>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</si>
  <si>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</si>
  <si>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</si>
  <si>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</si>
  <si>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</si>
  <si>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</si>
  <si>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</si>
  <si>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</si>
  <si>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</si>
  <si>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</si>
  <si>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</si>
  <si>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</si>
  <si>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</si>
  <si>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</si>
  <si>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</si>
  <si>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</si>
  <si>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</si>
  <si>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</si>
  <si>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</si>
  <si>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</si>
  <si>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</si>
  <si>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</si>
  <si>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</si>
  <si>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</si>
  <si>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</si>
  <si>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</si>
  <si>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</si>
  <si>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</si>
  <si>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</si>
  <si>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</si>
  <si>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</si>
  <si>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</si>
  <si>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</si>
  <si>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</si>
  <si>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</si>
  <si>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</si>
  <si>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</si>
  <si>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</si>
  <si>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</si>
  <si>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</si>
  <si>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</si>
  <si>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</si>
  <si>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</si>
  <si>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</si>
  <si>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</si>
  <si>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</si>
  <si>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</si>
  <si>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</si>
  <si>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</si>
  <si>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</si>
  <si>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4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</si>
  <si>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</si>
  <si>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</si>
  <si>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</si>
  <si>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</si>
  <si>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</si>
  <si>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</si>
  <si>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</si>
  <si>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</si>
  <si>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</si>
  <si>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</si>
  <si>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</si>
  <si>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</si>
  <si>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</si>
  <si>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</si>
  <si>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Cosmético</t>
  </si>
  <si>
    <t>Eficiencia de producción GI 2020</t>
  </si>
  <si>
    <t>Eficiencia de producción GII 2020</t>
  </si>
  <si>
    <t>Cantidad real producida/(Tiempo de producción* velocidad nominal de producción)</t>
  </si>
  <si>
    <t>Cantidad real producida</t>
  </si>
  <si>
    <t>(Tiempo de producción* velocidad nominal de producción)</t>
  </si>
  <si>
    <t>Eficiencia de producción R4 2020</t>
  </si>
  <si>
    <t>Eficiencia de producción Jabonería  2020</t>
  </si>
  <si>
    <t>Eficiencia de producción F3  2020</t>
  </si>
  <si>
    <t>Limite Inferior</t>
  </si>
  <si>
    <t>Límite Superior</t>
  </si>
  <si>
    <t>Tiempo de producción (Horas)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</si>
  <si>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</si>
  <si>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</si>
  <si>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</si>
  <si>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</si>
  <si>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</si>
  <si>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</si>
  <si>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</si>
  <si>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</si>
  <si>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</si>
  <si>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</si>
  <si>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</si>
  <si>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</si>
  <si>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</si>
  <si>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</si>
  <si>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</si>
  <si>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</si>
  <si>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</si>
  <si>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</si>
  <si>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</si>
  <si>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</si>
  <si>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</si>
  <si>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</si>
  <si>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</si>
  <si>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</si>
  <si>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</si>
  <si>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</si>
  <si>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</si>
  <si>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</si>
  <si>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</si>
  <si>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</si>
  <si>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</si>
  <si>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</si>
  <si>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</si>
  <si>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Ton/h</t>
  </si>
  <si>
    <t>Velocidad nominal de producción (Ton/h)</t>
  </si>
  <si>
    <t>Cumplimiento de producción  GI</t>
  </si>
  <si>
    <t>Cumplimiento de producción  GII</t>
  </si>
  <si>
    <t>Cumplimiento de producción R4</t>
  </si>
  <si>
    <t>Cumplimiento de producción Jabón</t>
  </si>
  <si>
    <t xml:space="preserve">Eficiencia de producción GI </t>
  </si>
  <si>
    <t xml:space="preserve">Eficiencia de producción GII </t>
  </si>
  <si>
    <t xml:space="preserve">Eficiencia de producción R4 </t>
  </si>
  <si>
    <t xml:space="preserve">Eficiencia de producción Jabón </t>
  </si>
  <si>
    <t xml:space="preserve">Eficiencia de producción F3 </t>
  </si>
  <si>
    <t>(Cantidad de PNC en producción Glicerina/# de toneladas del periodo)*100</t>
  </si>
  <si>
    <t xml:space="preserve">(Cantidad de PNC en producción Jabón/# de toneladas del periodo)*100 </t>
  </si>
  <si>
    <t>INDICADORES DE GESTIÓN - CARIBBEAN 2021</t>
  </si>
  <si>
    <t xml:space="preserve">Cumplimiento de producción  </t>
  </si>
  <si>
    <t xml:space="preserve">Producto no conforme Jabonería </t>
  </si>
  <si>
    <t xml:space="preserve">Producto no conforme Glicerina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</si>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</sst>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65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R4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2020"/>
      <sheetName val="FEBRERO2020 "/>
      <sheetName val="MARZO2020 "/>
      <sheetName val="ABRIL2020"/>
      <sheetName val="MAYO2020"/>
      <sheetName val="JUNIO2020"/>
    </sheetNames>
    <sheetDataSet>
      <sheetData sheetId="0" refreshError="1"/>
      <sheetData sheetId="1">
        <row r="50">
          <cell r="DC50">
            <v>612.04999999999984</v>
          </cell>
        </row>
        <row r="95">
          <cell r="DC95">
            <v>476.21999999999986</v>
          </cell>
        </row>
      </sheetData>
      <sheetData sheetId="2">
        <row r="50">
          <cell r="DC50">
            <v>685.23</v>
          </cell>
        </row>
      </sheetData>
      <sheetData sheetId="3">
        <row r="50">
          <cell r="DC50">
            <v>714.43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1">
          <cell r="DC71">
            <v>73.869999999999976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5" t="s">
        <v>0</v>
      </c>
      <c r="C3" s="5" t="s">
        <v>1</v>
      </c>
      <c r="D3" s="5" t="s">
        <v>2</v>
      </c>
    </row>
    <row r="4" spans="2:4" x14ac:dyDescent="0.25">
      <c r="B4" s="1">
        <v>1</v>
      </c>
      <c r="C4" s="26" t="s">
        <v>64</v>
      </c>
      <c r="D4" s="2">
        <v>0.97</v>
      </c>
    </row>
    <row r="5" spans="2:4" x14ac:dyDescent="0.25">
      <c r="B5" s="1">
        <f>+B4+1</f>
        <v>2</v>
      </c>
      <c r="C5" s="26" t="s">
        <v>63</v>
      </c>
      <c r="D5" s="2">
        <v>1</v>
      </c>
    </row>
    <row r="6" spans="2:4" x14ac:dyDescent="0.25">
      <c r="B6" s="1">
        <f t="shared" ref="B6:B16" si="0">+B5+1</f>
        <v>3</v>
      </c>
      <c r="C6" s="26" t="s">
        <v>62</v>
      </c>
      <c r="D6" s="2">
        <v>0.95</v>
      </c>
    </row>
    <row r="7" spans="2:4" x14ac:dyDescent="0.25">
      <c r="B7" s="1">
        <f t="shared" si="0"/>
        <v>4</v>
      </c>
      <c r="C7" s="26" t="s">
        <v>65</v>
      </c>
      <c r="D7" s="2">
        <v>0.95</v>
      </c>
    </row>
    <row r="9" spans="2:4" x14ac:dyDescent="0.25">
      <c r="B9" s="3" t="s">
        <v>34</v>
      </c>
    </row>
    <row r="10" spans="2:4" x14ac:dyDescent="0.25">
      <c r="B10" s="5" t="s">
        <v>0</v>
      </c>
      <c r="C10" s="5" t="s">
        <v>1</v>
      </c>
      <c r="D10" s="5" t="s">
        <v>2</v>
      </c>
    </row>
    <row r="11" spans="2:4" x14ac:dyDescent="0.25">
      <c r="B11" s="1">
        <v>1</v>
      </c>
      <c r="C11" s="26" t="s">
        <v>64</v>
      </c>
      <c r="D11" s="2">
        <v>0.97</v>
      </c>
    </row>
    <row r="12" spans="2:4" x14ac:dyDescent="0.25">
      <c r="B12" s="1">
        <f t="shared" si="0"/>
        <v>2</v>
      </c>
      <c r="C12" s="26" t="s">
        <v>63</v>
      </c>
      <c r="D12" s="2">
        <v>1</v>
      </c>
    </row>
    <row r="13" spans="2:4" x14ac:dyDescent="0.25">
      <c r="B13" s="1">
        <f t="shared" si="0"/>
        <v>3</v>
      </c>
      <c r="C13" s="26" t="s">
        <v>62</v>
      </c>
      <c r="D13" s="2">
        <v>0.95</v>
      </c>
    </row>
    <row r="14" spans="2:4" x14ac:dyDescent="0.25">
      <c r="B14" s="1">
        <f t="shared" si="0"/>
        <v>4</v>
      </c>
      <c r="C14" s="26" t="s">
        <v>65</v>
      </c>
      <c r="D14" s="2">
        <v>0.95</v>
      </c>
    </row>
    <row r="15" spans="2:4" x14ac:dyDescent="0.25">
      <c r="B15" s="1">
        <f t="shared" si="0"/>
        <v>5</v>
      </c>
      <c r="C15" s="24" t="s">
        <v>4</v>
      </c>
      <c r="D15" s="25">
        <v>0.87</v>
      </c>
    </row>
    <row r="16" spans="2:4" x14ac:dyDescent="0.25">
      <c r="B16" s="1">
        <f t="shared" si="0"/>
        <v>6</v>
      </c>
      <c r="C16" s="29" t="s">
        <v>5</v>
      </c>
      <c r="D16" s="24" t="s">
        <v>6</v>
      </c>
    </row>
    <row r="17" spans="2:3" x14ac:dyDescent="0.25">
      <c r="B17" s="1">
        <v>7</v>
      </c>
      <c r="C17" s="26" t="s">
        <v>7</v>
      </c>
    </row>
    <row r="18" spans="2:3" x14ac:dyDescent="0.25">
      <c r="C18" s="26" t="s">
        <v>8</v>
      </c>
    </row>
    <row r="19" spans="2:3" x14ac:dyDescent="0.25">
      <c r="C19" s="26" t="s">
        <v>9</v>
      </c>
    </row>
    <row r="20" spans="2:3" x14ac:dyDescent="0.25">
      <c r="C20" s="26" t="s">
        <v>10</v>
      </c>
    </row>
    <row r="21" spans="2:3" x14ac:dyDescent="0.25">
      <c r="B21" s="1">
        <v>8</v>
      </c>
      <c r="C21" s="26" t="s">
        <v>11</v>
      </c>
    </row>
    <row r="22" spans="2:3" x14ac:dyDescent="0.25">
      <c r="B22" s="1">
        <f>+B21+1</f>
        <v>9</v>
      </c>
      <c r="C22" s="26" t="s">
        <v>12</v>
      </c>
    </row>
    <row r="23" spans="2:3" x14ac:dyDescent="0.25">
      <c r="B23" s="1">
        <v>10</v>
      </c>
      <c r="C23" s="26" t="s">
        <v>13</v>
      </c>
    </row>
    <row r="24" spans="2:3" x14ac:dyDescent="0.25">
      <c r="C24" s="26" t="s">
        <v>14</v>
      </c>
    </row>
    <row r="25" spans="2:3" x14ac:dyDescent="0.25">
      <c r="C25" s="26" t="s">
        <v>15</v>
      </c>
    </row>
    <row r="26" spans="2:3" x14ac:dyDescent="0.25">
      <c r="C26" s="26" t="s">
        <v>16</v>
      </c>
    </row>
    <row r="27" spans="2:3" x14ac:dyDescent="0.25">
      <c r="B27" s="1">
        <v>11</v>
      </c>
      <c r="C27" s="26" t="s">
        <v>17</v>
      </c>
    </row>
    <row r="28" spans="2:3" x14ac:dyDescent="0.25">
      <c r="C28" s="26" t="s">
        <v>18</v>
      </c>
    </row>
    <row r="29" spans="2:3" x14ac:dyDescent="0.25">
      <c r="C29" s="26" t="s">
        <v>19</v>
      </c>
    </row>
    <row r="30" spans="2:3" x14ac:dyDescent="0.25">
      <c r="C30" s="26" t="s">
        <v>20</v>
      </c>
    </row>
    <row r="31" spans="2:3" x14ac:dyDescent="0.25">
      <c r="C31" s="26" t="s">
        <v>21</v>
      </c>
    </row>
    <row r="32" spans="2:3" x14ac:dyDescent="0.25">
      <c r="B32" s="1">
        <v>12</v>
      </c>
      <c r="C32" s="26" t="s">
        <v>22</v>
      </c>
    </row>
    <row r="33" spans="2:3" x14ac:dyDescent="0.25">
      <c r="B33" s="1">
        <v>13</v>
      </c>
      <c r="C33" s="26" t="s">
        <v>23</v>
      </c>
    </row>
    <row r="34" spans="2:3" x14ac:dyDescent="0.25">
      <c r="C34" s="26" t="s">
        <v>24</v>
      </c>
    </row>
    <row r="35" spans="2:3" x14ac:dyDescent="0.25">
      <c r="C35" s="26" t="s">
        <v>25</v>
      </c>
    </row>
    <row r="36" spans="2:3" x14ac:dyDescent="0.25">
      <c r="C36" s="26" t="s">
        <v>26</v>
      </c>
    </row>
    <row r="37" spans="2:3" x14ac:dyDescent="0.25">
      <c r="C37" s="26" t="s">
        <v>27</v>
      </c>
    </row>
    <row r="38" spans="2:3" x14ac:dyDescent="0.25">
      <c r="C38" s="26" t="s">
        <v>28</v>
      </c>
    </row>
    <row r="39" spans="2:3" x14ac:dyDescent="0.25">
      <c r="C39" s="26" t="s">
        <v>29</v>
      </c>
    </row>
    <row r="40" spans="2:3" x14ac:dyDescent="0.25">
      <c r="C40" s="26" t="s">
        <v>30</v>
      </c>
    </row>
    <row r="41" spans="2:3" x14ac:dyDescent="0.25">
      <c r="C41" s="26" t="s">
        <v>31</v>
      </c>
    </row>
    <row r="42" spans="2:3" x14ac:dyDescent="0.25">
      <c r="C42" s="26" t="s">
        <v>32</v>
      </c>
    </row>
    <row r="43" spans="2:3" x14ac:dyDescent="0.25">
      <c r="C43" s="26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zoomScale="80" zoomScaleNormal="80" workbookViewId="0">
      <selection activeCell="F29" sqref="F29:G30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1.42578125" style="1"/>
    <col min="5" max="5" width="42.7109375" style="1" customWidth="1"/>
    <col min="6" max="6" width="16" style="1" customWidth="1"/>
    <col min="7" max="7" width="14.28515625" style="1" customWidth="1"/>
    <col min="8" max="8" width="15.42578125" style="1" customWidth="1"/>
    <col min="9" max="9" width="15.28515625" style="1" customWidth="1"/>
    <col min="10" max="10" width="16" style="1" customWidth="1"/>
    <col min="11" max="11" width="17.5703125" style="1" customWidth="1"/>
    <col min="12" max="16384" width="11.42578125" style="1"/>
  </cols>
  <sheetData>
    <row r="3" spans="2:11" ht="15.75" thickBot="1" x14ac:dyDescent="0.3"/>
    <row r="4" spans="2:11" ht="68.25" customHeight="1" thickBot="1" x14ac:dyDescent="0.3">
      <c r="C4" s="32" t="s">
        <v>78</v>
      </c>
      <c r="D4" s="33" t="s">
        <v>79</v>
      </c>
      <c r="E4" s="33" t="s">
        <v>80</v>
      </c>
      <c r="F4" s="34" t="s">
        <v>81</v>
      </c>
      <c r="G4" s="34" t="s">
        <v>82</v>
      </c>
      <c r="H4" s="34" t="s">
        <v>83</v>
      </c>
      <c r="I4" s="34" t="s">
        <v>84</v>
      </c>
      <c r="J4" s="34" t="s">
        <v>85</v>
      </c>
      <c r="K4" s="34" t="s">
        <v>86</v>
      </c>
    </row>
    <row r="5" spans="2:11" x14ac:dyDescent="0.25">
      <c r="C5" s="35" t="s">
        <v>87</v>
      </c>
      <c r="D5" s="36">
        <v>23070101</v>
      </c>
      <c r="E5" s="37" t="s">
        <v>88</v>
      </c>
      <c r="F5" s="38">
        <v>3000</v>
      </c>
      <c r="G5" s="38">
        <v>2450</v>
      </c>
      <c r="H5" s="38">
        <v>2200</v>
      </c>
      <c r="I5" s="38">
        <f>+F5*24</f>
        <v>72000</v>
      </c>
      <c r="J5" s="38">
        <f t="shared" ref="J5:K20" si="0">+G5*24</f>
        <v>58800</v>
      </c>
      <c r="K5" s="38">
        <f t="shared" si="0"/>
        <v>52800</v>
      </c>
    </row>
    <row r="6" spans="2:11" x14ac:dyDescent="0.25">
      <c r="B6" s="1">
        <v>1875</v>
      </c>
      <c r="C6" s="35" t="s">
        <v>87</v>
      </c>
      <c r="D6" s="36">
        <v>23070102</v>
      </c>
      <c r="E6" s="37" t="s">
        <v>89</v>
      </c>
      <c r="F6" s="39">
        <v>2000</v>
      </c>
      <c r="G6" s="40">
        <v>2083</v>
      </c>
      <c r="H6" s="39">
        <v>1700</v>
      </c>
      <c r="I6" s="39">
        <f t="shared" ref="I6:J21" si="1">+F6*24</f>
        <v>48000</v>
      </c>
      <c r="J6" s="40">
        <f t="shared" si="0"/>
        <v>49992</v>
      </c>
      <c r="K6" s="39">
        <f t="shared" si="0"/>
        <v>40800</v>
      </c>
    </row>
    <row r="7" spans="2:11" ht="15.75" thickBot="1" x14ac:dyDescent="0.3">
      <c r="C7" s="35" t="s">
        <v>87</v>
      </c>
      <c r="D7" s="36">
        <v>23070106</v>
      </c>
      <c r="E7" s="37" t="s">
        <v>90</v>
      </c>
      <c r="F7" s="39">
        <v>3000</v>
      </c>
      <c r="G7" s="40">
        <v>2250</v>
      </c>
      <c r="H7" s="41">
        <v>1800</v>
      </c>
      <c r="I7" s="39">
        <f t="shared" si="1"/>
        <v>72000</v>
      </c>
      <c r="J7" s="40">
        <f t="shared" si="0"/>
        <v>54000</v>
      </c>
      <c r="K7" s="41">
        <f t="shared" si="0"/>
        <v>43200</v>
      </c>
    </row>
    <row r="8" spans="2:11" x14ac:dyDescent="0.25">
      <c r="C8" s="42" t="s">
        <v>91</v>
      </c>
      <c r="D8" s="43">
        <v>23070121</v>
      </c>
      <c r="E8" s="44" t="s">
        <v>92</v>
      </c>
      <c r="F8" s="39">
        <v>1000</v>
      </c>
      <c r="G8" s="39">
        <v>900</v>
      </c>
      <c r="H8" s="45"/>
      <c r="I8" s="39">
        <f t="shared" si="1"/>
        <v>24000</v>
      </c>
      <c r="J8" s="39">
        <f t="shared" si="0"/>
        <v>21600</v>
      </c>
      <c r="K8" s="45"/>
    </row>
    <row r="9" spans="2:11" x14ac:dyDescent="0.25">
      <c r="C9" s="42" t="s">
        <v>91</v>
      </c>
      <c r="D9" s="43">
        <v>23070122</v>
      </c>
      <c r="E9" s="44" t="s">
        <v>93</v>
      </c>
      <c r="F9" s="39">
        <v>1000</v>
      </c>
      <c r="G9" s="39">
        <v>900</v>
      </c>
      <c r="H9" s="45"/>
      <c r="I9" s="39">
        <f t="shared" si="1"/>
        <v>24000</v>
      </c>
      <c r="J9" s="39">
        <f t="shared" si="0"/>
        <v>21600</v>
      </c>
      <c r="K9" s="45"/>
    </row>
    <row r="10" spans="2:11" x14ac:dyDescent="0.25">
      <c r="C10" s="42" t="s">
        <v>91</v>
      </c>
      <c r="D10" s="43">
        <v>23070125</v>
      </c>
      <c r="E10" s="44" t="s">
        <v>94</v>
      </c>
      <c r="F10" s="39">
        <f>80*4.5</f>
        <v>360</v>
      </c>
      <c r="G10" s="39">
        <v>112.5</v>
      </c>
      <c r="H10" s="45"/>
      <c r="I10" s="39">
        <f t="shared" si="1"/>
        <v>8640</v>
      </c>
      <c r="J10" s="39">
        <f t="shared" si="0"/>
        <v>2700</v>
      </c>
      <c r="K10" s="45"/>
    </row>
    <row r="11" spans="2:11" ht="15.75" thickBot="1" x14ac:dyDescent="0.3">
      <c r="C11" s="42" t="s">
        <v>91</v>
      </c>
      <c r="D11" s="43">
        <v>23070125</v>
      </c>
      <c r="E11" s="44" t="s">
        <v>94</v>
      </c>
      <c r="F11" s="46">
        <f>60*60*0.125</f>
        <v>450</v>
      </c>
      <c r="G11" s="46">
        <f>+F11*0.9</f>
        <v>405</v>
      </c>
      <c r="H11" s="45"/>
      <c r="I11" s="46">
        <f t="shared" si="1"/>
        <v>10800</v>
      </c>
      <c r="J11" s="46">
        <f t="shared" si="0"/>
        <v>9720</v>
      </c>
      <c r="K11" s="45"/>
    </row>
    <row r="12" spans="2:11" x14ac:dyDescent="0.25">
      <c r="C12" s="47" t="s">
        <v>95</v>
      </c>
      <c r="D12" s="48">
        <v>23070104</v>
      </c>
      <c r="E12" s="49" t="s">
        <v>96</v>
      </c>
      <c r="F12" s="50">
        <v>230</v>
      </c>
      <c r="G12" s="50">
        <v>187.5</v>
      </c>
      <c r="H12" s="45"/>
      <c r="I12" s="50">
        <f t="shared" si="1"/>
        <v>5520</v>
      </c>
      <c r="J12" s="50">
        <f t="shared" si="0"/>
        <v>4500</v>
      </c>
      <c r="K12" s="45"/>
    </row>
    <row r="13" spans="2:11" x14ac:dyDescent="0.25">
      <c r="B13" s="1">
        <v>375</v>
      </c>
      <c r="C13" s="35" t="s">
        <v>95</v>
      </c>
      <c r="D13" s="36">
        <v>23070105</v>
      </c>
      <c r="E13" s="51" t="s">
        <v>97</v>
      </c>
      <c r="F13" s="52">
        <v>400</v>
      </c>
      <c r="G13" s="39">
        <v>350</v>
      </c>
      <c r="H13" s="45"/>
      <c r="I13" s="52">
        <f t="shared" si="1"/>
        <v>9600</v>
      </c>
      <c r="J13" s="39">
        <f t="shared" si="0"/>
        <v>8400</v>
      </c>
      <c r="K13" s="45"/>
    </row>
    <row r="14" spans="2:11" ht="15.75" thickBot="1" x14ac:dyDescent="0.3">
      <c r="C14" s="53" t="s">
        <v>95</v>
      </c>
      <c r="D14" s="54">
        <v>23070107</v>
      </c>
      <c r="E14" s="55" t="s">
        <v>98</v>
      </c>
      <c r="F14" s="56">
        <v>2000</v>
      </c>
      <c r="G14" s="41">
        <v>2000</v>
      </c>
      <c r="H14" s="45"/>
      <c r="I14" s="56">
        <f t="shared" si="1"/>
        <v>48000</v>
      </c>
      <c r="J14" s="41">
        <f t="shared" si="0"/>
        <v>48000</v>
      </c>
      <c r="K14" s="45"/>
    </row>
    <row r="15" spans="2:11" x14ac:dyDescent="0.25">
      <c r="C15" s="47" t="s">
        <v>99</v>
      </c>
      <c r="D15" s="48">
        <v>23070123</v>
      </c>
      <c r="E15" s="57" t="s">
        <v>100</v>
      </c>
      <c r="F15" s="58">
        <v>2800</v>
      </c>
      <c r="G15" s="50">
        <v>2500</v>
      </c>
      <c r="H15" s="45"/>
      <c r="I15" s="58">
        <f t="shared" si="1"/>
        <v>67200</v>
      </c>
      <c r="J15" s="50">
        <f t="shared" si="0"/>
        <v>60000</v>
      </c>
      <c r="K15" s="45"/>
    </row>
    <row r="16" spans="2:11" ht="15.75" thickBot="1" x14ac:dyDescent="0.3">
      <c r="C16" s="53" t="s">
        <v>99</v>
      </c>
      <c r="D16" s="54">
        <v>23070124</v>
      </c>
      <c r="E16" s="59" t="s">
        <v>101</v>
      </c>
      <c r="F16" s="56">
        <v>45300</v>
      </c>
      <c r="G16" s="41">
        <v>17000</v>
      </c>
      <c r="H16" s="45"/>
      <c r="I16" s="56">
        <f t="shared" si="1"/>
        <v>1087200</v>
      </c>
      <c r="J16" s="41">
        <f t="shared" si="0"/>
        <v>408000</v>
      </c>
      <c r="K16" s="45"/>
    </row>
    <row r="17" spans="3:11" x14ac:dyDescent="0.25">
      <c r="C17" s="60" t="s">
        <v>102</v>
      </c>
      <c r="D17" s="61"/>
      <c r="E17" s="61"/>
      <c r="F17" s="50">
        <v>1600</v>
      </c>
      <c r="G17" s="62"/>
      <c r="H17" s="45"/>
      <c r="I17" s="50">
        <f t="shared" si="1"/>
        <v>38400</v>
      </c>
      <c r="J17" s="62">
        <f t="shared" si="0"/>
        <v>0</v>
      </c>
      <c r="K17" s="45"/>
    </row>
    <row r="18" spans="3:11" x14ac:dyDescent="0.25">
      <c r="C18" s="63" t="s">
        <v>103</v>
      </c>
      <c r="F18" s="39">
        <v>980</v>
      </c>
      <c r="G18" s="64"/>
      <c r="H18" s="45"/>
      <c r="I18" s="39">
        <f t="shared" si="1"/>
        <v>23520</v>
      </c>
      <c r="J18" s="64">
        <f t="shared" si="0"/>
        <v>0</v>
      </c>
      <c r="K18" s="45"/>
    </row>
    <row r="19" spans="3:11" x14ac:dyDescent="0.25">
      <c r="C19" s="63" t="s">
        <v>104</v>
      </c>
      <c r="F19" s="65">
        <f>(240000/24)*0.8</f>
        <v>8000</v>
      </c>
      <c r="G19" s="64"/>
      <c r="H19" s="45"/>
      <c r="I19" s="65">
        <f t="shared" si="1"/>
        <v>192000</v>
      </c>
      <c r="J19" s="64">
        <f t="shared" si="0"/>
        <v>0</v>
      </c>
      <c r="K19" s="45"/>
    </row>
    <row r="20" spans="3:11" ht="15.75" thickBot="1" x14ac:dyDescent="0.3">
      <c r="C20" s="66" t="s">
        <v>105</v>
      </c>
      <c r="D20" s="67"/>
      <c r="E20" s="67"/>
      <c r="F20" s="68">
        <f>(1000000/24)*0.8</f>
        <v>33333.333333333336</v>
      </c>
      <c r="G20" s="69"/>
      <c r="H20" s="45"/>
      <c r="I20" s="68">
        <f t="shared" si="1"/>
        <v>800000</v>
      </c>
      <c r="J20" s="69">
        <f t="shared" si="0"/>
        <v>0</v>
      </c>
      <c r="K20" s="45"/>
    </row>
    <row r="21" spans="3:11" x14ac:dyDescent="0.25">
      <c r="C21" s="60" t="s">
        <v>106</v>
      </c>
      <c r="D21" s="61"/>
      <c r="E21" s="61"/>
      <c r="F21" s="70">
        <f>(50000/24)*0.8</f>
        <v>1666.666666666667</v>
      </c>
      <c r="G21" s="62"/>
      <c r="H21" s="45"/>
      <c r="I21" s="70">
        <f t="shared" si="1"/>
        <v>40000.000000000007</v>
      </c>
      <c r="J21" s="62">
        <f t="shared" si="1"/>
        <v>0</v>
      </c>
      <c r="K21" s="45"/>
    </row>
    <row r="22" spans="3:11" x14ac:dyDescent="0.25">
      <c r="C22" s="63" t="s">
        <v>107</v>
      </c>
      <c r="F22" s="65">
        <f>(((204000*65%)+(50000*35%))/24)*0.88</f>
        <v>5503.666666666667</v>
      </c>
      <c r="G22" s="64"/>
      <c r="H22" s="45"/>
      <c r="I22" s="65">
        <f t="shared" ref="I22:J25" si="2">+F22*24</f>
        <v>132088</v>
      </c>
      <c r="J22" s="64">
        <f t="shared" si="2"/>
        <v>0</v>
      </c>
      <c r="K22" s="45"/>
    </row>
    <row r="23" spans="3:11" ht="15.75" thickBot="1" x14ac:dyDescent="0.3">
      <c r="C23" s="66" t="s">
        <v>108</v>
      </c>
      <c r="D23" s="67"/>
      <c r="E23" s="67"/>
      <c r="F23" s="68">
        <f>8600*2</f>
        <v>17200</v>
      </c>
      <c r="G23" s="69">
        <f>+F23*0.8</f>
        <v>13760</v>
      </c>
      <c r="H23" s="45"/>
      <c r="I23" s="68">
        <f t="shared" si="2"/>
        <v>412800</v>
      </c>
      <c r="J23" s="69">
        <f t="shared" si="2"/>
        <v>330240</v>
      </c>
      <c r="K23" s="45"/>
    </row>
    <row r="24" spans="3:11" x14ac:dyDescent="0.25">
      <c r="C24" s="71" t="s">
        <v>109</v>
      </c>
      <c r="D24" s="61"/>
      <c r="E24" s="72"/>
      <c r="F24" s="70">
        <v>1550</v>
      </c>
      <c r="G24" s="62"/>
      <c r="H24" s="45"/>
      <c r="I24" s="70">
        <f t="shared" si="2"/>
        <v>37200</v>
      </c>
      <c r="J24" s="62">
        <f t="shared" si="2"/>
        <v>0</v>
      </c>
      <c r="K24" s="45"/>
    </row>
    <row r="25" spans="3:11" ht="15.75" thickBot="1" x14ac:dyDescent="0.3">
      <c r="C25" s="73" t="s">
        <v>110</v>
      </c>
      <c r="D25" s="67"/>
      <c r="E25" s="74"/>
      <c r="F25" s="68"/>
      <c r="G25" s="69"/>
      <c r="H25" s="45"/>
      <c r="I25" s="68">
        <f t="shared" si="2"/>
        <v>0</v>
      </c>
      <c r="J25" s="69">
        <f t="shared" si="2"/>
        <v>0</v>
      </c>
      <c r="K25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8"/>
  <sheetViews>
    <sheetView tabSelected="1" topLeftCell="A73" zoomScale="80" zoomScaleNormal="80" workbookViewId="0">
      <selection activeCell="H107" sqref="H107"/>
    </sheetView>
  </sheetViews>
  <sheetFormatPr baseColWidth="10" defaultRowHeight="15" x14ac:dyDescent="0.25"/>
  <cols>
    <col min="1" max="1" width="11.42578125" style="1"/>
    <col min="2" max="2" width="40.85546875" style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9" width="11.42578125" style="1"/>
    <col min="20" max="20" width="46.42578125" style="1" hidden="1" customWidth="1"/>
    <col min="21" max="34" width="0" style="1" hidden="1" customWidth="1"/>
    <col min="35" max="16384" width="11.42578125" style="1"/>
  </cols>
  <sheetData>
    <row r="1" spans="2:16" x14ac:dyDescent="0.25">
      <c r="B1" s="3"/>
    </row>
    <row r="2" spans="2:16" x14ac:dyDescent="0.25">
      <c r="B2" s="91" t="s">
        <v>124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2:16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D4" s="3" t="s">
        <v>125</v>
      </c>
    </row>
    <row r="6" spans="2:16" ht="30" x14ac:dyDescent="0.25">
      <c r="C6" s="10" t="s">
        <v>47</v>
      </c>
      <c r="D6" s="22" t="s">
        <v>36</v>
      </c>
      <c r="E6" s="22" t="s">
        <v>35</v>
      </c>
      <c r="F6" s="22" t="s">
        <v>37</v>
      </c>
      <c r="G6" s="22" t="s">
        <v>38</v>
      </c>
      <c r="H6" s="22" t="s">
        <v>39</v>
      </c>
      <c r="I6" s="22" t="s">
        <v>40</v>
      </c>
      <c r="J6" s="22" t="s">
        <v>41</v>
      </c>
      <c r="K6" s="22" t="s">
        <v>42</v>
      </c>
      <c r="L6" s="22" t="s">
        <v>43</v>
      </c>
      <c r="M6" s="22" t="s">
        <v>44</v>
      </c>
      <c r="N6" s="22" t="s">
        <v>45</v>
      </c>
      <c r="O6" s="22" t="s">
        <v>46</v>
      </c>
      <c r="P6" s="22" t="s">
        <v>48</v>
      </c>
    </row>
    <row r="7" spans="2:16" x14ac:dyDescent="0.25">
      <c r="B7" s="6" t="s">
        <v>49</v>
      </c>
      <c r="C7" s="13"/>
      <c r="D7" s="14">
        <f>+D130</f>
        <v>24160</v>
      </c>
      <c r="E7" s="14">
        <f t="shared" ref="E7:L7" si="0">+E130</f>
        <v>27226</v>
      </c>
      <c r="F7" s="14">
        <f t="shared" si="0"/>
        <v>28199</v>
      </c>
      <c r="G7" s="14">
        <f t="shared" si="0"/>
        <v>24641</v>
      </c>
      <c r="H7" s="14">
        <f t="shared" si="0"/>
        <v>28292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ref="M7:N7" si="1">+M130</f>
        <v>0</v>
      </c>
      <c r="N7" s="14">
        <f t="shared" si="1"/>
        <v>0</v>
      </c>
      <c r="O7" s="14">
        <f t="shared" ref="O7" si="2">+O130</f>
        <v>0</v>
      </c>
      <c r="P7" s="14">
        <f>AVERAGE(D7:O7)</f>
        <v>11043.166666666666</v>
      </c>
    </row>
    <row r="8" spans="2:16" x14ac:dyDescent="0.25">
      <c r="B8" s="6" t="s">
        <v>50</v>
      </c>
      <c r="C8" s="13"/>
      <c r="D8" s="14">
        <f>+D142</f>
        <v>25747</v>
      </c>
      <c r="E8" s="14">
        <f t="shared" ref="E8:L8" si="3">+E142</f>
        <v>22224</v>
      </c>
      <c r="F8" s="14">
        <f t="shared" si="3"/>
        <v>24480</v>
      </c>
      <c r="G8" s="14">
        <f t="shared" si="3"/>
        <v>24851</v>
      </c>
      <c r="H8" s="14">
        <f t="shared" si="3"/>
        <v>32276</v>
      </c>
      <c r="I8" s="14">
        <f t="shared" si="3"/>
        <v>0</v>
      </c>
      <c r="J8" s="14">
        <f t="shared" si="3"/>
        <v>0</v>
      </c>
      <c r="K8" s="14">
        <f t="shared" si="3"/>
        <v>0</v>
      </c>
      <c r="L8" s="14">
        <f t="shared" si="3"/>
        <v>0</v>
      </c>
      <c r="M8" s="14">
        <f t="shared" ref="M8:N8" si="4">+M142</f>
        <v>0</v>
      </c>
      <c r="N8" s="14">
        <f t="shared" si="4"/>
        <v>0</v>
      </c>
      <c r="O8" s="14">
        <f t="shared" ref="O8" si="5">+O142</f>
        <v>0</v>
      </c>
      <c r="P8" s="14">
        <f t="shared" ref="P8:P10" si="6">AVERAGE(D8:O8)</f>
        <v>10798.166666666666</v>
      </c>
    </row>
    <row r="9" spans="2:16" ht="30" x14ac:dyDescent="0.25">
      <c r="B9" s="9" t="s">
        <v>57</v>
      </c>
      <c r="C9" s="13"/>
      <c r="D9" s="18">
        <f>+D7/D8</f>
        <v>0.93836175088359808</v>
      </c>
      <c r="E9" s="18">
        <f t="shared" ref="E9:H9" si="7">+E7/E8</f>
        <v>1.2250719942404609</v>
      </c>
      <c r="F9" s="18">
        <f t="shared" si="7"/>
        <v>1.1519199346405229</v>
      </c>
      <c r="G9" s="80">
        <f t="shared" si="7"/>
        <v>0.99154963582954403</v>
      </c>
      <c r="H9" s="80">
        <f t="shared" si="7"/>
        <v>0.87656463006568353</v>
      </c>
      <c r="I9" s="18" t="e">
        <f>+I7/I8</f>
        <v>#DIV/0!</v>
      </c>
      <c r="J9" s="18" t="e">
        <f t="shared" ref="J9:L9" si="8">+J7/J8</f>
        <v>#DIV/0!</v>
      </c>
      <c r="K9" s="18" t="e">
        <f t="shared" si="8"/>
        <v>#DIV/0!</v>
      </c>
      <c r="L9" s="18" t="e">
        <f t="shared" si="8"/>
        <v>#DIV/0!</v>
      </c>
      <c r="M9" s="18" t="e">
        <f t="shared" ref="M9:N9" si="9">+M7/M8</f>
        <v>#DIV/0!</v>
      </c>
      <c r="N9" s="18" t="e">
        <f t="shared" si="9"/>
        <v>#DIV/0!</v>
      </c>
      <c r="O9" s="18" t="e">
        <f t="shared" ref="O9" si="10">+O7/O8</f>
        <v>#DIV/0!</v>
      </c>
      <c r="P9" s="16" t="e">
        <f t="shared" si="6"/>
        <v>#DIV/0!</v>
      </c>
    </row>
    <row r="10" spans="2:16" x14ac:dyDescent="0.25">
      <c r="B10" s="12" t="s">
        <v>75</v>
      </c>
      <c r="C10" s="5">
        <v>100</v>
      </c>
      <c r="D10" s="17">
        <v>0.9</v>
      </c>
      <c r="E10" s="17">
        <v>0.9</v>
      </c>
      <c r="F10" s="17">
        <v>0.9</v>
      </c>
      <c r="G10" s="17">
        <v>0.9</v>
      </c>
      <c r="H10" s="17">
        <v>0.9</v>
      </c>
      <c r="I10" s="17">
        <v>0.9</v>
      </c>
      <c r="J10" s="17">
        <v>0.9</v>
      </c>
      <c r="K10" s="17">
        <v>0.9</v>
      </c>
      <c r="L10" s="17">
        <v>0.9</v>
      </c>
      <c r="M10" s="17">
        <v>0.9</v>
      </c>
      <c r="N10" s="17">
        <v>0.9</v>
      </c>
      <c r="O10" s="17">
        <v>0.9</v>
      </c>
      <c r="P10" s="17">
        <f t="shared" si="6"/>
        <v>0.90000000000000024</v>
      </c>
    </row>
    <row r="11" spans="2:16" x14ac:dyDescent="0.25">
      <c r="B11" s="12" t="s">
        <v>76</v>
      </c>
      <c r="C11" s="5">
        <v>100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f t="shared" ref="P11" si="11">AVERAGE(D11:O11)</f>
        <v>1</v>
      </c>
    </row>
    <row r="13" spans="2:16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x14ac:dyDescent="0.25">
      <c r="D14" s="3" t="s">
        <v>113</v>
      </c>
    </row>
    <row r="16" spans="2:16" ht="30" x14ac:dyDescent="0.25">
      <c r="C16" s="10" t="s">
        <v>47</v>
      </c>
      <c r="D16" s="22" t="s">
        <v>36</v>
      </c>
      <c r="E16" s="22" t="s">
        <v>35</v>
      </c>
      <c r="F16" s="22" t="s">
        <v>37</v>
      </c>
      <c r="G16" s="22" t="s">
        <v>38</v>
      </c>
      <c r="H16" s="22" t="s">
        <v>39</v>
      </c>
      <c r="I16" s="22" t="s">
        <v>40</v>
      </c>
      <c r="J16" s="22" t="s">
        <v>41</v>
      </c>
      <c r="K16" s="22" t="s">
        <v>42</v>
      </c>
      <c r="L16" s="22" t="s">
        <v>43</v>
      </c>
      <c r="M16" s="22" t="s">
        <v>44</v>
      </c>
      <c r="N16" s="22" t="s">
        <v>45</v>
      </c>
      <c r="O16" s="22" t="s">
        <v>46</v>
      </c>
      <c r="P16" s="22" t="s">
        <v>48</v>
      </c>
    </row>
    <row r="17" spans="2:16" x14ac:dyDescent="0.25">
      <c r="B17" s="6" t="s">
        <v>49</v>
      </c>
      <c r="C17" s="13"/>
      <c r="D17" s="83">
        <f>+D127</f>
        <v>15</v>
      </c>
      <c r="E17" s="83">
        <f t="shared" ref="E17:K17" si="12">+E127</f>
        <v>37</v>
      </c>
      <c r="F17" s="83">
        <f t="shared" si="12"/>
        <v>0</v>
      </c>
      <c r="G17" s="83">
        <f t="shared" si="12"/>
        <v>0</v>
      </c>
      <c r="H17" s="83">
        <f t="shared" si="12"/>
        <v>0</v>
      </c>
      <c r="I17" s="83">
        <f t="shared" si="12"/>
        <v>0</v>
      </c>
      <c r="J17" s="83">
        <f t="shared" si="12"/>
        <v>0</v>
      </c>
      <c r="K17" s="83">
        <f t="shared" si="12"/>
        <v>0</v>
      </c>
      <c r="L17" s="83">
        <f>+L127</f>
        <v>0</v>
      </c>
      <c r="M17" s="83">
        <f>+M127</f>
        <v>0</v>
      </c>
      <c r="N17" s="83">
        <f>+N127</f>
        <v>0</v>
      </c>
      <c r="O17" s="83">
        <f>+O127</f>
        <v>0</v>
      </c>
      <c r="P17" s="14">
        <f>AVERAGE(D17:O17)</f>
        <v>4.333333333333333</v>
      </c>
    </row>
    <row r="18" spans="2:16" x14ac:dyDescent="0.25">
      <c r="B18" s="6" t="s">
        <v>50</v>
      </c>
      <c r="C18" s="13"/>
      <c r="D18" s="83">
        <f>+D139</f>
        <v>15</v>
      </c>
      <c r="E18" s="83">
        <f t="shared" ref="E18:L18" si="13">+E139</f>
        <v>37</v>
      </c>
      <c r="F18" s="83">
        <f t="shared" si="13"/>
        <v>0</v>
      </c>
      <c r="G18" s="83">
        <f t="shared" si="13"/>
        <v>0</v>
      </c>
      <c r="H18" s="83">
        <f t="shared" si="13"/>
        <v>0</v>
      </c>
      <c r="I18" s="83">
        <f t="shared" si="13"/>
        <v>0</v>
      </c>
      <c r="J18" s="83">
        <f t="shared" si="13"/>
        <v>0</v>
      </c>
      <c r="K18" s="83">
        <f t="shared" si="13"/>
        <v>0</v>
      </c>
      <c r="L18" s="83">
        <f t="shared" si="13"/>
        <v>0</v>
      </c>
      <c r="M18" s="83">
        <f t="shared" ref="M18:N18" si="14">+M139</f>
        <v>0</v>
      </c>
      <c r="N18" s="83">
        <f t="shared" si="14"/>
        <v>0</v>
      </c>
      <c r="O18" s="83">
        <f t="shared" ref="O18" si="15">+O139</f>
        <v>0</v>
      </c>
      <c r="P18" s="14">
        <f t="shared" ref="P18:P21" si="16">AVERAGE(D18:O18)</f>
        <v>4.333333333333333</v>
      </c>
    </row>
    <row r="19" spans="2:16" ht="30" x14ac:dyDescent="0.25">
      <c r="B19" s="9" t="s">
        <v>57</v>
      </c>
      <c r="C19" s="13"/>
      <c r="D19" s="18">
        <f>+D17/D18</f>
        <v>1</v>
      </c>
      <c r="E19" s="18">
        <f t="shared" ref="E19" si="17">+E17/E18</f>
        <v>1</v>
      </c>
      <c r="F19" s="18" t="s">
        <v>128</v>
      </c>
      <c r="G19" s="80" t="s">
        <v>128</v>
      </c>
      <c r="H19" s="80" t="s">
        <v>128</v>
      </c>
      <c r="I19" s="18" t="e">
        <f>+I17/I18</f>
        <v>#DIV/0!</v>
      </c>
      <c r="J19" s="18" t="e">
        <f t="shared" ref="J19" si="18">+J17/J18</f>
        <v>#DIV/0!</v>
      </c>
      <c r="K19" s="18" t="e">
        <f t="shared" ref="K19" si="19">+K17/K18</f>
        <v>#DIV/0!</v>
      </c>
      <c r="L19" s="18" t="e">
        <f t="shared" ref="L19:M19" si="20">+L17/L18</f>
        <v>#DIV/0!</v>
      </c>
      <c r="M19" s="18" t="e">
        <f t="shared" si="20"/>
        <v>#DIV/0!</v>
      </c>
      <c r="N19" s="18" t="e">
        <f t="shared" ref="N19:O19" si="21">+N17/N18</f>
        <v>#DIV/0!</v>
      </c>
      <c r="O19" s="18" t="e">
        <f t="shared" si="21"/>
        <v>#DIV/0!</v>
      </c>
      <c r="P19" s="16" t="e">
        <f t="shared" si="16"/>
        <v>#DIV/0!</v>
      </c>
    </row>
    <row r="20" spans="2:16" x14ac:dyDescent="0.25">
      <c r="B20" s="12" t="s">
        <v>75</v>
      </c>
      <c r="C20" s="5">
        <v>100</v>
      </c>
      <c r="D20" s="17">
        <v>0.97</v>
      </c>
      <c r="E20" s="17">
        <v>0.97</v>
      </c>
      <c r="F20" s="17">
        <v>0.97</v>
      </c>
      <c r="G20" s="17">
        <v>0.97</v>
      </c>
      <c r="H20" s="17">
        <v>0.97</v>
      </c>
      <c r="I20" s="17">
        <v>0.97</v>
      </c>
      <c r="J20" s="17">
        <v>0.97</v>
      </c>
      <c r="K20" s="17">
        <v>0.97</v>
      </c>
      <c r="L20" s="17">
        <v>0.97</v>
      </c>
      <c r="M20" s="17">
        <v>0.97</v>
      </c>
      <c r="N20" s="17">
        <v>0.97</v>
      </c>
      <c r="O20" s="17">
        <v>0.97</v>
      </c>
      <c r="P20" s="17">
        <f t="shared" si="16"/>
        <v>0.97000000000000008</v>
      </c>
    </row>
    <row r="21" spans="2:16" x14ac:dyDescent="0.25">
      <c r="B21" s="12" t="s">
        <v>76</v>
      </c>
      <c r="C21" s="5">
        <v>100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f t="shared" si="16"/>
        <v>1</v>
      </c>
    </row>
    <row r="23" spans="2:16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25">
      <c r="D24" s="3" t="s">
        <v>114</v>
      </c>
    </row>
    <row r="26" spans="2:16" ht="30" x14ac:dyDescent="0.25">
      <c r="C26" s="10" t="s">
        <v>47</v>
      </c>
      <c r="D26" s="22" t="s">
        <v>36</v>
      </c>
      <c r="E26" s="22" t="s">
        <v>35</v>
      </c>
      <c r="F26" s="22" t="s">
        <v>37</v>
      </c>
      <c r="G26" s="22" t="s">
        <v>38</v>
      </c>
      <c r="H26" s="22" t="s">
        <v>39</v>
      </c>
      <c r="I26" s="22" t="s">
        <v>40</v>
      </c>
      <c r="J26" s="22" t="s">
        <v>41</v>
      </c>
      <c r="K26" s="22" t="s">
        <v>42</v>
      </c>
      <c r="L26" s="22" t="s">
        <v>43</v>
      </c>
      <c r="M26" s="22" t="s">
        <v>44</v>
      </c>
      <c r="N26" s="22" t="s">
        <v>45</v>
      </c>
      <c r="O26" s="22" t="s">
        <v>46</v>
      </c>
      <c r="P26" s="22" t="s">
        <v>48</v>
      </c>
    </row>
    <row r="27" spans="2:16" x14ac:dyDescent="0.25">
      <c r="B27" s="6" t="s">
        <v>49</v>
      </c>
      <c r="C27" s="13"/>
      <c r="D27" s="14">
        <f>+D128</f>
        <v>780</v>
      </c>
      <c r="E27" s="14">
        <f t="shared" ref="E27:L27" si="22">+E128</f>
        <v>659</v>
      </c>
      <c r="F27" s="14">
        <f t="shared" si="22"/>
        <v>918</v>
      </c>
      <c r="G27" s="14">
        <f t="shared" si="22"/>
        <v>936</v>
      </c>
      <c r="H27" s="14">
        <f t="shared" si="22"/>
        <v>1009</v>
      </c>
      <c r="I27" s="14">
        <f t="shared" si="22"/>
        <v>0</v>
      </c>
      <c r="J27" s="14">
        <f t="shared" si="22"/>
        <v>0</v>
      </c>
      <c r="K27" s="14">
        <f t="shared" si="22"/>
        <v>0</v>
      </c>
      <c r="L27" s="14">
        <f t="shared" si="22"/>
        <v>0</v>
      </c>
      <c r="M27" s="14">
        <f t="shared" ref="M27:N27" si="23">+M128</f>
        <v>0</v>
      </c>
      <c r="N27" s="14">
        <f t="shared" si="23"/>
        <v>0</v>
      </c>
      <c r="O27" s="14">
        <f t="shared" ref="O27" si="24">+O128</f>
        <v>0</v>
      </c>
      <c r="P27" s="14">
        <f>AVERAGE(D27:O27)</f>
        <v>358.5</v>
      </c>
    </row>
    <row r="28" spans="2:16" x14ac:dyDescent="0.25">
      <c r="B28" s="6" t="s">
        <v>50</v>
      </c>
      <c r="C28" s="13"/>
      <c r="D28" s="14">
        <f>+D140</f>
        <v>800</v>
      </c>
      <c r="E28" s="14">
        <f t="shared" ref="E28:L28" si="25">+E140</f>
        <v>700</v>
      </c>
      <c r="F28" s="14">
        <f t="shared" si="25"/>
        <v>850</v>
      </c>
      <c r="G28" s="14">
        <f t="shared" si="25"/>
        <v>957</v>
      </c>
      <c r="H28" s="14">
        <f>+H140</f>
        <v>895</v>
      </c>
      <c r="I28" s="14">
        <f t="shared" si="25"/>
        <v>0</v>
      </c>
      <c r="J28" s="14">
        <f t="shared" si="25"/>
        <v>0</v>
      </c>
      <c r="K28" s="14">
        <f t="shared" si="25"/>
        <v>0</v>
      </c>
      <c r="L28" s="14">
        <f t="shared" si="25"/>
        <v>0</v>
      </c>
      <c r="M28" s="14">
        <f t="shared" ref="M28:N28" si="26">+M140</f>
        <v>0</v>
      </c>
      <c r="N28" s="14">
        <f t="shared" si="26"/>
        <v>0</v>
      </c>
      <c r="O28" s="14">
        <f t="shared" ref="O28" si="27">+O140</f>
        <v>0</v>
      </c>
      <c r="P28" s="14">
        <f t="shared" ref="P28:P31" si="28">AVERAGE(D28:O28)</f>
        <v>350.16666666666669</v>
      </c>
    </row>
    <row r="29" spans="2:16" ht="30" x14ac:dyDescent="0.25">
      <c r="B29" s="9" t="s">
        <v>57</v>
      </c>
      <c r="C29" s="13"/>
      <c r="D29" s="18">
        <f>+D27/D28</f>
        <v>0.97499999999999998</v>
      </c>
      <c r="E29" s="18">
        <f t="shared" ref="E29:G29" si="29">+E27/E28</f>
        <v>0.94142857142857139</v>
      </c>
      <c r="F29" s="18">
        <f t="shared" si="29"/>
        <v>1.08</v>
      </c>
      <c r="G29" s="80">
        <f t="shared" si="29"/>
        <v>0.9780564263322884</v>
      </c>
      <c r="H29" s="80">
        <f>+H27/H28</f>
        <v>1.1273743016759776</v>
      </c>
      <c r="I29" s="18" t="e">
        <f>+I27/I28</f>
        <v>#DIV/0!</v>
      </c>
      <c r="J29" s="18" t="e">
        <f t="shared" ref="J29" si="30">+J27/J28</f>
        <v>#DIV/0!</v>
      </c>
      <c r="K29" s="18" t="e">
        <f t="shared" ref="K29" si="31">+K27/K28</f>
        <v>#DIV/0!</v>
      </c>
      <c r="L29" s="18" t="e">
        <f t="shared" ref="L29:M29" si="32">+L27/L28</f>
        <v>#DIV/0!</v>
      </c>
      <c r="M29" s="18" t="e">
        <f t="shared" si="32"/>
        <v>#DIV/0!</v>
      </c>
      <c r="N29" s="18" t="e">
        <f t="shared" ref="N29:O29" si="33">+N27/N28</f>
        <v>#DIV/0!</v>
      </c>
      <c r="O29" s="18" t="e">
        <f t="shared" si="33"/>
        <v>#DIV/0!</v>
      </c>
      <c r="P29" s="16" t="e">
        <f t="shared" si="28"/>
        <v>#DIV/0!</v>
      </c>
    </row>
    <row r="30" spans="2:16" x14ac:dyDescent="0.25">
      <c r="B30" s="12" t="s">
        <v>75</v>
      </c>
      <c r="C30" s="5">
        <v>100</v>
      </c>
      <c r="D30" s="17">
        <v>0.97</v>
      </c>
      <c r="E30" s="17">
        <v>0.97</v>
      </c>
      <c r="F30" s="17">
        <v>0.97</v>
      </c>
      <c r="G30" s="17">
        <v>0.97</v>
      </c>
      <c r="H30" s="17">
        <v>0.97</v>
      </c>
      <c r="I30" s="17">
        <v>0.97</v>
      </c>
      <c r="J30" s="17">
        <v>0.97</v>
      </c>
      <c r="K30" s="17">
        <v>0.97</v>
      </c>
      <c r="L30" s="17">
        <v>0.97</v>
      </c>
      <c r="M30" s="17">
        <v>0.97</v>
      </c>
      <c r="N30" s="17">
        <v>0.97</v>
      </c>
      <c r="O30" s="17">
        <v>0.97</v>
      </c>
      <c r="P30" s="17">
        <f t="shared" si="28"/>
        <v>0.97000000000000008</v>
      </c>
    </row>
    <row r="31" spans="2:16" x14ac:dyDescent="0.25">
      <c r="B31" s="12" t="s">
        <v>76</v>
      </c>
      <c r="C31" s="5">
        <v>100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f t="shared" si="28"/>
        <v>1</v>
      </c>
    </row>
    <row r="32" spans="2:16" x14ac:dyDescent="0.25">
      <c r="B32" s="2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25">
      <c r="B33" s="2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25">
      <c r="D34" s="3" t="s">
        <v>116</v>
      </c>
    </row>
    <row r="36" spans="2:16" ht="30" x14ac:dyDescent="0.25">
      <c r="C36" s="10" t="s">
        <v>47</v>
      </c>
      <c r="D36" s="22" t="s">
        <v>36</v>
      </c>
      <c r="E36" s="22" t="s">
        <v>35</v>
      </c>
      <c r="F36" s="22" t="s">
        <v>37</v>
      </c>
      <c r="G36" s="22" t="s">
        <v>38</v>
      </c>
      <c r="H36" s="22" t="s">
        <v>39</v>
      </c>
      <c r="I36" s="22" t="s">
        <v>40</v>
      </c>
      <c r="J36" s="22" t="s">
        <v>41</v>
      </c>
      <c r="K36" s="22" t="s">
        <v>42</v>
      </c>
      <c r="L36" s="22" t="s">
        <v>43</v>
      </c>
      <c r="M36" s="22" t="s">
        <v>44</v>
      </c>
      <c r="N36" s="22" t="s">
        <v>45</v>
      </c>
      <c r="O36" s="22" t="s">
        <v>46</v>
      </c>
      <c r="P36" s="22" t="s">
        <v>48</v>
      </c>
    </row>
    <row r="37" spans="2:16" x14ac:dyDescent="0.25">
      <c r="B37" s="6" t="s">
        <v>49</v>
      </c>
      <c r="C37" s="13"/>
      <c r="D37" s="14">
        <f>+D126</f>
        <v>733</v>
      </c>
      <c r="E37" s="14">
        <f t="shared" ref="E37:L37" si="34">+E126</f>
        <v>382</v>
      </c>
      <c r="F37" s="14">
        <f t="shared" si="34"/>
        <v>517</v>
      </c>
      <c r="G37" s="14">
        <f t="shared" si="34"/>
        <v>445</v>
      </c>
      <c r="H37" s="14">
        <f t="shared" si="34"/>
        <v>605</v>
      </c>
      <c r="I37" s="14">
        <f t="shared" si="34"/>
        <v>0</v>
      </c>
      <c r="J37" s="14">
        <f t="shared" si="34"/>
        <v>0</v>
      </c>
      <c r="K37" s="14">
        <f t="shared" si="34"/>
        <v>0</v>
      </c>
      <c r="L37" s="14">
        <f t="shared" si="34"/>
        <v>0</v>
      </c>
      <c r="M37" s="14">
        <f t="shared" ref="M37:N37" si="35">+M126</f>
        <v>0</v>
      </c>
      <c r="N37" s="14">
        <f t="shared" si="35"/>
        <v>0</v>
      </c>
      <c r="O37" s="14">
        <f t="shared" ref="O37" si="36">+O126</f>
        <v>0</v>
      </c>
      <c r="P37" s="14">
        <f>AVERAGE(D37:O37)</f>
        <v>223.5</v>
      </c>
    </row>
    <row r="38" spans="2:16" x14ac:dyDescent="0.25">
      <c r="B38" s="6" t="s">
        <v>50</v>
      </c>
      <c r="C38" s="13"/>
      <c r="D38" s="14">
        <f>+D138</f>
        <v>822</v>
      </c>
      <c r="E38" s="14">
        <f t="shared" ref="E38:L38" si="37">+E138</f>
        <v>197</v>
      </c>
      <c r="F38" s="14">
        <f t="shared" si="37"/>
        <v>520</v>
      </c>
      <c r="G38" s="14">
        <f t="shared" si="37"/>
        <v>434</v>
      </c>
      <c r="H38" s="14">
        <f t="shared" si="37"/>
        <v>831</v>
      </c>
      <c r="I38" s="14">
        <f t="shared" si="37"/>
        <v>0</v>
      </c>
      <c r="J38" s="14">
        <f t="shared" si="37"/>
        <v>0</v>
      </c>
      <c r="K38" s="14">
        <f t="shared" si="37"/>
        <v>0</v>
      </c>
      <c r="L38" s="14">
        <f t="shared" si="37"/>
        <v>0</v>
      </c>
      <c r="M38" s="14">
        <f t="shared" ref="M38:N38" si="38">+M138</f>
        <v>0</v>
      </c>
      <c r="N38" s="14">
        <f t="shared" si="38"/>
        <v>0</v>
      </c>
      <c r="O38" s="14">
        <f t="shared" ref="O38" si="39">+O138</f>
        <v>0</v>
      </c>
      <c r="P38" s="14">
        <f>AVERAGE(D38:O38)</f>
        <v>233.66666666666666</v>
      </c>
    </row>
    <row r="39" spans="2:16" ht="30" x14ac:dyDescent="0.25">
      <c r="B39" s="9" t="s">
        <v>57</v>
      </c>
      <c r="C39" s="13"/>
      <c r="D39" s="18">
        <f>+D37/D38</f>
        <v>0.8917274939172749</v>
      </c>
      <c r="E39" s="18">
        <f t="shared" ref="E39:H39" si="40">+E37/E38</f>
        <v>1.9390862944162437</v>
      </c>
      <c r="F39" s="18">
        <f t="shared" si="40"/>
        <v>0.99423076923076925</v>
      </c>
      <c r="G39" s="80">
        <f t="shared" si="40"/>
        <v>1.0253456221198156</v>
      </c>
      <c r="H39" s="80">
        <f t="shared" si="40"/>
        <v>0.72803850782190127</v>
      </c>
      <c r="I39" s="18" t="e">
        <f>+I37/I38</f>
        <v>#DIV/0!</v>
      </c>
      <c r="J39" s="18" t="e">
        <f t="shared" ref="J39" si="41">+J37/J38</f>
        <v>#DIV/0!</v>
      </c>
      <c r="K39" s="18" t="e">
        <f t="shared" ref="K39" si="42">+K37/K38</f>
        <v>#DIV/0!</v>
      </c>
      <c r="L39" s="18" t="e">
        <f t="shared" ref="L39:M39" si="43">+L37/L38</f>
        <v>#DIV/0!</v>
      </c>
      <c r="M39" s="18" t="e">
        <f t="shared" si="43"/>
        <v>#DIV/0!</v>
      </c>
      <c r="N39" s="18" t="e">
        <f t="shared" ref="N39:O39" si="44">+N37/N38</f>
        <v>#DIV/0!</v>
      </c>
      <c r="O39" s="18" t="e">
        <f t="shared" si="44"/>
        <v>#DIV/0!</v>
      </c>
      <c r="P39" s="16" t="e">
        <f t="shared" ref="P39:P41" si="45">AVERAGE(D39:O39)</f>
        <v>#DIV/0!</v>
      </c>
    </row>
    <row r="40" spans="2:16" x14ac:dyDescent="0.25">
      <c r="B40" s="12" t="s">
        <v>75</v>
      </c>
      <c r="C40" s="5">
        <v>100</v>
      </c>
      <c r="D40" s="17">
        <v>0.97</v>
      </c>
      <c r="E40" s="17">
        <v>0.97</v>
      </c>
      <c r="F40" s="17">
        <v>0.97</v>
      </c>
      <c r="G40" s="17">
        <v>0.97</v>
      </c>
      <c r="H40" s="17">
        <v>0.97</v>
      </c>
      <c r="I40" s="17">
        <v>0.97</v>
      </c>
      <c r="J40" s="17">
        <v>0.97</v>
      </c>
      <c r="K40" s="17">
        <v>0.97</v>
      </c>
      <c r="L40" s="17">
        <v>0.97</v>
      </c>
      <c r="M40" s="17">
        <v>0.97</v>
      </c>
      <c r="N40" s="17">
        <v>0.97</v>
      </c>
      <c r="O40" s="17">
        <v>0.97</v>
      </c>
      <c r="P40" s="17">
        <f t="shared" si="45"/>
        <v>0.97000000000000008</v>
      </c>
    </row>
    <row r="41" spans="2:16" x14ac:dyDescent="0.25">
      <c r="B41" s="12" t="s">
        <v>76</v>
      </c>
      <c r="C41" s="5">
        <v>100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f t="shared" si="45"/>
        <v>1</v>
      </c>
    </row>
    <row r="42" spans="2:16" x14ac:dyDescent="0.25">
      <c r="B42" s="2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x14ac:dyDescent="0.25">
      <c r="B43" s="2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x14ac:dyDescent="0.25">
      <c r="D44" s="3" t="s">
        <v>115</v>
      </c>
    </row>
    <row r="46" spans="2:16" ht="30" x14ac:dyDescent="0.25">
      <c r="C46" s="10" t="s">
        <v>47</v>
      </c>
      <c r="D46" s="22" t="s">
        <v>36</v>
      </c>
      <c r="E46" s="22" t="s">
        <v>35</v>
      </c>
      <c r="F46" s="22" t="s">
        <v>37</v>
      </c>
      <c r="G46" s="22" t="s">
        <v>38</v>
      </c>
      <c r="H46" s="22" t="s">
        <v>39</v>
      </c>
      <c r="I46" s="22" t="s">
        <v>40</v>
      </c>
      <c r="J46" s="22" t="s">
        <v>41</v>
      </c>
      <c r="K46" s="22" t="s">
        <v>42</v>
      </c>
      <c r="L46" s="22" t="s">
        <v>43</v>
      </c>
      <c r="M46" s="22" t="s">
        <v>44</v>
      </c>
      <c r="N46" s="22" t="s">
        <v>45</v>
      </c>
      <c r="O46" s="22" t="s">
        <v>46</v>
      </c>
      <c r="P46" s="22" t="s">
        <v>48</v>
      </c>
    </row>
    <row r="47" spans="2:16" x14ac:dyDescent="0.25">
      <c r="B47" s="6" t="s">
        <v>49</v>
      </c>
      <c r="C47" s="13"/>
      <c r="D47" s="14">
        <f>+D124</f>
        <v>16011</v>
      </c>
      <c r="E47" s="14">
        <f t="shared" ref="E47:L47" si="46">+E124</f>
        <v>17802</v>
      </c>
      <c r="F47" s="14">
        <f t="shared" si="46"/>
        <v>18743</v>
      </c>
      <c r="G47" s="14">
        <f t="shared" si="46"/>
        <v>15627</v>
      </c>
      <c r="H47" s="14">
        <f t="shared" si="46"/>
        <v>18433</v>
      </c>
      <c r="I47" s="14">
        <f t="shared" si="46"/>
        <v>0</v>
      </c>
      <c r="J47" s="14">
        <f t="shared" si="46"/>
        <v>0</v>
      </c>
      <c r="K47" s="14">
        <f t="shared" si="46"/>
        <v>0</v>
      </c>
      <c r="L47" s="14">
        <f t="shared" si="46"/>
        <v>0</v>
      </c>
      <c r="M47" s="14">
        <f t="shared" ref="M47:N47" si="47">+M124</f>
        <v>0</v>
      </c>
      <c r="N47" s="14">
        <f t="shared" si="47"/>
        <v>0</v>
      </c>
      <c r="O47" s="14">
        <f t="shared" ref="O47" si="48">+O124</f>
        <v>0</v>
      </c>
      <c r="P47" s="14">
        <f>AVERAGE(D47:O47)</f>
        <v>7218</v>
      </c>
    </row>
    <row r="48" spans="2:16" x14ac:dyDescent="0.25">
      <c r="B48" s="6" t="s">
        <v>50</v>
      </c>
      <c r="C48" s="13"/>
      <c r="D48" s="14">
        <f>+D136</f>
        <v>17810</v>
      </c>
      <c r="E48" s="14">
        <f t="shared" ref="E48:L48" si="49">+E136</f>
        <v>13890</v>
      </c>
      <c r="F48" s="14">
        <f t="shared" si="49"/>
        <v>17660</v>
      </c>
      <c r="G48" s="14">
        <f t="shared" si="49"/>
        <v>15310</v>
      </c>
      <c r="H48" s="14">
        <f t="shared" si="49"/>
        <v>20250</v>
      </c>
      <c r="I48" s="14">
        <f t="shared" si="49"/>
        <v>0</v>
      </c>
      <c r="J48" s="14">
        <f t="shared" si="49"/>
        <v>0</v>
      </c>
      <c r="K48" s="14">
        <f t="shared" si="49"/>
        <v>0</v>
      </c>
      <c r="L48" s="14">
        <f t="shared" si="49"/>
        <v>0</v>
      </c>
      <c r="M48" s="14">
        <f t="shared" ref="M48:N48" si="50">+M136</f>
        <v>0</v>
      </c>
      <c r="N48" s="14">
        <f t="shared" si="50"/>
        <v>0</v>
      </c>
      <c r="O48" s="14">
        <f t="shared" ref="O48" si="51">+O136</f>
        <v>0</v>
      </c>
      <c r="P48" s="14">
        <f t="shared" ref="P48:P51" si="52">AVERAGE(D48:O48)</f>
        <v>7076.666666666667</v>
      </c>
    </row>
    <row r="49" spans="2:34" ht="30" x14ac:dyDescent="0.25">
      <c r="B49" s="9" t="s">
        <v>57</v>
      </c>
      <c r="C49" s="13"/>
      <c r="D49" s="18">
        <f>+D47/D48</f>
        <v>0.89898933183604712</v>
      </c>
      <c r="E49" s="18">
        <f t="shared" ref="E49:H49" si="53">+E47/E48</f>
        <v>1.2816414686825055</v>
      </c>
      <c r="F49" s="18">
        <f t="shared" si="53"/>
        <v>1.0613250283125708</v>
      </c>
      <c r="G49" s="80">
        <f t="shared" si="53"/>
        <v>1.0207054212932725</v>
      </c>
      <c r="H49" s="80">
        <f t="shared" si="53"/>
        <v>0.91027160493827164</v>
      </c>
      <c r="I49" s="18" t="e">
        <f>+I47/I48</f>
        <v>#DIV/0!</v>
      </c>
      <c r="J49" s="18" t="e">
        <f t="shared" ref="J49" si="54">+J47/J48</f>
        <v>#DIV/0!</v>
      </c>
      <c r="K49" s="18" t="e">
        <f t="shared" ref="K49" si="55">+K47/K48</f>
        <v>#DIV/0!</v>
      </c>
      <c r="L49" s="18" t="e">
        <f t="shared" ref="L49:M49" si="56">+L47/L48</f>
        <v>#DIV/0!</v>
      </c>
      <c r="M49" s="18" t="e">
        <f t="shared" si="56"/>
        <v>#DIV/0!</v>
      </c>
      <c r="N49" s="18" t="e">
        <f t="shared" ref="N49:O49" si="57">+N47/N48</f>
        <v>#DIV/0!</v>
      </c>
      <c r="O49" s="18" t="e">
        <f t="shared" si="57"/>
        <v>#DIV/0!</v>
      </c>
      <c r="P49" s="16" t="e">
        <f t="shared" si="52"/>
        <v>#DIV/0!</v>
      </c>
    </row>
    <row r="50" spans="2:34" x14ac:dyDescent="0.25">
      <c r="B50" s="12" t="s">
        <v>75</v>
      </c>
      <c r="C50" s="5">
        <v>100</v>
      </c>
      <c r="D50" s="17">
        <v>0.97</v>
      </c>
      <c r="E50" s="17">
        <v>0.97</v>
      </c>
      <c r="F50" s="17">
        <v>0.97</v>
      </c>
      <c r="G50" s="17">
        <v>0.97</v>
      </c>
      <c r="H50" s="17">
        <v>0.97</v>
      </c>
      <c r="I50" s="17">
        <v>0.97</v>
      </c>
      <c r="J50" s="17">
        <v>0.97</v>
      </c>
      <c r="K50" s="17">
        <v>0.97</v>
      </c>
      <c r="L50" s="17">
        <v>0.97</v>
      </c>
      <c r="M50" s="17">
        <v>0.97</v>
      </c>
      <c r="N50" s="17">
        <v>0.97</v>
      </c>
      <c r="O50" s="17">
        <v>0.97</v>
      </c>
      <c r="P50" s="17">
        <f t="shared" si="52"/>
        <v>0.97000000000000008</v>
      </c>
    </row>
    <row r="51" spans="2:34" x14ac:dyDescent="0.25">
      <c r="B51" s="12" t="s">
        <v>76</v>
      </c>
      <c r="C51" s="5">
        <v>100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f t="shared" si="52"/>
        <v>1</v>
      </c>
    </row>
    <row r="52" spans="2:34" x14ac:dyDescent="0.25">
      <c r="B52" s="2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34" x14ac:dyDescent="0.25">
      <c r="B53" s="2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34" x14ac:dyDescent="0.25">
      <c r="D54" s="3" t="s">
        <v>117</v>
      </c>
      <c r="V54" s="3" t="s">
        <v>67</v>
      </c>
    </row>
    <row r="56" spans="2:34" ht="30" x14ac:dyDescent="0.25">
      <c r="C56" s="10" t="s">
        <v>47</v>
      </c>
      <c r="D56" s="22" t="s">
        <v>36</v>
      </c>
      <c r="E56" s="22" t="s">
        <v>35</v>
      </c>
      <c r="F56" s="22" t="s">
        <v>37</v>
      </c>
      <c r="G56" s="22" t="s">
        <v>38</v>
      </c>
      <c r="H56" s="22" t="s">
        <v>39</v>
      </c>
      <c r="I56" s="22" t="s">
        <v>40</v>
      </c>
      <c r="J56" s="22" t="s">
        <v>41</v>
      </c>
      <c r="K56" s="22" t="s">
        <v>42</v>
      </c>
      <c r="L56" s="22" t="s">
        <v>43</v>
      </c>
      <c r="M56" s="22" t="s">
        <v>44</v>
      </c>
      <c r="N56" s="22" t="s">
        <v>45</v>
      </c>
      <c r="O56" s="22" t="s">
        <v>46</v>
      </c>
      <c r="P56" s="22" t="s">
        <v>48</v>
      </c>
      <c r="U56" s="10" t="s">
        <v>47</v>
      </c>
      <c r="V56" s="22" t="s">
        <v>36</v>
      </c>
      <c r="W56" s="22" t="s">
        <v>35</v>
      </c>
      <c r="X56" s="22" t="s">
        <v>37</v>
      </c>
      <c r="Y56" s="22" t="s">
        <v>38</v>
      </c>
      <c r="Z56" s="22" t="s">
        <v>39</v>
      </c>
      <c r="AA56" s="22" t="s">
        <v>40</v>
      </c>
      <c r="AB56" s="22" t="s">
        <v>41</v>
      </c>
      <c r="AC56" s="22" t="s">
        <v>42</v>
      </c>
      <c r="AD56" s="22" t="s">
        <v>43</v>
      </c>
      <c r="AE56" s="22" t="s">
        <v>44</v>
      </c>
      <c r="AF56" s="22" t="s">
        <v>45</v>
      </c>
      <c r="AG56" s="22" t="s">
        <v>46</v>
      </c>
      <c r="AH56" s="22" t="s">
        <v>48</v>
      </c>
    </row>
    <row r="57" spans="2:34" x14ac:dyDescent="0.25">
      <c r="B57" s="6" t="s">
        <v>70</v>
      </c>
      <c r="C57" s="13"/>
      <c r="D57" s="83">
        <f>+D127</f>
        <v>15</v>
      </c>
      <c r="E57" s="83">
        <f t="shared" ref="E57:K57" si="58">+E127</f>
        <v>37</v>
      </c>
      <c r="F57" s="83">
        <f>+F127</f>
        <v>0</v>
      </c>
      <c r="G57" s="83">
        <f t="shared" si="58"/>
        <v>0</v>
      </c>
      <c r="H57" s="83">
        <f t="shared" si="58"/>
        <v>0</v>
      </c>
      <c r="I57" s="83">
        <f t="shared" si="58"/>
        <v>0</v>
      </c>
      <c r="J57" s="83">
        <f t="shared" si="58"/>
        <v>0</v>
      </c>
      <c r="K57" s="83">
        <f t="shared" si="58"/>
        <v>0</v>
      </c>
      <c r="L57" s="83">
        <f>+L127</f>
        <v>0</v>
      </c>
      <c r="M57" s="83">
        <f>+M127</f>
        <v>0</v>
      </c>
      <c r="N57" s="83">
        <f>+N127</f>
        <v>0</v>
      </c>
      <c r="O57" s="83">
        <f>+O127</f>
        <v>0</v>
      </c>
      <c r="P57" s="14">
        <f>AVERAGE(D57:O57)</f>
        <v>4.333333333333333</v>
      </c>
      <c r="T57" s="6" t="s">
        <v>70</v>
      </c>
      <c r="U57" s="13"/>
      <c r="V57" s="14">
        <f>+D57</f>
        <v>15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>
        <f>AVERAGE(V57:AG57)</f>
        <v>15</v>
      </c>
    </row>
    <row r="58" spans="2:34" ht="30" x14ac:dyDescent="0.25">
      <c r="B58" s="9" t="s">
        <v>71</v>
      </c>
      <c r="C58" s="13"/>
      <c r="D58" s="83">
        <f>+D151*D162</f>
        <v>16</v>
      </c>
      <c r="E58" s="83">
        <f t="shared" ref="E58:L58" si="59">+E151*E162</f>
        <v>37.200000000000003</v>
      </c>
      <c r="F58" s="83">
        <f t="shared" si="59"/>
        <v>0</v>
      </c>
      <c r="G58" s="83">
        <f t="shared" si="59"/>
        <v>0</v>
      </c>
      <c r="H58" s="83">
        <f t="shared" si="59"/>
        <v>0</v>
      </c>
      <c r="I58" s="83">
        <f t="shared" si="59"/>
        <v>0</v>
      </c>
      <c r="J58" s="83">
        <f t="shared" si="59"/>
        <v>0</v>
      </c>
      <c r="K58" s="83">
        <f t="shared" si="59"/>
        <v>0</v>
      </c>
      <c r="L58" s="83">
        <f t="shared" si="59"/>
        <v>0</v>
      </c>
      <c r="M58" s="83">
        <f t="shared" ref="M58:N58" si="60">+M151*M162</f>
        <v>0</v>
      </c>
      <c r="N58" s="83">
        <f t="shared" si="60"/>
        <v>0</v>
      </c>
      <c r="O58" s="83">
        <f>+O151*O162</f>
        <v>0</v>
      </c>
      <c r="P58" s="14">
        <f t="shared" ref="P58:P61" si="61">AVERAGE(D58:O58)</f>
        <v>4.4333333333333336</v>
      </c>
      <c r="T58" s="9" t="s">
        <v>71</v>
      </c>
      <c r="U58" s="13"/>
      <c r="V58" s="14">
        <f>+V151*V162</f>
        <v>29.547999999999991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>
        <f t="shared" ref="AH58:AH61" si="62">AVERAGE(V58:AG58)</f>
        <v>29.547999999999991</v>
      </c>
    </row>
    <row r="59" spans="2:34" ht="45" x14ac:dyDescent="0.25">
      <c r="B59" s="9" t="s">
        <v>69</v>
      </c>
      <c r="C59" s="13"/>
      <c r="D59" s="18">
        <f>+D57/D58</f>
        <v>0.9375</v>
      </c>
      <c r="E59" s="18">
        <f t="shared" ref="E59:L59" si="63">+E57/E58</f>
        <v>0.99462365591397839</v>
      </c>
      <c r="F59" s="88" t="s">
        <v>128</v>
      </c>
      <c r="G59" s="88" t="s">
        <v>128</v>
      </c>
      <c r="H59" s="18" t="s">
        <v>128</v>
      </c>
      <c r="I59" s="18" t="e">
        <f t="shared" si="63"/>
        <v>#DIV/0!</v>
      </c>
      <c r="J59" s="18" t="e">
        <f t="shared" si="63"/>
        <v>#DIV/0!</v>
      </c>
      <c r="K59" s="18" t="e">
        <f t="shared" si="63"/>
        <v>#DIV/0!</v>
      </c>
      <c r="L59" s="18" t="e">
        <f t="shared" si="63"/>
        <v>#DIV/0!</v>
      </c>
      <c r="M59" s="18" t="e">
        <f t="shared" ref="M59:N59" si="64">+M57/M58</f>
        <v>#DIV/0!</v>
      </c>
      <c r="N59" s="18" t="e">
        <f t="shared" si="64"/>
        <v>#DIV/0!</v>
      </c>
      <c r="O59" s="18" t="e">
        <f>+O57/O58</f>
        <v>#DIV/0!</v>
      </c>
      <c r="P59" s="16" t="e">
        <f t="shared" si="61"/>
        <v>#DIV/0!</v>
      </c>
      <c r="T59" s="9" t="s">
        <v>69</v>
      </c>
      <c r="U59" s="13"/>
      <c r="V59" s="18">
        <f>+V57/V58</f>
        <v>0.50764857181535139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6">
        <f t="shared" si="62"/>
        <v>0.50764857181535139</v>
      </c>
    </row>
    <row r="60" spans="2:34" x14ac:dyDescent="0.25">
      <c r="B60" s="12" t="s">
        <v>75</v>
      </c>
      <c r="C60" s="5">
        <v>100</v>
      </c>
      <c r="D60" s="17">
        <v>0.9</v>
      </c>
      <c r="E60" s="17">
        <v>0.9</v>
      </c>
      <c r="F60" s="17">
        <v>0.9</v>
      </c>
      <c r="G60" s="17">
        <v>0.9</v>
      </c>
      <c r="H60" s="17">
        <v>0.9</v>
      </c>
      <c r="I60" s="17">
        <v>0.9</v>
      </c>
      <c r="J60" s="17">
        <v>0.9</v>
      </c>
      <c r="K60" s="17">
        <v>0.9</v>
      </c>
      <c r="L60" s="17">
        <v>0.9</v>
      </c>
      <c r="M60" s="17">
        <v>0.9</v>
      </c>
      <c r="N60" s="17">
        <v>0.9</v>
      </c>
      <c r="O60" s="17">
        <v>0.9</v>
      </c>
      <c r="P60" s="17">
        <f t="shared" si="61"/>
        <v>0.90000000000000024</v>
      </c>
      <c r="T60" s="12" t="s">
        <v>75</v>
      </c>
      <c r="U60" s="5">
        <v>100</v>
      </c>
      <c r="V60" s="17">
        <v>0.9</v>
      </c>
      <c r="W60" s="17">
        <v>0.9</v>
      </c>
      <c r="X60" s="17">
        <v>0.9</v>
      </c>
      <c r="Y60" s="17">
        <v>0.9</v>
      </c>
      <c r="Z60" s="17">
        <v>0.9</v>
      </c>
      <c r="AA60" s="17">
        <v>0.9</v>
      </c>
      <c r="AB60" s="17">
        <v>0.9</v>
      </c>
      <c r="AC60" s="17">
        <v>0.9</v>
      </c>
      <c r="AD60" s="17">
        <v>0.9</v>
      </c>
      <c r="AE60" s="17">
        <v>0.9</v>
      </c>
      <c r="AF60" s="17">
        <v>0.9</v>
      </c>
      <c r="AG60" s="17">
        <v>0.9</v>
      </c>
      <c r="AH60" s="17">
        <f t="shared" si="62"/>
        <v>0.90000000000000024</v>
      </c>
    </row>
    <row r="61" spans="2:34" x14ac:dyDescent="0.25">
      <c r="B61" s="12" t="s">
        <v>76</v>
      </c>
      <c r="C61" s="5">
        <v>100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f t="shared" si="61"/>
        <v>1</v>
      </c>
      <c r="T61" s="12" t="s">
        <v>76</v>
      </c>
      <c r="U61" s="5">
        <v>100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f t="shared" si="62"/>
        <v>1</v>
      </c>
    </row>
    <row r="64" spans="2:34" x14ac:dyDescent="0.25">
      <c r="D64" s="3" t="s">
        <v>118</v>
      </c>
      <c r="V64" s="3" t="s">
        <v>68</v>
      </c>
    </row>
    <row r="66" spans="2:34" ht="30" x14ac:dyDescent="0.25">
      <c r="C66" s="10" t="s">
        <v>47</v>
      </c>
      <c r="D66" s="22" t="s">
        <v>36</v>
      </c>
      <c r="E66" s="22" t="s">
        <v>35</v>
      </c>
      <c r="F66" s="22" t="s">
        <v>37</v>
      </c>
      <c r="G66" s="22" t="s">
        <v>38</v>
      </c>
      <c r="H66" s="22" t="s">
        <v>39</v>
      </c>
      <c r="I66" s="22" t="s">
        <v>40</v>
      </c>
      <c r="J66" s="22" t="s">
        <v>41</v>
      </c>
      <c r="K66" s="22" t="s">
        <v>42</v>
      </c>
      <c r="L66" s="22" t="s">
        <v>43</v>
      </c>
      <c r="M66" s="22" t="s">
        <v>44</v>
      </c>
      <c r="N66" s="22" t="s">
        <v>45</v>
      </c>
      <c r="O66" s="22" t="s">
        <v>46</v>
      </c>
      <c r="P66" s="22" t="s">
        <v>48</v>
      </c>
      <c r="U66" s="10" t="s">
        <v>47</v>
      </c>
      <c r="V66" s="22" t="s">
        <v>36</v>
      </c>
      <c r="W66" s="22" t="s">
        <v>35</v>
      </c>
      <c r="X66" s="22" t="s">
        <v>37</v>
      </c>
      <c r="Y66" s="22" t="s">
        <v>38</v>
      </c>
      <c r="Z66" s="22" t="s">
        <v>39</v>
      </c>
      <c r="AA66" s="22" t="s">
        <v>40</v>
      </c>
      <c r="AB66" s="22" t="s">
        <v>41</v>
      </c>
      <c r="AC66" s="22" t="s">
        <v>42</v>
      </c>
      <c r="AD66" s="22" t="s">
        <v>43</v>
      </c>
      <c r="AE66" s="22" t="s">
        <v>44</v>
      </c>
      <c r="AF66" s="22" t="s">
        <v>45</v>
      </c>
      <c r="AG66" s="22" t="s">
        <v>46</v>
      </c>
      <c r="AH66" s="22" t="s">
        <v>48</v>
      </c>
    </row>
    <row r="67" spans="2:34" x14ac:dyDescent="0.25">
      <c r="B67" s="6" t="s">
        <v>70</v>
      </c>
      <c r="C67" s="13"/>
      <c r="D67" s="14">
        <f>+D128</f>
        <v>780</v>
      </c>
      <c r="E67" s="14">
        <f t="shared" ref="E67:L67" si="65">+E128</f>
        <v>659</v>
      </c>
      <c r="F67" s="14">
        <f t="shared" si="65"/>
        <v>918</v>
      </c>
      <c r="G67" s="14">
        <f t="shared" si="65"/>
        <v>936</v>
      </c>
      <c r="H67" s="14">
        <f t="shared" si="65"/>
        <v>1009</v>
      </c>
      <c r="I67" s="14">
        <f t="shared" si="65"/>
        <v>0</v>
      </c>
      <c r="J67" s="14">
        <f t="shared" si="65"/>
        <v>0</v>
      </c>
      <c r="K67" s="14">
        <f t="shared" si="65"/>
        <v>0</v>
      </c>
      <c r="L67" s="14">
        <f t="shared" si="65"/>
        <v>0</v>
      </c>
      <c r="M67" s="14">
        <f t="shared" ref="M67:N67" si="66">+M128</f>
        <v>0</v>
      </c>
      <c r="N67" s="14">
        <f t="shared" si="66"/>
        <v>0</v>
      </c>
      <c r="O67" s="14">
        <f t="shared" ref="O67" si="67">+O128</f>
        <v>0</v>
      </c>
      <c r="P67" s="14">
        <f>AVERAGE(D67:O67)</f>
        <v>358.5</v>
      </c>
      <c r="T67" s="6" t="s">
        <v>70</v>
      </c>
      <c r="U67" s="13"/>
      <c r="V67" s="14">
        <f>+D67</f>
        <v>780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>
        <f>AVERAGE(V67:AG67)</f>
        <v>780</v>
      </c>
    </row>
    <row r="68" spans="2:34" ht="30" x14ac:dyDescent="0.25">
      <c r="B68" s="9" t="s">
        <v>71</v>
      </c>
      <c r="C68" s="13"/>
      <c r="D68" s="14">
        <f t="shared" ref="D68:L68" si="68">+D152*D163</f>
        <v>840.6</v>
      </c>
      <c r="E68" s="14">
        <f t="shared" si="68"/>
        <v>689.4</v>
      </c>
      <c r="F68" s="14">
        <f t="shared" si="68"/>
        <v>1026</v>
      </c>
      <c r="G68" s="14">
        <f t="shared" si="68"/>
        <v>1009.8000000000001</v>
      </c>
      <c r="H68" s="14">
        <f t="shared" si="68"/>
        <v>1071</v>
      </c>
      <c r="I68" s="14">
        <f t="shared" si="68"/>
        <v>0</v>
      </c>
      <c r="J68" s="14">
        <f t="shared" si="68"/>
        <v>0</v>
      </c>
      <c r="K68" s="14">
        <f t="shared" si="68"/>
        <v>0</v>
      </c>
      <c r="L68" s="14">
        <f t="shared" si="68"/>
        <v>0</v>
      </c>
      <c r="M68" s="14">
        <f t="shared" ref="M68:N68" si="69">+M152*M163</f>
        <v>0</v>
      </c>
      <c r="N68" s="14">
        <f t="shared" si="69"/>
        <v>0</v>
      </c>
      <c r="O68" s="14">
        <f t="shared" ref="O68" si="70">+O152*O163</f>
        <v>0</v>
      </c>
      <c r="P68" s="14">
        <f t="shared" ref="P68:P71" si="71">AVERAGE(D68:O68)</f>
        <v>386.40000000000003</v>
      </c>
      <c r="T68" s="9" t="s">
        <v>71</v>
      </c>
      <c r="U68" s="13"/>
      <c r="V68" s="14" t="e">
        <f>+V152*V163</f>
        <v>#REF!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 t="e">
        <f t="shared" ref="AH68:AH71" si="72">AVERAGE(V68:AG68)</f>
        <v>#REF!</v>
      </c>
    </row>
    <row r="69" spans="2:34" ht="45" x14ac:dyDescent="0.25">
      <c r="B69" s="9" t="s">
        <v>69</v>
      </c>
      <c r="C69" s="13"/>
      <c r="D69" s="18">
        <f>+D67/D68</f>
        <v>0.92790863668807988</v>
      </c>
      <c r="E69" s="18">
        <f t="shared" ref="E69:L69" si="73">+E67/E68</f>
        <v>0.95590368436321438</v>
      </c>
      <c r="F69" s="80">
        <f t="shared" si="73"/>
        <v>0.89473684210526316</v>
      </c>
      <c r="G69" s="18">
        <f t="shared" si="73"/>
        <v>0.92691622103386806</v>
      </c>
      <c r="H69" s="18">
        <f t="shared" si="73"/>
        <v>0.94211017740429503</v>
      </c>
      <c r="I69" s="18" t="e">
        <f t="shared" si="73"/>
        <v>#DIV/0!</v>
      </c>
      <c r="J69" s="18" t="e">
        <f t="shared" si="73"/>
        <v>#DIV/0!</v>
      </c>
      <c r="K69" s="18" t="e">
        <f t="shared" si="73"/>
        <v>#DIV/0!</v>
      </c>
      <c r="L69" s="18" t="e">
        <f t="shared" si="73"/>
        <v>#DIV/0!</v>
      </c>
      <c r="M69" s="18" t="e">
        <f t="shared" ref="M69:N69" si="74">+M67/M68</f>
        <v>#DIV/0!</v>
      </c>
      <c r="N69" s="18" t="e">
        <f t="shared" si="74"/>
        <v>#DIV/0!</v>
      </c>
      <c r="O69" s="18" t="e">
        <f t="shared" ref="O69" si="75">+O67/O68</f>
        <v>#DIV/0!</v>
      </c>
      <c r="P69" s="16" t="e">
        <f t="shared" si="71"/>
        <v>#DIV/0!</v>
      </c>
      <c r="T69" s="9" t="s">
        <v>69</v>
      </c>
      <c r="U69" s="13"/>
      <c r="V69" s="18" t="e">
        <f>+V67/V68</f>
        <v>#REF!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6" t="e">
        <f t="shared" si="72"/>
        <v>#REF!</v>
      </c>
    </row>
    <row r="70" spans="2:34" x14ac:dyDescent="0.25">
      <c r="B70" s="12" t="s">
        <v>75</v>
      </c>
      <c r="C70" s="5">
        <v>100</v>
      </c>
      <c r="D70" s="17">
        <v>0.9</v>
      </c>
      <c r="E70" s="17">
        <v>0.9</v>
      </c>
      <c r="F70" s="17">
        <v>0.9</v>
      </c>
      <c r="G70" s="17">
        <v>0.9</v>
      </c>
      <c r="H70" s="17">
        <v>0.9</v>
      </c>
      <c r="I70" s="17">
        <v>0.9</v>
      </c>
      <c r="J70" s="17">
        <v>0.9</v>
      </c>
      <c r="K70" s="17">
        <v>0.9</v>
      </c>
      <c r="L70" s="17">
        <v>0.9</v>
      </c>
      <c r="M70" s="17">
        <v>0.9</v>
      </c>
      <c r="N70" s="17">
        <v>0.9</v>
      </c>
      <c r="O70" s="17">
        <v>0.9</v>
      </c>
      <c r="P70" s="17">
        <f t="shared" si="71"/>
        <v>0.90000000000000024</v>
      </c>
      <c r="T70" s="12" t="s">
        <v>75</v>
      </c>
      <c r="U70" s="5">
        <v>100</v>
      </c>
      <c r="V70" s="17">
        <v>0.9</v>
      </c>
      <c r="W70" s="17">
        <v>0.9</v>
      </c>
      <c r="X70" s="17">
        <v>0.9</v>
      </c>
      <c r="Y70" s="17">
        <v>0.9</v>
      </c>
      <c r="Z70" s="17">
        <v>0.9</v>
      </c>
      <c r="AA70" s="17">
        <v>0.9</v>
      </c>
      <c r="AB70" s="17">
        <v>0.9</v>
      </c>
      <c r="AC70" s="17">
        <v>0.9</v>
      </c>
      <c r="AD70" s="17">
        <v>0.9</v>
      </c>
      <c r="AE70" s="17">
        <v>0.9</v>
      </c>
      <c r="AF70" s="17">
        <v>0.9</v>
      </c>
      <c r="AG70" s="17">
        <v>0.9</v>
      </c>
      <c r="AH70" s="17">
        <f t="shared" si="72"/>
        <v>0.90000000000000024</v>
      </c>
    </row>
    <row r="71" spans="2:34" x14ac:dyDescent="0.25">
      <c r="B71" s="12" t="s">
        <v>76</v>
      </c>
      <c r="C71" s="5">
        <v>100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f t="shared" si="71"/>
        <v>1</v>
      </c>
      <c r="T71" s="12" t="s">
        <v>76</v>
      </c>
      <c r="U71" s="5">
        <v>100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f t="shared" si="72"/>
        <v>1</v>
      </c>
    </row>
    <row r="74" spans="2:34" x14ac:dyDescent="0.25">
      <c r="D74" s="3" t="s">
        <v>119</v>
      </c>
      <c r="V74" s="3" t="s">
        <v>72</v>
      </c>
    </row>
    <row r="76" spans="2:34" ht="30" x14ac:dyDescent="0.25">
      <c r="C76" s="10" t="s">
        <v>47</v>
      </c>
      <c r="D76" s="22" t="s">
        <v>36</v>
      </c>
      <c r="E76" s="22" t="s">
        <v>35</v>
      </c>
      <c r="F76" s="22" t="s">
        <v>37</v>
      </c>
      <c r="G76" s="22" t="s">
        <v>38</v>
      </c>
      <c r="H76" s="22" t="s">
        <v>39</v>
      </c>
      <c r="I76" s="22" t="s">
        <v>40</v>
      </c>
      <c r="J76" s="22" t="s">
        <v>41</v>
      </c>
      <c r="K76" s="22" t="s">
        <v>42</v>
      </c>
      <c r="L76" s="22" t="s">
        <v>43</v>
      </c>
      <c r="M76" s="22" t="s">
        <v>44</v>
      </c>
      <c r="N76" s="22" t="s">
        <v>45</v>
      </c>
      <c r="O76" s="22" t="s">
        <v>46</v>
      </c>
      <c r="P76" s="22" t="s">
        <v>48</v>
      </c>
      <c r="U76" s="10" t="s">
        <v>47</v>
      </c>
      <c r="V76" s="22" t="s">
        <v>36</v>
      </c>
      <c r="W76" s="22" t="s">
        <v>35</v>
      </c>
      <c r="X76" s="22" t="s">
        <v>37</v>
      </c>
      <c r="Y76" s="22" t="s">
        <v>38</v>
      </c>
      <c r="Z76" s="22" t="s">
        <v>39</v>
      </c>
      <c r="AA76" s="22" t="s">
        <v>40</v>
      </c>
      <c r="AB76" s="22" t="s">
        <v>41</v>
      </c>
      <c r="AC76" s="22" t="s">
        <v>42</v>
      </c>
      <c r="AD76" s="22" t="s">
        <v>43</v>
      </c>
      <c r="AE76" s="22" t="s">
        <v>44</v>
      </c>
      <c r="AF76" s="22" t="s">
        <v>45</v>
      </c>
      <c r="AG76" s="22" t="s">
        <v>46</v>
      </c>
      <c r="AH76" s="22" t="s">
        <v>48</v>
      </c>
    </row>
    <row r="77" spans="2:34" x14ac:dyDescent="0.25">
      <c r="B77" s="6" t="s">
        <v>70</v>
      </c>
      <c r="C77" s="13"/>
      <c r="D77" s="14">
        <f>+D124</f>
        <v>16011</v>
      </c>
      <c r="E77" s="14">
        <f t="shared" ref="E77:L77" si="76">+E124</f>
        <v>17802</v>
      </c>
      <c r="F77" s="14">
        <f>+F124</f>
        <v>18743</v>
      </c>
      <c r="G77" s="14">
        <f t="shared" si="76"/>
        <v>15627</v>
      </c>
      <c r="H77" s="14">
        <f t="shared" si="76"/>
        <v>18433</v>
      </c>
      <c r="I77" s="14">
        <f t="shared" si="76"/>
        <v>0</v>
      </c>
      <c r="J77" s="14">
        <f t="shared" si="76"/>
        <v>0</v>
      </c>
      <c r="K77" s="14">
        <f t="shared" si="76"/>
        <v>0</v>
      </c>
      <c r="L77" s="14">
        <f t="shared" si="76"/>
        <v>0</v>
      </c>
      <c r="M77" s="14">
        <f t="shared" ref="M77:N77" si="77">+M124</f>
        <v>0</v>
      </c>
      <c r="N77" s="14">
        <f t="shared" si="77"/>
        <v>0</v>
      </c>
      <c r="O77" s="14">
        <f t="shared" ref="O77" si="78">+O124</f>
        <v>0</v>
      </c>
      <c r="P77" s="14">
        <f>AVERAGE(D77:O77)</f>
        <v>7218</v>
      </c>
      <c r="T77" s="6" t="s">
        <v>70</v>
      </c>
      <c r="U77" s="13"/>
      <c r="V77" s="14">
        <f>+D77</f>
        <v>16011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>
        <f>AVERAGE(V77:AG77)</f>
        <v>16011</v>
      </c>
    </row>
    <row r="78" spans="2:34" ht="30" x14ac:dyDescent="0.25">
      <c r="B78" s="9" t="s">
        <v>71</v>
      </c>
      <c r="C78" s="13"/>
      <c r="D78" s="14">
        <f t="shared" ref="D78:L78" si="79">+D148*D159</f>
        <v>17168</v>
      </c>
      <c r="E78" s="14">
        <f t="shared" si="79"/>
        <v>18032</v>
      </c>
      <c r="F78" s="14">
        <f t="shared" si="79"/>
        <v>20715.100000000002</v>
      </c>
      <c r="G78" s="14">
        <f t="shared" si="79"/>
        <v>17178.8</v>
      </c>
      <c r="H78" s="14">
        <f t="shared" si="79"/>
        <v>19296</v>
      </c>
      <c r="I78" s="14">
        <f t="shared" si="79"/>
        <v>0</v>
      </c>
      <c r="J78" s="14">
        <f t="shared" si="79"/>
        <v>0</v>
      </c>
      <c r="K78" s="14">
        <f t="shared" si="79"/>
        <v>0</v>
      </c>
      <c r="L78" s="14">
        <f t="shared" si="79"/>
        <v>0</v>
      </c>
      <c r="M78" s="14">
        <f t="shared" ref="M78:N78" si="80">+M148*M159</f>
        <v>0</v>
      </c>
      <c r="N78" s="14">
        <f t="shared" si="80"/>
        <v>0</v>
      </c>
      <c r="O78" s="14">
        <f t="shared" ref="O78" si="81">+O148*O159</f>
        <v>0</v>
      </c>
      <c r="P78" s="14">
        <f t="shared" ref="P78:P81" si="82">AVERAGE(D78:O78)</f>
        <v>7699.1583333333338</v>
      </c>
      <c r="T78" s="9" t="s">
        <v>71</v>
      </c>
      <c r="U78" s="13"/>
      <c r="V78" s="14">
        <f>+V148*V159</f>
        <v>15873.999999999996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>
        <f t="shared" ref="AH78:AH81" si="83">AVERAGE(V78:AG78)</f>
        <v>15873.999999999996</v>
      </c>
    </row>
    <row r="79" spans="2:34" ht="45" x14ac:dyDescent="0.25">
      <c r="B79" s="9" t="s">
        <v>69</v>
      </c>
      <c r="C79" s="13"/>
      <c r="D79" s="80">
        <f>+D77/D78</f>
        <v>0.93260717614165889</v>
      </c>
      <c r="E79" s="80">
        <f t="shared" ref="E79:L79" si="84">+E77/E78</f>
        <v>0.98724489795918369</v>
      </c>
      <c r="F79" s="80">
        <f>+F77/F78</f>
        <v>0.90479891480128016</v>
      </c>
      <c r="G79" s="80">
        <f t="shared" si="84"/>
        <v>0.90966772999278189</v>
      </c>
      <c r="H79" s="18">
        <f t="shared" si="84"/>
        <v>0.95527570480928692</v>
      </c>
      <c r="I79" s="18" t="e">
        <f t="shared" si="84"/>
        <v>#DIV/0!</v>
      </c>
      <c r="J79" s="18" t="e">
        <f t="shared" si="84"/>
        <v>#DIV/0!</v>
      </c>
      <c r="K79" s="18" t="e">
        <f t="shared" si="84"/>
        <v>#DIV/0!</v>
      </c>
      <c r="L79" s="18" t="e">
        <f t="shared" si="84"/>
        <v>#DIV/0!</v>
      </c>
      <c r="M79" s="18" t="e">
        <f t="shared" ref="M79:N79" si="85">+M77/M78</f>
        <v>#DIV/0!</v>
      </c>
      <c r="N79" s="18" t="e">
        <f t="shared" si="85"/>
        <v>#DIV/0!</v>
      </c>
      <c r="O79" s="18" t="e">
        <f t="shared" ref="O79" si="86">+O77/O78</f>
        <v>#DIV/0!</v>
      </c>
      <c r="P79" s="16" t="e">
        <f t="shared" si="82"/>
        <v>#DIV/0!</v>
      </c>
      <c r="T79" s="9" t="s">
        <v>69</v>
      </c>
      <c r="U79" s="13"/>
      <c r="V79" s="18">
        <f>+V77/V78</f>
        <v>1.0086304649111757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6">
        <f t="shared" si="83"/>
        <v>1.0086304649111757</v>
      </c>
    </row>
    <row r="80" spans="2:34" x14ac:dyDescent="0.25">
      <c r="B80" s="12" t="s">
        <v>75</v>
      </c>
      <c r="C80" s="5">
        <v>100</v>
      </c>
      <c r="D80" s="17">
        <v>0.9</v>
      </c>
      <c r="E80" s="17">
        <v>0.9</v>
      </c>
      <c r="F80" s="17">
        <v>0.9</v>
      </c>
      <c r="G80" s="17">
        <v>0.9</v>
      </c>
      <c r="H80" s="17">
        <v>0.9</v>
      </c>
      <c r="I80" s="17">
        <v>0.9</v>
      </c>
      <c r="J80" s="17">
        <v>0.9</v>
      </c>
      <c r="K80" s="17">
        <v>0.9</v>
      </c>
      <c r="L80" s="17">
        <v>0.9</v>
      </c>
      <c r="M80" s="17">
        <v>0.9</v>
      </c>
      <c r="N80" s="17">
        <v>0.9</v>
      </c>
      <c r="O80" s="17">
        <v>0.9</v>
      </c>
      <c r="P80" s="17">
        <f t="shared" si="82"/>
        <v>0.90000000000000024</v>
      </c>
      <c r="T80" s="12" t="s">
        <v>75</v>
      </c>
      <c r="U80" s="5">
        <v>100</v>
      </c>
      <c r="V80" s="17">
        <v>0.9</v>
      </c>
      <c r="W80" s="17">
        <v>0.9</v>
      </c>
      <c r="X80" s="17">
        <v>0.9</v>
      </c>
      <c r="Y80" s="17">
        <v>0.9</v>
      </c>
      <c r="Z80" s="17">
        <v>0.9</v>
      </c>
      <c r="AA80" s="17">
        <v>0.9</v>
      </c>
      <c r="AB80" s="17">
        <v>0.9</v>
      </c>
      <c r="AC80" s="17">
        <v>0.9</v>
      </c>
      <c r="AD80" s="17">
        <v>0.9</v>
      </c>
      <c r="AE80" s="17">
        <v>0.9</v>
      </c>
      <c r="AF80" s="17">
        <v>0.9</v>
      </c>
      <c r="AG80" s="17">
        <v>0.9</v>
      </c>
      <c r="AH80" s="17">
        <f t="shared" si="83"/>
        <v>0.90000000000000024</v>
      </c>
    </row>
    <row r="81" spans="2:34" x14ac:dyDescent="0.25">
      <c r="B81" s="12" t="s">
        <v>76</v>
      </c>
      <c r="C81" s="5">
        <v>100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f t="shared" si="82"/>
        <v>1</v>
      </c>
      <c r="T81" s="12" t="s">
        <v>76</v>
      </c>
      <c r="U81" s="5">
        <v>100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17">
        <v>1</v>
      </c>
      <c r="AF81" s="17">
        <v>1</v>
      </c>
      <c r="AG81" s="17">
        <v>1</v>
      </c>
      <c r="AH81" s="17">
        <f t="shared" si="83"/>
        <v>1</v>
      </c>
    </row>
    <row r="84" spans="2:34" x14ac:dyDescent="0.25">
      <c r="D84" s="3" t="s">
        <v>120</v>
      </c>
      <c r="V84" s="3" t="s">
        <v>73</v>
      </c>
    </row>
    <row r="86" spans="2:34" ht="30" x14ac:dyDescent="0.25">
      <c r="C86" s="10" t="s">
        <v>47</v>
      </c>
      <c r="D86" s="22" t="s">
        <v>36</v>
      </c>
      <c r="E86" s="22" t="s">
        <v>35</v>
      </c>
      <c r="F86" s="22" t="s">
        <v>37</v>
      </c>
      <c r="G86" s="22" t="s">
        <v>38</v>
      </c>
      <c r="H86" s="22" t="s">
        <v>39</v>
      </c>
      <c r="I86" s="22" t="s">
        <v>40</v>
      </c>
      <c r="J86" s="22" t="s">
        <v>41</v>
      </c>
      <c r="K86" s="22" t="s">
        <v>42</v>
      </c>
      <c r="L86" s="22" t="s">
        <v>43</v>
      </c>
      <c r="M86" s="22" t="s">
        <v>44</v>
      </c>
      <c r="N86" s="22" t="s">
        <v>45</v>
      </c>
      <c r="O86" s="22" t="s">
        <v>46</v>
      </c>
      <c r="P86" s="22" t="s">
        <v>48</v>
      </c>
      <c r="U86" s="10" t="s">
        <v>47</v>
      </c>
      <c r="V86" s="22" t="s">
        <v>36</v>
      </c>
      <c r="W86" s="22" t="s">
        <v>35</v>
      </c>
      <c r="X86" s="22" t="s">
        <v>37</v>
      </c>
      <c r="Y86" s="22" t="s">
        <v>38</v>
      </c>
      <c r="Z86" s="22" t="s">
        <v>39</v>
      </c>
      <c r="AA86" s="22" t="s">
        <v>40</v>
      </c>
      <c r="AB86" s="22" t="s">
        <v>41</v>
      </c>
      <c r="AC86" s="22" t="s">
        <v>42</v>
      </c>
      <c r="AD86" s="22" t="s">
        <v>43</v>
      </c>
      <c r="AE86" s="22" t="s">
        <v>44</v>
      </c>
      <c r="AF86" s="22" t="s">
        <v>45</v>
      </c>
      <c r="AG86" s="22" t="s">
        <v>46</v>
      </c>
      <c r="AH86" s="22" t="s">
        <v>48</v>
      </c>
    </row>
    <row r="87" spans="2:34" x14ac:dyDescent="0.25">
      <c r="B87" s="6" t="s">
        <v>70</v>
      </c>
      <c r="C87" s="13"/>
      <c r="D87" s="14">
        <f>+D126</f>
        <v>733</v>
      </c>
      <c r="E87" s="14">
        <f t="shared" ref="E87:L87" si="87">+E126</f>
        <v>382</v>
      </c>
      <c r="F87" s="14">
        <f t="shared" si="87"/>
        <v>517</v>
      </c>
      <c r="G87" s="14">
        <f t="shared" si="87"/>
        <v>445</v>
      </c>
      <c r="H87" s="14">
        <f t="shared" si="87"/>
        <v>605</v>
      </c>
      <c r="I87" s="14">
        <f t="shared" si="87"/>
        <v>0</v>
      </c>
      <c r="J87" s="14">
        <f t="shared" si="87"/>
        <v>0</v>
      </c>
      <c r="K87" s="14">
        <v>165</v>
      </c>
      <c r="L87" s="14">
        <f t="shared" si="87"/>
        <v>0</v>
      </c>
      <c r="M87" s="14">
        <f t="shared" ref="M87:N87" si="88">+M126</f>
        <v>0</v>
      </c>
      <c r="N87" s="14">
        <f t="shared" si="88"/>
        <v>0</v>
      </c>
      <c r="O87" s="14">
        <f t="shared" ref="O87" si="89">+O126</f>
        <v>0</v>
      </c>
      <c r="P87" s="14">
        <f>AVERAGE(D87:O87)</f>
        <v>237.25</v>
      </c>
      <c r="T87" s="6" t="s">
        <v>70</v>
      </c>
      <c r="U87" s="13"/>
      <c r="V87" s="14">
        <f>+D87</f>
        <v>733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>
        <f>AVERAGE(V87:AG87)</f>
        <v>733</v>
      </c>
    </row>
    <row r="88" spans="2:34" ht="30" x14ac:dyDescent="0.25">
      <c r="B88" s="9" t="s">
        <v>71</v>
      </c>
      <c r="C88" s="13"/>
      <c r="D88" s="14">
        <f t="shared" ref="D88:L88" si="90">+D150*D161</f>
        <v>780.3</v>
      </c>
      <c r="E88" s="14">
        <f t="shared" si="90"/>
        <v>527.4</v>
      </c>
      <c r="F88" s="14">
        <f t="shared" si="90"/>
        <v>526.26</v>
      </c>
      <c r="G88" s="14">
        <f t="shared" si="90"/>
        <v>406.8</v>
      </c>
      <c r="H88" s="14">
        <f t="shared" si="90"/>
        <v>666</v>
      </c>
      <c r="I88" s="14">
        <f t="shared" si="90"/>
        <v>0</v>
      </c>
      <c r="J88" s="14">
        <f t="shared" si="90"/>
        <v>0</v>
      </c>
      <c r="K88" s="14">
        <f>+K150*K161</f>
        <v>0</v>
      </c>
      <c r="L88" s="14">
        <f t="shared" si="90"/>
        <v>0</v>
      </c>
      <c r="M88" s="14">
        <f t="shared" ref="M88:N88" si="91">+M150*M161</f>
        <v>0</v>
      </c>
      <c r="N88" s="14">
        <f t="shared" si="91"/>
        <v>0</v>
      </c>
      <c r="O88" s="14">
        <f t="shared" ref="O88" si="92">+O150*O161</f>
        <v>0</v>
      </c>
      <c r="P88" s="14">
        <f t="shared" ref="P88:P91" si="93">AVERAGE(D88:O88)</f>
        <v>242.23</v>
      </c>
      <c r="T88" s="9" t="s">
        <v>71</v>
      </c>
      <c r="U88" s="13"/>
      <c r="V88" s="14" t="e">
        <f>+V150*V161</f>
        <v>#REF!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 t="e">
        <f t="shared" ref="AH88:AH91" si="94">AVERAGE(V88:AG88)</f>
        <v>#REF!</v>
      </c>
    </row>
    <row r="89" spans="2:34" ht="45" x14ac:dyDescent="0.25">
      <c r="B89" s="9" t="s">
        <v>69</v>
      </c>
      <c r="C89" s="13"/>
      <c r="D89" s="18">
        <f>+D87/D88</f>
        <v>0.93938228886325781</v>
      </c>
      <c r="E89" s="80">
        <f t="shared" ref="E89:L89" si="95">+E87/E88</f>
        <v>0.72430792567311342</v>
      </c>
      <c r="F89" s="18">
        <f t="shared" si="95"/>
        <v>0.98240413483829292</v>
      </c>
      <c r="G89" s="89">
        <f t="shared" si="95"/>
        <v>1.0939036381514258</v>
      </c>
      <c r="H89" s="18">
        <f t="shared" si="95"/>
        <v>0.90840840840840842</v>
      </c>
      <c r="I89" s="18" t="e">
        <f t="shared" si="95"/>
        <v>#DIV/0!</v>
      </c>
      <c r="J89" s="18" t="e">
        <f t="shared" si="95"/>
        <v>#DIV/0!</v>
      </c>
      <c r="K89" s="18" t="e">
        <f>+K87/K88</f>
        <v>#DIV/0!</v>
      </c>
      <c r="L89" s="18" t="e">
        <f t="shared" si="95"/>
        <v>#DIV/0!</v>
      </c>
      <c r="M89" s="18" t="e">
        <f t="shared" ref="M89:N89" si="96">+M87/M88</f>
        <v>#DIV/0!</v>
      </c>
      <c r="N89" s="18" t="e">
        <f t="shared" si="96"/>
        <v>#DIV/0!</v>
      </c>
      <c r="O89" s="18" t="e">
        <f t="shared" ref="O89" si="97">+O87/O88</f>
        <v>#DIV/0!</v>
      </c>
      <c r="P89" s="16" t="e">
        <f t="shared" si="93"/>
        <v>#DIV/0!</v>
      </c>
      <c r="T89" s="9" t="s">
        <v>69</v>
      </c>
      <c r="U89" s="13"/>
      <c r="V89" s="18" t="e">
        <f>+V87/V88</f>
        <v>#REF!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" t="e">
        <f t="shared" si="94"/>
        <v>#REF!</v>
      </c>
    </row>
    <row r="90" spans="2:34" x14ac:dyDescent="0.25">
      <c r="B90" s="12" t="s">
        <v>75</v>
      </c>
      <c r="C90" s="5">
        <v>100</v>
      </c>
      <c r="D90" s="17">
        <v>0.9</v>
      </c>
      <c r="E90" s="17">
        <v>0.9</v>
      </c>
      <c r="F90" s="17">
        <v>0.9</v>
      </c>
      <c r="G90" s="17">
        <v>0.9</v>
      </c>
      <c r="H90" s="17">
        <v>0.9</v>
      </c>
      <c r="I90" s="17">
        <v>0.9</v>
      </c>
      <c r="J90" s="17">
        <v>0.9</v>
      </c>
      <c r="K90" s="17">
        <v>0.9</v>
      </c>
      <c r="L90" s="17">
        <v>0.9</v>
      </c>
      <c r="M90" s="17">
        <v>0.9</v>
      </c>
      <c r="N90" s="17">
        <v>0.9</v>
      </c>
      <c r="O90" s="17">
        <v>0.9</v>
      </c>
      <c r="P90" s="17">
        <f t="shared" si="93"/>
        <v>0.90000000000000024</v>
      </c>
      <c r="T90" s="12" t="s">
        <v>75</v>
      </c>
      <c r="U90" s="5">
        <v>100</v>
      </c>
      <c r="V90" s="17">
        <v>0.9</v>
      </c>
      <c r="W90" s="17">
        <v>0.9</v>
      </c>
      <c r="X90" s="17">
        <v>0.9</v>
      </c>
      <c r="Y90" s="17">
        <v>0.9</v>
      </c>
      <c r="Z90" s="17">
        <v>0.9</v>
      </c>
      <c r="AA90" s="17">
        <v>0.9</v>
      </c>
      <c r="AB90" s="17">
        <v>0.9</v>
      </c>
      <c r="AC90" s="17">
        <v>0.9</v>
      </c>
      <c r="AD90" s="17">
        <v>0.9</v>
      </c>
      <c r="AE90" s="17">
        <v>0.9</v>
      </c>
      <c r="AF90" s="17">
        <v>0.9</v>
      </c>
      <c r="AG90" s="17">
        <v>0.9</v>
      </c>
      <c r="AH90" s="17">
        <f t="shared" si="94"/>
        <v>0.90000000000000024</v>
      </c>
    </row>
    <row r="91" spans="2:34" x14ac:dyDescent="0.25">
      <c r="B91" s="12" t="s">
        <v>76</v>
      </c>
      <c r="C91" s="5">
        <v>100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17">
        <f t="shared" si="93"/>
        <v>1</v>
      </c>
      <c r="T91" s="12" t="s">
        <v>76</v>
      </c>
      <c r="U91" s="5">
        <v>100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7">
        <v>1</v>
      </c>
      <c r="AD91" s="17">
        <v>1</v>
      </c>
      <c r="AE91" s="17">
        <v>1</v>
      </c>
      <c r="AF91" s="17">
        <v>1</v>
      </c>
      <c r="AG91" s="17">
        <v>1</v>
      </c>
      <c r="AH91" s="17">
        <f t="shared" si="94"/>
        <v>1</v>
      </c>
    </row>
    <row r="94" spans="2:34" x14ac:dyDescent="0.25">
      <c r="D94" s="3" t="s">
        <v>121</v>
      </c>
      <c r="V94" s="3" t="s">
        <v>74</v>
      </c>
    </row>
    <row r="96" spans="2:34" ht="30" x14ac:dyDescent="0.25">
      <c r="C96" s="10" t="s">
        <v>47</v>
      </c>
      <c r="D96" s="22" t="s">
        <v>36</v>
      </c>
      <c r="E96" s="22" t="s">
        <v>35</v>
      </c>
      <c r="F96" s="22" t="s">
        <v>37</v>
      </c>
      <c r="G96" s="22" t="s">
        <v>38</v>
      </c>
      <c r="H96" s="22" t="s">
        <v>39</v>
      </c>
      <c r="I96" s="22" t="s">
        <v>40</v>
      </c>
      <c r="J96" s="22" t="s">
        <v>41</v>
      </c>
      <c r="K96" s="22" t="s">
        <v>42</v>
      </c>
      <c r="L96" s="22" t="s">
        <v>43</v>
      </c>
      <c r="M96" s="22" t="s">
        <v>44</v>
      </c>
      <c r="N96" s="22" t="s">
        <v>45</v>
      </c>
      <c r="O96" s="22" t="s">
        <v>46</v>
      </c>
      <c r="P96" s="22" t="s">
        <v>48</v>
      </c>
      <c r="U96" s="10" t="s">
        <v>47</v>
      </c>
      <c r="V96" s="22" t="s">
        <v>36</v>
      </c>
      <c r="W96" s="22" t="s">
        <v>35</v>
      </c>
      <c r="X96" s="22" t="s">
        <v>37</v>
      </c>
      <c r="Y96" s="22" t="s">
        <v>38</v>
      </c>
      <c r="Z96" s="22" t="s">
        <v>39</v>
      </c>
      <c r="AA96" s="22" t="s">
        <v>40</v>
      </c>
      <c r="AB96" s="22" t="s">
        <v>41</v>
      </c>
      <c r="AC96" s="22" t="s">
        <v>42</v>
      </c>
      <c r="AD96" s="22" t="s">
        <v>43</v>
      </c>
      <c r="AE96" s="22" t="s">
        <v>44</v>
      </c>
      <c r="AF96" s="22" t="s">
        <v>45</v>
      </c>
      <c r="AG96" s="22" t="s">
        <v>46</v>
      </c>
      <c r="AH96" s="22" t="s">
        <v>48</v>
      </c>
    </row>
    <row r="97" spans="2:34" x14ac:dyDescent="0.25">
      <c r="B97" s="6" t="s">
        <v>70</v>
      </c>
      <c r="C97" s="13"/>
      <c r="D97" s="14">
        <f>+D125</f>
        <v>6621</v>
      </c>
      <c r="E97" s="14">
        <f t="shared" ref="E97:L97" si="98">+E125</f>
        <v>8339</v>
      </c>
      <c r="F97" s="14">
        <f t="shared" si="98"/>
        <v>7998</v>
      </c>
      <c r="G97" s="14">
        <f t="shared" si="98"/>
        <v>7620</v>
      </c>
      <c r="H97" s="14">
        <f t="shared" si="98"/>
        <v>8153</v>
      </c>
      <c r="I97" s="14">
        <f t="shared" si="98"/>
        <v>0</v>
      </c>
      <c r="J97" s="14">
        <f t="shared" si="98"/>
        <v>0</v>
      </c>
      <c r="K97" s="14">
        <f t="shared" si="98"/>
        <v>0</v>
      </c>
      <c r="L97" s="14">
        <f t="shared" si="98"/>
        <v>0</v>
      </c>
      <c r="M97" s="14">
        <f t="shared" ref="M97:N97" si="99">+M125</f>
        <v>0</v>
      </c>
      <c r="N97" s="14">
        <f t="shared" si="99"/>
        <v>0</v>
      </c>
      <c r="O97" s="14">
        <f t="shared" ref="O97" si="100">+O125</f>
        <v>0</v>
      </c>
      <c r="P97" s="14">
        <f>AVERAGE(D97:O97)</f>
        <v>3227.5833333333335</v>
      </c>
      <c r="T97" s="6" t="s">
        <v>70</v>
      </c>
      <c r="U97" s="13"/>
      <c r="V97" s="14">
        <f>+D97</f>
        <v>6621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>
        <f>AVERAGE(V97:AG97)</f>
        <v>6621</v>
      </c>
    </row>
    <row r="98" spans="2:34" ht="30" x14ac:dyDescent="0.25">
      <c r="B98" s="9" t="s">
        <v>71</v>
      </c>
      <c r="C98" s="13"/>
      <c r="D98" s="14">
        <f t="shared" ref="D98:L98" si="101">+D149*D160</f>
        <v>7318.8</v>
      </c>
      <c r="E98" s="14">
        <f t="shared" si="101"/>
        <v>8388</v>
      </c>
      <c r="F98" s="14">
        <f t="shared" si="101"/>
        <v>8226</v>
      </c>
      <c r="G98" s="14">
        <f t="shared" si="101"/>
        <v>8712</v>
      </c>
      <c r="H98" s="14">
        <f t="shared" si="101"/>
        <v>8892</v>
      </c>
      <c r="I98" s="14">
        <f t="shared" si="101"/>
        <v>0</v>
      </c>
      <c r="J98" s="14">
        <f t="shared" si="101"/>
        <v>0</v>
      </c>
      <c r="K98" s="14">
        <f t="shared" si="101"/>
        <v>0</v>
      </c>
      <c r="L98" s="14">
        <f t="shared" si="101"/>
        <v>0</v>
      </c>
      <c r="M98" s="14">
        <f t="shared" ref="M98:N98" si="102">+M149*M160</f>
        <v>0</v>
      </c>
      <c r="N98" s="14">
        <f t="shared" si="102"/>
        <v>0</v>
      </c>
      <c r="O98" s="14">
        <f t="shared" ref="O98" si="103">+O149*O160</f>
        <v>0</v>
      </c>
      <c r="P98" s="14">
        <f t="shared" ref="P98:P101" si="104">AVERAGE(D98:O98)</f>
        <v>3461.4</v>
      </c>
      <c r="T98" s="9" t="s">
        <v>71</v>
      </c>
      <c r="U98" s="13"/>
      <c r="V98" s="14" t="e">
        <f>+V149*V160</f>
        <v>#REF!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 t="e">
        <f t="shared" ref="AH98:AH101" si="105">AVERAGE(V98:AG98)</f>
        <v>#REF!</v>
      </c>
    </row>
    <row r="99" spans="2:34" ht="45" x14ac:dyDescent="0.25">
      <c r="B99" s="9" t="s">
        <v>69</v>
      </c>
      <c r="C99" s="13"/>
      <c r="D99" s="18">
        <f>+D97/D98</f>
        <v>0.90465650106574846</v>
      </c>
      <c r="E99" s="18">
        <f t="shared" ref="E99:L99" si="106">+E97/E98</f>
        <v>0.99415832141154026</v>
      </c>
      <c r="F99" s="18">
        <f t="shared" si="106"/>
        <v>0.97228300510576227</v>
      </c>
      <c r="G99" s="89">
        <f t="shared" si="106"/>
        <v>0.87465564738292012</v>
      </c>
      <c r="H99" s="18">
        <f t="shared" si="106"/>
        <v>0.91689158794421954</v>
      </c>
      <c r="I99" s="18" t="e">
        <f t="shared" si="106"/>
        <v>#DIV/0!</v>
      </c>
      <c r="J99" s="18" t="e">
        <f t="shared" si="106"/>
        <v>#DIV/0!</v>
      </c>
      <c r="K99" s="18" t="e">
        <f t="shared" si="106"/>
        <v>#DIV/0!</v>
      </c>
      <c r="L99" s="18" t="e">
        <f t="shared" si="106"/>
        <v>#DIV/0!</v>
      </c>
      <c r="M99" s="18" t="e">
        <f t="shared" ref="M99:N99" si="107">+M97/M98</f>
        <v>#DIV/0!</v>
      </c>
      <c r="N99" s="18" t="e">
        <f t="shared" si="107"/>
        <v>#DIV/0!</v>
      </c>
      <c r="O99" s="18" t="e">
        <f t="shared" ref="O99" si="108">+O97/O98</f>
        <v>#DIV/0!</v>
      </c>
      <c r="P99" s="16" t="e">
        <f t="shared" si="104"/>
        <v>#DIV/0!</v>
      </c>
      <c r="T99" s="9" t="s">
        <v>69</v>
      </c>
      <c r="U99" s="13"/>
      <c r="V99" s="18" t="e">
        <f>+V97/V98</f>
        <v>#REF!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" t="e">
        <f t="shared" si="105"/>
        <v>#REF!</v>
      </c>
    </row>
    <row r="100" spans="2:34" x14ac:dyDescent="0.25">
      <c r="B100" s="12" t="s">
        <v>75</v>
      </c>
      <c r="C100" s="5">
        <v>100</v>
      </c>
      <c r="D100" s="17">
        <v>0.9</v>
      </c>
      <c r="E100" s="17">
        <v>0.9</v>
      </c>
      <c r="F100" s="17">
        <v>0.9</v>
      </c>
      <c r="G100" s="17">
        <v>0.9</v>
      </c>
      <c r="H100" s="17">
        <v>0.9</v>
      </c>
      <c r="I100" s="17">
        <v>0.9</v>
      </c>
      <c r="J100" s="17">
        <v>0.9</v>
      </c>
      <c r="K100" s="17">
        <v>0.9</v>
      </c>
      <c r="L100" s="17">
        <v>0.9</v>
      </c>
      <c r="M100" s="17">
        <v>0.9</v>
      </c>
      <c r="N100" s="17">
        <v>0.9</v>
      </c>
      <c r="O100" s="17">
        <v>0.9</v>
      </c>
      <c r="P100" s="17">
        <f t="shared" si="104"/>
        <v>0.90000000000000024</v>
      </c>
      <c r="T100" s="12" t="s">
        <v>75</v>
      </c>
      <c r="U100" s="5">
        <v>100</v>
      </c>
      <c r="V100" s="17">
        <v>0.9</v>
      </c>
      <c r="W100" s="17">
        <v>0.9</v>
      </c>
      <c r="X100" s="17">
        <v>0.9</v>
      </c>
      <c r="Y100" s="17">
        <v>0.9</v>
      </c>
      <c r="Z100" s="17">
        <v>0.9</v>
      </c>
      <c r="AA100" s="17">
        <v>0.9</v>
      </c>
      <c r="AB100" s="17">
        <v>0.9</v>
      </c>
      <c r="AC100" s="17">
        <v>0.9</v>
      </c>
      <c r="AD100" s="17">
        <v>0.9</v>
      </c>
      <c r="AE100" s="17">
        <v>0.9</v>
      </c>
      <c r="AF100" s="17">
        <v>0.9</v>
      </c>
      <c r="AG100" s="17">
        <v>0.9</v>
      </c>
      <c r="AH100" s="17">
        <f t="shared" si="105"/>
        <v>0.90000000000000024</v>
      </c>
    </row>
    <row r="101" spans="2:34" x14ac:dyDescent="0.25">
      <c r="B101" s="12" t="s">
        <v>76</v>
      </c>
      <c r="C101" s="5">
        <v>100</v>
      </c>
      <c r="D101" s="17">
        <v>1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f t="shared" si="104"/>
        <v>1</v>
      </c>
      <c r="T101" s="12" t="s">
        <v>76</v>
      </c>
      <c r="U101" s="5">
        <v>100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f t="shared" si="105"/>
        <v>1</v>
      </c>
    </row>
    <row r="104" spans="2:34" x14ac:dyDescent="0.25">
      <c r="D104" s="3" t="s">
        <v>126</v>
      </c>
    </row>
    <row r="106" spans="2:34" ht="30" x14ac:dyDescent="0.25">
      <c r="C106" s="10" t="s">
        <v>47</v>
      </c>
      <c r="D106" s="22" t="s">
        <v>36</v>
      </c>
      <c r="E106" s="22" t="s">
        <v>35</v>
      </c>
      <c r="F106" s="22" t="s">
        <v>37</v>
      </c>
      <c r="G106" s="22" t="s">
        <v>38</v>
      </c>
      <c r="H106" s="22" t="s">
        <v>39</v>
      </c>
      <c r="I106" s="22" t="s">
        <v>40</v>
      </c>
      <c r="J106" s="22" t="s">
        <v>41</v>
      </c>
      <c r="K106" s="22" t="s">
        <v>42</v>
      </c>
      <c r="L106" s="22" t="s">
        <v>43</v>
      </c>
      <c r="M106" s="22" t="s">
        <v>44</v>
      </c>
      <c r="N106" s="22" t="s">
        <v>45</v>
      </c>
      <c r="O106" s="22" t="s">
        <v>46</v>
      </c>
      <c r="P106" s="22" t="s">
        <v>48</v>
      </c>
    </row>
    <row r="107" spans="2:34" ht="31.5" customHeight="1" x14ac:dyDescent="0.25">
      <c r="B107" s="9" t="s">
        <v>123</v>
      </c>
      <c r="C107" s="13"/>
      <c r="D107" s="87">
        <f>(+D172/(D126+D172))</f>
        <v>4.2818527272489845E-2</v>
      </c>
      <c r="E107" s="87">
        <f>(+E172/(E126+E172))</f>
        <v>3.5109876231371559E-2</v>
      </c>
      <c r="F107" s="87">
        <f>(+F172/(F126+F172))</f>
        <v>3.7423198659467513E-2</v>
      </c>
      <c r="G107" s="87">
        <f>(+G172/G126)</f>
        <v>4.2471910112359547E-2</v>
      </c>
      <c r="H107" s="87">
        <f t="shared" ref="H107:O107" si="109">(+H172/H126)</f>
        <v>3.4710743801652892E-2</v>
      </c>
      <c r="I107" s="87" t="e">
        <f t="shared" si="109"/>
        <v>#DIV/0!</v>
      </c>
      <c r="J107" s="87" t="e">
        <f t="shared" si="109"/>
        <v>#DIV/0!</v>
      </c>
      <c r="K107" s="87" t="e">
        <f t="shared" si="109"/>
        <v>#DIV/0!</v>
      </c>
      <c r="L107" s="87" t="e">
        <f t="shared" si="109"/>
        <v>#DIV/0!</v>
      </c>
      <c r="M107" s="87" t="e">
        <f t="shared" si="109"/>
        <v>#DIV/0!</v>
      </c>
      <c r="N107" s="87" t="e">
        <f t="shared" si="109"/>
        <v>#DIV/0!</v>
      </c>
      <c r="O107" s="87" t="e">
        <f t="shared" si="109"/>
        <v>#DIV/0!</v>
      </c>
      <c r="P107" s="14" t="e">
        <f>AVERAGE(D107:O107)</f>
        <v>#DIV/0!</v>
      </c>
    </row>
    <row r="108" spans="2:34" x14ac:dyDescent="0.25">
      <c r="B108" s="12" t="s">
        <v>75</v>
      </c>
      <c r="C108" s="5">
        <v>100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f t="shared" ref="P108:P109" si="110">AVERAGE(D108:O108)</f>
        <v>0</v>
      </c>
    </row>
    <row r="109" spans="2:34" x14ac:dyDescent="0.25">
      <c r="B109" s="12" t="s">
        <v>76</v>
      </c>
      <c r="C109" s="5">
        <v>100</v>
      </c>
      <c r="D109" s="17">
        <v>7.0000000000000007E-2</v>
      </c>
      <c r="E109" s="17">
        <v>7.0000000000000007E-2</v>
      </c>
      <c r="F109" s="17">
        <v>7.0000000000000007E-2</v>
      </c>
      <c r="G109" s="17">
        <v>7.0000000000000007E-2</v>
      </c>
      <c r="H109" s="17">
        <v>7.0000000000000007E-2</v>
      </c>
      <c r="I109" s="17">
        <v>7.0000000000000007E-2</v>
      </c>
      <c r="J109" s="17">
        <v>7.0000000000000007E-2</v>
      </c>
      <c r="K109" s="17">
        <v>7.0000000000000007E-2</v>
      </c>
      <c r="L109" s="17">
        <v>7.0000000000000007E-2</v>
      </c>
      <c r="M109" s="17">
        <v>7.0000000000000007E-2</v>
      </c>
      <c r="N109" s="17">
        <v>7.0000000000000007E-2</v>
      </c>
      <c r="O109" s="17">
        <v>7.0000000000000007E-2</v>
      </c>
      <c r="P109" s="17">
        <f t="shared" si="110"/>
        <v>7.0000000000000021E-2</v>
      </c>
    </row>
    <row r="110" spans="2:34" x14ac:dyDescent="0.25">
      <c r="B110" s="21"/>
      <c r="C110" s="3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2:34" x14ac:dyDescent="0.25">
      <c r="B111" s="2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34" x14ac:dyDescent="0.25">
      <c r="D112" s="3" t="s">
        <v>127</v>
      </c>
    </row>
    <row r="114" spans="2:18" ht="30" x14ac:dyDescent="0.25">
      <c r="C114" s="10" t="s">
        <v>47</v>
      </c>
      <c r="D114" s="22" t="s">
        <v>36</v>
      </c>
      <c r="E114" s="22" t="s">
        <v>35</v>
      </c>
      <c r="F114" s="22" t="s">
        <v>37</v>
      </c>
      <c r="G114" s="22" t="s">
        <v>38</v>
      </c>
      <c r="H114" s="22" t="s">
        <v>39</v>
      </c>
      <c r="I114" s="22" t="s">
        <v>40</v>
      </c>
      <c r="J114" s="22" t="s">
        <v>41</v>
      </c>
      <c r="K114" s="22" t="s">
        <v>42</v>
      </c>
      <c r="L114" s="22" t="s">
        <v>43</v>
      </c>
      <c r="M114" s="22" t="s">
        <v>44</v>
      </c>
      <c r="N114" s="22" t="s">
        <v>45</v>
      </c>
      <c r="O114" s="22" t="s">
        <v>46</v>
      </c>
      <c r="P114" s="22" t="s">
        <v>48</v>
      </c>
    </row>
    <row r="115" spans="2:18" ht="32.25" customHeight="1" x14ac:dyDescent="0.25">
      <c r="B115" s="9" t="s">
        <v>122</v>
      </c>
      <c r="C115" s="13"/>
      <c r="D115" s="85">
        <f>+D174/(D128+D174)</f>
        <v>0</v>
      </c>
      <c r="E115" s="85">
        <f t="shared" ref="E115:F115" si="111">+E174/(E128+E174)</f>
        <v>0</v>
      </c>
      <c r="F115" s="85">
        <f t="shared" si="111"/>
        <v>0</v>
      </c>
      <c r="G115" s="85">
        <f t="shared" ref="G115:O115" si="112">+G174/G128</f>
        <v>2.6282051282051282E-2</v>
      </c>
      <c r="H115" s="85">
        <f t="shared" si="112"/>
        <v>1.4866204162537165E-2</v>
      </c>
      <c r="I115" s="85" t="e">
        <f t="shared" si="112"/>
        <v>#DIV/0!</v>
      </c>
      <c r="J115" s="85" t="e">
        <f t="shared" si="112"/>
        <v>#DIV/0!</v>
      </c>
      <c r="K115" s="85" t="e">
        <f t="shared" si="112"/>
        <v>#DIV/0!</v>
      </c>
      <c r="L115" s="85" t="e">
        <f t="shared" si="112"/>
        <v>#DIV/0!</v>
      </c>
      <c r="M115" s="85" t="e">
        <f t="shared" si="112"/>
        <v>#DIV/0!</v>
      </c>
      <c r="N115" s="85" t="e">
        <f t="shared" si="112"/>
        <v>#DIV/0!</v>
      </c>
      <c r="O115" s="85" t="e">
        <f t="shared" si="112"/>
        <v>#DIV/0!</v>
      </c>
      <c r="P115" s="14" t="e">
        <f>AVERAGE(D115:O115)</f>
        <v>#DIV/0!</v>
      </c>
    </row>
    <row r="116" spans="2:18" x14ac:dyDescent="0.25">
      <c r="B116" s="12" t="s">
        <v>75</v>
      </c>
      <c r="C116" s="5">
        <v>100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f t="shared" ref="P116" si="113">AVERAGE(D116:O116)</f>
        <v>0</v>
      </c>
    </row>
    <row r="117" spans="2:18" x14ac:dyDescent="0.25">
      <c r="B117" s="12" t="s">
        <v>76</v>
      </c>
      <c r="C117" s="5">
        <v>100</v>
      </c>
      <c r="D117" s="17">
        <v>7.0000000000000007E-2</v>
      </c>
      <c r="E117" s="17">
        <v>7.0000000000000007E-2</v>
      </c>
      <c r="F117" s="17">
        <v>7.0000000000000007E-2</v>
      </c>
      <c r="G117" s="17">
        <v>7.0000000000000007E-2</v>
      </c>
      <c r="H117" s="17">
        <v>7.0000000000000007E-2</v>
      </c>
      <c r="I117" s="17">
        <v>7.0000000000000007E-2</v>
      </c>
      <c r="J117" s="17">
        <v>7.0000000000000007E-2</v>
      </c>
      <c r="K117" s="17">
        <v>7.0000000000000007E-2</v>
      </c>
      <c r="L117" s="17">
        <v>7.0000000000000007E-2</v>
      </c>
      <c r="M117" s="17">
        <v>7.0000000000000007E-2</v>
      </c>
      <c r="N117" s="17">
        <v>7.0000000000000007E-2</v>
      </c>
      <c r="O117" s="17">
        <v>7.0000000000000007E-2</v>
      </c>
      <c r="P117" s="17">
        <f>AVERAGE(D117:O117)</f>
        <v>7.0000000000000021E-2</v>
      </c>
    </row>
    <row r="119" spans="2:18" s="20" customFormat="1" x14ac:dyDescent="0.25"/>
    <row r="121" spans="2:18" x14ac:dyDescent="0.25">
      <c r="D121" s="3" t="s">
        <v>58</v>
      </c>
    </row>
    <row r="123" spans="2:18" ht="30" x14ac:dyDescent="0.25">
      <c r="C123" s="10" t="s">
        <v>47</v>
      </c>
      <c r="D123" s="23" t="s">
        <v>36</v>
      </c>
      <c r="E123" s="23" t="s">
        <v>35</v>
      </c>
      <c r="F123" s="23" t="s">
        <v>37</v>
      </c>
      <c r="G123" s="23" t="s">
        <v>38</v>
      </c>
      <c r="H123" s="23" t="s">
        <v>39</v>
      </c>
      <c r="I123" s="23" t="s">
        <v>40</v>
      </c>
      <c r="J123" s="23" t="s">
        <v>41</v>
      </c>
      <c r="K123" s="23" t="s">
        <v>42</v>
      </c>
      <c r="L123" s="23" t="s">
        <v>43</v>
      </c>
      <c r="M123" s="23" t="s">
        <v>44</v>
      </c>
      <c r="N123" s="23" t="s">
        <v>45</v>
      </c>
      <c r="O123" s="23" t="s">
        <v>46</v>
      </c>
      <c r="P123" s="23" t="s">
        <v>48</v>
      </c>
    </row>
    <row r="124" spans="2:18" x14ac:dyDescent="0.25">
      <c r="B124" s="6" t="s">
        <v>51</v>
      </c>
      <c r="C124" s="13"/>
      <c r="D124" s="14">
        <v>16011</v>
      </c>
      <c r="E124" s="14">
        <v>17802</v>
      </c>
      <c r="F124" s="14">
        <v>18743</v>
      </c>
      <c r="G124" s="14">
        <v>15627</v>
      </c>
      <c r="H124" s="14">
        <v>18433</v>
      </c>
      <c r="I124" s="14"/>
      <c r="J124" s="14"/>
      <c r="K124" s="14"/>
      <c r="L124" s="14"/>
      <c r="M124" s="14"/>
      <c r="N124" s="14"/>
      <c r="O124" s="14"/>
      <c r="P124" s="7">
        <f t="shared" ref="P124:P130" si="114">AVERAGE(D124:O124)</f>
        <v>17323.2</v>
      </c>
      <c r="R124" s="27"/>
    </row>
    <row r="125" spans="2:18" x14ac:dyDescent="0.25">
      <c r="B125" s="6" t="s">
        <v>52</v>
      </c>
      <c r="C125" s="13"/>
      <c r="D125" s="7">
        <v>6621</v>
      </c>
      <c r="E125" s="14">
        <v>8339</v>
      </c>
      <c r="F125" s="14">
        <v>7998</v>
      </c>
      <c r="G125" s="14">
        <v>7620</v>
      </c>
      <c r="H125" s="14">
        <v>8153</v>
      </c>
      <c r="I125" s="14"/>
      <c r="J125" s="14"/>
      <c r="K125" s="14"/>
      <c r="L125" s="14"/>
      <c r="M125" s="14"/>
      <c r="N125" s="14"/>
      <c r="O125" s="14"/>
      <c r="P125" s="7">
        <f t="shared" si="114"/>
        <v>7746.2</v>
      </c>
      <c r="R125" s="27"/>
    </row>
    <row r="126" spans="2:18" x14ac:dyDescent="0.25">
      <c r="B126" s="6" t="s">
        <v>53</v>
      </c>
      <c r="C126" s="13"/>
      <c r="D126" s="14">
        <v>733</v>
      </c>
      <c r="E126" s="14">
        <v>382</v>
      </c>
      <c r="F126" s="14">
        <v>517</v>
      </c>
      <c r="G126" s="14">
        <v>445</v>
      </c>
      <c r="H126" s="83">
        <v>605</v>
      </c>
      <c r="I126" s="14"/>
      <c r="J126" s="14"/>
      <c r="K126" s="14"/>
      <c r="L126" s="14"/>
      <c r="M126" s="14"/>
      <c r="N126" s="14"/>
      <c r="O126" s="14"/>
      <c r="P126" s="7">
        <f t="shared" si="114"/>
        <v>536.4</v>
      </c>
      <c r="R126" s="27"/>
    </row>
    <row r="127" spans="2:18" x14ac:dyDescent="0.25">
      <c r="B127" s="6" t="s">
        <v>54</v>
      </c>
      <c r="C127" s="13"/>
      <c r="D127" s="14">
        <v>15</v>
      </c>
      <c r="E127" s="14">
        <v>37</v>
      </c>
      <c r="F127" s="14">
        <v>0</v>
      </c>
      <c r="G127" s="14">
        <v>0</v>
      </c>
      <c r="H127" s="14">
        <v>0</v>
      </c>
      <c r="I127" s="14"/>
      <c r="J127" s="14"/>
      <c r="K127" s="14"/>
      <c r="L127" s="14"/>
      <c r="M127" s="14"/>
      <c r="N127" s="14"/>
      <c r="O127" s="14"/>
      <c r="P127" s="7">
        <f t="shared" si="114"/>
        <v>10.4</v>
      </c>
      <c r="R127" s="27"/>
    </row>
    <row r="128" spans="2:18" x14ac:dyDescent="0.25">
      <c r="B128" s="6" t="s">
        <v>55</v>
      </c>
      <c r="C128" s="13"/>
      <c r="D128" s="14">
        <v>780</v>
      </c>
      <c r="E128" s="14">
        <v>659</v>
      </c>
      <c r="F128" s="14">
        <v>918</v>
      </c>
      <c r="G128" s="14">
        <v>936</v>
      </c>
      <c r="H128" s="14">
        <v>1009</v>
      </c>
      <c r="I128" s="14"/>
      <c r="J128" s="14"/>
      <c r="K128" s="14"/>
      <c r="L128" s="14"/>
      <c r="M128" s="14"/>
      <c r="N128" s="14"/>
      <c r="O128" s="14"/>
      <c r="P128" s="7">
        <f t="shared" si="114"/>
        <v>860.4</v>
      </c>
      <c r="R128" s="27"/>
    </row>
    <row r="129" spans="2:18" x14ac:dyDescent="0.25">
      <c r="B129" s="6" t="s">
        <v>66</v>
      </c>
      <c r="C129" s="13"/>
      <c r="D129" s="14">
        <v>0</v>
      </c>
      <c r="E129" s="14">
        <v>7</v>
      </c>
      <c r="F129" s="14">
        <v>23</v>
      </c>
      <c r="G129" s="14">
        <v>13</v>
      </c>
      <c r="H129" s="83">
        <v>92</v>
      </c>
      <c r="I129" s="14"/>
      <c r="J129" s="14"/>
      <c r="K129" s="14"/>
      <c r="L129" s="14"/>
      <c r="M129" s="14"/>
      <c r="N129" s="14"/>
      <c r="O129" s="14"/>
      <c r="P129" s="7">
        <f t="shared" si="114"/>
        <v>27</v>
      </c>
      <c r="R129" s="27"/>
    </row>
    <row r="130" spans="2:18" x14ac:dyDescent="0.25">
      <c r="B130" s="12" t="s">
        <v>56</v>
      </c>
      <c r="C130" s="5"/>
      <c r="D130" s="15">
        <f t="shared" ref="D130:O130" si="115">SUM(D124:D129)</f>
        <v>24160</v>
      </c>
      <c r="E130" s="15">
        <f t="shared" si="115"/>
        <v>27226</v>
      </c>
      <c r="F130" s="15">
        <f t="shared" si="115"/>
        <v>28199</v>
      </c>
      <c r="G130" s="15">
        <f t="shared" si="115"/>
        <v>24641</v>
      </c>
      <c r="H130" s="15">
        <f t="shared" si="115"/>
        <v>28292</v>
      </c>
      <c r="I130" s="15">
        <f t="shared" si="115"/>
        <v>0</v>
      </c>
      <c r="J130" s="15">
        <f t="shared" si="115"/>
        <v>0</v>
      </c>
      <c r="K130" s="15">
        <f t="shared" si="115"/>
        <v>0</v>
      </c>
      <c r="L130" s="15">
        <f t="shared" si="115"/>
        <v>0</v>
      </c>
      <c r="M130" s="15">
        <f t="shared" si="115"/>
        <v>0</v>
      </c>
      <c r="N130" s="15">
        <f t="shared" si="115"/>
        <v>0</v>
      </c>
      <c r="O130" s="15">
        <f t="shared" si="115"/>
        <v>0</v>
      </c>
      <c r="P130" s="8">
        <f t="shared" si="114"/>
        <v>11043.166666666666</v>
      </c>
    </row>
    <row r="133" spans="2:18" x14ac:dyDescent="0.25">
      <c r="D133" s="3" t="s">
        <v>59</v>
      </c>
    </row>
    <row r="135" spans="2:18" ht="30" x14ac:dyDescent="0.25">
      <c r="C135" s="10" t="s">
        <v>47</v>
      </c>
      <c r="D135" s="23" t="s">
        <v>36</v>
      </c>
      <c r="E135" s="23" t="s">
        <v>35</v>
      </c>
      <c r="F135" s="23" t="s">
        <v>37</v>
      </c>
      <c r="G135" s="23" t="s">
        <v>38</v>
      </c>
      <c r="H135" s="23" t="s">
        <v>39</v>
      </c>
      <c r="I135" s="23" t="s">
        <v>40</v>
      </c>
      <c r="J135" s="23" t="s">
        <v>41</v>
      </c>
      <c r="K135" s="23" t="s">
        <v>42</v>
      </c>
      <c r="L135" s="23" t="s">
        <v>43</v>
      </c>
      <c r="M135" s="23" t="s">
        <v>44</v>
      </c>
      <c r="N135" s="23" t="s">
        <v>45</v>
      </c>
      <c r="O135" s="23" t="s">
        <v>46</v>
      </c>
      <c r="P135" s="23" t="s">
        <v>48</v>
      </c>
    </row>
    <row r="136" spans="2:18" x14ac:dyDescent="0.25">
      <c r="B136" s="6" t="s">
        <v>51</v>
      </c>
      <c r="C136" s="4"/>
      <c r="D136" s="7">
        <v>17810</v>
      </c>
      <c r="E136" s="7">
        <v>13890</v>
      </c>
      <c r="F136" s="7">
        <v>17660</v>
      </c>
      <c r="G136" s="13">
        <v>15310</v>
      </c>
      <c r="H136" s="13">
        <v>20250</v>
      </c>
      <c r="I136" s="7"/>
      <c r="J136" s="13"/>
      <c r="K136" s="13"/>
      <c r="L136" s="13"/>
      <c r="M136" s="13"/>
      <c r="N136" s="13"/>
      <c r="O136" s="13"/>
      <c r="P136" s="7">
        <f t="shared" ref="P136:P142" si="116">AVERAGE(D136:O136)</f>
        <v>16984</v>
      </c>
    </row>
    <row r="137" spans="2:18" x14ac:dyDescent="0.25">
      <c r="B137" s="6" t="s">
        <v>52</v>
      </c>
      <c r="C137" s="4"/>
      <c r="D137" s="7">
        <v>6300</v>
      </c>
      <c r="E137" s="7">
        <v>7400</v>
      </c>
      <c r="F137" s="7">
        <v>5450</v>
      </c>
      <c r="G137" s="13">
        <v>8150</v>
      </c>
      <c r="H137" s="13">
        <v>10300</v>
      </c>
      <c r="I137" s="7"/>
      <c r="J137" s="13"/>
      <c r="K137" s="13"/>
      <c r="L137" s="13"/>
      <c r="M137" s="13"/>
      <c r="N137" s="13"/>
      <c r="O137" s="13"/>
      <c r="P137" s="7">
        <f>AVERAGE(D137:O137)</f>
        <v>7520</v>
      </c>
    </row>
    <row r="138" spans="2:18" x14ac:dyDescent="0.25">
      <c r="B138" s="6" t="s">
        <v>53</v>
      </c>
      <c r="C138" s="4"/>
      <c r="D138" s="7">
        <v>822</v>
      </c>
      <c r="E138" s="7">
        <v>197</v>
      </c>
      <c r="F138" s="7">
        <v>520</v>
      </c>
      <c r="G138" s="13">
        <v>434</v>
      </c>
      <c r="H138" s="82">
        <v>831</v>
      </c>
      <c r="I138" s="13"/>
      <c r="J138" s="13"/>
      <c r="K138" s="13"/>
      <c r="L138" s="13"/>
      <c r="M138" s="13"/>
      <c r="N138" s="13"/>
      <c r="O138" s="13"/>
      <c r="P138" s="7">
        <f>AVERAGE(D138:O138)</f>
        <v>560.79999999999995</v>
      </c>
    </row>
    <row r="139" spans="2:18" x14ac:dyDescent="0.25">
      <c r="B139" s="6" t="s">
        <v>54</v>
      </c>
      <c r="C139" s="4"/>
      <c r="D139" s="7">
        <v>15</v>
      </c>
      <c r="E139" s="7">
        <v>37</v>
      </c>
      <c r="F139" s="7">
        <v>0</v>
      </c>
      <c r="G139" s="13">
        <v>0</v>
      </c>
      <c r="H139" s="13">
        <v>0</v>
      </c>
      <c r="I139" s="13"/>
      <c r="J139" s="13"/>
      <c r="K139" s="13"/>
      <c r="L139" s="13"/>
      <c r="M139" s="13"/>
      <c r="N139" s="13"/>
      <c r="O139" s="13"/>
      <c r="P139" s="7">
        <f t="shared" si="116"/>
        <v>10.4</v>
      </c>
    </row>
    <row r="140" spans="2:18" x14ac:dyDescent="0.25">
      <c r="B140" s="6" t="s">
        <v>55</v>
      </c>
      <c r="C140" s="4"/>
      <c r="D140" s="7">
        <v>800</v>
      </c>
      <c r="E140" s="7">
        <v>700</v>
      </c>
      <c r="F140" s="7">
        <v>850</v>
      </c>
      <c r="G140" s="13">
        <v>957</v>
      </c>
      <c r="H140" s="13">
        <v>895</v>
      </c>
      <c r="I140" s="13"/>
      <c r="J140" s="13"/>
      <c r="K140" s="13"/>
      <c r="L140" s="13"/>
      <c r="M140" s="13"/>
      <c r="N140" s="13"/>
      <c r="O140" s="13"/>
      <c r="P140" s="7">
        <f t="shared" si="116"/>
        <v>840.4</v>
      </c>
    </row>
    <row r="141" spans="2:18" x14ac:dyDescent="0.25">
      <c r="B141" s="6" t="s">
        <v>66</v>
      </c>
      <c r="C141" s="4"/>
      <c r="D141" s="7">
        <v>0</v>
      </c>
      <c r="E141" s="7">
        <v>0</v>
      </c>
      <c r="F141" s="7">
        <v>0</v>
      </c>
      <c r="G141" s="13">
        <v>0</v>
      </c>
      <c r="H141" s="90"/>
      <c r="I141" s="13"/>
      <c r="J141" s="13"/>
      <c r="K141" s="13"/>
      <c r="L141" s="13"/>
      <c r="M141" s="13"/>
      <c r="N141" s="13"/>
      <c r="O141" s="13"/>
      <c r="P141" s="7">
        <f t="shared" si="116"/>
        <v>0</v>
      </c>
    </row>
    <row r="142" spans="2:18" x14ac:dyDescent="0.25">
      <c r="B142" s="12" t="s">
        <v>56</v>
      </c>
      <c r="C142" s="6"/>
      <c r="D142" s="8">
        <f>SUM(D136:D141)</f>
        <v>25747</v>
      </c>
      <c r="E142" s="8">
        <f>SUM(E136:E141)</f>
        <v>22224</v>
      </c>
      <c r="F142" s="8">
        <f>SUM(F136:F141)</f>
        <v>24480</v>
      </c>
      <c r="G142" s="8">
        <f t="shared" ref="G142:O142" si="117">SUM(G136:G141)</f>
        <v>24851</v>
      </c>
      <c r="H142" s="8">
        <f t="shared" si="117"/>
        <v>32276</v>
      </c>
      <c r="I142" s="8">
        <f t="shared" si="117"/>
        <v>0</v>
      </c>
      <c r="J142" s="8">
        <f t="shared" si="117"/>
        <v>0</v>
      </c>
      <c r="K142" s="8">
        <f t="shared" si="117"/>
        <v>0</v>
      </c>
      <c r="L142" s="8">
        <f t="shared" si="117"/>
        <v>0</v>
      </c>
      <c r="M142" s="8">
        <f t="shared" si="117"/>
        <v>0</v>
      </c>
      <c r="N142" s="8">
        <f t="shared" si="117"/>
        <v>0</v>
      </c>
      <c r="O142" s="8">
        <f t="shared" si="117"/>
        <v>0</v>
      </c>
      <c r="P142" s="8">
        <f t="shared" si="116"/>
        <v>10798.166666666666</v>
      </c>
    </row>
    <row r="145" spans="1:34" x14ac:dyDescent="0.25">
      <c r="D145" s="3" t="s">
        <v>77</v>
      </c>
      <c r="V145" s="3" t="s">
        <v>77</v>
      </c>
    </row>
    <row r="147" spans="1:34" ht="30" x14ac:dyDescent="0.25">
      <c r="C147" s="11" t="s">
        <v>47</v>
      </c>
      <c r="D147" s="23" t="s">
        <v>36</v>
      </c>
      <c r="E147" s="23" t="s">
        <v>35</v>
      </c>
      <c r="F147" s="23" t="s">
        <v>37</v>
      </c>
      <c r="G147" s="23" t="s">
        <v>38</v>
      </c>
      <c r="H147" s="23" t="s">
        <v>39</v>
      </c>
      <c r="I147" s="23" t="s">
        <v>40</v>
      </c>
      <c r="J147" s="23" t="s">
        <v>41</v>
      </c>
      <c r="K147" s="23" t="s">
        <v>42</v>
      </c>
      <c r="L147" s="23" t="s">
        <v>43</v>
      </c>
      <c r="M147" s="23" t="s">
        <v>44</v>
      </c>
      <c r="N147" s="23" t="s">
        <v>45</v>
      </c>
      <c r="O147" s="23" t="s">
        <v>46</v>
      </c>
      <c r="P147" s="23" t="s">
        <v>48</v>
      </c>
      <c r="U147" s="11" t="s">
        <v>47</v>
      </c>
      <c r="V147" s="23" t="s">
        <v>36</v>
      </c>
      <c r="W147" s="23" t="s">
        <v>35</v>
      </c>
      <c r="X147" s="23" t="s">
        <v>37</v>
      </c>
      <c r="Y147" s="23" t="s">
        <v>38</v>
      </c>
      <c r="Z147" s="23" t="s">
        <v>39</v>
      </c>
      <c r="AA147" s="23" t="s">
        <v>40</v>
      </c>
      <c r="AB147" s="23" t="s">
        <v>41</v>
      </c>
      <c r="AC147" s="23" t="s">
        <v>42</v>
      </c>
      <c r="AD147" s="23" t="s">
        <v>43</v>
      </c>
      <c r="AE147" s="23" t="s">
        <v>44</v>
      </c>
      <c r="AF147" s="23" t="s">
        <v>45</v>
      </c>
      <c r="AG147" s="23" t="s">
        <v>46</v>
      </c>
      <c r="AH147" s="23" t="s">
        <v>48</v>
      </c>
    </row>
    <row r="148" spans="1:34" x14ac:dyDescent="0.25">
      <c r="B148" s="6" t="s">
        <v>51</v>
      </c>
      <c r="C148" s="4"/>
      <c r="D148" s="7">
        <v>592</v>
      </c>
      <c r="E148" s="7">
        <v>644</v>
      </c>
      <c r="F148" s="7">
        <v>707</v>
      </c>
      <c r="G148" s="7">
        <v>641</v>
      </c>
      <c r="H148" s="79">
        <v>720</v>
      </c>
      <c r="I148" s="79"/>
      <c r="J148" s="79"/>
      <c r="K148" s="79"/>
      <c r="L148" s="79"/>
      <c r="M148" s="79"/>
      <c r="N148" s="79"/>
      <c r="O148" s="79"/>
      <c r="P148" s="7">
        <f t="shared" ref="P148:P153" si="118">AVERAGE(D148:O148)</f>
        <v>660.8</v>
      </c>
      <c r="T148" s="6" t="s">
        <v>51</v>
      </c>
      <c r="U148" s="4"/>
      <c r="V148" s="7">
        <f>+[1]ENERO2020!$DC$95</f>
        <v>476.21999999999986</v>
      </c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7">
        <f t="shared" ref="AH148:AH153" si="119">AVERAGE(V148:AG148)</f>
        <v>476.21999999999986</v>
      </c>
    </row>
    <row r="149" spans="1:34" x14ac:dyDescent="0.25">
      <c r="B149" s="6" t="s">
        <v>52</v>
      </c>
      <c r="C149" s="4"/>
      <c r="D149" s="7">
        <v>428</v>
      </c>
      <c r="E149" s="7">
        <v>466</v>
      </c>
      <c r="F149" s="7">
        <v>457</v>
      </c>
      <c r="G149" s="79">
        <v>484</v>
      </c>
      <c r="H149" s="79">
        <v>494</v>
      </c>
      <c r="I149" s="79"/>
      <c r="J149" s="79"/>
      <c r="K149" s="79"/>
      <c r="L149" s="79"/>
      <c r="M149" s="79"/>
      <c r="N149" s="79"/>
      <c r="O149" s="79"/>
      <c r="P149" s="7">
        <f t="shared" si="118"/>
        <v>465.8</v>
      </c>
      <c r="T149" s="6" t="s">
        <v>52</v>
      </c>
      <c r="U149" s="4"/>
      <c r="V149" s="7" t="e">
        <f>+#REF!</f>
        <v>#REF!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 t="e">
        <f t="shared" si="119"/>
        <v>#REF!</v>
      </c>
    </row>
    <row r="150" spans="1:34" x14ac:dyDescent="0.25">
      <c r="B150" s="6" t="s">
        <v>53</v>
      </c>
      <c r="C150" s="4"/>
      <c r="D150" s="7">
        <v>459</v>
      </c>
      <c r="E150" s="7">
        <v>293</v>
      </c>
      <c r="F150" s="7">
        <v>294</v>
      </c>
      <c r="G150" s="79">
        <v>226</v>
      </c>
      <c r="H150" s="79">
        <v>370</v>
      </c>
      <c r="I150" s="79"/>
      <c r="J150" s="79"/>
      <c r="K150" s="79"/>
      <c r="L150" s="79"/>
      <c r="M150" s="79"/>
      <c r="N150" s="79"/>
      <c r="O150" s="79"/>
      <c r="P150" s="7">
        <f t="shared" si="118"/>
        <v>328.4</v>
      </c>
      <c r="T150" s="6" t="s">
        <v>53</v>
      </c>
      <c r="U150" s="4"/>
      <c r="V150" s="7" t="e">
        <f>+#REF!</f>
        <v>#REF!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 t="e">
        <f t="shared" si="119"/>
        <v>#REF!</v>
      </c>
    </row>
    <row r="151" spans="1:34" x14ac:dyDescent="0.25">
      <c r="B151" s="6" t="s">
        <v>54</v>
      </c>
      <c r="C151" s="4"/>
      <c r="D151" s="7">
        <v>40</v>
      </c>
      <c r="E151" s="7">
        <v>93</v>
      </c>
      <c r="F151" s="81">
        <v>0</v>
      </c>
      <c r="G151" s="84">
        <v>0</v>
      </c>
      <c r="H151" s="84">
        <v>0</v>
      </c>
      <c r="I151" s="84"/>
      <c r="J151" s="84"/>
      <c r="K151" s="84"/>
      <c r="L151" s="84"/>
      <c r="M151" s="84"/>
      <c r="N151" s="79"/>
      <c r="O151" s="79"/>
      <c r="P151" s="7">
        <f t="shared" si="118"/>
        <v>26.6</v>
      </c>
      <c r="T151" s="6" t="s">
        <v>54</v>
      </c>
      <c r="U151" s="4"/>
      <c r="V151" s="77">
        <f>+[2]ENERO2020!$DC$71</f>
        <v>73.869999999999976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>
        <f t="shared" si="119"/>
        <v>73.869999999999976</v>
      </c>
    </row>
    <row r="152" spans="1:34" x14ac:dyDescent="0.25">
      <c r="B152" s="6" t="s">
        <v>55</v>
      </c>
      <c r="C152" s="4"/>
      <c r="D152" s="7">
        <v>467</v>
      </c>
      <c r="E152" s="7">
        <v>383</v>
      </c>
      <c r="F152" s="7">
        <v>570</v>
      </c>
      <c r="G152" s="79">
        <v>561</v>
      </c>
      <c r="H152" s="79">
        <v>595</v>
      </c>
      <c r="I152" s="79"/>
      <c r="J152" s="79"/>
      <c r="K152" s="79"/>
      <c r="L152" s="79"/>
      <c r="M152" s="79"/>
      <c r="N152" s="79"/>
      <c r="O152" s="79"/>
      <c r="P152" s="7">
        <f t="shared" si="118"/>
        <v>515.20000000000005</v>
      </c>
      <c r="T152" s="6" t="s">
        <v>55</v>
      </c>
      <c r="U152" s="4"/>
      <c r="V152" s="7" t="e">
        <f>+#REF!</f>
        <v>#REF!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 t="e">
        <f t="shared" si="119"/>
        <v>#REF!</v>
      </c>
    </row>
    <row r="153" spans="1:34" x14ac:dyDescent="0.25">
      <c r="B153" s="6" t="s">
        <v>66</v>
      </c>
      <c r="C153" s="4"/>
      <c r="D153" s="7">
        <v>0</v>
      </c>
      <c r="E153" s="7">
        <v>218</v>
      </c>
      <c r="F153" s="7">
        <v>270</v>
      </c>
      <c r="G153" s="79">
        <v>244</v>
      </c>
      <c r="H153" s="79">
        <v>511</v>
      </c>
      <c r="I153" s="79"/>
      <c r="J153" s="79"/>
      <c r="K153" s="79"/>
      <c r="L153" s="79"/>
      <c r="M153" s="79"/>
      <c r="N153" s="79"/>
      <c r="O153" s="79"/>
      <c r="P153" s="7">
        <f t="shared" si="118"/>
        <v>248.6</v>
      </c>
      <c r="T153" s="6" t="s">
        <v>66</v>
      </c>
      <c r="U153" s="4"/>
      <c r="V153" s="7">
        <f>14.743/1</f>
        <v>14.743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>
        <f t="shared" si="119"/>
        <v>14.743</v>
      </c>
    </row>
    <row r="156" spans="1:34" x14ac:dyDescent="0.25">
      <c r="D156" s="3" t="s">
        <v>112</v>
      </c>
      <c r="V156" s="3" t="s">
        <v>112</v>
      </c>
    </row>
    <row r="158" spans="1:34" ht="30" x14ac:dyDescent="0.25">
      <c r="A158" s="76" t="s">
        <v>111</v>
      </c>
      <c r="C158" s="19" t="s">
        <v>47</v>
      </c>
      <c r="D158" s="23" t="s">
        <v>36</v>
      </c>
      <c r="E158" s="23" t="s">
        <v>35</v>
      </c>
      <c r="F158" s="23" t="s">
        <v>37</v>
      </c>
      <c r="G158" s="23" t="s">
        <v>38</v>
      </c>
      <c r="H158" s="23" t="s">
        <v>39</v>
      </c>
      <c r="I158" s="23" t="s">
        <v>40</v>
      </c>
      <c r="J158" s="23" t="s">
        <v>41</v>
      </c>
      <c r="K158" s="23" t="s">
        <v>42</v>
      </c>
      <c r="L158" s="23" t="s">
        <v>43</v>
      </c>
      <c r="M158" s="23" t="s">
        <v>44</v>
      </c>
      <c r="N158" s="23" t="s">
        <v>45</v>
      </c>
      <c r="O158" s="23" t="s">
        <v>46</v>
      </c>
      <c r="P158" s="23" t="s">
        <v>48</v>
      </c>
      <c r="U158" s="19" t="s">
        <v>47</v>
      </c>
      <c r="V158" s="23" t="s">
        <v>36</v>
      </c>
      <c r="W158" s="23" t="s">
        <v>35</v>
      </c>
      <c r="X158" s="23" t="s">
        <v>37</v>
      </c>
      <c r="Y158" s="23" t="s">
        <v>38</v>
      </c>
      <c r="Z158" s="23" t="s">
        <v>39</v>
      </c>
      <c r="AA158" s="23" t="s">
        <v>40</v>
      </c>
      <c r="AB158" s="23" t="s">
        <v>41</v>
      </c>
      <c r="AC158" s="23" t="s">
        <v>42</v>
      </c>
      <c r="AD158" s="23" t="s">
        <v>43</v>
      </c>
      <c r="AE158" s="23" t="s">
        <v>44</v>
      </c>
      <c r="AF158" s="23" t="s">
        <v>45</v>
      </c>
      <c r="AG158" s="23" t="s">
        <v>46</v>
      </c>
      <c r="AH158" s="23" t="s">
        <v>48</v>
      </c>
    </row>
    <row r="159" spans="1:34" x14ac:dyDescent="0.25">
      <c r="A159" s="75">
        <f>+Capacidades!F20/1000</f>
        <v>33.333333333333336</v>
      </c>
      <c r="B159" s="6" t="s">
        <v>51</v>
      </c>
      <c r="C159" s="4"/>
      <c r="D159" s="7">
        <v>29</v>
      </c>
      <c r="E159" s="7">
        <v>28</v>
      </c>
      <c r="F159" s="7">
        <v>29.3</v>
      </c>
      <c r="G159" s="7">
        <v>26.8</v>
      </c>
      <c r="H159" s="7">
        <v>26.8</v>
      </c>
      <c r="I159" s="7"/>
      <c r="J159" s="7"/>
      <c r="K159" s="7"/>
      <c r="L159" s="7"/>
      <c r="M159" s="7"/>
      <c r="N159" s="7"/>
      <c r="O159" s="7"/>
      <c r="P159" s="7">
        <f t="shared" ref="P159:P164" si="120">AVERAGE(D159:O159)</f>
        <v>27.98</v>
      </c>
      <c r="T159" s="6" t="s">
        <v>51</v>
      </c>
      <c r="U159" s="4"/>
      <c r="V159" s="7">
        <f>+A159</f>
        <v>33.333333333333336</v>
      </c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7">
        <f t="shared" ref="AH159:AH164" si="121">AVERAGE(V159:AG159)</f>
        <v>33.333333333333336</v>
      </c>
    </row>
    <row r="160" spans="1:34" x14ac:dyDescent="0.25">
      <c r="A160" s="75">
        <f>+Capacidades!F23/1000</f>
        <v>17.2</v>
      </c>
      <c r="B160" s="6" t="s">
        <v>52</v>
      </c>
      <c r="C160" s="4"/>
      <c r="D160" s="78">
        <v>17.100000000000001</v>
      </c>
      <c r="E160" s="78">
        <v>18</v>
      </c>
      <c r="F160" s="78">
        <v>18</v>
      </c>
      <c r="G160" s="78">
        <v>18</v>
      </c>
      <c r="H160" s="78">
        <v>18</v>
      </c>
      <c r="I160" s="78"/>
      <c r="J160" s="78"/>
      <c r="K160" s="78"/>
      <c r="L160" s="78"/>
      <c r="M160" s="78"/>
      <c r="N160" s="78"/>
      <c r="O160" s="78"/>
      <c r="P160" s="7">
        <f t="shared" si="120"/>
        <v>17.82</v>
      </c>
      <c r="T160" s="6" t="s">
        <v>52</v>
      </c>
      <c r="U160" s="4"/>
      <c r="V160" s="13">
        <f t="shared" ref="V160:V164" si="122">+A160</f>
        <v>17.2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>
        <f t="shared" si="121"/>
        <v>17.2</v>
      </c>
    </row>
    <row r="161" spans="1:34" x14ac:dyDescent="0.25">
      <c r="A161" s="75">
        <f>+Capacidades!F6/1000</f>
        <v>2</v>
      </c>
      <c r="B161" s="6" t="s">
        <v>53</v>
      </c>
      <c r="C161" s="4"/>
      <c r="D161" s="78">
        <v>1.7</v>
      </c>
      <c r="E161" s="78">
        <v>1.8</v>
      </c>
      <c r="F161" s="78">
        <v>1.79</v>
      </c>
      <c r="G161" s="78">
        <v>1.8</v>
      </c>
      <c r="H161" s="78">
        <v>1.8</v>
      </c>
      <c r="I161" s="78"/>
      <c r="J161" s="78"/>
      <c r="K161" s="78"/>
      <c r="L161" s="78"/>
      <c r="M161" s="78"/>
      <c r="N161" s="78"/>
      <c r="O161" s="78"/>
      <c r="P161" s="7">
        <f t="shared" si="120"/>
        <v>1.778</v>
      </c>
      <c r="T161" s="6" t="s">
        <v>53</v>
      </c>
      <c r="U161" s="4"/>
      <c r="V161" s="13">
        <f t="shared" si="122"/>
        <v>2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>
        <f t="shared" si="121"/>
        <v>2</v>
      </c>
    </row>
    <row r="162" spans="1:34" x14ac:dyDescent="0.25">
      <c r="A162" s="75">
        <f>+Capacidades!F13/1000</f>
        <v>0.4</v>
      </c>
      <c r="B162" s="6" t="s">
        <v>54</v>
      </c>
      <c r="C162" s="4"/>
      <c r="D162" s="78">
        <f>+$A$162</f>
        <v>0.4</v>
      </c>
      <c r="E162" s="78">
        <f>+$A$162</f>
        <v>0.4</v>
      </c>
      <c r="F162" s="78">
        <f>+$A$162</f>
        <v>0.4</v>
      </c>
      <c r="G162" s="78">
        <f t="shared" ref="G162:H162" si="123">+$A$162</f>
        <v>0.4</v>
      </c>
      <c r="H162" s="78">
        <f t="shared" si="123"/>
        <v>0.4</v>
      </c>
      <c r="I162" s="78"/>
      <c r="J162" s="78"/>
      <c r="K162" s="78"/>
      <c r="L162" s="78"/>
      <c r="M162" s="78"/>
      <c r="N162" s="78"/>
      <c r="O162" s="78"/>
      <c r="P162" s="7">
        <f t="shared" si="120"/>
        <v>0.4</v>
      </c>
      <c r="T162" s="6" t="s">
        <v>54</v>
      </c>
      <c r="U162" s="4"/>
      <c r="V162" s="13">
        <f t="shared" si="122"/>
        <v>0.4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>
        <f t="shared" si="121"/>
        <v>0.4</v>
      </c>
    </row>
    <row r="163" spans="1:34" x14ac:dyDescent="0.25">
      <c r="A163" s="75">
        <f>+Capacidades!F15/1000</f>
        <v>2.8</v>
      </c>
      <c r="B163" s="6" t="s">
        <v>55</v>
      </c>
      <c r="C163" s="4"/>
      <c r="D163" s="78">
        <v>1.8</v>
      </c>
      <c r="E163" s="78">
        <v>1.8</v>
      </c>
      <c r="F163" s="78">
        <v>1.8</v>
      </c>
      <c r="G163" s="78">
        <v>1.8</v>
      </c>
      <c r="H163" s="78">
        <v>1.8</v>
      </c>
      <c r="I163" s="78"/>
      <c r="J163" s="78"/>
      <c r="K163" s="78"/>
      <c r="L163" s="78"/>
      <c r="M163" s="78"/>
      <c r="N163" s="78"/>
      <c r="O163" s="78"/>
      <c r="P163" s="7">
        <f t="shared" si="120"/>
        <v>1.8</v>
      </c>
      <c r="T163" s="6" t="s">
        <v>55</v>
      </c>
      <c r="U163" s="4"/>
      <c r="V163" s="13">
        <f t="shared" si="122"/>
        <v>2.8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>
        <f t="shared" si="121"/>
        <v>2.8</v>
      </c>
    </row>
    <row r="164" spans="1:34" x14ac:dyDescent="0.25">
      <c r="A164" s="75">
        <v>1</v>
      </c>
      <c r="B164" s="6" t="s">
        <v>66</v>
      </c>
      <c r="C164" s="4"/>
      <c r="D164" s="78">
        <f>+$A$164</f>
        <v>1</v>
      </c>
      <c r="E164" s="78">
        <f>+$A$164</f>
        <v>1</v>
      </c>
      <c r="F164" s="78">
        <f>+$A$164</f>
        <v>1</v>
      </c>
      <c r="G164" s="78">
        <f t="shared" ref="G164:H164" si="124">+$A$164</f>
        <v>1</v>
      </c>
      <c r="H164" s="78">
        <f t="shared" si="124"/>
        <v>1</v>
      </c>
      <c r="I164" s="78"/>
      <c r="J164" s="78"/>
      <c r="K164" s="78"/>
      <c r="L164" s="78"/>
      <c r="M164" s="78"/>
      <c r="N164" s="78"/>
      <c r="O164" s="78"/>
      <c r="P164" s="7">
        <f t="shared" si="120"/>
        <v>1</v>
      </c>
      <c r="T164" s="6" t="s">
        <v>66</v>
      </c>
      <c r="U164" s="4"/>
      <c r="V164" s="13">
        <f t="shared" si="122"/>
        <v>1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>
        <f t="shared" si="121"/>
        <v>1</v>
      </c>
    </row>
    <row r="167" spans="1:34" x14ac:dyDescent="0.25">
      <c r="D167" s="3" t="s">
        <v>60</v>
      </c>
    </row>
    <row r="169" spans="1:34" ht="30" x14ac:dyDescent="0.25">
      <c r="C169" s="10" t="s">
        <v>47</v>
      </c>
      <c r="D169" s="23" t="s">
        <v>36</v>
      </c>
      <c r="E169" s="23" t="s">
        <v>35</v>
      </c>
      <c r="F169" s="23" t="s">
        <v>37</v>
      </c>
      <c r="G169" s="23" t="s">
        <v>38</v>
      </c>
      <c r="H169" s="23" t="s">
        <v>39</v>
      </c>
      <c r="I169" s="23" t="s">
        <v>40</v>
      </c>
      <c r="J169" s="23" t="s">
        <v>41</v>
      </c>
      <c r="K169" s="23" t="s">
        <v>42</v>
      </c>
      <c r="L169" s="23" t="s">
        <v>43</v>
      </c>
      <c r="M169" s="23" t="s">
        <v>44</v>
      </c>
      <c r="N169" s="23" t="s">
        <v>45</v>
      </c>
      <c r="O169" s="23" t="s">
        <v>46</v>
      </c>
      <c r="P169" s="23" t="s">
        <v>48</v>
      </c>
    </row>
    <row r="170" spans="1:34" x14ac:dyDescent="0.25">
      <c r="B170" s="6" t="s">
        <v>51</v>
      </c>
      <c r="C170" s="4"/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/>
      <c r="J170" s="7"/>
      <c r="K170" s="7"/>
      <c r="L170" s="7"/>
      <c r="M170" s="7"/>
      <c r="N170" s="7"/>
      <c r="O170" s="7"/>
      <c r="P170" s="7">
        <f t="shared" ref="P170:P175" si="125">AVERAGE(D170:O170)</f>
        <v>0</v>
      </c>
    </row>
    <row r="171" spans="1:34" x14ac:dyDescent="0.25">
      <c r="B171" s="6" t="s">
        <v>52</v>
      </c>
      <c r="C171" s="4"/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/>
      <c r="J171" s="7"/>
      <c r="K171" s="7"/>
      <c r="L171" s="7"/>
      <c r="M171" s="7"/>
      <c r="N171" s="7"/>
      <c r="O171" s="7"/>
      <c r="P171" s="7">
        <f t="shared" si="125"/>
        <v>0</v>
      </c>
    </row>
    <row r="172" spans="1:34" x14ac:dyDescent="0.25">
      <c r="B172" s="6" t="s">
        <v>53</v>
      </c>
      <c r="C172" s="4"/>
      <c r="D172" s="7">
        <v>32.79</v>
      </c>
      <c r="E172" s="7">
        <v>13.9</v>
      </c>
      <c r="F172" s="7">
        <v>20.100000000000001</v>
      </c>
      <c r="G172" s="7">
        <v>18.899999999999999</v>
      </c>
      <c r="H172" s="7">
        <v>21</v>
      </c>
      <c r="I172" s="7"/>
      <c r="J172" s="7"/>
      <c r="K172" s="7"/>
      <c r="L172" s="7"/>
      <c r="M172" s="7"/>
      <c r="N172" s="7"/>
      <c r="O172" s="7"/>
      <c r="P172" s="7">
        <f t="shared" si="125"/>
        <v>21.338000000000001</v>
      </c>
    </row>
    <row r="173" spans="1:34" x14ac:dyDescent="0.25">
      <c r="B173" s="6" t="s">
        <v>54</v>
      </c>
      <c r="C173" s="4"/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/>
      <c r="J173" s="7"/>
      <c r="K173" s="7"/>
      <c r="L173" s="7"/>
      <c r="M173" s="7"/>
      <c r="N173" s="7"/>
      <c r="O173" s="7"/>
      <c r="P173" s="7">
        <f t="shared" si="125"/>
        <v>0</v>
      </c>
    </row>
    <row r="174" spans="1:34" x14ac:dyDescent="0.25">
      <c r="B174" s="6" t="s">
        <v>55</v>
      </c>
      <c r="C174" s="4"/>
      <c r="D174" s="7">
        <v>0</v>
      </c>
      <c r="E174" s="7">
        <v>0</v>
      </c>
      <c r="F174" s="7">
        <v>0</v>
      </c>
      <c r="G174" s="7">
        <v>24.6</v>
      </c>
      <c r="H174" s="7">
        <v>15</v>
      </c>
      <c r="I174" s="7"/>
      <c r="J174" s="7"/>
      <c r="K174" s="7"/>
      <c r="L174" s="7"/>
      <c r="M174" s="7"/>
      <c r="N174" s="7"/>
      <c r="O174" s="7"/>
      <c r="P174" s="7">
        <f t="shared" si="125"/>
        <v>7.92</v>
      </c>
    </row>
    <row r="175" spans="1:34" x14ac:dyDescent="0.25">
      <c r="B175" s="6" t="s">
        <v>66</v>
      </c>
      <c r="C175" s="4"/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/>
      <c r="J175" s="86"/>
      <c r="K175" s="86"/>
      <c r="L175" s="86"/>
      <c r="M175" s="86"/>
      <c r="N175" s="7"/>
      <c r="O175" s="7"/>
      <c r="P175" s="7">
        <f t="shared" si="125"/>
        <v>0</v>
      </c>
    </row>
    <row r="176" spans="1:34" x14ac:dyDescent="0.25">
      <c r="B176" s="12" t="s">
        <v>56</v>
      </c>
      <c r="C176" s="6"/>
      <c r="D176" s="8">
        <f>SUM(D170:D175)</f>
        <v>32.79</v>
      </c>
      <c r="E176" s="8">
        <f>SUM(E170:E175)</f>
        <v>13.9</v>
      </c>
      <c r="F176" s="8">
        <f>SUM(F170:F175)</f>
        <v>20.100000000000001</v>
      </c>
      <c r="G176" s="8">
        <f t="shared" ref="G176:O176" si="126">SUM(G170:G175)</f>
        <v>43.5</v>
      </c>
      <c r="H176" s="8">
        <f t="shared" si="126"/>
        <v>36</v>
      </c>
      <c r="I176" s="8">
        <f t="shared" si="126"/>
        <v>0</v>
      </c>
      <c r="J176" s="8">
        <f t="shared" si="126"/>
        <v>0</v>
      </c>
      <c r="K176" s="8">
        <f t="shared" si="126"/>
        <v>0</v>
      </c>
      <c r="L176" s="8">
        <f t="shared" si="126"/>
        <v>0</v>
      </c>
      <c r="M176" s="8">
        <f t="shared" si="126"/>
        <v>0</v>
      </c>
      <c r="N176" s="8">
        <f t="shared" si="126"/>
        <v>0</v>
      </c>
      <c r="O176" s="8">
        <f t="shared" si="126"/>
        <v>0</v>
      </c>
      <c r="P176" s="8"/>
    </row>
    <row r="179" spans="2:16" x14ac:dyDescent="0.25">
      <c r="D179" s="3" t="s">
        <v>61</v>
      </c>
    </row>
    <row r="181" spans="2:16" ht="30" x14ac:dyDescent="0.25">
      <c r="C181" s="10" t="s">
        <v>47</v>
      </c>
      <c r="D181" s="23" t="s">
        <v>36</v>
      </c>
      <c r="E181" s="23" t="s">
        <v>35</v>
      </c>
      <c r="F181" s="23" t="s">
        <v>37</v>
      </c>
      <c r="G181" s="23" t="s">
        <v>38</v>
      </c>
      <c r="H181" s="23" t="s">
        <v>39</v>
      </c>
      <c r="I181" s="23" t="s">
        <v>40</v>
      </c>
      <c r="J181" s="23" t="s">
        <v>41</v>
      </c>
      <c r="K181" s="23" t="s">
        <v>42</v>
      </c>
      <c r="L181" s="23" t="s">
        <v>43</v>
      </c>
      <c r="M181" s="23" t="s">
        <v>44</v>
      </c>
      <c r="N181" s="23" t="s">
        <v>45</v>
      </c>
      <c r="O181" s="23" t="s">
        <v>46</v>
      </c>
      <c r="P181" s="23" t="s">
        <v>48</v>
      </c>
    </row>
    <row r="182" spans="2:16" x14ac:dyDescent="0.25">
      <c r="B182" s="6" t="s">
        <v>51</v>
      </c>
      <c r="C182" s="4"/>
      <c r="D182" s="7">
        <f t="shared" ref="D182:O182" si="127">+D124-D170</f>
        <v>16011</v>
      </c>
      <c r="E182" s="7">
        <f t="shared" si="127"/>
        <v>17802</v>
      </c>
      <c r="F182" s="7">
        <f t="shared" si="127"/>
        <v>18743</v>
      </c>
      <c r="G182" s="7">
        <f t="shared" si="127"/>
        <v>15627</v>
      </c>
      <c r="H182" s="7">
        <f t="shared" si="127"/>
        <v>18433</v>
      </c>
      <c r="I182" s="7">
        <f t="shared" si="127"/>
        <v>0</v>
      </c>
      <c r="J182" s="7">
        <f t="shared" si="127"/>
        <v>0</v>
      </c>
      <c r="K182" s="7">
        <f t="shared" si="127"/>
        <v>0</v>
      </c>
      <c r="L182" s="7">
        <f t="shared" si="127"/>
        <v>0</v>
      </c>
      <c r="M182" s="7">
        <f t="shared" si="127"/>
        <v>0</v>
      </c>
      <c r="N182" s="7">
        <f t="shared" si="127"/>
        <v>0</v>
      </c>
      <c r="O182" s="7">
        <f t="shared" si="127"/>
        <v>0</v>
      </c>
      <c r="P182" s="7">
        <f t="shared" ref="P182:P187" si="128">AVERAGE(D182:O182)</f>
        <v>7218</v>
      </c>
    </row>
    <row r="183" spans="2:16" x14ac:dyDescent="0.25">
      <c r="B183" s="6" t="s">
        <v>52</v>
      </c>
      <c r="C183" s="4"/>
      <c r="D183" s="7">
        <f t="shared" ref="D183:O183" si="129">+D125-D171</f>
        <v>6621</v>
      </c>
      <c r="E183" s="7">
        <f t="shared" si="129"/>
        <v>8339</v>
      </c>
      <c r="F183" s="7">
        <f t="shared" si="129"/>
        <v>7998</v>
      </c>
      <c r="G183" s="7">
        <f t="shared" si="129"/>
        <v>7620</v>
      </c>
      <c r="H183" s="7">
        <f t="shared" si="129"/>
        <v>8153</v>
      </c>
      <c r="I183" s="7">
        <f t="shared" si="129"/>
        <v>0</v>
      </c>
      <c r="J183" s="7">
        <f t="shared" si="129"/>
        <v>0</v>
      </c>
      <c r="K183" s="7">
        <f t="shared" si="129"/>
        <v>0</v>
      </c>
      <c r="L183" s="7">
        <f t="shared" si="129"/>
        <v>0</v>
      </c>
      <c r="M183" s="7">
        <f t="shared" si="129"/>
        <v>0</v>
      </c>
      <c r="N183" s="7">
        <f t="shared" si="129"/>
        <v>0</v>
      </c>
      <c r="O183" s="7">
        <f t="shared" si="129"/>
        <v>0</v>
      </c>
      <c r="P183" s="7">
        <f t="shared" si="128"/>
        <v>3227.5833333333335</v>
      </c>
    </row>
    <row r="184" spans="2:16" x14ac:dyDescent="0.25">
      <c r="B184" s="6" t="s">
        <v>53</v>
      </c>
      <c r="C184" s="4"/>
      <c r="D184" s="7">
        <f t="shared" ref="D184:O184" si="130">+D126-D172</f>
        <v>700.21</v>
      </c>
      <c r="E184" s="7">
        <f t="shared" si="130"/>
        <v>368.1</v>
      </c>
      <c r="F184" s="7">
        <f t="shared" si="130"/>
        <v>496.9</v>
      </c>
      <c r="G184" s="7">
        <f t="shared" si="130"/>
        <v>426.1</v>
      </c>
      <c r="H184" s="7">
        <f t="shared" si="130"/>
        <v>584</v>
      </c>
      <c r="I184" s="7">
        <f t="shared" si="130"/>
        <v>0</v>
      </c>
      <c r="J184" s="7">
        <f t="shared" si="130"/>
        <v>0</v>
      </c>
      <c r="K184" s="7">
        <f t="shared" si="130"/>
        <v>0</v>
      </c>
      <c r="L184" s="7">
        <f t="shared" si="130"/>
        <v>0</v>
      </c>
      <c r="M184" s="7">
        <f t="shared" si="130"/>
        <v>0</v>
      </c>
      <c r="N184" s="7">
        <f t="shared" si="130"/>
        <v>0</v>
      </c>
      <c r="O184" s="7">
        <f t="shared" si="130"/>
        <v>0</v>
      </c>
      <c r="P184" s="7">
        <f t="shared" si="128"/>
        <v>214.60916666666665</v>
      </c>
    </row>
    <row r="185" spans="2:16" x14ac:dyDescent="0.25">
      <c r="B185" s="6" t="s">
        <v>54</v>
      </c>
      <c r="C185" s="4"/>
      <c r="D185" s="7">
        <f t="shared" ref="D185:O185" si="131">+D127-D173</f>
        <v>15</v>
      </c>
      <c r="E185" s="7">
        <f t="shared" si="131"/>
        <v>37</v>
      </c>
      <c r="F185" s="7">
        <f t="shared" si="131"/>
        <v>0</v>
      </c>
      <c r="G185" s="7">
        <f t="shared" si="131"/>
        <v>0</v>
      </c>
      <c r="H185" s="7">
        <f t="shared" si="131"/>
        <v>0</v>
      </c>
      <c r="I185" s="7">
        <f t="shared" si="131"/>
        <v>0</v>
      </c>
      <c r="J185" s="7">
        <f t="shared" si="131"/>
        <v>0</v>
      </c>
      <c r="K185" s="7">
        <f t="shared" si="131"/>
        <v>0</v>
      </c>
      <c r="L185" s="7">
        <f t="shared" si="131"/>
        <v>0</v>
      </c>
      <c r="M185" s="7">
        <f t="shared" si="131"/>
        <v>0</v>
      </c>
      <c r="N185" s="7">
        <f t="shared" si="131"/>
        <v>0</v>
      </c>
      <c r="O185" s="7">
        <f t="shared" si="131"/>
        <v>0</v>
      </c>
      <c r="P185" s="7">
        <f t="shared" si="128"/>
        <v>4.333333333333333</v>
      </c>
    </row>
    <row r="186" spans="2:16" x14ac:dyDescent="0.25">
      <c r="B186" s="6" t="s">
        <v>55</v>
      </c>
      <c r="C186" s="4"/>
      <c r="D186" s="7">
        <f t="shared" ref="D186:O186" si="132">+D128-D174</f>
        <v>780</v>
      </c>
      <c r="E186" s="7">
        <f t="shared" si="132"/>
        <v>659</v>
      </c>
      <c r="F186" s="7">
        <f t="shared" si="132"/>
        <v>918</v>
      </c>
      <c r="G186" s="7">
        <f t="shared" si="132"/>
        <v>911.4</v>
      </c>
      <c r="H186" s="7">
        <f t="shared" si="132"/>
        <v>994</v>
      </c>
      <c r="I186" s="7">
        <f t="shared" si="132"/>
        <v>0</v>
      </c>
      <c r="J186" s="7">
        <f t="shared" si="132"/>
        <v>0</v>
      </c>
      <c r="K186" s="7">
        <f t="shared" si="132"/>
        <v>0</v>
      </c>
      <c r="L186" s="7">
        <f t="shared" si="132"/>
        <v>0</v>
      </c>
      <c r="M186" s="7">
        <f t="shared" si="132"/>
        <v>0</v>
      </c>
      <c r="N186" s="7">
        <f t="shared" si="132"/>
        <v>0</v>
      </c>
      <c r="O186" s="7">
        <f t="shared" si="132"/>
        <v>0</v>
      </c>
      <c r="P186" s="7">
        <f t="shared" si="128"/>
        <v>355.2</v>
      </c>
    </row>
    <row r="187" spans="2:16" x14ac:dyDescent="0.25">
      <c r="B187" s="6" t="s">
        <v>66</v>
      </c>
      <c r="C187" s="4"/>
      <c r="D187" s="7">
        <f t="shared" ref="D187:O187" si="133">+D129-D175</f>
        <v>0</v>
      </c>
      <c r="E187" s="7">
        <f t="shared" si="133"/>
        <v>7</v>
      </c>
      <c r="F187" s="7">
        <f t="shared" si="133"/>
        <v>23</v>
      </c>
      <c r="G187" s="7">
        <f t="shared" si="133"/>
        <v>13</v>
      </c>
      <c r="H187" s="7">
        <f t="shared" si="133"/>
        <v>92</v>
      </c>
      <c r="I187" s="7">
        <f t="shared" si="133"/>
        <v>0</v>
      </c>
      <c r="J187" s="7">
        <f t="shared" si="133"/>
        <v>0</v>
      </c>
      <c r="K187" s="7">
        <f t="shared" si="133"/>
        <v>0</v>
      </c>
      <c r="L187" s="7">
        <f t="shared" si="133"/>
        <v>0</v>
      </c>
      <c r="M187" s="7">
        <f t="shared" si="133"/>
        <v>0</v>
      </c>
      <c r="N187" s="7">
        <f t="shared" si="133"/>
        <v>0</v>
      </c>
      <c r="O187" s="7">
        <f t="shared" si="133"/>
        <v>0</v>
      </c>
      <c r="P187" s="7">
        <f t="shared" si="128"/>
        <v>11.25</v>
      </c>
    </row>
    <row r="188" spans="2:16" x14ac:dyDescent="0.25">
      <c r="B188" s="12" t="s">
        <v>56</v>
      </c>
      <c r="C188" s="6"/>
      <c r="D188" s="8">
        <f>SUM(D182:D187)</f>
        <v>24127.21</v>
      </c>
      <c r="E188" s="8">
        <f>SUM(E182:E187)</f>
        <v>27212.1</v>
      </c>
      <c r="F188" s="8">
        <f>SUM(F182:F187)</f>
        <v>28178.9</v>
      </c>
      <c r="G188" s="8">
        <f t="shared" ref="G188:H188" si="134">SUM(G182:G187)</f>
        <v>24597.5</v>
      </c>
      <c r="H188" s="8">
        <f t="shared" si="134"/>
        <v>28256</v>
      </c>
      <c r="I188" s="8">
        <f t="shared" ref="I188:O188" si="135">SUM(I182:I187)</f>
        <v>0</v>
      </c>
      <c r="J188" s="8">
        <f t="shared" si="135"/>
        <v>0</v>
      </c>
      <c r="K188" s="8">
        <f t="shared" si="135"/>
        <v>0</v>
      </c>
      <c r="L188" s="8">
        <f t="shared" si="135"/>
        <v>0</v>
      </c>
      <c r="M188" s="8">
        <f t="shared" si="135"/>
        <v>0</v>
      </c>
      <c r="N188" s="8">
        <f t="shared" si="135"/>
        <v>0</v>
      </c>
      <c r="O188" s="8">
        <f t="shared" si="135"/>
        <v>0</v>
      </c>
      <c r="P188" s="8"/>
    </row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Indicadores de Gestión</vt:lpstr>
      <vt:lpstr>Capacidades</vt:lpstr>
      <vt:lpstr>Indicadores Gest CES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DCHAPARRO</cp:lastModifiedBy>
  <dcterms:created xsi:type="dcterms:W3CDTF">2019-12-15T23:37:52Z</dcterms:created>
  <dcterms:modified xsi:type="dcterms:W3CDTF">2021-06-24T21:56:45Z</dcterms:modified>
</cp:coreProperties>
</file>