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stamante\Desktop\DOCUMENTOS SST\1. C.I. Tequendama-  Refineria\Balance de gestión SST\REPORTE SIG SAM\"/>
    </mc:Choice>
  </mc:AlternateContent>
  <xr:revisionPtr revIDLastSave="0" documentId="13_ncr:1_{9F8AA5EE-5817-4422-9456-24AF5B98AEA2}" xr6:coauthVersionLast="46" xr6:coauthVersionMax="46" xr10:uidLastSave="{00000000-0000-0000-0000-000000000000}"/>
  <bookViews>
    <workbookView xWindow="-120" yWindow="-120" windowWidth="20730" windowHeight="11160" xr2:uid="{EA74FB26-1616-4F94-8D4C-535272F830AC}"/>
  </bookViews>
  <sheets>
    <sheet name="A.T" sheetId="3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A.T!$A$3:$WUJ$3</definedName>
    <definedName name="_xlnm.Print_Area" localSheetId="0">A.T!$A$1:$O$179</definedName>
    <definedName name="DEPENDENCIA">'[1] ACTIVOS'!$A$2:$A$448</definedName>
    <definedName name="ENERO" localSheetId="0">'[2]TABLAS DE DATOS'!#REF!</definedName>
    <definedName name="ENERO">'[3]TABLAS DE DATOS'!#REF!</definedName>
    <definedName name="valor" localSheetId="0">#REF!</definedName>
    <definedName name="valor">#REF!</definedName>
    <definedName name="valor2" localSheetId="0">#REF!</definedName>
    <definedName name="valor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3" l="1"/>
  <c r="E159" i="3" s="1"/>
  <c r="I146" i="3"/>
  <c r="I150" i="3" s="1"/>
  <c r="H146" i="3"/>
  <c r="H150" i="3" s="1"/>
  <c r="G146" i="3"/>
  <c r="G150" i="3" s="1"/>
  <c r="F146" i="3"/>
  <c r="F150" i="3" s="1"/>
  <c r="I142" i="3"/>
  <c r="H142" i="3"/>
  <c r="G142" i="3"/>
  <c r="F142" i="3"/>
  <c r="D139" i="3"/>
  <c r="I135" i="3"/>
  <c r="I139" i="3" s="1"/>
  <c r="H135" i="3"/>
  <c r="G135" i="3"/>
  <c r="G139" i="3" s="1"/>
  <c r="F135" i="3"/>
  <c r="F139" i="3" s="1"/>
  <c r="K135" i="3" s="1"/>
  <c r="L135" i="3" s="1"/>
  <c r="I131" i="3"/>
  <c r="H131" i="3"/>
  <c r="H139" i="3" s="1"/>
  <c r="K131" i="3" s="1"/>
  <c r="L131" i="3" s="1"/>
  <c r="G131" i="3"/>
  <c r="F131" i="3"/>
  <c r="D128" i="3"/>
  <c r="I124" i="3"/>
  <c r="I128" i="3" s="1"/>
  <c r="H124" i="3"/>
  <c r="G124" i="3"/>
  <c r="G128" i="3" s="1"/>
  <c r="F124" i="3"/>
  <c r="F128" i="3" s="1"/>
  <c r="K124" i="3" s="1"/>
  <c r="L124" i="3" s="1"/>
  <c r="I120" i="3"/>
  <c r="H120" i="3"/>
  <c r="H128" i="3" s="1"/>
  <c r="G120" i="3"/>
  <c r="F120" i="3"/>
  <c r="D117" i="3"/>
  <c r="I113" i="3"/>
  <c r="I117" i="3" s="1"/>
  <c r="H113" i="3"/>
  <c r="G113" i="3"/>
  <c r="G117" i="3" s="1"/>
  <c r="F113" i="3"/>
  <c r="F117" i="3" s="1"/>
  <c r="K113" i="3" s="1"/>
  <c r="L113" i="3" s="1"/>
  <c r="I109" i="3"/>
  <c r="H109" i="3"/>
  <c r="H117" i="3" s="1"/>
  <c r="K109" i="3" s="1"/>
  <c r="L109" i="3" s="1"/>
  <c r="G109" i="3"/>
  <c r="F109" i="3"/>
  <c r="D106" i="3"/>
  <c r="I102" i="3"/>
  <c r="I106" i="3" s="1"/>
  <c r="H102" i="3"/>
  <c r="H106" i="3" s="1"/>
  <c r="G102" i="3"/>
  <c r="G106" i="3" s="1"/>
  <c r="F102" i="3"/>
  <c r="F106" i="3" s="1"/>
  <c r="K102" i="3" s="1"/>
  <c r="L102" i="3" s="1"/>
  <c r="I98" i="3"/>
  <c r="H98" i="3"/>
  <c r="G98" i="3"/>
  <c r="F98" i="3"/>
  <c r="D95" i="3"/>
  <c r="I91" i="3"/>
  <c r="I95" i="3" s="1"/>
  <c r="H91" i="3"/>
  <c r="G91" i="3"/>
  <c r="G95" i="3" s="1"/>
  <c r="F91" i="3"/>
  <c r="F95" i="3" s="1"/>
  <c r="K91" i="3" s="1"/>
  <c r="L91" i="3" s="1"/>
  <c r="I87" i="3"/>
  <c r="H87" i="3"/>
  <c r="H95" i="3" s="1"/>
  <c r="K87" i="3" s="1"/>
  <c r="L87" i="3" s="1"/>
  <c r="G87" i="3"/>
  <c r="F87" i="3"/>
  <c r="D84" i="3"/>
  <c r="I80" i="3"/>
  <c r="I84" i="3" s="1"/>
  <c r="H80" i="3"/>
  <c r="G80" i="3"/>
  <c r="G84" i="3" s="1"/>
  <c r="F80" i="3"/>
  <c r="F84" i="3" s="1"/>
  <c r="K80" i="3" s="1"/>
  <c r="L80" i="3" s="1"/>
  <c r="I76" i="3"/>
  <c r="H76" i="3"/>
  <c r="H84" i="3" s="1"/>
  <c r="K76" i="3" s="1"/>
  <c r="L76" i="3" s="1"/>
  <c r="G76" i="3"/>
  <c r="F76" i="3"/>
  <c r="D73" i="3"/>
  <c r="I69" i="3"/>
  <c r="I73" i="3" s="1"/>
  <c r="H69" i="3"/>
  <c r="G69" i="3"/>
  <c r="G73" i="3" s="1"/>
  <c r="F69" i="3"/>
  <c r="F73" i="3" s="1"/>
  <c r="K69" i="3" s="1"/>
  <c r="L69" i="3" s="1"/>
  <c r="I65" i="3"/>
  <c r="H65" i="3"/>
  <c r="H73" i="3" s="1"/>
  <c r="K65" i="3" s="1"/>
  <c r="L65" i="3" s="1"/>
  <c r="G65" i="3"/>
  <c r="F65" i="3"/>
  <c r="D62" i="3"/>
  <c r="I58" i="3"/>
  <c r="I62" i="3" s="1"/>
  <c r="H58" i="3"/>
  <c r="G58" i="3"/>
  <c r="G62" i="3" s="1"/>
  <c r="F58" i="3"/>
  <c r="F62" i="3" s="1"/>
  <c r="K58" i="3" s="1"/>
  <c r="L58" i="3" s="1"/>
  <c r="I54" i="3"/>
  <c r="H54" i="3"/>
  <c r="H62" i="3" s="1"/>
  <c r="G54" i="3"/>
  <c r="F54" i="3"/>
  <c r="D51" i="3"/>
  <c r="I47" i="3"/>
  <c r="I51" i="3" s="1"/>
  <c r="H47" i="3"/>
  <c r="G47" i="3"/>
  <c r="G51" i="3" s="1"/>
  <c r="F47" i="3"/>
  <c r="F51" i="3" s="1"/>
  <c r="K47" i="3" s="1"/>
  <c r="L47" i="3" s="1"/>
  <c r="I43" i="3"/>
  <c r="H43" i="3"/>
  <c r="H51" i="3" s="1"/>
  <c r="K43" i="3" s="1"/>
  <c r="L43" i="3" s="1"/>
  <c r="G43" i="3"/>
  <c r="F43" i="3"/>
  <c r="D40" i="3"/>
  <c r="I36" i="3"/>
  <c r="I40" i="3" s="1"/>
  <c r="H36" i="3"/>
  <c r="G36" i="3"/>
  <c r="G40" i="3" s="1"/>
  <c r="F36" i="3"/>
  <c r="F40" i="3" s="1"/>
  <c r="K36" i="3" s="1"/>
  <c r="L36" i="3" s="1"/>
  <c r="I32" i="3"/>
  <c r="H32" i="3"/>
  <c r="H40" i="3" s="1"/>
  <c r="K32" i="3" s="1"/>
  <c r="L32" i="3" s="1"/>
  <c r="G32" i="3"/>
  <c r="F32" i="3"/>
  <c r="D29" i="3"/>
  <c r="I25" i="3"/>
  <c r="I29" i="3" s="1"/>
  <c r="H25" i="3"/>
  <c r="G25" i="3"/>
  <c r="G29" i="3" s="1"/>
  <c r="F25" i="3"/>
  <c r="I21" i="3"/>
  <c r="H21" i="3"/>
  <c r="H29" i="3" s="1"/>
  <c r="K21" i="3" s="1"/>
  <c r="L21" i="3" s="1"/>
  <c r="G21" i="3"/>
  <c r="F21" i="3"/>
  <c r="F29" i="3" s="1"/>
  <c r="K25" i="3" s="1"/>
  <c r="L25" i="3" s="1"/>
  <c r="D17" i="3"/>
  <c r="D15" i="3"/>
  <c r="K12" i="3"/>
  <c r="H12" i="3"/>
  <c r="D12" i="3"/>
  <c r="H11" i="3"/>
  <c r="D11" i="3"/>
  <c r="H10" i="3"/>
  <c r="D10" i="3"/>
  <c r="L40" i="3" l="1"/>
  <c r="K40" i="3"/>
  <c r="K62" i="3"/>
  <c r="L62" i="3"/>
  <c r="K106" i="3"/>
  <c r="L106" i="3"/>
  <c r="K150" i="3"/>
  <c r="E156" i="3"/>
  <c r="L150" i="3"/>
  <c r="L51" i="3"/>
  <c r="K51" i="3"/>
  <c r="K29" i="3"/>
  <c r="L29" i="3" s="1"/>
  <c r="K54" i="3"/>
  <c r="L54" i="3" s="1"/>
  <c r="L73" i="3"/>
  <c r="K73" i="3"/>
  <c r="K98" i="3"/>
  <c r="L98" i="3" s="1"/>
  <c r="L117" i="3"/>
  <c r="K117" i="3"/>
  <c r="K142" i="3"/>
  <c r="L142" i="3" s="1"/>
  <c r="E157" i="3"/>
  <c r="I155" i="3" s="1"/>
  <c r="J155" i="3" s="1"/>
  <c r="L84" i="3"/>
  <c r="K84" i="3"/>
  <c r="L128" i="3"/>
  <c r="K128" i="3"/>
  <c r="E158" i="3"/>
  <c r="L95" i="3"/>
  <c r="K95" i="3"/>
  <c r="K120" i="3"/>
  <c r="L120" i="3" s="1"/>
  <c r="L139" i="3"/>
  <c r="K139" i="3"/>
  <c r="E155" i="3"/>
  <c r="I157" i="3" s="1"/>
  <c r="J157" i="3" s="1"/>
  <c r="K146" i="3"/>
  <c r="L146" i="3" s="1"/>
  <c r="I159" i="3" l="1"/>
  <c r="J159" i="3" s="1"/>
</calcChain>
</file>

<file path=xl/sharedStrings.xml><?xml version="1.0" encoding="utf-8"?>
<sst xmlns="http://schemas.openxmlformats.org/spreadsheetml/2006/main" count="152" uniqueCount="85">
  <si>
    <t>FICHA TECNICA DEL INDICADOR</t>
  </si>
  <si>
    <t>1. NOMBRE (descripción del indicador)</t>
  </si>
  <si>
    <t>Severidad de accidentalidad</t>
  </si>
  <si>
    <t>Frecuencia de accidentalidad</t>
  </si>
  <si>
    <t>Proporción de los accidentes de trabajo mortales.</t>
  </si>
  <si>
    <t>2. FÓRMULA (Metodo de calculo)</t>
  </si>
  <si>
    <t xml:space="preserve"> Número de días Perdidos por AT en el mes + Número de días cargados en el mes / Numero de trabajadores en el mes *100</t>
  </si>
  <si>
    <t xml:space="preserve">  Número de accidentes de trabajo en el periodo / Número de trabajadores en el Periodo  * 100</t>
  </si>
  <si>
    <t xml:space="preserve"> Número de accidentes de trabajo mortales que se presentaron en el periodo /  Total de accidentes de trabajo que se presentaron en el periodo * 100</t>
  </si>
  <si>
    <t>3. INTERPRETACIÓN DEL INDICADOR</t>
  </si>
  <si>
    <r>
      <t xml:space="preserve">Por cada 100 trabajadores que laboran en el mes de  </t>
    </r>
    <r>
      <rPr>
        <b/>
        <sz val="10"/>
        <rFont val="Arial"/>
        <family val="2"/>
      </rPr>
      <t>XX</t>
    </r>
    <r>
      <rPr>
        <sz val="10"/>
        <rFont val="Arial"/>
        <family val="2"/>
      </rPr>
      <t xml:space="preserve"> se perdieron </t>
    </r>
    <r>
      <rPr>
        <b/>
        <sz val="10"/>
        <rFont val="Arial"/>
        <family val="2"/>
      </rPr>
      <t>X%</t>
    </r>
    <r>
      <rPr>
        <sz val="10"/>
        <rFont val="Arial"/>
        <family val="2"/>
      </rPr>
      <t xml:space="preserve"> dias por Accidentes de Trabajo.</t>
    </r>
  </si>
  <si>
    <r>
      <t xml:space="preserve">Por cada 100 trabajadores que laboran en el mes de </t>
    </r>
    <r>
      <rPr>
        <b/>
        <sz val="10"/>
        <rFont val="Arial"/>
        <family val="2"/>
      </rPr>
      <t>XX</t>
    </r>
    <r>
      <rPr>
        <sz val="10"/>
        <rFont val="Arial"/>
        <family val="2"/>
      </rPr>
      <t xml:space="preserve"> se presentaron </t>
    </r>
    <r>
      <rPr>
        <b/>
        <sz val="10"/>
        <rFont val="Arial"/>
        <family val="2"/>
      </rPr>
      <t xml:space="preserve">X% </t>
    </r>
    <r>
      <rPr>
        <sz val="10"/>
        <rFont val="Arial"/>
        <family val="2"/>
      </rPr>
      <t>Accidentes de Trabajo.</t>
    </r>
  </si>
  <si>
    <r>
      <t>En el mes de XXX, el</t>
    </r>
    <r>
      <rPr>
        <b/>
        <sz val="10"/>
        <rFont val="Arial"/>
        <family val="2"/>
      </rPr>
      <t xml:space="preserve"> x%</t>
    </r>
    <r>
      <rPr>
        <sz val="10"/>
        <rFont val="Arial"/>
        <family val="2"/>
      </rPr>
      <t xml:space="preserve"> de accidentes de trabajo fueron mortales</t>
    </r>
  </si>
  <si>
    <t>4. META (Limite del indicador)</t>
  </si>
  <si>
    <t>5. PERIODICIDAD</t>
  </si>
  <si>
    <t>6. FUENTE DE LA INFORMACIÓN</t>
  </si>
  <si>
    <t xml:space="preserve">
- Número de trabajadores en el mes
- Número de accidentes de trabajo en el mes
- Días de incapacidad en el mes por accidentes de trabajo.
- Días cargados
</t>
  </si>
  <si>
    <t>CARACTERIZACIÓN</t>
  </si>
  <si>
    <t>TABLA DÍAS CARGADOS</t>
  </si>
  <si>
    <t>7. PERSONAS QUE DEBEN CONOCER EL RESULTADO</t>
  </si>
  <si>
    <t>8.  Analisi de costo por AT</t>
  </si>
  <si>
    <t>Gastos generados por casos de AT, costos indirectos.</t>
  </si>
  <si>
    <t>ANALISIS DE COSTO POR "AT"</t>
  </si>
  <si>
    <t>9. RESPONSABLE DE LA MEDICIÓN</t>
  </si>
  <si>
    <t xml:space="preserve">PERIODO </t>
  </si>
  <si>
    <t>TIPO DE VINCULACION</t>
  </si>
  <si>
    <t>NUMERO DE TRABAJADORES</t>
  </si>
  <si>
    <t>Nº ACCIDENTES DE TRABAJO</t>
  </si>
  <si>
    <t>DIAS DE INCAPACIDAD</t>
  </si>
  <si>
    <t>DÍAS CARGADOS</t>
  </si>
  <si>
    <t>INDICADOR</t>
  </si>
  <si>
    <t>RESULTADO</t>
  </si>
  <si>
    <t xml:space="preserve">CUMPLIMIENTO </t>
  </si>
  <si>
    <t>INTERPRETACION O ANALISIS</t>
  </si>
  <si>
    <t>OBSERVACIONES</t>
  </si>
  <si>
    <t>Total AT</t>
  </si>
  <si>
    <t>At Mortales</t>
  </si>
  <si>
    <t>ENERO</t>
  </si>
  <si>
    <t>Propios</t>
  </si>
  <si>
    <t>I.S</t>
  </si>
  <si>
    <t>Por cada 100 trabajadores que laboran en el mes de Enero se perdieron 1,8%  dias por Accidentes de Trabajo.</t>
  </si>
  <si>
    <t>Contratistas</t>
  </si>
  <si>
    <t>I.F</t>
  </si>
  <si>
    <t>Por cada 100 trabajadores que laboran en el mes de Enero se presentaron 0,6% Accidentes de Trabajo.</t>
  </si>
  <si>
    <t>Total</t>
  </si>
  <si>
    <t>PRO AT MORTALES</t>
  </si>
  <si>
    <t>En el mes de Enero, el 0% de accidentes de trabajo fueron mortales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</si>
  <si>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</si>
  <si>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</si>
  <si>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</si>
  <si>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</si>
  <si>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</si>
  <si>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</si>
  <si>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</si>
  <si>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</si>
  <si>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</si>
  <si>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</si>
  <si>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</si>
  <si>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ACCIDENTES DE TRABAJO</t>
  </si>
  <si>
    <t>IS</t>
  </si>
  <si>
    <t>TOTAL ACCIDENTES MORTALES</t>
  </si>
  <si>
    <t>TOTAL DIAS PERDIDOS</t>
  </si>
  <si>
    <t>IF</t>
  </si>
  <si>
    <t>TOTAL DIAS CARGADOS</t>
  </si>
  <si>
    <t>TOTAL TRABAJADORES</t>
  </si>
  <si>
    <t>PRO. AT MORTALES</t>
  </si>
  <si>
    <t>REPRESENTACIÓN  GRAFICA DEL INDICADOR</t>
  </si>
  <si>
    <t>Por cada 100 trabajadores que laboran en el mes de febrero se perdieron 0%  dias por Accidentes de Trabajo.</t>
  </si>
  <si>
    <t>Por cada 100 trabajadores que laboran en el mes de febrero se presentaron 0% Accidentes de Trabajo.</t>
  </si>
  <si>
    <t>En el mes de febrero, el 0% de accidentes de trabajo fueron mortales</t>
  </si>
  <si>
    <t>Por cada 100 trabajadores que laboran en el mes de marzo se perdieron 0%  dias por Accidentes de Trabajo.</t>
  </si>
  <si>
    <t>Por cada 100 trabajadores que laboran en el mes de marzo se presentaron 0% Accidentes de Trabajo.</t>
  </si>
  <si>
    <t>En el mes de marzo, el 0% de accidentes de trabajo fueron mortales</t>
  </si>
  <si>
    <t>Por cada 100 trabajadores que laboran en el mes de abril se perdieron 0%  dias por Accidentes de Trabajo.</t>
  </si>
  <si>
    <t>Por cada 100 trabajadores que laboran en el mes de abril se presentaron 0% Accidentes de Trabajo.</t>
  </si>
  <si>
    <t>En el mes de abril, el 0% de accidentes de trabajo fueron mortales</t>
  </si>
  <si>
    <t xml:space="preserve">En el mes de FEBRERO  se interviene la antigua sede del laboratoriio por parte del contratista Jader usm con 6 colaboradores, Construproyect con 10 empleados por adecuacion de canales y andenes, inisiser con 6 empleados por pintura de puentes de tuberia, topografos 3 empleados, Pet del caribe 20 empleados y Adobe 15 empleado. 
INISER MAYEKAWA </t>
  </si>
  <si>
    <t xml:space="preserve">En el mes de MARZO  se interviene la antigua sede del laboratoriio por parte del contratista Jader usm con 6 colaboradores, Construproyect con 10 empleados por adecuacion de canales y andenes, inisiser con 6 empleados por pintura de puentes de tuberia, topografos 3 empleados, Pet del caribe 20 empleados y Adobe 15 empleado. </t>
  </si>
  <si>
    <t xml:space="preserve">En el mes de ABRIL  se interviene la antigua sede del laboratoriio por parte del contratista Jader usm con 6 colaboradores, Construproyect con 10 empleados por adecuacion de canales y andenes, inisiser con 6 empleados por pintura de puentes de tuberia, topografos 3 empleados, Pet del caribe 20 empleados y Adobe 15 empleado. </t>
  </si>
  <si>
    <t>DETERMINACIÓN DE PLANES DE ACCIÓN</t>
  </si>
  <si>
    <t>PERIODO</t>
  </si>
  <si>
    <t>ACTIVIDAD</t>
  </si>
  <si>
    <t>FECHA PROGRAMADA</t>
  </si>
  <si>
    <t>FECHA DE EJECUCIÓN</t>
  </si>
  <si>
    <t>En el mes de ENERO  se continua interviendo la planta R-3 teniendo a los contratista de F-5: 13 FYMI: 9 Pet Caribe: 8 personas
Se intervino la terminacion de acabados nuevo Laboratorio contratista Velcam:4 personas Jader Usma:2 Construproyec: 10 persona
Ingreso personal arranque planta Kosme: 30 empleados. y AFD 15 empleados.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</si>
</sst>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8"/>
      <color theme="1"/>
      <name val="Bradley Hand ITC"/>
      <family val="4"/>
    </font>
    <font>
      <b/>
      <sz val="18"/>
      <color theme="1"/>
      <name val="Calibri"/>
      <family val="2"/>
      <scheme val="minor"/>
    </font>
    <font>
      <sz val="10"/>
      <color theme="0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8"/>
      <color theme="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u/>
      <sz val="14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3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>
        <fgColor indexed="9"/>
        <bgColor rgb="FF00B050"/>
      </patternFill>
    </fill>
    <fill>
      <patternFill patternType="solid">
        <fgColor rgb="FFDFFED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Gray">
        <fgColor indexed="9"/>
        <bgColor theme="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3" applyProtection="1">
      <protection hidden="1"/>
    </xf>
    <xf numFmtId="0" fontId="5" fillId="2" borderId="0" xfId="4" applyFont="1" applyFill="1" applyAlignment="1">
      <alignment vertical="center"/>
    </xf>
    <xf numFmtId="0" fontId="6" fillId="0" borderId="0" xfId="3" applyFont="1" applyProtection="1">
      <protection hidden="1"/>
    </xf>
    <xf numFmtId="0" fontId="3" fillId="0" borderId="0" xfId="3"/>
    <xf numFmtId="0" fontId="7" fillId="0" borderId="0" xfId="3" applyFont="1" applyProtection="1">
      <protection hidden="1"/>
    </xf>
    <xf numFmtId="0" fontId="9" fillId="0" borderId="0" xfId="3" applyFont="1" applyAlignment="1">
      <alignment vertical="center"/>
    </xf>
    <xf numFmtId="164" fontId="10" fillId="0" borderId="0" xfId="3" applyNumberFormat="1" applyFont="1" applyAlignment="1">
      <alignment horizontal="center" vertical="center"/>
    </xf>
    <xf numFmtId="0" fontId="11" fillId="0" borderId="0" xfId="3" applyFont="1" applyProtection="1">
      <protection hidden="1"/>
    </xf>
    <xf numFmtId="0" fontId="7" fillId="0" borderId="0" xfId="3" applyFont="1"/>
    <xf numFmtId="0" fontId="15" fillId="0" borderId="0" xfId="3" applyFont="1" applyAlignment="1">
      <alignment vertical="center"/>
    </xf>
    <xf numFmtId="0" fontId="13" fillId="0" borderId="7" xfId="3" applyFont="1" applyBorder="1" applyAlignment="1" applyProtection="1">
      <alignment vertical="center"/>
      <protection hidden="1"/>
    </xf>
    <xf numFmtId="0" fontId="13" fillId="0" borderId="12" xfId="3" applyFont="1" applyBorder="1" applyAlignment="1" applyProtection="1">
      <alignment vertical="center"/>
      <protection hidden="1"/>
    </xf>
    <xf numFmtId="0" fontId="13" fillId="0" borderId="0" xfId="3" applyFont="1" applyAlignment="1" applyProtection="1">
      <alignment vertical="center"/>
      <protection hidden="1"/>
    </xf>
    <xf numFmtId="0" fontId="13" fillId="0" borderId="12" xfId="3" applyFont="1" applyBorder="1" applyAlignment="1" applyProtection="1">
      <alignment vertical="center"/>
      <protection locked="0"/>
    </xf>
    <xf numFmtId="0" fontId="13" fillId="0" borderId="8" xfId="3" applyFont="1" applyBorder="1" applyAlignment="1" applyProtection="1">
      <alignment vertical="center"/>
      <protection locked="0"/>
    </xf>
    <xf numFmtId="0" fontId="7" fillId="0" borderId="0" xfId="3" applyFont="1" applyProtection="1">
      <protection locked="0"/>
    </xf>
    <xf numFmtId="0" fontId="13" fillId="0" borderId="0" xfId="3" applyFont="1" applyAlignment="1" applyProtection="1">
      <alignment horizontal="center" vertical="center"/>
      <protection hidden="1"/>
    </xf>
    <xf numFmtId="3" fontId="16" fillId="0" borderId="0" xfId="3" applyNumberFormat="1" applyFont="1" applyAlignment="1" applyProtection="1">
      <alignment horizontal="center" vertical="center"/>
      <protection hidden="1"/>
    </xf>
    <xf numFmtId="1" fontId="16" fillId="0" borderId="0" xfId="3" applyNumberFormat="1" applyFont="1" applyAlignment="1" applyProtection="1">
      <alignment horizontal="center" vertical="center"/>
      <protection hidden="1"/>
    </xf>
    <xf numFmtId="0" fontId="18" fillId="0" borderId="0" xfId="3" applyFont="1" applyAlignment="1" applyProtection="1">
      <alignment horizontal="center" vertical="center"/>
      <protection hidden="1"/>
    </xf>
    <xf numFmtId="9" fontId="13" fillId="0" borderId="0" xfId="5" applyFont="1" applyFill="1" applyBorder="1" applyAlignment="1" applyProtection="1">
      <alignment horizontal="center" vertical="center"/>
      <protection hidden="1"/>
    </xf>
    <xf numFmtId="0" fontId="12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>
      <alignment horizontal="center" vertical="center" wrapText="1"/>
    </xf>
    <xf numFmtId="0" fontId="22" fillId="0" borderId="0" xfId="3" applyFont="1" applyAlignment="1" applyProtection="1">
      <alignment horizontal="left" vertical="center"/>
      <protection hidden="1"/>
    </xf>
    <xf numFmtId="0" fontId="22" fillId="0" borderId="0" xfId="3" applyFont="1" applyAlignment="1" applyProtection="1">
      <alignment horizontal="left" vertical="center" wrapText="1"/>
      <protection hidden="1"/>
    </xf>
    <xf numFmtId="0" fontId="22" fillId="0" borderId="0" xfId="3" applyFont="1" applyAlignment="1">
      <alignment horizontal="left" vertical="center" wrapText="1"/>
    </xf>
    <xf numFmtId="0" fontId="9" fillId="0" borderId="0" xfId="3" applyFont="1" applyAlignment="1" applyProtection="1">
      <alignment vertical="center" wrapText="1"/>
      <protection hidden="1"/>
    </xf>
    <xf numFmtId="0" fontId="9" fillId="0" borderId="0" xfId="3" applyFont="1" applyAlignment="1">
      <alignment vertical="center" wrapText="1"/>
    </xf>
    <xf numFmtId="0" fontId="7" fillId="2" borderId="0" xfId="3" applyFont="1" applyFill="1" applyProtection="1">
      <protection hidden="1"/>
    </xf>
    <xf numFmtId="0" fontId="7" fillId="2" borderId="0" xfId="3" applyFont="1" applyFill="1"/>
    <xf numFmtId="0" fontId="3" fillId="0" borderId="0" xfId="3" applyProtection="1">
      <protection locked="0"/>
    </xf>
    <xf numFmtId="1" fontId="18" fillId="5" borderId="3" xfId="3" applyNumberFormat="1" applyFont="1" applyFill="1" applyBorder="1" applyAlignment="1" applyProtection="1">
      <alignment horizontal="center" vertical="center" wrapText="1"/>
      <protection hidden="1"/>
    </xf>
    <xf numFmtId="0" fontId="9" fillId="0" borderId="3" xfId="3" applyFont="1" applyBorder="1" applyAlignment="1" applyProtection="1">
      <alignment horizontal="center" vertical="center" wrapText="1"/>
      <protection hidden="1"/>
    </xf>
    <xf numFmtId="9" fontId="9" fillId="0" borderId="3" xfId="1" applyFont="1" applyBorder="1" applyAlignment="1" applyProtection="1">
      <alignment horizontal="center" vertical="center" wrapText="1"/>
      <protection hidden="1"/>
    </xf>
    <xf numFmtId="0" fontId="12" fillId="4" borderId="7" xfId="3" applyFont="1" applyFill="1" applyBorder="1" applyAlignment="1" applyProtection="1">
      <alignment horizontal="left" vertical="center"/>
      <protection hidden="1"/>
    </xf>
    <xf numFmtId="0" fontId="12" fillId="4" borderId="8" xfId="3" applyFont="1" applyFill="1" applyBorder="1" applyAlignment="1" applyProtection="1">
      <alignment horizontal="left" vertical="center"/>
      <protection hidden="1"/>
    </xf>
    <xf numFmtId="0" fontId="15" fillId="0" borderId="0" xfId="3" applyFont="1" applyAlignment="1">
      <alignment horizontal="center" vertical="center"/>
    </xf>
    <xf numFmtId="164" fontId="15" fillId="0" borderId="0" xfId="3" applyNumberFormat="1" applyFont="1" applyAlignment="1">
      <alignment horizontal="center" vertical="center"/>
    </xf>
    <xf numFmtId="0" fontId="4" fillId="2" borderId="1" xfId="4" applyFont="1" applyFill="1" applyBorder="1" applyAlignment="1" applyProtection="1">
      <alignment horizontal="center" vertical="center" wrapText="1"/>
      <protection hidden="1"/>
    </xf>
    <xf numFmtId="0" fontId="5" fillId="2" borderId="0" xfId="4" applyFont="1" applyFill="1" applyAlignment="1" applyProtection="1">
      <alignment horizontal="center" vertical="center" wrapText="1"/>
      <protection hidden="1"/>
    </xf>
    <xf numFmtId="0" fontId="5" fillId="2" borderId="2" xfId="4" applyFont="1" applyFill="1" applyBorder="1" applyAlignment="1" applyProtection="1">
      <alignment horizontal="center" vertical="center" wrapText="1"/>
      <protection hidden="1"/>
    </xf>
    <xf numFmtId="0" fontId="5" fillId="2" borderId="1" xfId="4" applyFont="1" applyFill="1" applyBorder="1" applyAlignment="1" applyProtection="1">
      <alignment horizontal="center" vertical="center" wrapText="1"/>
      <protection hidden="1"/>
    </xf>
    <xf numFmtId="0" fontId="5" fillId="2" borderId="4" xfId="4" applyFont="1" applyFill="1" applyBorder="1" applyAlignment="1" applyProtection="1">
      <alignment horizontal="center" vertical="center" wrapText="1"/>
      <protection hidden="1"/>
    </xf>
    <xf numFmtId="0" fontId="5" fillId="2" borderId="5" xfId="4" applyFont="1" applyFill="1" applyBorder="1" applyAlignment="1" applyProtection="1">
      <alignment horizontal="center" vertical="center" wrapText="1"/>
      <protection hidden="1"/>
    </xf>
    <xf numFmtId="0" fontId="5" fillId="2" borderId="6" xfId="4" applyFont="1" applyFill="1" applyBorder="1" applyAlignment="1" applyProtection="1">
      <alignment horizontal="center" vertical="center" wrapText="1"/>
      <protection hidden="1"/>
    </xf>
    <xf numFmtId="0" fontId="5" fillId="2" borderId="3" xfId="4" applyFont="1" applyFill="1" applyBorder="1" applyAlignment="1" applyProtection="1">
      <alignment horizontal="center" vertical="center"/>
      <protection hidden="1"/>
    </xf>
    <xf numFmtId="0" fontId="5" fillId="2" borderId="0" xfId="4" applyFont="1" applyFill="1" applyAlignment="1">
      <alignment horizontal="center" vertical="top"/>
    </xf>
    <xf numFmtId="0" fontId="8" fillId="3" borderId="3" xfId="3" applyFont="1" applyFill="1" applyBorder="1" applyAlignment="1" applyProtection="1">
      <alignment horizontal="center" vertical="center"/>
      <protection hidden="1"/>
    </xf>
    <xf numFmtId="0" fontId="12" fillId="4" borderId="3" xfId="3" applyFont="1" applyFill="1" applyBorder="1" applyAlignment="1" applyProtection="1">
      <alignment horizontal="left" vertical="center"/>
      <protection hidden="1"/>
    </xf>
    <xf numFmtId="0" fontId="13" fillId="4" borderId="3" xfId="3" applyFont="1" applyFill="1" applyBorder="1" applyAlignment="1" applyProtection="1">
      <alignment horizontal="center" vertical="center" wrapText="1"/>
      <protection hidden="1"/>
    </xf>
    <xf numFmtId="0" fontId="13" fillId="4" borderId="7" xfId="3" applyFont="1" applyFill="1" applyBorder="1" applyAlignment="1" applyProtection="1">
      <alignment horizontal="center" vertical="center" wrapText="1"/>
      <protection hidden="1"/>
    </xf>
    <xf numFmtId="0" fontId="13" fillId="4" borderId="8" xfId="3" applyFont="1" applyFill="1" applyBorder="1" applyAlignment="1" applyProtection="1">
      <alignment horizontal="center" vertical="center" wrapText="1"/>
      <protection hidden="1"/>
    </xf>
    <xf numFmtId="0" fontId="13" fillId="2" borderId="0" xfId="3" applyFont="1" applyFill="1" applyAlignment="1">
      <alignment horizontal="center" vertical="center" wrapText="1"/>
    </xf>
    <xf numFmtId="0" fontId="3" fillId="2" borderId="3" xfId="3" applyFill="1" applyBorder="1" applyAlignment="1" applyProtection="1">
      <alignment horizontal="center" vertical="center" wrapText="1"/>
      <protection hidden="1"/>
    </xf>
    <xf numFmtId="0" fontId="3" fillId="2" borderId="3" xfId="3" applyFill="1" applyBorder="1" applyAlignment="1" applyProtection="1">
      <alignment horizontal="left" vertical="center" wrapText="1"/>
      <protection hidden="1"/>
    </xf>
    <xf numFmtId="9" fontId="16" fillId="2" borderId="3" xfId="1" applyFont="1" applyFill="1" applyBorder="1" applyAlignment="1" applyProtection="1">
      <alignment horizontal="center" vertical="center" wrapText="1"/>
      <protection hidden="1"/>
    </xf>
    <xf numFmtId="9" fontId="3" fillId="2" borderId="3" xfId="1" applyFont="1" applyFill="1" applyBorder="1" applyAlignment="1" applyProtection="1">
      <alignment horizontal="center" vertical="center" wrapText="1"/>
      <protection hidden="1"/>
    </xf>
    <xf numFmtId="9" fontId="14" fillId="0" borderId="0" xfId="3" applyNumberFormat="1" applyFont="1" applyAlignment="1">
      <alignment horizontal="center" vertical="center" wrapText="1"/>
    </xf>
    <xf numFmtId="9" fontId="15" fillId="0" borderId="0" xfId="3" applyNumberFormat="1" applyFont="1" applyAlignment="1">
      <alignment horizontal="center" vertical="center" wrapText="1"/>
    </xf>
    <xf numFmtId="164" fontId="15" fillId="0" borderId="0" xfId="3" applyNumberFormat="1" applyFont="1" applyAlignment="1">
      <alignment horizontal="center" vertical="center"/>
    </xf>
    <xf numFmtId="0" fontId="12" fillId="4" borderId="9" xfId="3" applyFont="1" applyFill="1" applyBorder="1" applyAlignment="1" applyProtection="1">
      <alignment horizontal="left" vertical="center"/>
      <protection hidden="1"/>
    </xf>
    <xf numFmtId="0" fontId="12" fillId="4" borderId="10" xfId="3" applyFont="1" applyFill="1" applyBorder="1" applyAlignment="1" applyProtection="1">
      <alignment horizontal="left" vertical="center"/>
      <protection hidden="1"/>
    </xf>
    <xf numFmtId="0" fontId="12" fillId="4" borderId="4" xfId="3" applyFont="1" applyFill="1" applyBorder="1" applyAlignment="1" applyProtection="1">
      <alignment horizontal="left" vertical="center"/>
      <protection hidden="1"/>
    </xf>
    <xf numFmtId="0" fontId="12" fillId="4" borderId="6" xfId="3" applyFont="1" applyFill="1" applyBorder="1" applyAlignment="1" applyProtection="1">
      <alignment horizontal="left" vertical="center"/>
      <protection hidden="1"/>
    </xf>
    <xf numFmtId="0" fontId="12" fillId="2" borderId="9" xfId="3" applyFont="1" applyFill="1" applyBorder="1" applyAlignment="1" applyProtection="1">
      <alignment horizontal="left" vertical="center" wrapText="1"/>
      <protection hidden="1"/>
    </xf>
    <xf numFmtId="0" fontId="12" fillId="2" borderId="11" xfId="3" applyFont="1" applyFill="1" applyBorder="1" applyAlignment="1" applyProtection="1">
      <alignment horizontal="left" vertical="center" wrapText="1"/>
      <protection hidden="1"/>
    </xf>
    <xf numFmtId="0" fontId="12" fillId="2" borderId="10" xfId="3" applyFont="1" applyFill="1" applyBorder="1" applyAlignment="1" applyProtection="1">
      <alignment horizontal="left" vertical="center" wrapText="1"/>
      <protection hidden="1"/>
    </xf>
    <xf numFmtId="0" fontId="12" fillId="2" borderId="4" xfId="3" applyFont="1" applyFill="1" applyBorder="1" applyAlignment="1" applyProtection="1">
      <alignment horizontal="left" vertical="center" wrapText="1"/>
      <protection hidden="1"/>
    </xf>
    <xf numFmtId="0" fontId="12" fillId="2" borderId="5" xfId="3" applyFont="1" applyFill="1" applyBorder="1" applyAlignment="1" applyProtection="1">
      <alignment horizontal="left" vertical="center" wrapText="1"/>
      <protection hidden="1"/>
    </xf>
    <xf numFmtId="0" fontId="12" fillId="2" borderId="6" xfId="3" applyFont="1" applyFill="1" applyBorder="1" applyAlignment="1" applyProtection="1">
      <alignment horizontal="left" vertical="center" wrapText="1"/>
      <protection hidden="1"/>
    </xf>
    <xf numFmtId="0" fontId="17" fillId="2" borderId="7" xfId="2" applyFont="1" applyFill="1" applyBorder="1" applyAlignment="1" applyProtection="1">
      <alignment horizontal="center" vertical="center" wrapText="1"/>
      <protection hidden="1"/>
    </xf>
    <xf numFmtId="0" fontId="17" fillId="2" borderId="8" xfId="2" applyFont="1" applyFill="1" applyBorder="1" applyAlignment="1" applyProtection="1">
      <alignment horizontal="center" vertical="center" wrapText="1"/>
      <protection hidden="1"/>
    </xf>
    <xf numFmtId="0" fontId="15" fillId="0" borderId="0" xfId="3" applyFont="1" applyAlignment="1">
      <alignment horizontal="center" vertical="center"/>
    </xf>
    <xf numFmtId="0" fontId="12" fillId="4" borderId="7" xfId="3" applyFont="1" applyFill="1" applyBorder="1" applyAlignment="1" applyProtection="1">
      <alignment horizontal="left" vertical="center" wrapText="1"/>
      <protection hidden="1"/>
    </xf>
    <xf numFmtId="0" fontId="12" fillId="4" borderId="8" xfId="3" applyFont="1" applyFill="1" applyBorder="1" applyAlignment="1" applyProtection="1">
      <alignment horizontal="left" vertical="center" wrapText="1"/>
      <protection hidden="1"/>
    </xf>
    <xf numFmtId="0" fontId="12" fillId="2" borderId="3" xfId="3" applyFont="1" applyFill="1" applyBorder="1" applyAlignment="1" applyProtection="1">
      <alignment horizontal="left" vertical="center"/>
      <protection hidden="1"/>
    </xf>
    <xf numFmtId="9" fontId="16" fillId="2" borderId="3" xfId="3" applyNumberFormat="1" applyFont="1" applyFill="1" applyBorder="1" applyAlignment="1" applyProtection="1">
      <alignment horizontal="center" vertical="center" wrapText="1"/>
      <protection hidden="1"/>
    </xf>
    <xf numFmtId="0" fontId="16" fillId="2" borderId="3" xfId="3" applyFont="1" applyFill="1" applyBorder="1" applyAlignment="1" applyProtection="1">
      <alignment horizontal="center" vertical="center" wrapText="1"/>
      <protection hidden="1"/>
    </xf>
    <xf numFmtId="9" fontId="3" fillId="2" borderId="7" xfId="3" applyNumberFormat="1" applyFill="1" applyBorder="1" applyAlignment="1" applyProtection="1">
      <alignment horizontal="center" vertical="center" wrapText="1"/>
      <protection hidden="1"/>
    </xf>
    <xf numFmtId="9" fontId="3" fillId="2" borderId="8" xfId="3" applyNumberFormat="1" applyFill="1" applyBorder="1" applyAlignment="1" applyProtection="1">
      <alignment horizontal="center" vertical="center" wrapText="1"/>
      <protection hidden="1"/>
    </xf>
    <xf numFmtId="0" fontId="12" fillId="4" borderId="7" xfId="3" applyFont="1" applyFill="1" applyBorder="1" applyAlignment="1" applyProtection="1">
      <alignment horizontal="left" vertical="center"/>
      <protection hidden="1"/>
    </xf>
    <xf numFmtId="0" fontId="12" fillId="4" borderId="8" xfId="3" applyFont="1" applyFill="1" applyBorder="1" applyAlignment="1" applyProtection="1">
      <alignment horizontal="left" vertical="center"/>
      <protection hidden="1"/>
    </xf>
    <xf numFmtId="0" fontId="19" fillId="5" borderId="7" xfId="3" applyFont="1" applyFill="1" applyBorder="1" applyAlignment="1" applyProtection="1">
      <alignment horizontal="center" vertical="center" wrapText="1"/>
      <protection hidden="1"/>
    </xf>
    <xf numFmtId="0" fontId="18" fillId="5" borderId="13" xfId="3" applyFont="1" applyFill="1" applyBorder="1" applyAlignment="1" applyProtection="1">
      <alignment horizontal="center" vertical="center"/>
      <protection hidden="1"/>
    </xf>
    <xf numFmtId="0" fontId="18" fillId="5" borderId="15" xfId="3" applyFont="1" applyFill="1" applyBorder="1" applyAlignment="1" applyProtection="1">
      <alignment horizontal="center" vertical="center"/>
      <protection hidden="1"/>
    </xf>
    <xf numFmtId="0" fontId="18" fillId="5" borderId="14" xfId="3" applyFont="1" applyFill="1" applyBorder="1" applyAlignment="1" applyProtection="1">
      <alignment horizontal="center" vertical="center"/>
      <protection hidden="1"/>
    </xf>
    <xf numFmtId="0" fontId="18" fillId="5" borderId="16" xfId="3" applyFont="1" applyFill="1" applyBorder="1" applyAlignment="1" applyProtection="1">
      <alignment horizontal="center" vertical="center"/>
      <protection hidden="1"/>
    </xf>
    <xf numFmtId="0" fontId="18" fillId="5" borderId="8" xfId="3" applyFont="1" applyFill="1" applyBorder="1" applyAlignment="1" applyProtection="1">
      <alignment horizontal="center" vertical="center"/>
      <protection hidden="1"/>
    </xf>
    <xf numFmtId="0" fontId="18" fillId="5" borderId="3" xfId="3" applyFont="1" applyFill="1" applyBorder="1" applyAlignment="1" applyProtection="1">
      <alignment horizontal="center" vertical="center"/>
      <protection locked="0"/>
    </xf>
    <xf numFmtId="0" fontId="18" fillId="5" borderId="9" xfId="3" applyFont="1" applyFill="1" applyBorder="1" applyAlignment="1" applyProtection="1">
      <alignment horizontal="center" vertical="center"/>
      <protection locked="0"/>
    </xf>
    <xf numFmtId="0" fontId="18" fillId="5" borderId="10" xfId="3" applyFont="1" applyFill="1" applyBorder="1" applyAlignment="1" applyProtection="1">
      <alignment horizontal="center" vertical="center"/>
      <protection locked="0"/>
    </xf>
    <xf numFmtId="0" fontId="18" fillId="5" borderId="4" xfId="3" applyFont="1" applyFill="1" applyBorder="1" applyAlignment="1" applyProtection="1">
      <alignment horizontal="center" vertical="center"/>
      <protection locked="0"/>
    </xf>
    <xf numFmtId="0" fontId="18" fillId="5" borderId="6" xfId="3" applyFont="1" applyFill="1" applyBorder="1" applyAlignment="1" applyProtection="1">
      <alignment horizontal="center" vertical="center"/>
      <protection locked="0"/>
    </xf>
    <xf numFmtId="0" fontId="12" fillId="2" borderId="7" xfId="3" applyFont="1" applyFill="1" applyBorder="1" applyAlignment="1" applyProtection="1">
      <alignment horizontal="left" vertical="center"/>
      <protection hidden="1"/>
    </xf>
    <xf numFmtId="0" fontId="12" fillId="2" borderId="12" xfId="3" applyFont="1" applyFill="1" applyBorder="1" applyAlignment="1" applyProtection="1">
      <alignment horizontal="left" vertical="center"/>
      <protection hidden="1"/>
    </xf>
    <xf numFmtId="0" fontId="12" fillId="2" borderId="8" xfId="3" applyFont="1" applyFill="1" applyBorder="1" applyAlignment="1" applyProtection="1">
      <alignment horizontal="left" vertical="center"/>
      <protection hidden="1"/>
    </xf>
    <xf numFmtId="0" fontId="2" fillId="2" borderId="7" xfId="2" applyFill="1" applyBorder="1" applyAlignment="1" applyProtection="1">
      <alignment horizontal="center" vertical="center"/>
      <protection hidden="1"/>
    </xf>
    <xf numFmtId="0" fontId="2" fillId="2" borderId="8" xfId="2" applyFill="1" applyBorder="1" applyAlignment="1" applyProtection="1">
      <alignment horizontal="center" vertical="center"/>
      <protection hidden="1"/>
    </xf>
    <xf numFmtId="0" fontId="18" fillId="5" borderId="3" xfId="3" applyFont="1" applyFill="1" applyBorder="1" applyAlignment="1" applyProtection="1">
      <alignment horizontal="center" vertical="center"/>
      <protection hidden="1"/>
    </xf>
    <xf numFmtId="0" fontId="18" fillId="5" borderId="3" xfId="3" applyFont="1" applyFill="1" applyBorder="1" applyAlignment="1" applyProtection="1">
      <alignment horizontal="center" vertical="center" wrapText="1"/>
      <protection hidden="1"/>
    </xf>
    <xf numFmtId="0" fontId="19" fillId="5" borderId="3" xfId="3" applyFont="1" applyFill="1" applyBorder="1" applyAlignment="1" applyProtection="1">
      <alignment horizontal="center" vertical="center"/>
      <protection hidden="1"/>
    </xf>
    <xf numFmtId="0" fontId="19" fillId="5" borderId="3" xfId="3" applyFont="1" applyFill="1" applyBorder="1" applyAlignment="1" applyProtection="1">
      <alignment horizontal="center" vertical="center" wrapText="1"/>
      <protection hidden="1"/>
    </xf>
    <xf numFmtId="1" fontId="16" fillId="0" borderId="7" xfId="3" applyNumberFormat="1" applyFont="1" applyBorder="1" applyAlignment="1" applyProtection="1">
      <alignment horizontal="center" vertical="center"/>
      <protection hidden="1"/>
    </xf>
    <xf numFmtId="0" fontId="13" fillId="4" borderId="15" xfId="3" applyFont="1" applyFill="1" applyBorder="1" applyAlignment="1" applyProtection="1">
      <alignment horizontal="center" vertical="center"/>
      <protection hidden="1"/>
    </xf>
    <xf numFmtId="0" fontId="12" fillId="0" borderId="8" xfId="3" applyFont="1" applyBorder="1" applyAlignment="1" applyProtection="1">
      <alignment horizontal="center" vertical="center"/>
      <protection hidden="1"/>
    </xf>
    <xf numFmtId="0" fontId="16" fillId="0" borderId="3" xfId="3" applyFont="1" applyBorder="1" applyAlignment="1" applyProtection="1">
      <alignment horizontal="left" vertical="center" wrapText="1"/>
      <protection locked="0"/>
    </xf>
    <xf numFmtId="0" fontId="13" fillId="4" borderId="3" xfId="3" applyFont="1" applyFill="1" applyBorder="1" applyAlignment="1" applyProtection="1">
      <alignment horizontal="center" vertical="center"/>
      <protection hidden="1"/>
    </xf>
    <xf numFmtId="3" fontId="20" fillId="0" borderId="3" xfId="3" applyNumberFormat="1" applyFont="1" applyBorder="1" applyAlignment="1" applyProtection="1">
      <alignment horizontal="center" vertical="center"/>
      <protection locked="0" hidden="1"/>
    </xf>
    <xf numFmtId="1" fontId="16" fillId="0" borderId="3" xfId="3" applyNumberFormat="1" applyFont="1" applyBorder="1" applyAlignment="1" applyProtection="1">
      <alignment horizontal="center" vertical="center"/>
      <protection hidden="1"/>
    </xf>
    <xf numFmtId="3" fontId="13" fillId="4" borderId="3" xfId="3" applyNumberFormat="1" applyFont="1" applyFill="1" applyBorder="1" applyAlignment="1" applyProtection="1">
      <alignment horizontal="center" vertical="center" wrapText="1"/>
      <protection hidden="1"/>
    </xf>
    <xf numFmtId="1" fontId="16" fillId="4" borderId="3" xfId="3" applyNumberFormat="1" applyFont="1" applyFill="1" applyBorder="1" applyAlignment="1" applyProtection="1">
      <alignment horizontal="center" vertical="center"/>
      <protection hidden="1"/>
    </xf>
    <xf numFmtId="1" fontId="16" fillId="4" borderId="7" xfId="3" applyNumberFormat="1" applyFont="1" applyFill="1" applyBorder="1" applyAlignment="1" applyProtection="1">
      <alignment horizontal="center" vertical="center"/>
      <protection hidden="1"/>
    </xf>
    <xf numFmtId="0" fontId="21" fillId="4" borderId="15" xfId="3" applyFont="1" applyFill="1" applyBorder="1" applyAlignment="1" applyProtection="1">
      <alignment horizontal="center" vertical="center" wrapText="1"/>
      <protection hidden="1"/>
    </xf>
    <xf numFmtId="0" fontId="21" fillId="4" borderId="17" xfId="3" applyFont="1" applyFill="1" applyBorder="1" applyAlignment="1" applyProtection="1">
      <alignment horizontal="center" vertical="center" wrapText="1"/>
      <protection hidden="1"/>
    </xf>
    <xf numFmtId="164" fontId="13" fillId="0" borderId="16" xfId="5" applyNumberFormat="1" applyFont="1" applyFill="1" applyBorder="1" applyAlignment="1" applyProtection="1">
      <alignment horizontal="center" vertical="center"/>
      <protection hidden="1"/>
    </xf>
    <xf numFmtId="164" fontId="13" fillId="0" borderId="18" xfId="5" applyNumberFormat="1" applyFont="1" applyFill="1" applyBorder="1" applyAlignment="1" applyProtection="1">
      <alignment horizontal="center" vertical="center"/>
      <protection hidden="1"/>
    </xf>
    <xf numFmtId="3" fontId="20" fillId="2" borderId="3" xfId="3" applyNumberFormat="1" applyFont="1" applyFill="1" applyBorder="1" applyAlignment="1" applyProtection="1">
      <alignment horizontal="center" vertical="center"/>
      <protection locked="0" hidden="1"/>
    </xf>
    <xf numFmtId="1" fontId="20" fillId="2" borderId="7" xfId="3" applyNumberFormat="1" applyFont="1" applyFill="1" applyBorder="1" applyAlignment="1" applyProtection="1">
      <alignment horizontal="center" vertical="center"/>
      <protection hidden="1"/>
    </xf>
    <xf numFmtId="0" fontId="13" fillId="4" borderId="13" xfId="3" applyFont="1" applyFill="1" applyBorder="1" applyAlignment="1" applyProtection="1">
      <alignment horizontal="center" vertical="center"/>
      <protection hidden="1"/>
    </xf>
    <xf numFmtId="164" fontId="13" fillId="0" borderId="14" xfId="1" applyNumberFormat="1" applyFont="1" applyFill="1" applyBorder="1" applyAlignment="1" applyProtection="1">
      <alignment horizontal="center" vertical="center"/>
      <protection hidden="1"/>
    </xf>
    <xf numFmtId="164" fontId="13" fillId="0" borderId="16" xfId="1" applyNumberFormat="1" applyFont="1" applyFill="1" applyBorder="1" applyAlignment="1" applyProtection="1">
      <alignment horizontal="center" vertical="center"/>
      <protection hidden="1"/>
    </xf>
    <xf numFmtId="1" fontId="20" fillId="2" borderId="3" xfId="3" applyNumberFormat="1" applyFont="1" applyFill="1" applyBorder="1" applyAlignment="1" applyProtection="1">
      <alignment horizontal="center" vertical="center"/>
      <protection hidden="1"/>
    </xf>
    <xf numFmtId="0" fontId="16" fillId="0" borderId="9" xfId="3" applyFont="1" applyBorder="1" applyAlignment="1" applyProtection="1">
      <alignment horizontal="left" vertical="center" wrapText="1"/>
      <protection locked="0"/>
    </xf>
    <xf numFmtId="0" fontId="16" fillId="0" borderId="10" xfId="3" applyFont="1" applyBorder="1" applyAlignment="1" applyProtection="1">
      <alignment horizontal="left" vertical="center" wrapText="1"/>
      <protection locked="0"/>
    </xf>
    <xf numFmtId="0" fontId="16" fillId="0" borderId="1" xfId="3" applyFont="1" applyBorder="1" applyAlignment="1" applyProtection="1">
      <alignment horizontal="left" vertical="center" wrapText="1"/>
      <protection locked="0"/>
    </xf>
    <xf numFmtId="0" fontId="16" fillId="0" borderId="2" xfId="3" applyFont="1" applyBorder="1" applyAlignment="1" applyProtection="1">
      <alignment horizontal="left" vertical="center" wrapText="1"/>
      <protection locked="0"/>
    </xf>
    <xf numFmtId="0" fontId="16" fillId="0" borderId="4" xfId="3" applyFont="1" applyBorder="1" applyAlignment="1" applyProtection="1">
      <alignment horizontal="left" vertical="center" wrapText="1"/>
      <protection locked="0"/>
    </xf>
    <xf numFmtId="0" fontId="16" fillId="0" borderId="6" xfId="3" applyFont="1" applyBorder="1" applyAlignment="1" applyProtection="1">
      <alignment horizontal="left" vertical="center" wrapText="1"/>
      <protection locked="0"/>
    </xf>
    <xf numFmtId="0" fontId="16" fillId="0" borderId="9" xfId="3" applyFont="1" applyBorder="1" applyAlignment="1" applyProtection="1">
      <alignment horizontal="center" vertical="center" wrapText="1"/>
      <protection locked="0"/>
    </xf>
    <xf numFmtId="0" fontId="16" fillId="0" borderId="10" xfId="3" applyFont="1" applyBorder="1" applyAlignment="1" applyProtection="1">
      <alignment horizontal="center" vertical="center" wrapText="1"/>
      <protection locked="0"/>
    </xf>
    <xf numFmtId="0" fontId="16" fillId="0" borderId="1" xfId="3" applyFont="1" applyBorder="1" applyAlignment="1" applyProtection="1">
      <alignment horizontal="center" vertical="center" wrapText="1"/>
      <protection locked="0"/>
    </xf>
    <xf numFmtId="0" fontId="16" fillId="0" borderId="2" xfId="3" applyFont="1" applyBorder="1" applyAlignment="1" applyProtection="1">
      <alignment horizontal="center" vertical="center" wrapText="1"/>
      <protection locked="0"/>
    </xf>
    <xf numFmtId="0" fontId="16" fillId="0" borderId="4" xfId="3" applyFont="1" applyBorder="1" applyAlignment="1" applyProtection="1">
      <alignment horizontal="center" vertical="center" wrapText="1"/>
      <protection locked="0"/>
    </xf>
    <xf numFmtId="0" fontId="16" fillId="0" borderId="6" xfId="3" applyFont="1" applyBorder="1" applyAlignment="1" applyProtection="1">
      <alignment horizontal="center" vertical="center" wrapText="1"/>
      <protection locked="0"/>
    </xf>
    <xf numFmtId="164" fontId="13" fillId="0" borderId="3" xfId="1" applyNumberFormat="1" applyFont="1" applyFill="1" applyBorder="1" applyAlignment="1" applyProtection="1">
      <alignment horizontal="center" vertical="center"/>
      <protection hidden="1"/>
    </xf>
    <xf numFmtId="164" fontId="13" fillId="0" borderId="3" xfId="5" applyNumberFormat="1" applyFont="1" applyFill="1" applyBorder="1" applyAlignment="1" applyProtection="1">
      <alignment horizontal="center" vertical="center"/>
      <protection hidden="1"/>
    </xf>
    <xf numFmtId="0" fontId="13" fillId="0" borderId="3" xfId="3" applyFont="1" applyBorder="1" applyAlignment="1" applyProtection="1">
      <alignment horizontal="left" vertical="center"/>
      <protection hidden="1"/>
    </xf>
    <xf numFmtId="1" fontId="22" fillId="0" borderId="7" xfId="3" applyNumberFormat="1" applyFont="1" applyBorder="1" applyAlignment="1" applyProtection="1">
      <alignment horizontal="center" vertical="center"/>
      <protection hidden="1"/>
    </xf>
    <xf numFmtId="1" fontId="22" fillId="0" borderId="8" xfId="3" applyNumberFormat="1" applyFont="1" applyBorder="1" applyAlignment="1" applyProtection="1">
      <alignment horizontal="center" vertical="center"/>
      <protection hidden="1"/>
    </xf>
    <xf numFmtId="0" fontId="9" fillId="0" borderId="3" xfId="3" applyFont="1" applyBorder="1" applyAlignment="1" applyProtection="1">
      <alignment horizontal="center" vertical="center" wrapText="1"/>
      <protection hidden="1"/>
    </xf>
    <xf numFmtId="10" fontId="9" fillId="0" borderId="3" xfId="1" applyNumberFormat="1" applyFont="1" applyBorder="1" applyAlignment="1" applyProtection="1">
      <alignment horizontal="center" vertical="center" wrapText="1"/>
      <protection hidden="1"/>
    </xf>
    <xf numFmtId="1" fontId="22" fillId="0" borderId="3" xfId="3" applyNumberFormat="1" applyFont="1" applyBorder="1" applyAlignment="1" applyProtection="1">
      <alignment horizontal="center" vertical="center"/>
      <protection hidden="1"/>
    </xf>
    <xf numFmtId="0" fontId="22" fillId="0" borderId="3" xfId="3" applyFont="1" applyBorder="1" applyAlignment="1" applyProtection="1">
      <alignment horizontal="center" vertical="center"/>
      <protection hidden="1"/>
    </xf>
    <xf numFmtId="0" fontId="23" fillId="0" borderId="3" xfId="3" applyFont="1" applyBorder="1" applyAlignment="1" applyProtection="1">
      <alignment horizontal="center" vertical="center"/>
      <protection hidden="1"/>
    </xf>
    <xf numFmtId="0" fontId="23" fillId="0" borderId="9" xfId="3" applyFont="1" applyBorder="1" applyAlignment="1" applyProtection="1">
      <alignment horizontal="center" vertical="center"/>
      <protection hidden="1"/>
    </xf>
    <xf numFmtId="0" fontId="23" fillId="0" borderId="11" xfId="3" applyFont="1" applyBorder="1" applyAlignment="1" applyProtection="1">
      <alignment horizontal="center" vertical="center"/>
      <protection hidden="1"/>
    </xf>
    <xf numFmtId="0" fontId="23" fillId="0" borderId="10" xfId="3" applyFont="1" applyBorder="1" applyAlignment="1" applyProtection="1">
      <alignment horizontal="center" vertical="center"/>
      <protection hidden="1"/>
    </xf>
    <xf numFmtId="0" fontId="23" fillId="0" borderId="1" xfId="3" applyFont="1" applyBorder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2" xfId="3" applyFont="1" applyBorder="1" applyAlignment="1" applyProtection="1">
      <alignment horizontal="center" vertical="center"/>
      <protection hidden="1"/>
    </xf>
    <xf numFmtId="0" fontId="23" fillId="0" borderId="4" xfId="3" applyFont="1" applyBorder="1" applyAlignment="1" applyProtection="1">
      <alignment horizontal="center" vertical="center"/>
      <protection hidden="1"/>
    </xf>
    <xf numFmtId="0" fontId="23" fillId="0" borderId="5" xfId="3" applyFont="1" applyBorder="1" applyAlignment="1" applyProtection="1">
      <alignment horizontal="center" vertical="center"/>
      <protection hidden="1"/>
    </xf>
    <xf numFmtId="0" fontId="23" fillId="0" borderId="6" xfId="3" applyFont="1" applyBorder="1" applyAlignment="1" applyProtection="1">
      <alignment horizontal="center" vertical="center"/>
      <protection hidden="1"/>
    </xf>
    <xf numFmtId="0" fontId="13" fillId="0" borderId="5" xfId="3" applyFont="1" applyBorder="1" applyAlignment="1" applyProtection="1">
      <alignment vertical="center"/>
      <protection hidden="1"/>
    </xf>
    <xf numFmtId="0" fontId="12" fillId="0" borderId="3" xfId="3" applyFont="1" applyBorder="1" applyAlignment="1" applyProtection="1">
      <alignment horizontal="center" vertical="center"/>
      <protection hidden="1"/>
    </xf>
    <xf numFmtId="0" fontId="21" fillId="4" borderId="3" xfId="3" applyFont="1" applyFill="1" applyBorder="1" applyAlignment="1" applyProtection="1">
      <alignment horizontal="center" vertical="center" wrapText="1"/>
      <protection hidden="1"/>
    </xf>
    <xf numFmtId="0" fontId="8" fillId="3" borderId="20" xfId="3" applyFont="1" applyFill="1" applyBorder="1" applyAlignment="1" applyProtection="1">
      <alignment horizontal="center" vertical="center" wrapText="1"/>
      <protection hidden="1"/>
    </xf>
    <xf numFmtId="0" fontId="8" fillId="3" borderId="21" xfId="3" applyFont="1" applyFill="1" applyBorder="1" applyAlignment="1" applyProtection="1">
      <alignment horizontal="center" vertical="center" wrapText="1"/>
      <protection hidden="1"/>
    </xf>
    <xf numFmtId="0" fontId="8" fillId="3" borderId="22" xfId="3" applyFont="1" applyFill="1" applyBorder="1" applyAlignment="1" applyProtection="1">
      <alignment horizontal="center" vertical="center" wrapText="1"/>
      <protection hidden="1"/>
    </xf>
    <xf numFmtId="0" fontId="8" fillId="3" borderId="23" xfId="3" applyFont="1" applyFill="1" applyBorder="1" applyAlignment="1" applyProtection="1">
      <alignment horizontal="center" vertical="center" wrapText="1"/>
      <protection hidden="1"/>
    </xf>
    <xf numFmtId="0" fontId="8" fillId="3" borderId="7" xfId="3" applyFont="1" applyFill="1" applyBorder="1" applyAlignment="1" applyProtection="1">
      <alignment horizontal="center" vertical="center" wrapText="1"/>
      <protection hidden="1"/>
    </xf>
    <xf numFmtId="0" fontId="8" fillId="3" borderId="12" xfId="3" applyFont="1" applyFill="1" applyBorder="1" applyAlignment="1" applyProtection="1">
      <alignment horizontal="center" vertical="center" wrapText="1"/>
      <protection hidden="1"/>
    </xf>
    <xf numFmtId="0" fontId="8" fillId="3" borderId="8" xfId="3" applyFont="1" applyFill="1" applyBorder="1" applyAlignment="1" applyProtection="1">
      <alignment horizontal="center" vertical="center" wrapText="1"/>
      <protection hidden="1"/>
    </xf>
    <xf numFmtId="0" fontId="8" fillId="3" borderId="24" xfId="3" applyFont="1" applyFill="1" applyBorder="1" applyAlignment="1">
      <alignment horizontal="center" vertical="center" wrapText="1"/>
    </xf>
    <xf numFmtId="0" fontId="7" fillId="0" borderId="0" xfId="3" applyFont="1" applyAlignment="1" applyProtection="1">
      <alignment horizontal="center" vertical="center"/>
      <protection locked="0"/>
    </xf>
    <xf numFmtId="0" fontId="9" fillId="6" borderId="15" xfId="3" applyFont="1" applyFill="1" applyBorder="1" applyAlignment="1" applyProtection="1">
      <alignment horizontal="center" vertical="center" wrapText="1"/>
      <protection locked="0"/>
    </xf>
    <xf numFmtId="0" fontId="3" fillId="7" borderId="7" xfId="3" applyFill="1" applyBorder="1" applyAlignment="1" applyProtection="1">
      <alignment horizontal="center" vertical="center" wrapText="1"/>
      <protection locked="0"/>
    </xf>
    <xf numFmtId="0" fontId="3" fillId="7" borderId="12" xfId="3" applyFill="1" applyBorder="1" applyAlignment="1" applyProtection="1">
      <alignment horizontal="center" vertical="center" wrapText="1"/>
      <protection locked="0"/>
    </xf>
    <xf numFmtId="0" fontId="3" fillId="7" borderId="8" xfId="3" applyFill="1" applyBorder="1" applyAlignment="1" applyProtection="1">
      <alignment horizontal="center" vertical="center" wrapText="1"/>
      <protection locked="0"/>
    </xf>
    <xf numFmtId="0" fontId="3" fillId="7" borderId="16" xfId="3" applyFill="1" applyBorder="1" applyAlignment="1" applyProtection="1">
      <alignment horizontal="center" vertical="center" wrapText="1"/>
      <protection locked="0"/>
    </xf>
    <xf numFmtId="0" fontId="3" fillId="0" borderId="0" xfId="3" applyAlignment="1" applyProtection="1">
      <alignment horizontal="center" vertical="center" wrapText="1"/>
      <protection locked="0"/>
    </xf>
    <xf numFmtId="0" fontId="9" fillId="6" borderId="17" xfId="3" applyFont="1" applyFill="1" applyBorder="1" applyAlignment="1" applyProtection="1">
      <alignment horizontal="center" vertical="center" wrapText="1"/>
      <protection locked="0"/>
    </xf>
    <xf numFmtId="0" fontId="3" fillId="7" borderId="25" xfId="3" applyFill="1" applyBorder="1" applyAlignment="1" applyProtection="1">
      <alignment horizontal="center" vertical="center" wrapText="1"/>
      <protection locked="0"/>
    </xf>
    <xf numFmtId="0" fontId="3" fillId="7" borderId="26" xfId="3" applyFill="1" applyBorder="1" applyAlignment="1" applyProtection="1">
      <alignment horizontal="center" vertical="center" wrapText="1"/>
      <protection locked="0"/>
    </xf>
    <xf numFmtId="0" fontId="3" fillId="7" borderId="27" xfId="3" applyFill="1" applyBorder="1" applyAlignment="1" applyProtection="1">
      <alignment horizontal="center" vertical="center" wrapText="1"/>
      <protection locked="0"/>
    </xf>
    <xf numFmtId="0" fontId="3" fillId="7" borderId="19" xfId="3" applyFill="1" applyBorder="1" applyAlignment="1" applyProtection="1">
      <alignment horizontal="center" vertical="center" wrapText="1"/>
      <protection locked="0"/>
    </xf>
    <xf numFmtId="0" fontId="9" fillId="7" borderId="18" xfId="3" applyFont="1" applyFill="1" applyBorder="1" applyAlignment="1" applyProtection="1">
      <alignment horizontal="center" vertical="center" wrapText="1"/>
      <protection locked="0"/>
    </xf>
    <xf numFmtId="0" fontId="9" fillId="0" borderId="0" xfId="3" applyFont="1" applyAlignment="1" applyProtection="1">
      <alignment horizontal="center" vertical="center" wrapText="1"/>
      <protection locked="0"/>
    </xf>
  </cellXfs>
  <cellStyles count="6">
    <cellStyle name="Hipervínculo" xfId="2" builtinId="8"/>
    <cellStyle name="Normal" xfId="0" builtinId="0"/>
    <cellStyle name="Normal 2 2" xfId="3" xr:uid="{983E61C2-52A7-4CD9-8232-0F22CC80A9BF}"/>
    <cellStyle name="Normal 3 2" xfId="4" xr:uid="{01CDB590-E970-46D7-9C51-2158934DDB07}"/>
    <cellStyle name="Porcentaje" xfId="1" builtinId="5"/>
    <cellStyle name="Porcentaje 2 2" xfId="5" xr:uid="{66BF9137-2CB1-460A-B600-C3F80D1E94B9}"/>
  </cellStyles>
  <dxfs count="6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SEVERIDAD DE ACCIDENTALIDAD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grafico'!$A$2</c:f>
              <c:strCache>
                <c:ptCount val="1"/>
                <c:pt idx="0">
                  <c:v>I.S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grafico'!$B$2:$N$2</c:f>
              <c:numCache>
                <c:formatCode>General</c:formatCode>
                <c:ptCount val="13"/>
                <c:pt idx="0">
                  <c:v>1.7647058823529412E-2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0.12455516014234876</c:v>
                </c:pt>
                <c:pt idx="7">
                  <c:v>2.2875816993464051E-2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1.3756502996611852E-2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0-4270-9C93-2AF547D53A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440384"/>
        <c:axId val="142153920"/>
      </c:barChart>
      <c:catAx>
        <c:axId val="143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53920"/>
        <c:crosses val="autoZero"/>
        <c:auto val="1"/>
        <c:lblAlgn val="ctr"/>
        <c:lblOffset val="100"/>
        <c:noMultiLvlLbl val="0"/>
      </c:catAx>
      <c:valAx>
        <c:axId val="142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ACCIDENTALIDAD</a:t>
            </a:r>
          </a:p>
        </c:rich>
      </c:tx>
      <c:layout>
        <c:manualLayout>
          <c:xMode val="edge"/>
          <c:yMode val="edge"/>
          <c:x val="0.47227593933976558"/>
          <c:y val="2.68520610013986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grafico'!$A$3</c:f>
              <c:strCache>
                <c:ptCount val="1"/>
                <c:pt idx="0">
                  <c:v>I.F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grafico'!$B$3:$N$3</c:f>
              <c:numCache>
                <c:formatCode>General</c:formatCode>
                <c:ptCount val="13"/>
                <c:pt idx="0">
                  <c:v>5.8823529411764705E-3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1.0676156583629894E-2</c:v>
                </c:pt>
                <c:pt idx="7">
                  <c:v>6.5359477124183009E-3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1.9245381031020555E-3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A-4BE1-9E24-43082207F0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3136"/>
        <c:axId val="143622144"/>
      </c:barChart>
      <c:catAx>
        <c:axId val="143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2144"/>
        <c:crosses val="autoZero"/>
        <c:auto val="1"/>
        <c:lblAlgn val="ctr"/>
        <c:lblOffset val="100"/>
        <c:noMultiLvlLbl val="0"/>
      </c:catAx>
      <c:valAx>
        <c:axId val="143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PROPORCION DE ACCIDENTES DE TRABAJO MORTALES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grafico'!$A$4</c:f>
              <c:strCache>
                <c:ptCount val="1"/>
                <c:pt idx="0">
                  <c:v>MORTALIDAD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1-4B21-9829-ACD6A5DBC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24160"/>
        <c:axId val="143623872"/>
      </c:barChart>
      <c:catAx>
        <c:axId val="1433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3872"/>
        <c:crosses val="autoZero"/>
        <c:auto val="1"/>
        <c:lblAlgn val="ctr"/>
        <c:lblOffset val="100"/>
        <c:noMultiLvlLbl val="0"/>
      </c:catAx>
      <c:valAx>
        <c:axId val="143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SEVERIDAD DE ACCIDENTALIDAD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grafico'!$A$2</c:f>
              <c:strCache>
                <c:ptCount val="1"/>
                <c:pt idx="0">
                  <c:v>I.S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grafico'!$B$2:$N$2</c:f>
              <c:numCache>
                <c:formatCode>General</c:formatCode>
                <c:ptCount val="13"/>
                <c:pt idx="0">
                  <c:v>1.7647058823529412E-2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0.12455516014234876</c:v>
                </c:pt>
                <c:pt idx="7">
                  <c:v>2.2875816993464051E-2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1.3756502996611852E-2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5-4E11-9943-3CA4D2324A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440384"/>
        <c:axId val="142153920"/>
      </c:barChart>
      <c:catAx>
        <c:axId val="143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53920"/>
        <c:crosses val="autoZero"/>
        <c:auto val="1"/>
        <c:lblAlgn val="ctr"/>
        <c:lblOffset val="100"/>
        <c:noMultiLvlLbl val="0"/>
      </c:catAx>
      <c:valAx>
        <c:axId val="142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ACCIDENTALIDAD</a:t>
            </a:r>
          </a:p>
        </c:rich>
      </c:tx>
      <c:layout>
        <c:manualLayout>
          <c:xMode val="edge"/>
          <c:yMode val="edge"/>
          <c:x val="0.47227593933976558"/>
          <c:y val="2.68520610013986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grafico'!$A$3</c:f>
              <c:strCache>
                <c:ptCount val="1"/>
                <c:pt idx="0">
                  <c:v>I.F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grafico'!$B$3:$N$3</c:f>
              <c:numCache>
                <c:formatCode>General</c:formatCode>
                <c:ptCount val="13"/>
                <c:pt idx="0">
                  <c:v>5.8823529411764705E-3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1.0676156583629894E-2</c:v>
                </c:pt>
                <c:pt idx="7">
                  <c:v>6.5359477124183009E-3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1.9245381031020555E-3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EFA-BA77-1DF3AAC281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3136"/>
        <c:axId val="143622144"/>
      </c:barChart>
      <c:catAx>
        <c:axId val="143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2144"/>
        <c:crosses val="autoZero"/>
        <c:auto val="1"/>
        <c:lblAlgn val="ctr"/>
        <c:lblOffset val="100"/>
        <c:noMultiLvlLbl val="0"/>
      </c:catAx>
      <c:valAx>
        <c:axId val="143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PROPORCION DE ACCIDENTES DE TRABAJO MORTALES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'[2]datos grafico'!$A$4</c:f>
              <c:strCache>
                <c:ptCount val="1"/>
                <c:pt idx="0">
                  <c:v>MORTALIDAD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'[2]datos grafico'!$B$4:$N$4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E-4695-93A0-587FC1798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24160"/>
        <c:axId val="143623872"/>
      </c:barChart>
      <c:catAx>
        <c:axId val="1433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3872"/>
        <c:crosses val="autoZero"/>
        <c:auto val="1"/>
        <c:lblAlgn val="ctr"/>
        <c:lblOffset val="100"/>
        <c:noMultiLvlLbl val="0"/>
      </c:catAx>
      <c:valAx>
        <c:axId val="143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SEVERIDAD DE ACCIDENTALIDAD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'[4]datos grafico'!$A$2</c:f>
              <c:strCache>
                <c:ptCount val="1"/>
                <c:pt idx="0">
                  <c:v>I.S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'[4]datos grafico'!$B$2:$N$2</c:f>
              <c:numCache>
                <c:formatCode>0%</c:formatCode>
                <c:ptCount val="13"/>
                <c:pt idx="0">
                  <c:v>0.1</c:v>
                </c:pt>
                <c:pt idx="1">
                  <c:v>3.968253968253968E-3</c:v>
                </c:pt>
                <c:pt idx="2">
                  <c:v>1.3636363636363636E-2</c:v>
                </c:pt>
                <c:pt idx="3">
                  <c:v>2.4E-2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3.5401154401154405E-2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8C3-A5DE-7FF867377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440384"/>
        <c:axId val="142153920"/>
      </c:barChart>
      <c:catAx>
        <c:axId val="143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53920"/>
        <c:crosses val="autoZero"/>
        <c:auto val="1"/>
        <c:lblAlgn val="ctr"/>
        <c:lblOffset val="100"/>
        <c:noMultiLvlLbl val="0"/>
      </c:catAx>
      <c:valAx>
        <c:axId val="142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ACCIDENTALIDAD</a:t>
            </a:r>
          </a:p>
        </c:rich>
      </c:tx>
      <c:layout>
        <c:manualLayout>
          <c:xMode val="edge"/>
          <c:yMode val="edge"/>
          <c:x val="0.47227593933976558"/>
          <c:y val="2.68520610013986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'[4]datos grafico'!$A$3</c:f>
              <c:strCache>
                <c:ptCount val="1"/>
                <c:pt idx="0">
                  <c:v>I.F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'[4]datos grafico'!$B$3:$N$3</c:f>
              <c:numCache>
                <c:formatCode>0%</c:formatCode>
                <c:ptCount val="13"/>
                <c:pt idx="0">
                  <c:v>3.3333333333333335E-3</c:v>
                </c:pt>
                <c:pt idx="1">
                  <c:v>3.968253968253968E-3</c:v>
                </c:pt>
                <c:pt idx="2">
                  <c:v>4.5454545454545452E-3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3.9617604617604614E-3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6-4AE5-B5FA-6DF75266E7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3136"/>
        <c:axId val="143622144"/>
      </c:barChart>
      <c:catAx>
        <c:axId val="143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2144"/>
        <c:crosses val="autoZero"/>
        <c:auto val="1"/>
        <c:lblAlgn val="ctr"/>
        <c:lblOffset val="100"/>
        <c:noMultiLvlLbl val="0"/>
      </c:catAx>
      <c:valAx>
        <c:axId val="143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PROPORCION DE ACCIDENTES DE TRABAJO MORTALES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'[4]datos grafico'!$A$4</c:f>
              <c:strCache>
                <c:ptCount val="1"/>
                <c:pt idx="0">
                  <c:v>MORTALIDAD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'[4]datos grafico'!$B$1:$N$1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Promedio</c:v>
                </c:pt>
              </c:strCache>
            </c:strRef>
          </c:cat>
          <c:val>
            <c:numRef>
              <c:f>'[4]datos grafico'!$B$4:$N$4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1-4536-90FB-B5ECF2A7D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24160"/>
        <c:axId val="143623872"/>
      </c:barChart>
      <c:catAx>
        <c:axId val="1433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23872"/>
        <c:crosses val="autoZero"/>
        <c:auto val="1"/>
        <c:lblAlgn val="ctr"/>
        <c:lblOffset val="100"/>
        <c:noMultiLvlLbl val="0"/>
      </c:catAx>
      <c:valAx>
        <c:axId val="143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hyperlink" Target="#'MATRIZ INDICADORES'!A1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6.xml"/><Relationship Id="rId5" Type="http://schemas.openxmlformats.org/officeDocument/2006/relationships/image" Target="../media/image1.png"/><Relationship Id="rId10" Type="http://schemas.openxmlformats.org/officeDocument/2006/relationships/chart" Target="../charts/chart5.xml"/><Relationship Id="rId4" Type="http://schemas.openxmlformats.org/officeDocument/2006/relationships/hyperlink" Target="#PORTADA!A1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132871</xdr:colOff>
      <xdr:row>161</xdr:row>
      <xdr:rowOff>95250</xdr:rowOff>
    </xdr:from>
    <xdr:to>
      <xdr:col>8</xdr:col>
      <xdr:colOff>713975</xdr:colOff>
      <xdr:row>171</xdr:row>
      <xdr:rowOff>244929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631769E-54FF-4945-85EB-AB9FDF10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176891</xdr:colOff>
      <xdr:row>161</xdr:row>
      <xdr:rowOff>104775</xdr:rowOff>
    </xdr:from>
    <xdr:to>
      <xdr:col>13</xdr:col>
      <xdr:colOff>1932213</xdr:colOff>
      <xdr:row>171</xdr:row>
      <xdr:rowOff>299358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44174275-D0D8-4A8D-8F2F-65386E8A1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409413</xdr:colOff>
      <xdr:row>172</xdr:row>
      <xdr:rowOff>56748</xdr:rowOff>
    </xdr:from>
    <xdr:to>
      <xdr:col>11</xdr:col>
      <xdr:colOff>519472</xdr:colOff>
      <xdr:row>177</xdr:row>
      <xdr:rowOff>1003805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4EAA6FEC-ABDF-42BF-8918-B4B1BB55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818029</xdr:colOff>
      <xdr:row>0</xdr:row>
      <xdr:rowOff>0</xdr:rowOff>
    </xdr:from>
    <xdr:to>
      <xdr:col>13</xdr:col>
      <xdr:colOff>556291</xdr:colOff>
      <xdr:row>2</xdr:row>
      <xdr:rowOff>53308</xdr:rowOff>
    </xdr:to>
    <xdr:pic>
      <xdr:nvPicPr>
        <xdr:cNvPr id="5" name="2 Image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A08C2D-4903-4CAB-92A4-21B9095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0829" y="0"/>
          <a:ext cx="709812" cy="72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795617</xdr:colOff>
      <xdr:row>0</xdr:row>
      <xdr:rowOff>67236</xdr:rowOff>
    </xdr:from>
    <xdr:to>
      <xdr:col>3</xdr:col>
      <xdr:colOff>23589</xdr:colOff>
      <xdr:row>2</xdr:row>
      <xdr:rowOff>291354</xdr:rowOff>
    </xdr:to>
    <xdr:pic>
      <xdr:nvPicPr>
        <xdr:cNvPr id="6" name="12 Imagen">
          <a:extLst>
            <a:ext uri="{FF2B5EF4-FFF2-40B4-BE49-F238E27FC236}">
              <a16:creationId xmlns:a16="http://schemas.microsoft.com/office/drawing/2014/main" id="{A16050CD-F799-43C6-A930-EE195B59C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267" y="67236"/>
          <a:ext cx="1656847" cy="890868"/>
        </a:xfrm>
        <a:prstGeom prst="rect">
          <a:avLst/>
        </a:prstGeom>
      </xdr:spPr>
    </xdr:pic>
    <xdr:clientData/>
  </xdr:twoCellAnchor>
  <xdr:twoCellAnchor>
    <xdr:from>
      <xdr:col>6</xdr:col>
      <xdr:colOff>549089</xdr:colOff>
      <xdr:row>0</xdr:row>
      <xdr:rowOff>112059</xdr:rowOff>
    </xdr:from>
    <xdr:to>
      <xdr:col>10</xdr:col>
      <xdr:colOff>493059</xdr:colOff>
      <xdr:row>2</xdr:row>
      <xdr:rowOff>84554</xdr:rowOff>
    </xdr:to>
    <xdr:sp macro="" textlink="">
      <xdr:nvSpPr>
        <xdr:cNvPr id="7" name="Rectángulo redondeado 3">
          <a:extLst>
            <a:ext uri="{FF2B5EF4-FFF2-40B4-BE49-F238E27FC236}">
              <a16:creationId xmlns:a16="http://schemas.microsoft.com/office/drawing/2014/main" id="{3E046E31-B156-4543-A2E3-26422CAF2673}"/>
            </a:ext>
          </a:extLst>
        </xdr:cNvPr>
        <xdr:cNvSpPr/>
      </xdr:nvSpPr>
      <xdr:spPr bwMode="auto">
        <a:xfrm>
          <a:off x="5435414" y="112059"/>
          <a:ext cx="3649195" cy="639245"/>
        </a:xfrm>
        <a:prstGeom prst="roundRect">
          <a:avLst/>
        </a:prstGeom>
        <a:gradFill>
          <a:gsLst>
            <a:gs pos="0">
              <a:srgbClr val="00B050"/>
            </a:gs>
            <a:gs pos="95000">
              <a:srgbClr val="9AF874"/>
            </a:gs>
            <a:gs pos="46000">
              <a:srgbClr val="DFFED0"/>
            </a:gs>
          </a:gsLst>
        </a:gradFill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3200" b="1">
              <a:ln>
                <a:solidFill>
                  <a:schemeClr val="bg1">
                    <a:lumMod val="75000"/>
                  </a:schemeClr>
                </a:solidFill>
              </a:ln>
              <a:solidFill>
                <a:sysClr val="windowText" lastClr="000000"/>
              </a:solidFill>
              <a:latin typeface="+mn-lt"/>
            </a:rPr>
            <a:t>ACCIDENTALIDAD</a:t>
          </a:r>
        </a:p>
      </xdr:txBody>
    </xdr:sp>
    <xdr:clientData/>
  </xdr:twoCellAnchor>
  <xdr:twoCellAnchor>
    <xdr:from>
      <xdr:col>12</xdr:col>
      <xdr:colOff>145676</xdr:colOff>
      <xdr:row>2</xdr:row>
      <xdr:rowOff>100852</xdr:rowOff>
    </xdr:from>
    <xdr:to>
      <xdr:col>13</xdr:col>
      <xdr:colOff>1423146</xdr:colOff>
      <xdr:row>4</xdr:row>
      <xdr:rowOff>235323</xdr:rowOff>
    </xdr:to>
    <xdr:sp macro="" textlink="">
      <xdr:nvSpPr>
        <xdr:cNvPr id="8" name="6 Flecha izquierda">
          <a:extLst>
            <a:ext uri="{FF2B5EF4-FFF2-40B4-BE49-F238E27FC236}">
              <a16:creationId xmlns:a16="http://schemas.microsoft.com/office/drawing/2014/main" id="{F74F7118-C0F8-4643-A90E-E1AB77747380}"/>
            </a:ext>
          </a:extLst>
        </xdr:cNvPr>
        <xdr:cNvSpPr/>
      </xdr:nvSpPr>
      <xdr:spPr bwMode="auto">
        <a:xfrm>
          <a:off x="11118476" y="767602"/>
          <a:ext cx="2249020" cy="601196"/>
        </a:xfrm>
        <a:prstGeom prst="leftArrow">
          <a:avLst>
            <a:gd name="adj1" fmla="val 53774"/>
            <a:gd name="adj2" fmla="val 42452"/>
          </a:avLst>
        </a:prstGeom>
        <a:solidFill>
          <a:srgbClr val="00B050"/>
        </a:solidFill>
        <a:ln w="9525" cap="flat" cmpd="sng" algn="ctr">
          <a:solidFill>
            <a:srgbClr val="00FF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12</xdr:col>
      <xdr:colOff>336177</xdr:colOff>
      <xdr:row>2</xdr:row>
      <xdr:rowOff>246529</xdr:rowOff>
    </xdr:from>
    <xdr:to>
      <xdr:col>13</xdr:col>
      <xdr:colOff>1470664</xdr:colOff>
      <xdr:row>4</xdr:row>
      <xdr:rowOff>171169</xdr:rowOff>
    </xdr:to>
    <xdr:pic>
      <xdr:nvPicPr>
        <xdr:cNvPr id="9" name="15 Image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20FC96-C595-4DED-B39D-302B01FA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08977" y="913279"/>
          <a:ext cx="2106037" cy="391365"/>
        </a:xfrm>
        <a:prstGeom prst="rect">
          <a:avLst/>
        </a:prstGeom>
      </xdr:spPr>
    </xdr:pic>
    <xdr:clientData/>
  </xdr:twoCellAnchor>
  <xdr:twoCellAnchor>
    <xdr:from>
      <xdr:col>1</xdr:col>
      <xdr:colOff>132871</xdr:colOff>
      <xdr:row>161</xdr:row>
      <xdr:rowOff>95250</xdr:rowOff>
    </xdr:from>
    <xdr:to>
      <xdr:col>8</xdr:col>
      <xdr:colOff>713975</xdr:colOff>
      <xdr:row>171</xdr:row>
      <xdr:rowOff>244929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0D81FC9D-81AE-4D8B-8324-4D06C69FB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176891</xdr:colOff>
      <xdr:row>161</xdr:row>
      <xdr:rowOff>104775</xdr:rowOff>
    </xdr:from>
    <xdr:to>
      <xdr:col>13</xdr:col>
      <xdr:colOff>1932213</xdr:colOff>
      <xdr:row>171</xdr:row>
      <xdr:rowOff>299358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59A6A616-5183-4494-B1E7-5991ADEB2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409413</xdr:colOff>
      <xdr:row>172</xdr:row>
      <xdr:rowOff>56748</xdr:rowOff>
    </xdr:from>
    <xdr:to>
      <xdr:col>11</xdr:col>
      <xdr:colOff>519472</xdr:colOff>
      <xdr:row>177</xdr:row>
      <xdr:rowOff>1003805</xdr:rowOff>
    </xdr:to>
    <xdr:graphicFrame macro="">
      <xdr:nvGraphicFramePr>
        <xdr:cNvPr id="12" name="Gráfico 5">
          <a:extLst>
            <a:ext uri="{FF2B5EF4-FFF2-40B4-BE49-F238E27FC236}">
              <a16:creationId xmlns:a16="http://schemas.microsoft.com/office/drawing/2014/main" id="{D68AF93F-7335-4C94-AC51-E888F0F9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818029</xdr:colOff>
      <xdr:row>0</xdr:row>
      <xdr:rowOff>0</xdr:rowOff>
    </xdr:from>
    <xdr:to>
      <xdr:col>13</xdr:col>
      <xdr:colOff>556291</xdr:colOff>
      <xdr:row>2</xdr:row>
      <xdr:rowOff>53308</xdr:rowOff>
    </xdr:to>
    <xdr:pic>
      <xdr:nvPicPr>
        <xdr:cNvPr id="13" name="2 Image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297E8A-8E4C-4D1D-9AD1-0E74F505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0829" y="0"/>
          <a:ext cx="709812" cy="72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795617</xdr:colOff>
      <xdr:row>0</xdr:row>
      <xdr:rowOff>67236</xdr:rowOff>
    </xdr:from>
    <xdr:to>
      <xdr:col>3</xdr:col>
      <xdr:colOff>23589</xdr:colOff>
      <xdr:row>2</xdr:row>
      <xdr:rowOff>291354</xdr:rowOff>
    </xdr:to>
    <xdr:pic>
      <xdr:nvPicPr>
        <xdr:cNvPr id="14" name="12 Imagen">
          <a:extLst>
            <a:ext uri="{FF2B5EF4-FFF2-40B4-BE49-F238E27FC236}">
              <a16:creationId xmlns:a16="http://schemas.microsoft.com/office/drawing/2014/main" id="{488A5588-8E10-49A2-9CF7-A7FC96A9D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267" y="67236"/>
          <a:ext cx="1656847" cy="890868"/>
        </a:xfrm>
        <a:prstGeom prst="rect">
          <a:avLst/>
        </a:prstGeom>
      </xdr:spPr>
    </xdr:pic>
    <xdr:clientData/>
  </xdr:twoCellAnchor>
  <xdr:twoCellAnchor>
    <xdr:from>
      <xdr:col>6</xdr:col>
      <xdr:colOff>549089</xdr:colOff>
      <xdr:row>0</xdr:row>
      <xdr:rowOff>112059</xdr:rowOff>
    </xdr:from>
    <xdr:to>
      <xdr:col>10</xdr:col>
      <xdr:colOff>493059</xdr:colOff>
      <xdr:row>2</xdr:row>
      <xdr:rowOff>84554</xdr:rowOff>
    </xdr:to>
    <xdr:sp macro="" textlink="">
      <xdr:nvSpPr>
        <xdr:cNvPr id="15" name="Rectángulo redondeado 3">
          <a:extLst>
            <a:ext uri="{FF2B5EF4-FFF2-40B4-BE49-F238E27FC236}">
              <a16:creationId xmlns:a16="http://schemas.microsoft.com/office/drawing/2014/main" id="{20EAAFF1-0A58-4C38-B890-BADA1A20276C}"/>
            </a:ext>
          </a:extLst>
        </xdr:cNvPr>
        <xdr:cNvSpPr/>
      </xdr:nvSpPr>
      <xdr:spPr bwMode="auto">
        <a:xfrm>
          <a:off x="5435414" y="112059"/>
          <a:ext cx="3649195" cy="639245"/>
        </a:xfrm>
        <a:prstGeom prst="roundRect">
          <a:avLst/>
        </a:prstGeom>
        <a:gradFill>
          <a:gsLst>
            <a:gs pos="0">
              <a:srgbClr val="00B050"/>
            </a:gs>
            <a:gs pos="95000">
              <a:srgbClr val="9AF874"/>
            </a:gs>
            <a:gs pos="46000">
              <a:srgbClr val="DFFED0"/>
            </a:gs>
          </a:gsLst>
        </a:gradFill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3200" b="1">
              <a:ln>
                <a:solidFill>
                  <a:schemeClr val="bg1">
                    <a:lumMod val="75000"/>
                  </a:schemeClr>
                </a:solidFill>
              </a:ln>
              <a:solidFill>
                <a:sysClr val="windowText" lastClr="000000"/>
              </a:solidFill>
              <a:latin typeface="+mn-lt"/>
            </a:rPr>
            <a:t>ACCIDENTALIDAD</a:t>
          </a:r>
        </a:p>
      </xdr:txBody>
    </xdr:sp>
    <xdr:clientData/>
  </xdr:twoCellAnchor>
  <xdr:twoCellAnchor>
    <xdr:from>
      <xdr:col>12</xdr:col>
      <xdr:colOff>145676</xdr:colOff>
      <xdr:row>2</xdr:row>
      <xdr:rowOff>100852</xdr:rowOff>
    </xdr:from>
    <xdr:to>
      <xdr:col>13</xdr:col>
      <xdr:colOff>1423146</xdr:colOff>
      <xdr:row>4</xdr:row>
      <xdr:rowOff>235323</xdr:rowOff>
    </xdr:to>
    <xdr:sp macro="" textlink="">
      <xdr:nvSpPr>
        <xdr:cNvPr id="16" name="6 Flecha izquierda">
          <a:extLst>
            <a:ext uri="{FF2B5EF4-FFF2-40B4-BE49-F238E27FC236}">
              <a16:creationId xmlns:a16="http://schemas.microsoft.com/office/drawing/2014/main" id="{C6F04704-CDA2-4171-9788-6E8449DD8B7B}"/>
            </a:ext>
          </a:extLst>
        </xdr:cNvPr>
        <xdr:cNvSpPr/>
      </xdr:nvSpPr>
      <xdr:spPr bwMode="auto">
        <a:xfrm>
          <a:off x="11118476" y="767602"/>
          <a:ext cx="2249020" cy="601196"/>
        </a:xfrm>
        <a:prstGeom prst="leftArrow">
          <a:avLst>
            <a:gd name="adj1" fmla="val 53774"/>
            <a:gd name="adj2" fmla="val 42452"/>
          </a:avLst>
        </a:prstGeom>
        <a:solidFill>
          <a:srgbClr val="00B050"/>
        </a:solidFill>
        <a:ln w="9525" cap="flat" cmpd="sng" algn="ctr">
          <a:solidFill>
            <a:srgbClr val="00FF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12</xdr:col>
      <xdr:colOff>336177</xdr:colOff>
      <xdr:row>2</xdr:row>
      <xdr:rowOff>246529</xdr:rowOff>
    </xdr:from>
    <xdr:to>
      <xdr:col>13</xdr:col>
      <xdr:colOff>1470664</xdr:colOff>
      <xdr:row>4</xdr:row>
      <xdr:rowOff>171169</xdr:rowOff>
    </xdr:to>
    <xdr:pic>
      <xdr:nvPicPr>
        <xdr:cNvPr id="17" name="15 Image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93BC760-3077-4C08-B6B8-E9512278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08977" y="913279"/>
          <a:ext cx="2106037" cy="391365"/>
        </a:xfrm>
        <a:prstGeom prst="rect">
          <a:avLst/>
        </a:prstGeom>
      </xdr:spPr>
    </xdr:pic>
    <xdr:clientData/>
  </xdr:twoCellAnchor>
  <xdr:twoCellAnchor>
    <xdr:from>
      <xdr:col>1</xdr:col>
      <xdr:colOff>132871</xdr:colOff>
      <xdr:row>161</xdr:row>
      <xdr:rowOff>95250</xdr:rowOff>
    </xdr:from>
    <xdr:to>
      <xdr:col>8</xdr:col>
      <xdr:colOff>713975</xdr:colOff>
      <xdr:row>171</xdr:row>
      <xdr:rowOff>244929</xdr:rowOff>
    </xdr:to>
    <xdr:graphicFrame macro="">
      <xdr:nvGraphicFramePr>
        <xdr:cNvPr id="18" name="Gráfico 2">
          <a:extLst>
            <a:ext uri="{FF2B5EF4-FFF2-40B4-BE49-F238E27FC236}">
              <a16:creationId xmlns:a16="http://schemas.microsoft.com/office/drawing/2014/main" id="{41C49560-109E-4E53-958D-E5644FBC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176891</xdr:colOff>
      <xdr:row>161</xdr:row>
      <xdr:rowOff>104775</xdr:rowOff>
    </xdr:from>
    <xdr:to>
      <xdr:col>13</xdr:col>
      <xdr:colOff>1932213</xdr:colOff>
      <xdr:row>171</xdr:row>
      <xdr:rowOff>299358</xdr:rowOff>
    </xdr:to>
    <xdr:graphicFrame macro="">
      <xdr:nvGraphicFramePr>
        <xdr:cNvPr id="19" name="Gráfico 3">
          <a:extLst>
            <a:ext uri="{FF2B5EF4-FFF2-40B4-BE49-F238E27FC236}">
              <a16:creationId xmlns:a16="http://schemas.microsoft.com/office/drawing/2014/main" id="{9ACD7385-D5C7-41C5-B129-DE442C824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409413</xdr:colOff>
      <xdr:row>172</xdr:row>
      <xdr:rowOff>56748</xdr:rowOff>
    </xdr:from>
    <xdr:to>
      <xdr:col>11</xdr:col>
      <xdr:colOff>519472</xdr:colOff>
      <xdr:row>177</xdr:row>
      <xdr:rowOff>1003805</xdr:rowOff>
    </xdr:to>
    <xdr:graphicFrame macro="">
      <xdr:nvGraphicFramePr>
        <xdr:cNvPr id="20" name="Gráfico 5">
          <a:extLst>
            <a:ext uri="{FF2B5EF4-FFF2-40B4-BE49-F238E27FC236}">
              <a16:creationId xmlns:a16="http://schemas.microsoft.com/office/drawing/2014/main" id="{D11B9413-8A9D-41C0-AF81-73377B56F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818029</xdr:colOff>
      <xdr:row>0</xdr:row>
      <xdr:rowOff>0</xdr:rowOff>
    </xdr:from>
    <xdr:to>
      <xdr:col>13</xdr:col>
      <xdr:colOff>556291</xdr:colOff>
      <xdr:row>2</xdr:row>
      <xdr:rowOff>53308</xdr:rowOff>
    </xdr:to>
    <xdr:pic>
      <xdr:nvPicPr>
        <xdr:cNvPr id="21" name="2 Image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58D7A3-2986-4B09-A53B-46A06757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0829" y="0"/>
          <a:ext cx="709812" cy="72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795617</xdr:colOff>
      <xdr:row>0</xdr:row>
      <xdr:rowOff>67236</xdr:rowOff>
    </xdr:from>
    <xdr:to>
      <xdr:col>3</xdr:col>
      <xdr:colOff>23589</xdr:colOff>
      <xdr:row>2</xdr:row>
      <xdr:rowOff>291354</xdr:rowOff>
    </xdr:to>
    <xdr:pic>
      <xdr:nvPicPr>
        <xdr:cNvPr id="22" name="12 Imagen">
          <a:extLst>
            <a:ext uri="{FF2B5EF4-FFF2-40B4-BE49-F238E27FC236}">
              <a16:creationId xmlns:a16="http://schemas.microsoft.com/office/drawing/2014/main" id="{425482E8-D912-4C60-846D-BBD97E049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267" y="67236"/>
          <a:ext cx="1656847" cy="890868"/>
        </a:xfrm>
        <a:prstGeom prst="rect">
          <a:avLst/>
        </a:prstGeom>
      </xdr:spPr>
    </xdr:pic>
    <xdr:clientData/>
  </xdr:twoCellAnchor>
  <xdr:twoCellAnchor>
    <xdr:from>
      <xdr:col>6</xdr:col>
      <xdr:colOff>549089</xdr:colOff>
      <xdr:row>0</xdr:row>
      <xdr:rowOff>112059</xdr:rowOff>
    </xdr:from>
    <xdr:to>
      <xdr:col>10</xdr:col>
      <xdr:colOff>493059</xdr:colOff>
      <xdr:row>2</xdr:row>
      <xdr:rowOff>84554</xdr:rowOff>
    </xdr:to>
    <xdr:sp macro="" textlink="">
      <xdr:nvSpPr>
        <xdr:cNvPr id="23" name="Rectángulo redondeado 3">
          <a:extLst>
            <a:ext uri="{FF2B5EF4-FFF2-40B4-BE49-F238E27FC236}">
              <a16:creationId xmlns:a16="http://schemas.microsoft.com/office/drawing/2014/main" id="{17439CC7-C23F-4786-A520-10AC2721A18C}"/>
            </a:ext>
          </a:extLst>
        </xdr:cNvPr>
        <xdr:cNvSpPr/>
      </xdr:nvSpPr>
      <xdr:spPr bwMode="auto">
        <a:xfrm>
          <a:off x="5435414" y="112059"/>
          <a:ext cx="3649195" cy="639245"/>
        </a:xfrm>
        <a:prstGeom prst="roundRect">
          <a:avLst/>
        </a:prstGeom>
        <a:gradFill>
          <a:gsLst>
            <a:gs pos="0">
              <a:srgbClr val="00B050"/>
            </a:gs>
            <a:gs pos="95000">
              <a:srgbClr val="9AF874"/>
            </a:gs>
            <a:gs pos="46000">
              <a:srgbClr val="DFFED0"/>
            </a:gs>
          </a:gsLst>
        </a:gradFill>
        <a:ln>
          <a:headEnd type="none" w="med" len="med"/>
          <a:tailEnd type="none" w="med" len="med"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3200" b="1">
              <a:ln>
                <a:solidFill>
                  <a:schemeClr val="bg1">
                    <a:lumMod val="75000"/>
                  </a:schemeClr>
                </a:solidFill>
              </a:ln>
              <a:solidFill>
                <a:sysClr val="windowText" lastClr="000000"/>
              </a:solidFill>
              <a:latin typeface="+mn-lt"/>
            </a:rPr>
            <a:t>ACCIDENTALIDAD</a:t>
          </a:r>
        </a:p>
      </xdr:txBody>
    </xdr:sp>
    <xdr:clientData/>
  </xdr:twoCellAnchor>
  <xdr:twoCellAnchor>
    <xdr:from>
      <xdr:col>12</xdr:col>
      <xdr:colOff>145676</xdr:colOff>
      <xdr:row>2</xdr:row>
      <xdr:rowOff>100852</xdr:rowOff>
    </xdr:from>
    <xdr:to>
      <xdr:col>13</xdr:col>
      <xdr:colOff>1423146</xdr:colOff>
      <xdr:row>4</xdr:row>
      <xdr:rowOff>235323</xdr:rowOff>
    </xdr:to>
    <xdr:sp macro="" textlink="">
      <xdr:nvSpPr>
        <xdr:cNvPr id="24" name="6 Flecha izquierda">
          <a:extLst>
            <a:ext uri="{FF2B5EF4-FFF2-40B4-BE49-F238E27FC236}">
              <a16:creationId xmlns:a16="http://schemas.microsoft.com/office/drawing/2014/main" id="{B6455ADE-79AC-45A8-A959-062897D24379}"/>
            </a:ext>
          </a:extLst>
        </xdr:cNvPr>
        <xdr:cNvSpPr/>
      </xdr:nvSpPr>
      <xdr:spPr bwMode="auto">
        <a:xfrm>
          <a:off x="11118476" y="767602"/>
          <a:ext cx="2249020" cy="601196"/>
        </a:xfrm>
        <a:prstGeom prst="leftArrow">
          <a:avLst>
            <a:gd name="adj1" fmla="val 53774"/>
            <a:gd name="adj2" fmla="val 42452"/>
          </a:avLst>
        </a:prstGeom>
        <a:solidFill>
          <a:srgbClr val="00B050"/>
        </a:solidFill>
        <a:ln w="9525" cap="flat" cmpd="sng" algn="ctr">
          <a:solidFill>
            <a:srgbClr val="00FF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12</xdr:col>
      <xdr:colOff>336177</xdr:colOff>
      <xdr:row>2</xdr:row>
      <xdr:rowOff>246529</xdr:rowOff>
    </xdr:from>
    <xdr:to>
      <xdr:col>13</xdr:col>
      <xdr:colOff>1470664</xdr:colOff>
      <xdr:row>4</xdr:row>
      <xdr:rowOff>171169</xdr:rowOff>
    </xdr:to>
    <xdr:pic>
      <xdr:nvPicPr>
        <xdr:cNvPr id="25" name="15 Imagen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1AA65C-B769-4598-AC90-CC2AA88D1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08977" y="913279"/>
          <a:ext cx="2106037" cy="3913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%20Y%20ANA/Documents/ANA%20MILENA/EMPRESAS/EMPRESAS/VISION%20SOLIDARIA/Asociados_(2)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stamante/Desktop/DOCUMENTOS%20SST/1.%20C.I.%20Tequendama-%20%20Refineria/2020%20-%20SST/1.%20BALANCE%20SG%20SST/1.%20BALANCE%20GESTION%20SST%202020%20-%20RE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stamante/Desktop/DOCUMENTOS%20SST/1.%20C.I.%20Tequendama-%20%20Refineria/2020%20-%20SST/1.%20BALANCE%20SG%20SST/(EN%20MODIFICACION)%20REF.%20TEQ.%20-%20BALANCE%20SST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stamante/Desktop/DOCUMENTOS%20SST/1.%20C.I.%20Tequendama-%20%20Refineria/Balance%20de%20gesti&#243;n%20SST/2021%20Informe%20de%20indicadores%20Gesti&#243;n%20HS%20Tequedama%20Division%20Refin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CTIVOS"/>
      <sheetName val="INACTIVOS"/>
      <sheetName val="MATRICES"/>
    </sheetNames>
    <sheetDataSet>
      <sheetData sheetId="0">
        <row r="2">
          <cell r="A2">
            <v>8430150</v>
          </cell>
        </row>
        <row r="3">
          <cell r="A3">
            <v>70661054</v>
          </cell>
        </row>
        <row r="4">
          <cell r="A4">
            <v>70505720</v>
          </cell>
        </row>
        <row r="5">
          <cell r="A5">
            <v>4561404</v>
          </cell>
        </row>
        <row r="6">
          <cell r="A6">
            <v>75056851</v>
          </cell>
        </row>
        <row r="7">
          <cell r="A7">
            <v>3400105</v>
          </cell>
        </row>
        <row r="8">
          <cell r="A8">
            <v>14273730</v>
          </cell>
        </row>
        <row r="9">
          <cell r="A9">
            <v>71272709</v>
          </cell>
        </row>
        <row r="10">
          <cell r="A10">
            <v>98630919</v>
          </cell>
        </row>
        <row r="11">
          <cell r="A11">
            <v>3321260</v>
          </cell>
        </row>
        <row r="12">
          <cell r="A12">
            <v>98637489</v>
          </cell>
        </row>
        <row r="13">
          <cell r="A13">
            <v>70113424</v>
          </cell>
        </row>
        <row r="14">
          <cell r="A14">
            <v>15531093</v>
          </cell>
        </row>
        <row r="15">
          <cell r="A15">
            <v>73124971</v>
          </cell>
        </row>
        <row r="16">
          <cell r="A16">
            <v>98486186</v>
          </cell>
        </row>
        <row r="17">
          <cell r="A17">
            <v>71765450</v>
          </cell>
        </row>
        <row r="18">
          <cell r="A18">
            <v>91442133</v>
          </cell>
        </row>
        <row r="19">
          <cell r="A19">
            <v>98521691</v>
          </cell>
        </row>
        <row r="20">
          <cell r="A20">
            <v>70062234</v>
          </cell>
        </row>
        <row r="21">
          <cell r="A21">
            <v>70504097</v>
          </cell>
        </row>
        <row r="22">
          <cell r="A22">
            <v>70512586</v>
          </cell>
        </row>
        <row r="23">
          <cell r="A23">
            <v>43596650</v>
          </cell>
        </row>
        <row r="24">
          <cell r="A24">
            <v>11799916</v>
          </cell>
        </row>
        <row r="25">
          <cell r="A25">
            <v>98640760</v>
          </cell>
        </row>
        <row r="26">
          <cell r="A26">
            <v>98623628</v>
          </cell>
        </row>
        <row r="27">
          <cell r="A27">
            <v>3402104</v>
          </cell>
        </row>
        <row r="28">
          <cell r="A28">
            <v>11803518</v>
          </cell>
        </row>
        <row r="29">
          <cell r="A29">
            <v>98699862</v>
          </cell>
        </row>
        <row r="30">
          <cell r="A30">
            <v>70508008</v>
          </cell>
        </row>
        <row r="31">
          <cell r="A31">
            <v>11040759</v>
          </cell>
        </row>
        <row r="32">
          <cell r="A32">
            <v>71737234</v>
          </cell>
        </row>
        <row r="33">
          <cell r="A33">
            <v>71793952</v>
          </cell>
        </row>
        <row r="34">
          <cell r="A34">
            <v>71687652</v>
          </cell>
        </row>
        <row r="35">
          <cell r="A35">
            <v>71338705</v>
          </cell>
        </row>
        <row r="36">
          <cell r="A36">
            <v>98593518</v>
          </cell>
        </row>
        <row r="37">
          <cell r="A37">
            <v>71271963</v>
          </cell>
        </row>
        <row r="38">
          <cell r="A38">
            <v>71494973</v>
          </cell>
        </row>
        <row r="39">
          <cell r="A39">
            <v>71610825</v>
          </cell>
        </row>
        <row r="40">
          <cell r="A40">
            <v>71214271</v>
          </cell>
        </row>
        <row r="41">
          <cell r="A41">
            <v>15346122</v>
          </cell>
        </row>
        <row r="42">
          <cell r="A42">
            <v>15450662</v>
          </cell>
        </row>
        <row r="43">
          <cell r="A43">
            <v>8394147</v>
          </cell>
        </row>
        <row r="44">
          <cell r="A44">
            <v>98647241</v>
          </cell>
        </row>
        <row r="45">
          <cell r="A45">
            <v>71770354</v>
          </cell>
        </row>
        <row r="46">
          <cell r="A46">
            <v>71732819</v>
          </cell>
        </row>
        <row r="47">
          <cell r="A47">
            <v>71271754</v>
          </cell>
        </row>
        <row r="48">
          <cell r="A48">
            <v>43534332</v>
          </cell>
        </row>
        <row r="49">
          <cell r="A49">
            <v>98583152</v>
          </cell>
        </row>
        <row r="50">
          <cell r="A50">
            <v>70256806</v>
          </cell>
        </row>
        <row r="51">
          <cell r="A51">
            <v>71799851</v>
          </cell>
        </row>
        <row r="52">
          <cell r="A52">
            <v>98636036</v>
          </cell>
        </row>
        <row r="53">
          <cell r="A53">
            <v>71716986</v>
          </cell>
        </row>
        <row r="54">
          <cell r="A54">
            <v>98534298</v>
          </cell>
        </row>
        <row r="55">
          <cell r="A55">
            <v>16052420</v>
          </cell>
        </row>
        <row r="56">
          <cell r="A56">
            <v>15513693</v>
          </cell>
        </row>
        <row r="57">
          <cell r="A57">
            <v>8268224</v>
          </cell>
        </row>
        <row r="58">
          <cell r="A58">
            <v>3428132</v>
          </cell>
        </row>
        <row r="59">
          <cell r="A59">
            <v>70100742</v>
          </cell>
        </row>
        <row r="60">
          <cell r="A60">
            <v>71766516</v>
          </cell>
        </row>
        <row r="61">
          <cell r="A61">
            <v>71262749</v>
          </cell>
        </row>
        <row r="62">
          <cell r="A62">
            <v>70074615</v>
          </cell>
        </row>
        <row r="63">
          <cell r="A63">
            <v>71588481</v>
          </cell>
        </row>
        <row r="64">
          <cell r="A64">
            <v>70194960</v>
          </cell>
        </row>
        <row r="65">
          <cell r="A65">
            <v>8412899</v>
          </cell>
        </row>
        <row r="66">
          <cell r="A66">
            <v>98647261</v>
          </cell>
        </row>
        <row r="67">
          <cell r="A67">
            <v>70414254</v>
          </cell>
        </row>
        <row r="68">
          <cell r="A68">
            <v>71318882</v>
          </cell>
        </row>
        <row r="69">
          <cell r="A69">
            <v>15286557</v>
          </cell>
        </row>
        <row r="70">
          <cell r="A70">
            <v>98648382</v>
          </cell>
        </row>
        <row r="71">
          <cell r="A71">
            <v>71212268</v>
          </cell>
        </row>
        <row r="72">
          <cell r="A72">
            <v>15256563</v>
          </cell>
        </row>
        <row r="73">
          <cell r="A73">
            <v>8060438</v>
          </cell>
        </row>
        <row r="74">
          <cell r="A74">
            <v>71988390</v>
          </cell>
        </row>
        <row r="75">
          <cell r="A75">
            <v>32182111</v>
          </cell>
        </row>
        <row r="76">
          <cell r="A76">
            <v>98537788</v>
          </cell>
        </row>
        <row r="77">
          <cell r="A77">
            <v>42793747</v>
          </cell>
        </row>
        <row r="78">
          <cell r="A78">
            <v>1039022069</v>
          </cell>
        </row>
        <row r="79">
          <cell r="A79">
            <v>43840892</v>
          </cell>
        </row>
        <row r="80">
          <cell r="A80">
            <v>15930697</v>
          </cell>
        </row>
        <row r="81">
          <cell r="A81">
            <v>42791561</v>
          </cell>
        </row>
        <row r="82">
          <cell r="A82">
            <v>70951735</v>
          </cell>
        </row>
        <row r="83">
          <cell r="A83">
            <v>71717968</v>
          </cell>
        </row>
        <row r="84">
          <cell r="A84">
            <v>71421562</v>
          </cell>
        </row>
        <row r="85">
          <cell r="A85">
            <v>98638168</v>
          </cell>
        </row>
        <row r="86">
          <cell r="A86">
            <v>15531432</v>
          </cell>
        </row>
        <row r="87">
          <cell r="A87">
            <v>8359717</v>
          </cell>
        </row>
        <row r="88">
          <cell r="A88">
            <v>71317910</v>
          </cell>
        </row>
        <row r="89">
          <cell r="A89">
            <v>1026132258</v>
          </cell>
        </row>
        <row r="90">
          <cell r="A90">
            <v>16803449</v>
          </cell>
        </row>
        <row r="91">
          <cell r="A91">
            <v>8032684</v>
          </cell>
        </row>
        <row r="92">
          <cell r="A92">
            <v>42771211</v>
          </cell>
        </row>
        <row r="93">
          <cell r="A93">
            <v>11814716</v>
          </cell>
        </row>
        <row r="94">
          <cell r="A94">
            <v>70046380</v>
          </cell>
        </row>
        <row r="95">
          <cell r="A95">
            <v>71270396</v>
          </cell>
        </row>
        <row r="96">
          <cell r="A96">
            <v>71385193</v>
          </cell>
        </row>
        <row r="97">
          <cell r="A97">
            <v>98521156</v>
          </cell>
        </row>
        <row r="98">
          <cell r="A98">
            <v>15959994</v>
          </cell>
        </row>
        <row r="99">
          <cell r="A99">
            <v>71666503</v>
          </cell>
        </row>
        <row r="100">
          <cell r="A100">
            <v>8434633</v>
          </cell>
        </row>
        <row r="101">
          <cell r="A101">
            <v>98624308</v>
          </cell>
        </row>
        <row r="102">
          <cell r="A102">
            <v>1036608655</v>
          </cell>
        </row>
        <row r="103">
          <cell r="A103">
            <v>70515831</v>
          </cell>
        </row>
        <row r="104">
          <cell r="A104">
            <v>98633315</v>
          </cell>
        </row>
        <row r="105">
          <cell r="A105">
            <v>1036605239</v>
          </cell>
        </row>
        <row r="106">
          <cell r="A106">
            <v>71220719</v>
          </cell>
        </row>
        <row r="107">
          <cell r="A107">
            <v>32144258</v>
          </cell>
        </row>
        <row r="108">
          <cell r="A108">
            <v>98530352</v>
          </cell>
        </row>
        <row r="109">
          <cell r="A109">
            <v>70731302</v>
          </cell>
        </row>
        <row r="110">
          <cell r="A110">
            <v>98566068</v>
          </cell>
        </row>
        <row r="111">
          <cell r="A111">
            <v>8071809</v>
          </cell>
        </row>
        <row r="112">
          <cell r="A112">
            <v>71272164</v>
          </cell>
        </row>
        <row r="113">
          <cell r="A113">
            <v>8430457</v>
          </cell>
        </row>
        <row r="114">
          <cell r="A114">
            <v>9992895</v>
          </cell>
        </row>
        <row r="115">
          <cell r="A115">
            <v>98572291</v>
          </cell>
        </row>
        <row r="116">
          <cell r="A116">
            <v>71664379</v>
          </cell>
        </row>
        <row r="117">
          <cell r="A117">
            <v>43679923</v>
          </cell>
        </row>
        <row r="118">
          <cell r="A118">
            <v>98527529</v>
          </cell>
        </row>
        <row r="119">
          <cell r="A119">
            <v>76297200</v>
          </cell>
        </row>
        <row r="120">
          <cell r="A120">
            <v>98633700</v>
          </cell>
        </row>
        <row r="121">
          <cell r="A121">
            <v>71278679</v>
          </cell>
        </row>
        <row r="122">
          <cell r="A122">
            <v>71394770</v>
          </cell>
        </row>
        <row r="123">
          <cell r="A123">
            <v>70878105</v>
          </cell>
        </row>
        <row r="124">
          <cell r="A124">
            <v>8356542</v>
          </cell>
        </row>
        <row r="125">
          <cell r="A125">
            <v>8061258</v>
          </cell>
        </row>
        <row r="126">
          <cell r="A126">
            <v>71398666</v>
          </cell>
        </row>
        <row r="127">
          <cell r="A127">
            <v>1026131330</v>
          </cell>
        </row>
        <row r="128">
          <cell r="A128">
            <v>98708967</v>
          </cell>
        </row>
        <row r="129">
          <cell r="A129">
            <v>15506978</v>
          </cell>
        </row>
        <row r="130">
          <cell r="A130">
            <v>70085351</v>
          </cell>
        </row>
        <row r="131">
          <cell r="A131">
            <v>71668373</v>
          </cell>
        </row>
        <row r="132">
          <cell r="A132">
            <v>15931657</v>
          </cell>
        </row>
        <row r="133">
          <cell r="A133">
            <v>71290971</v>
          </cell>
        </row>
        <row r="134">
          <cell r="A134">
            <v>8389787</v>
          </cell>
        </row>
        <row r="135">
          <cell r="A135">
            <v>71634734</v>
          </cell>
        </row>
        <row r="136">
          <cell r="A136">
            <v>42777364</v>
          </cell>
        </row>
        <row r="137">
          <cell r="A137">
            <v>42792283</v>
          </cell>
        </row>
        <row r="138">
          <cell r="A138">
            <v>1017127763</v>
          </cell>
        </row>
        <row r="139">
          <cell r="A139">
            <v>15329738</v>
          </cell>
        </row>
        <row r="140">
          <cell r="A140">
            <v>3593559</v>
          </cell>
        </row>
        <row r="141">
          <cell r="A141">
            <v>71685148</v>
          </cell>
        </row>
        <row r="142">
          <cell r="A142">
            <v>8431455</v>
          </cell>
        </row>
        <row r="143">
          <cell r="A143">
            <v>70133623</v>
          </cell>
        </row>
        <row r="144">
          <cell r="A144">
            <v>71781014</v>
          </cell>
        </row>
        <row r="145">
          <cell r="A145">
            <v>71332066</v>
          </cell>
        </row>
        <row r="146">
          <cell r="A146">
            <v>98631765</v>
          </cell>
        </row>
        <row r="147">
          <cell r="A147">
            <v>70300559</v>
          </cell>
        </row>
        <row r="148">
          <cell r="A148">
            <v>8461158</v>
          </cell>
        </row>
        <row r="149">
          <cell r="A149">
            <v>71799826</v>
          </cell>
        </row>
        <row r="150">
          <cell r="A150">
            <v>71279097</v>
          </cell>
        </row>
        <row r="151">
          <cell r="A151">
            <v>8430576</v>
          </cell>
        </row>
        <row r="152">
          <cell r="A152">
            <v>1040733759</v>
          </cell>
        </row>
        <row r="153">
          <cell r="A153">
            <v>98520049</v>
          </cell>
        </row>
        <row r="154">
          <cell r="A154">
            <v>71712391</v>
          </cell>
        </row>
        <row r="155">
          <cell r="A155">
            <v>71315662</v>
          </cell>
        </row>
        <row r="156">
          <cell r="A156">
            <v>1037368013</v>
          </cell>
        </row>
        <row r="157">
          <cell r="A157">
            <v>71378766</v>
          </cell>
        </row>
        <row r="158">
          <cell r="A158">
            <v>8431677</v>
          </cell>
        </row>
        <row r="159">
          <cell r="A159">
            <v>42778761</v>
          </cell>
        </row>
        <row r="160">
          <cell r="A160">
            <v>71397246</v>
          </cell>
        </row>
        <row r="161">
          <cell r="A161">
            <v>8434916</v>
          </cell>
        </row>
        <row r="162">
          <cell r="A162">
            <v>71185923</v>
          </cell>
        </row>
        <row r="163">
          <cell r="A163">
            <v>98696680</v>
          </cell>
        </row>
        <row r="164">
          <cell r="A164">
            <v>98622348</v>
          </cell>
        </row>
        <row r="165">
          <cell r="A165">
            <v>14326184</v>
          </cell>
        </row>
        <row r="166">
          <cell r="A166">
            <v>71374877</v>
          </cell>
        </row>
        <row r="167">
          <cell r="A167">
            <v>15373026</v>
          </cell>
        </row>
        <row r="168">
          <cell r="A168">
            <v>70565041</v>
          </cell>
        </row>
        <row r="169">
          <cell r="A169">
            <v>43975249</v>
          </cell>
        </row>
        <row r="170">
          <cell r="A170">
            <v>98536236</v>
          </cell>
        </row>
        <row r="171">
          <cell r="A171">
            <v>98772715</v>
          </cell>
        </row>
        <row r="172">
          <cell r="A172">
            <v>71360366</v>
          </cell>
        </row>
        <row r="173">
          <cell r="A173">
            <v>70786273</v>
          </cell>
        </row>
        <row r="174">
          <cell r="A174">
            <v>1036606046</v>
          </cell>
        </row>
        <row r="175">
          <cell r="A175">
            <v>98711247</v>
          </cell>
        </row>
        <row r="176">
          <cell r="A176">
            <v>43687318</v>
          </cell>
        </row>
        <row r="177">
          <cell r="A177">
            <v>98457156</v>
          </cell>
        </row>
        <row r="178">
          <cell r="A178">
            <v>71399016</v>
          </cell>
        </row>
        <row r="179">
          <cell r="A179">
            <v>5991331</v>
          </cell>
        </row>
        <row r="180">
          <cell r="A180">
            <v>70780242</v>
          </cell>
        </row>
        <row r="181">
          <cell r="A181">
            <v>98525711</v>
          </cell>
        </row>
        <row r="182">
          <cell r="A182">
            <v>71310508</v>
          </cell>
        </row>
        <row r="183">
          <cell r="A183">
            <v>1128384288</v>
          </cell>
        </row>
        <row r="184">
          <cell r="A184">
            <v>85166921</v>
          </cell>
        </row>
        <row r="185">
          <cell r="A185">
            <v>71264393</v>
          </cell>
        </row>
        <row r="186">
          <cell r="A186">
            <v>6321383</v>
          </cell>
        </row>
        <row r="187">
          <cell r="A187">
            <v>1036604443</v>
          </cell>
        </row>
        <row r="188">
          <cell r="A188">
            <v>98715313</v>
          </cell>
        </row>
        <row r="189">
          <cell r="A189">
            <v>98646865</v>
          </cell>
        </row>
        <row r="190">
          <cell r="A190">
            <v>8358768</v>
          </cell>
        </row>
        <row r="191">
          <cell r="A191">
            <v>98707829</v>
          </cell>
        </row>
        <row r="192">
          <cell r="A192">
            <v>15534784</v>
          </cell>
        </row>
        <row r="193">
          <cell r="A193">
            <v>98506799</v>
          </cell>
        </row>
        <row r="194">
          <cell r="A194">
            <v>9924036</v>
          </cell>
        </row>
        <row r="195">
          <cell r="A195">
            <v>98459854</v>
          </cell>
        </row>
        <row r="196">
          <cell r="A196">
            <v>71667825</v>
          </cell>
        </row>
        <row r="197">
          <cell r="A197">
            <v>1036624374</v>
          </cell>
        </row>
        <row r="198">
          <cell r="A198">
            <v>98524607</v>
          </cell>
        </row>
        <row r="199">
          <cell r="A199">
            <v>71394448</v>
          </cell>
        </row>
        <row r="200">
          <cell r="A200">
            <v>71272260</v>
          </cell>
        </row>
        <row r="201">
          <cell r="A201">
            <v>70422443</v>
          </cell>
        </row>
        <row r="202">
          <cell r="A202">
            <v>1036600650</v>
          </cell>
        </row>
        <row r="203">
          <cell r="A203">
            <v>1036612146</v>
          </cell>
        </row>
        <row r="204">
          <cell r="A204">
            <v>71291902</v>
          </cell>
        </row>
        <row r="205">
          <cell r="A205">
            <v>98589697</v>
          </cell>
        </row>
        <row r="206">
          <cell r="A206">
            <v>71271435</v>
          </cell>
        </row>
        <row r="207">
          <cell r="A207">
            <v>71274247</v>
          </cell>
        </row>
        <row r="208">
          <cell r="A208">
            <v>43971585</v>
          </cell>
        </row>
        <row r="209">
          <cell r="A209">
            <v>8466122</v>
          </cell>
        </row>
        <row r="210">
          <cell r="A210">
            <v>94381920</v>
          </cell>
        </row>
        <row r="211">
          <cell r="A211">
            <v>71022482</v>
          </cell>
        </row>
        <row r="212">
          <cell r="A212">
            <v>71776458</v>
          </cell>
        </row>
        <row r="213">
          <cell r="A213">
            <v>71713620</v>
          </cell>
        </row>
        <row r="214">
          <cell r="A214">
            <v>1036616458</v>
          </cell>
        </row>
        <row r="215">
          <cell r="A215">
            <v>9924303</v>
          </cell>
        </row>
        <row r="216">
          <cell r="A216">
            <v>71384019</v>
          </cell>
        </row>
        <row r="217">
          <cell r="A217">
            <v>75074012</v>
          </cell>
        </row>
        <row r="218">
          <cell r="A218">
            <v>1004200264</v>
          </cell>
        </row>
        <row r="219">
          <cell r="A219">
            <v>71293901</v>
          </cell>
        </row>
        <row r="220">
          <cell r="A220">
            <v>71227376</v>
          </cell>
        </row>
        <row r="221">
          <cell r="A221">
            <v>8125451</v>
          </cell>
        </row>
        <row r="222">
          <cell r="A222">
            <v>71724645</v>
          </cell>
        </row>
        <row r="223">
          <cell r="A223">
            <v>98715647</v>
          </cell>
        </row>
        <row r="224">
          <cell r="A224">
            <v>98506797</v>
          </cell>
        </row>
        <row r="225">
          <cell r="A225">
            <v>98646673</v>
          </cell>
        </row>
        <row r="226">
          <cell r="A226">
            <v>70508029</v>
          </cell>
        </row>
        <row r="227">
          <cell r="A227">
            <v>44006022</v>
          </cell>
        </row>
        <row r="228">
          <cell r="A228">
            <v>71799786</v>
          </cell>
        </row>
        <row r="229">
          <cell r="A229">
            <v>1017139782</v>
          </cell>
        </row>
        <row r="230">
          <cell r="A230">
            <v>71228305</v>
          </cell>
        </row>
        <row r="231">
          <cell r="A231">
            <v>32144324</v>
          </cell>
        </row>
        <row r="232">
          <cell r="A232">
            <v>70056964</v>
          </cell>
        </row>
        <row r="233">
          <cell r="A233">
            <v>39450354</v>
          </cell>
        </row>
        <row r="234">
          <cell r="A234">
            <v>70783273</v>
          </cell>
        </row>
        <row r="235">
          <cell r="A235">
            <v>1040732697</v>
          </cell>
        </row>
        <row r="236">
          <cell r="A236">
            <v>98493299</v>
          </cell>
        </row>
        <row r="237">
          <cell r="A237">
            <v>98624864</v>
          </cell>
        </row>
        <row r="238">
          <cell r="A238">
            <v>78110909</v>
          </cell>
        </row>
        <row r="239">
          <cell r="A239">
            <v>1036608457</v>
          </cell>
        </row>
        <row r="240">
          <cell r="A240">
            <v>70730201</v>
          </cell>
        </row>
        <row r="241">
          <cell r="A241">
            <v>71399217</v>
          </cell>
        </row>
        <row r="242">
          <cell r="A242">
            <v>71975949</v>
          </cell>
        </row>
        <row r="243">
          <cell r="A243">
            <v>15258093</v>
          </cell>
        </row>
        <row r="244">
          <cell r="A244">
            <v>71531273</v>
          </cell>
        </row>
        <row r="245">
          <cell r="A245">
            <v>98625967</v>
          </cell>
        </row>
        <row r="246">
          <cell r="A246">
            <v>71271037</v>
          </cell>
        </row>
        <row r="247">
          <cell r="A247">
            <v>98534841</v>
          </cell>
        </row>
        <row r="248">
          <cell r="A248">
            <v>1036612156</v>
          </cell>
        </row>
        <row r="249">
          <cell r="A249">
            <v>98701500</v>
          </cell>
        </row>
        <row r="250">
          <cell r="A250">
            <v>42692771</v>
          </cell>
        </row>
        <row r="251">
          <cell r="A251">
            <v>71118237</v>
          </cell>
        </row>
        <row r="252">
          <cell r="A252">
            <v>1128269703</v>
          </cell>
        </row>
        <row r="253">
          <cell r="A253">
            <v>15374511</v>
          </cell>
        </row>
        <row r="254">
          <cell r="A254">
            <v>98649251</v>
          </cell>
        </row>
        <row r="255">
          <cell r="A255">
            <v>43974689</v>
          </cell>
        </row>
        <row r="256">
          <cell r="A256">
            <v>43829522</v>
          </cell>
        </row>
        <row r="257">
          <cell r="A257">
            <v>8102615</v>
          </cell>
        </row>
        <row r="258">
          <cell r="A258">
            <v>1128268495</v>
          </cell>
        </row>
        <row r="259">
          <cell r="A259">
            <v>71296246</v>
          </cell>
        </row>
        <row r="260">
          <cell r="A260">
            <v>71295602</v>
          </cell>
        </row>
        <row r="261">
          <cell r="A261">
            <v>8464827</v>
          </cell>
        </row>
        <row r="262">
          <cell r="A262">
            <v>1020404493</v>
          </cell>
        </row>
        <row r="263">
          <cell r="A263">
            <v>1017138009</v>
          </cell>
        </row>
        <row r="264">
          <cell r="A264">
            <v>71750036</v>
          </cell>
        </row>
        <row r="265">
          <cell r="A265">
            <v>98573956</v>
          </cell>
        </row>
        <row r="266">
          <cell r="A266">
            <v>10030568</v>
          </cell>
        </row>
        <row r="267">
          <cell r="A267">
            <v>1087992502</v>
          </cell>
        </row>
        <row r="268">
          <cell r="A268">
            <v>42163800</v>
          </cell>
        </row>
        <row r="269">
          <cell r="A269">
            <v>9873251</v>
          </cell>
        </row>
        <row r="270">
          <cell r="A270">
            <v>10031407</v>
          </cell>
        </row>
        <row r="271">
          <cell r="A271">
            <v>10004320</v>
          </cell>
        </row>
        <row r="272">
          <cell r="A272">
            <v>25102419</v>
          </cell>
        </row>
        <row r="273">
          <cell r="A273">
            <v>42014860</v>
          </cell>
        </row>
        <row r="274">
          <cell r="A274">
            <v>42018471</v>
          </cell>
        </row>
        <row r="275">
          <cell r="A275">
            <v>39651441</v>
          </cell>
        </row>
        <row r="276">
          <cell r="A276">
            <v>8782700</v>
          </cell>
        </row>
        <row r="277">
          <cell r="A277">
            <v>6102442</v>
          </cell>
        </row>
        <row r="278">
          <cell r="A278">
            <v>10185831</v>
          </cell>
        </row>
        <row r="279">
          <cell r="A279">
            <v>98763677</v>
          </cell>
        </row>
        <row r="280">
          <cell r="A280">
            <v>16053871</v>
          </cell>
        </row>
        <row r="281">
          <cell r="A281">
            <v>98636867</v>
          </cell>
        </row>
        <row r="282">
          <cell r="A282">
            <v>43155344</v>
          </cell>
        </row>
        <row r="283">
          <cell r="A283">
            <v>98634481</v>
          </cell>
        </row>
        <row r="284">
          <cell r="A284">
            <v>71290265</v>
          </cell>
        </row>
        <row r="285">
          <cell r="A285">
            <v>43468384</v>
          </cell>
        </row>
        <row r="286">
          <cell r="A286">
            <v>71229222</v>
          </cell>
        </row>
        <row r="287">
          <cell r="A287">
            <v>1128465189</v>
          </cell>
        </row>
        <row r="288">
          <cell r="A288">
            <v>71294985</v>
          </cell>
        </row>
        <row r="289">
          <cell r="A289">
            <v>98715428</v>
          </cell>
        </row>
        <row r="290">
          <cell r="A290">
            <v>18521671</v>
          </cell>
        </row>
        <row r="291">
          <cell r="A291">
            <v>71224211</v>
          </cell>
        </row>
        <row r="292">
          <cell r="A292">
            <v>71715834</v>
          </cell>
        </row>
        <row r="293">
          <cell r="A293">
            <v>42771023</v>
          </cell>
        </row>
        <row r="294">
          <cell r="A294">
            <v>70502741</v>
          </cell>
        </row>
        <row r="295">
          <cell r="A295">
            <v>98556901</v>
          </cell>
        </row>
        <row r="296">
          <cell r="A296">
            <v>8401050</v>
          </cell>
        </row>
        <row r="297">
          <cell r="A297">
            <v>71876164</v>
          </cell>
        </row>
        <row r="298">
          <cell r="A298">
            <v>8397668</v>
          </cell>
        </row>
        <row r="299">
          <cell r="A299">
            <v>6789946</v>
          </cell>
        </row>
        <row r="300">
          <cell r="A300">
            <v>15456606</v>
          </cell>
        </row>
        <row r="301">
          <cell r="A301">
            <v>98477020</v>
          </cell>
        </row>
        <row r="302">
          <cell r="A302">
            <v>71531042</v>
          </cell>
        </row>
        <row r="303">
          <cell r="A303">
            <v>98763124</v>
          </cell>
        </row>
        <row r="304">
          <cell r="A304">
            <v>71635515</v>
          </cell>
        </row>
        <row r="305">
          <cell r="A305">
            <v>5824953</v>
          </cell>
        </row>
        <row r="306">
          <cell r="A306">
            <v>98577148</v>
          </cell>
        </row>
        <row r="307">
          <cell r="A307">
            <v>44001789</v>
          </cell>
        </row>
        <row r="308">
          <cell r="A308">
            <v>71712064</v>
          </cell>
        </row>
        <row r="309">
          <cell r="A309">
            <v>71292284</v>
          </cell>
        </row>
        <row r="310">
          <cell r="A310">
            <v>98628822</v>
          </cell>
        </row>
        <row r="311">
          <cell r="A311">
            <v>94532609</v>
          </cell>
        </row>
        <row r="312">
          <cell r="A312">
            <v>18414266</v>
          </cell>
        </row>
        <row r="313">
          <cell r="A313">
            <v>1128269053</v>
          </cell>
        </row>
        <row r="314">
          <cell r="A314">
            <v>98472180</v>
          </cell>
        </row>
        <row r="315">
          <cell r="A315">
            <v>43254548</v>
          </cell>
        </row>
        <row r="316">
          <cell r="A316">
            <v>71316409</v>
          </cell>
        </row>
        <row r="317">
          <cell r="A317">
            <v>15258300</v>
          </cell>
        </row>
        <row r="318">
          <cell r="A318">
            <v>43517859</v>
          </cell>
        </row>
        <row r="319">
          <cell r="A319">
            <v>98622877</v>
          </cell>
        </row>
        <row r="320">
          <cell r="A320">
            <v>71746913</v>
          </cell>
        </row>
        <row r="321">
          <cell r="A321">
            <v>1036604910</v>
          </cell>
        </row>
        <row r="322">
          <cell r="A322">
            <v>8348185</v>
          </cell>
        </row>
        <row r="323">
          <cell r="A323">
            <v>8404244</v>
          </cell>
        </row>
        <row r="324">
          <cell r="A324">
            <v>43163655</v>
          </cell>
        </row>
        <row r="325">
          <cell r="A325">
            <v>70043649</v>
          </cell>
        </row>
        <row r="326">
          <cell r="A326">
            <v>1128465911</v>
          </cell>
        </row>
        <row r="327">
          <cell r="A327">
            <v>15504589</v>
          </cell>
        </row>
        <row r="328">
          <cell r="A328">
            <v>70581204</v>
          </cell>
        </row>
        <row r="329">
          <cell r="A329">
            <v>70510901</v>
          </cell>
        </row>
        <row r="330">
          <cell r="A330">
            <v>98462864</v>
          </cell>
        </row>
        <row r="331">
          <cell r="A331">
            <v>3393913</v>
          </cell>
        </row>
        <row r="332">
          <cell r="A332">
            <v>71782886</v>
          </cell>
        </row>
        <row r="333">
          <cell r="A333">
            <v>70084839</v>
          </cell>
        </row>
        <row r="334">
          <cell r="A334">
            <v>98592427</v>
          </cell>
        </row>
        <row r="335">
          <cell r="A335">
            <v>98626925</v>
          </cell>
        </row>
        <row r="336">
          <cell r="A336">
            <v>98492945</v>
          </cell>
        </row>
        <row r="337">
          <cell r="A337">
            <v>70663785</v>
          </cell>
        </row>
        <row r="338">
          <cell r="A338">
            <v>70663031</v>
          </cell>
        </row>
        <row r="339">
          <cell r="A339">
            <v>1020402804</v>
          </cell>
        </row>
        <row r="340">
          <cell r="A340">
            <v>98451521</v>
          </cell>
        </row>
        <row r="341">
          <cell r="A341">
            <v>71705394</v>
          </cell>
        </row>
        <row r="342">
          <cell r="A342">
            <v>70660781</v>
          </cell>
        </row>
        <row r="343">
          <cell r="A343">
            <v>98520400</v>
          </cell>
        </row>
        <row r="344">
          <cell r="A344">
            <v>80819205</v>
          </cell>
        </row>
        <row r="345">
          <cell r="A345">
            <v>19709360</v>
          </cell>
        </row>
        <row r="346">
          <cell r="A346">
            <v>42682129</v>
          </cell>
        </row>
        <row r="347">
          <cell r="A347">
            <v>98488192</v>
          </cell>
        </row>
        <row r="348">
          <cell r="A348">
            <v>98453574</v>
          </cell>
        </row>
        <row r="349">
          <cell r="A349">
            <v>9043144</v>
          </cell>
        </row>
        <row r="350">
          <cell r="A350">
            <v>71610694</v>
          </cell>
        </row>
        <row r="351">
          <cell r="A351">
            <v>71650884</v>
          </cell>
        </row>
        <row r="352">
          <cell r="A352">
            <v>71753447</v>
          </cell>
        </row>
        <row r="353">
          <cell r="A353">
            <v>98476802</v>
          </cell>
        </row>
        <row r="354">
          <cell r="A354">
            <v>71700221</v>
          </cell>
        </row>
        <row r="355">
          <cell r="A355">
            <v>71525305</v>
          </cell>
        </row>
        <row r="356">
          <cell r="A356">
            <v>8029513</v>
          </cell>
        </row>
        <row r="357">
          <cell r="A357">
            <v>70143002</v>
          </cell>
        </row>
        <row r="358">
          <cell r="A358">
            <v>43563871</v>
          </cell>
        </row>
        <row r="359">
          <cell r="A359">
            <v>71371692</v>
          </cell>
        </row>
        <row r="360">
          <cell r="A360">
            <v>1026130348</v>
          </cell>
        </row>
        <row r="361">
          <cell r="A361">
            <v>98593304</v>
          </cell>
        </row>
        <row r="362">
          <cell r="A362">
            <v>71390760</v>
          </cell>
        </row>
        <row r="363">
          <cell r="A363">
            <v>98630026</v>
          </cell>
        </row>
        <row r="364">
          <cell r="A364">
            <v>70117771</v>
          </cell>
        </row>
        <row r="365">
          <cell r="A365">
            <v>1037570038</v>
          </cell>
        </row>
        <row r="366">
          <cell r="A366">
            <v>98550361</v>
          </cell>
        </row>
        <row r="367">
          <cell r="A367">
            <v>98455567</v>
          </cell>
        </row>
        <row r="368">
          <cell r="A368">
            <v>1036601238</v>
          </cell>
        </row>
        <row r="369">
          <cell r="A369">
            <v>98658161</v>
          </cell>
        </row>
        <row r="370">
          <cell r="A370">
            <v>71271833</v>
          </cell>
        </row>
        <row r="371">
          <cell r="A371">
            <v>98698965</v>
          </cell>
        </row>
        <row r="372">
          <cell r="A372">
            <v>71264831</v>
          </cell>
        </row>
        <row r="373">
          <cell r="A373">
            <v>43154338</v>
          </cell>
        </row>
        <row r="374">
          <cell r="A374">
            <v>15516363</v>
          </cell>
        </row>
        <row r="375">
          <cell r="A375">
            <v>71589288</v>
          </cell>
        </row>
        <row r="376">
          <cell r="A376">
            <v>98515994</v>
          </cell>
        </row>
        <row r="377">
          <cell r="A377">
            <v>98532980</v>
          </cell>
        </row>
        <row r="378">
          <cell r="A378">
            <v>43737851</v>
          </cell>
        </row>
        <row r="379">
          <cell r="A379">
            <v>1026130834</v>
          </cell>
        </row>
        <row r="380">
          <cell r="A380">
            <v>8127617</v>
          </cell>
        </row>
        <row r="381">
          <cell r="A381">
            <v>71530689</v>
          </cell>
        </row>
        <row r="382">
          <cell r="A382">
            <v>43684537</v>
          </cell>
        </row>
        <row r="383">
          <cell r="A383">
            <v>15514640</v>
          </cell>
        </row>
        <row r="384">
          <cell r="A384">
            <v>71992129</v>
          </cell>
        </row>
        <row r="385">
          <cell r="A385">
            <v>98669259</v>
          </cell>
        </row>
        <row r="386">
          <cell r="A386">
            <v>85166467</v>
          </cell>
        </row>
        <row r="387">
          <cell r="A387">
            <v>71382657</v>
          </cell>
        </row>
        <row r="388">
          <cell r="A388">
            <v>71293791</v>
          </cell>
        </row>
        <row r="389">
          <cell r="A389">
            <v>10174374</v>
          </cell>
        </row>
        <row r="390">
          <cell r="A390">
            <v>98483465</v>
          </cell>
        </row>
        <row r="391">
          <cell r="A391">
            <v>70541030</v>
          </cell>
        </row>
        <row r="392">
          <cell r="A392">
            <v>70555591</v>
          </cell>
        </row>
        <row r="393">
          <cell r="A393">
            <v>1128405247</v>
          </cell>
        </row>
        <row r="394">
          <cell r="A394">
            <v>98450331</v>
          </cell>
        </row>
        <row r="395">
          <cell r="A395">
            <v>85165946</v>
          </cell>
        </row>
        <row r="396">
          <cell r="A396">
            <v>15516939</v>
          </cell>
        </row>
        <row r="397">
          <cell r="A397">
            <v>98539068</v>
          </cell>
        </row>
        <row r="398">
          <cell r="A398">
            <v>71395281</v>
          </cell>
        </row>
        <row r="399">
          <cell r="A399">
            <v>98624861</v>
          </cell>
        </row>
        <row r="400">
          <cell r="A400">
            <v>98529884</v>
          </cell>
        </row>
        <row r="401">
          <cell r="A401">
            <v>64588206</v>
          </cell>
        </row>
        <row r="402">
          <cell r="A402">
            <v>10009498</v>
          </cell>
        </row>
        <row r="403">
          <cell r="A403">
            <v>25101029</v>
          </cell>
        </row>
        <row r="404">
          <cell r="A404">
            <v>1017135377</v>
          </cell>
        </row>
        <row r="405">
          <cell r="A405">
            <v>43766982</v>
          </cell>
        </row>
        <row r="406">
          <cell r="A406">
            <v>71616086</v>
          </cell>
        </row>
        <row r="407">
          <cell r="A407">
            <v>24396867</v>
          </cell>
        </row>
        <row r="408">
          <cell r="A408">
            <v>4515430</v>
          </cell>
        </row>
        <row r="409">
          <cell r="A409">
            <v>1020428111</v>
          </cell>
        </row>
        <row r="410">
          <cell r="A410">
            <v>1087989737</v>
          </cell>
        </row>
        <row r="411">
          <cell r="A411">
            <v>8026349</v>
          </cell>
        </row>
        <row r="412">
          <cell r="A412">
            <v>8026033</v>
          </cell>
        </row>
        <row r="413">
          <cell r="A413">
            <v>1128445168</v>
          </cell>
        </row>
        <row r="414">
          <cell r="A414">
            <v>71369515</v>
          </cell>
        </row>
        <row r="415">
          <cell r="A415">
            <v>98525113</v>
          </cell>
        </row>
        <row r="416">
          <cell r="A416">
            <v>71392271</v>
          </cell>
        </row>
        <row r="417">
          <cell r="A417">
            <v>1087991988</v>
          </cell>
        </row>
        <row r="418">
          <cell r="A418">
            <v>1038436816</v>
          </cell>
        </row>
        <row r="419">
          <cell r="A419">
            <v>98523380</v>
          </cell>
        </row>
        <row r="420">
          <cell r="A420">
            <v>71764570</v>
          </cell>
        </row>
        <row r="421">
          <cell r="A421">
            <v>98518392</v>
          </cell>
        </row>
        <row r="422">
          <cell r="A422">
            <v>98517361</v>
          </cell>
        </row>
        <row r="423">
          <cell r="A423">
            <v>8434467</v>
          </cell>
        </row>
        <row r="424">
          <cell r="A424">
            <v>71703488</v>
          </cell>
        </row>
        <row r="425">
          <cell r="A425">
            <v>71651496</v>
          </cell>
        </row>
        <row r="426">
          <cell r="A426">
            <v>98531583</v>
          </cell>
        </row>
        <row r="427">
          <cell r="A427">
            <v>71374411</v>
          </cell>
        </row>
        <row r="428">
          <cell r="A428">
            <v>71270847</v>
          </cell>
        </row>
        <row r="429">
          <cell r="A429">
            <v>11807403</v>
          </cell>
        </row>
        <row r="430">
          <cell r="A430">
            <v>3556907</v>
          </cell>
        </row>
        <row r="431">
          <cell r="A431">
            <v>71227898</v>
          </cell>
        </row>
        <row r="432">
          <cell r="A432">
            <v>43343971</v>
          </cell>
        </row>
        <row r="433">
          <cell r="A433">
            <v>1023748834</v>
          </cell>
        </row>
        <row r="434">
          <cell r="A434">
            <v>8012018</v>
          </cell>
        </row>
        <row r="435">
          <cell r="A435">
            <v>1047966056</v>
          </cell>
        </row>
        <row r="436">
          <cell r="A436">
            <v>8402455</v>
          </cell>
        </row>
        <row r="437">
          <cell r="A437">
            <v>15259041</v>
          </cell>
        </row>
        <row r="438">
          <cell r="A438">
            <v>98556601</v>
          </cell>
        </row>
        <row r="439">
          <cell r="A439">
            <v>8013867</v>
          </cell>
        </row>
        <row r="440">
          <cell r="A440">
            <v>98585370</v>
          </cell>
        </row>
        <row r="441">
          <cell r="A441">
            <v>1017182086</v>
          </cell>
        </row>
        <row r="442">
          <cell r="A442">
            <v>43919303</v>
          </cell>
        </row>
        <row r="443">
          <cell r="A443">
            <v>71936485</v>
          </cell>
        </row>
        <row r="444">
          <cell r="A444">
            <v>98586777</v>
          </cell>
        </row>
        <row r="445">
          <cell r="A445">
            <v>1036604551</v>
          </cell>
        </row>
        <row r="446">
          <cell r="A446">
            <v>98638877</v>
          </cell>
        </row>
        <row r="447">
          <cell r="A447">
            <v>1040180065</v>
          </cell>
        </row>
        <row r="448">
          <cell r="A448">
            <v>98633801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Mando Plan de Trabajo"/>
      <sheetName val="Indicador Programa"/>
      <sheetName val="OBJETIVOS Y METAS"/>
      <sheetName val="CRONOGRAMA"/>
      <sheetName val="SEG"/>
      <sheetName val="INSTRUCCIONES"/>
      <sheetName val="MATRIZ INDICADORES"/>
      <sheetName val="datos grafico"/>
      <sheetName val="A.T"/>
      <sheetName val="CARACTERIZACION"/>
      <sheetName val="TABLAS DE DATOS"/>
      <sheetName val="ANALISIS DE COSTO POR &quot;AT&quot;"/>
      <sheetName val="TABLA DÍAS CARGADOS"/>
      <sheetName val="Figura 1 - Falanges"/>
      <sheetName val="GERENCIAL"/>
      <sheetName val="DIAS CARGADOS"/>
      <sheetName val="FRECUENCIA"/>
      <sheetName val="SEVERIDAD"/>
      <sheetName val="MORTALES"/>
      <sheetName val="AUSENTISMO"/>
      <sheetName val="CASOS EL"/>
      <sheetName val="PREVALENCIA"/>
      <sheetName val="TIPO DE AT"/>
      <sheetName val="TIPO LESION"/>
      <sheetName val="AGENTE"/>
      <sheetName val="PCUERPO"/>
      <sheetName val="EPR"/>
      <sheetName val="Ausentismo incapacidades"/>
      <sheetName val="Registro de incapacidades"/>
      <sheetName val="Analisis de datos"/>
      <sheetName val="PER Sociodemografico"/>
      <sheetName val="EL"/>
      <sheetName val="caracterizacion EL"/>
      <sheetName val="Código del Diagnóstico"/>
      <sheetName val="(E-P-R) "/>
      <sheetName val="Evaluación indicadoes (E-P-R)"/>
      <sheetName val="Documentación"/>
      <sheetName val="MATRIZ DE CARGO POR FORMACIÓN"/>
      <sheetName val="AT"/>
      <sheetName val="A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F6">
            <v>0.04</v>
          </cell>
        </row>
      </sheetData>
      <sheetData sheetId="8">
        <row r="1">
          <cell r="B1" t="str">
            <v>Enero</v>
          </cell>
          <cell r="C1" t="str">
            <v>Febrero</v>
          </cell>
          <cell r="D1" t="str">
            <v>Marzo</v>
          </cell>
          <cell r="E1" t="str">
            <v>Abril</v>
          </cell>
          <cell r="F1" t="str">
            <v>Mayo</v>
          </cell>
          <cell r="G1" t="str">
            <v>Junio</v>
          </cell>
          <cell r="H1" t="str">
            <v>Julio</v>
          </cell>
          <cell r="I1" t="str">
            <v>Agosto</v>
          </cell>
          <cell r="J1" t="str">
            <v>Septiembre</v>
          </cell>
          <cell r="K1" t="str">
            <v>Octubre</v>
          </cell>
          <cell r="L1" t="str">
            <v>Noviembre</v>
          </cell>
          <cell r="M1" t="str">
            <v>Diciembre</v>
          </cell>
          <cell r="N1" t="str">
            <v>Promedio</v>
          </cell>
        </row>
        <row r="2">
          <cell r="A2" t="str">
            <v>I.S</v>
          </cell>
          <cell r="B2">
            <v>1.7647058823529412E-2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0.12455516014234876</v>
          </cell>
          <cell r="I2">
            <v>2.2875816993464051E-2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1.3756502996611852E-2</v>
          </cell>
        </row>
        <row r="3">
          <cell r="A3" t="str">
            <v>I.F</v>
          </cell>
          <cell r="B3">
            <v>5.8823529411764705E-3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1.0676156583629894E-2</v>
          </cell>
          <cell r="I3">
            <v>6.5359477124183009E-3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1.9245381031020555E-3</v>
          </cell>
        </row>
        <row r="4">
          <cell r="A4" t="str">
            <v>MORTALIDAD</v>
          </cell>
          <cell r="B4">
            <v>0</v>
          </cell>
          <cell r="C4" t="str">
            <v>0%</v>
          </cell>
          <cell r="D4" t="str">
            <v>0%</v>
          </cell>
          <cell r="E4" t="str">
            <v>0%</v>
          </cell>
          <cell r="F4" t="str">
            <v>0%</v>
          </cell>
          <cell r="G4" t="str">
            <v>0%</v>
          </cell>
          <cell r="H4">
            <v>0</v>
          </cell>
          <cell r="I4">
            <v>0</v>
          </cell>
          <cell r="J4" t="str">
            <v>0%</v>
          </cell>
          <cell r="K4" t="str">
            <v>0%</v>
          </cell>
          <cell r="L4" t="str">
            <v>0%</v>
          </cell>
          <cell r="M4" t="str">
            <v>0%</v>
          </cell>
          <cell r="N4">
            <v>0</v>
          </cell>
        </row>
      </sheetData>
      <sheetData sheetId="9">
        <row r="17">
          <cell r="B17" t="str">
            <v>9. RESPONSABLE DE LA MEDICIÓN</v>
          </cell>
        </row>
      </sheetData>
      <sheetData sheetId="10">
        <row r="2">
          <cell r="A2" t="str">
            <v>MES DEL ACCIDENTE</v>
          </cell>
        </row>
      </sheetData>
      <sheetData sheetId="11">
        <row r="2">
          <cell r="AQ2" t="str">
            <v xml:space="preserve">NUMERO AT </v>
          </cell>
        </row>
      </sheetData>
      <sheetData sheetId="12"/>
      <sheetData sheetId="13"/>
      <sheetData sheetId="14"/>
      <sheetData sheetId="15">
        <row r="88">
          <cell r="AD88">
            <v>2017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PORTADA"/>
      <sheetName val="MATRIZ INDICADORES"/>
      <sheetName val="datos grafico"/>
      <sheetName val="AT"/>
      <sheetName val="AT (2)"/>
      <sheetName val="A.T"/>
      <sheetName val="CARACTERIZACION"/>
      <sheetName val="TABLAS DE DATOS"/>
      <sheetName val="ANALISIS DE COSTO POR &quot;AT&quot;"/>
      <sheetName val="TABLA DÍAS CARGADOS"/>
      <sheetName val="Figura 1 - Falanges"/>
      <sheetName val="GERENCIAL"/>
      <sheetName val="DIAS CARGADOS"/>
      <sheetName val="FRECUENCIA"/>
      <sheetName val="SEVERIDAD"/>
      <sheetName val="MORTALES"/>
      <sheetName val="AUSENTISMO"/>
      <sheetName val="CASOS EL"/>
      <sheetName val="PREVALENCIA"/>
      <sheetName val="TIPO DE AT"/>
      <sheetName val="TIPO LESION"/>
      <sheetName val="AGENTE"/>
      <sheetName val="PCUERPO"/>
      <sheetName val="EPR"/>
      <sheetName val="Ausentismo incapacidades"/>
      <sheetName val="Registro de incapacidades"/>
      <sheetName val="PER Sociodemografico"/>
      <sheetName val="EL"/>
      <sheetName val="caracterizacion EL"/>
      <sheetName val="Código del Diagnóstico"/>
      <sheetName val="(E-P-R) "/>
      <sheetName val="Evaluación indicadoes (E-P-R)"/>
      <sheetName val="Documentación"/>
      <sheetName val="MATRIZ DE CARGO POR FORMACIÓN"/>
    </sheetNames>
    <sheetDataSet>
      <sheetData sheetId="0" refreshError="1"/>
      <sheetData sheetId="1" refreshError="1"/>
      <sheetData sheetId="2">
        <row r="6">
          <cell r="F6">
            <v>0.05</v>
          </cell>
        </row>
      </sheetData>
      <sheetData sheetId="3">
        <row r="1">
          <cell r="B1" t="str">
            <v>Enero</v>
          </cell>
        </row>
      </sheetData>
      <sheetData sheetId="4" refreshError="1"/>
      <sheetData sheetId="5" refreshError="1"/>
      <sheetData sheetId="6"/>
      <sheetData sheetId="7">
        <row r="2">
          <cell r="A2" t="str">
            <v>MES DEL ACCIDENTE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CTERIZACION (2)"/>
      <sheetName val="Indicador Programa"/>
      <sheetName val="PORTADA"/>
      <sheetName val="Mando Plan de Trabajo"/>
      <sheetName val="OBJETIVOS Y METAS"/>
      <sheetName val="CRONOGRAMA"/>
      <sheetName val="SEG"/>
      <sheetName val="PPTO BALANCE SERVICIOS 2021"/>
      <sheetName val="INSTRUCCIONES"/>
      <sheetName val="MATRIZ INDICADORES"/>
      <sheetName val="datos grafico"/>
      <sheetName val="A.T"/>
      <sheetName val="CARACTERIZACION"/>
      <sheetName val="TABLAS DE DATOS"/>
      <sheetName val="ANALISIS DE COSTO POR &quot;AT&quot;"/>
      <sheetName val="TABLA DÍAS CARGADOS"/>
      <sheetName val="Figura 1 - Falanges"/>
      <sheetName val="GERENCIAL"/>
      <sheetName val="Ausentismo incapacidades"/>
      <sheetName val="Registro de incapacidades"/>
      <sheetName val="Analisis de datos"/>
      <sheetName val="PER Sociodemografico"/>
      <sheetName val="EL"/>
      <sheetName val="caracterizacion EL"/>
      <sheetName val="Código del Diagnóstico"/>
      <sheetName val="(E-P-R) "/>
      <sheetName val="Evaluación indicadoes (E-P-R)"/>
      <sheetName val="Documentación"/>
      <sheetName val="MATRIZ DE CARGO POR FORM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F6">
            <v>0.04</v>
          </cell>
          <cell r="G6">
            <v>0.04</v>
          </cell>
          <cell r="H6" t="str">
            <v>Coordinador SST</v>
          </cell>
          <cell r="I6" t="str">
            <v>Mensual</v>
          </cell>
          <cell r="L6" t="str">
            <v>Gerencia y trabajadores</v>
          </cell>
        </row>
        <row r="7">
          <cell r="F7">
            <v>0.03</v>
          </cell>
          <cell r="G7">
            <v>0.03</v>
          </cell>
          <cell r="I7" t="str">
            <v>Mensual</v>
          </cell>
        </row>
        <row r="8">
          <cell r="I8" t="str">
            <v>Mensual</v>
          </cell>
        </row>
      </sheetData>
      <sheetData sheetId="10">
        <row r="1">
          <cell r="B1" t="str">
            <v>Enero</v>
          </cell>
          <cell r="C1" t="str">
            <v>Febrero</v>
          </cell>
          <cell r="D1" t="str">
            <v>Marzo</v>
          </cell>
          <cell r="E1" t="str">
            <v>Abril</v>
          </cell>
          <cell r="F1" t="str">
            <v>Mayo</v>
          </cell>
          <cell r="G1" t="str">
            <v>Junio</v>
          </cell>
          <cell r="H1" t="str">
            <v>Julio</v>
          </cell>
          <cell r="I1" t="str">
            <v>Agosto</v>
          </cell>
          <cell r="J1" t="str">
            <v>Septiembre</v>
          </cell>
          <cell r="K1" t="str">
            <v>Octubre</v>
          </cell>
          <cell r="L1" t="str">
            <v>Noviembre</v>
          </cell>
          <cell r="M1" t="str">
            <v>Diciembre</v>
          </cell>
          <cell r="N1" t="str">
            <v>Promedio</v>
          </cell>
        </row>
        <row r="2">
          <cell r="A2" t="str">
            <v>I.S</v>
          </cell>
          <cell r="B2">
            <v>0.1</v>
          </cell>
          <cell r="C2">
            <v>3.968253968253968E-3</v>
          </cell>
          <cell r="D2">
            <v>1.3636363636363636E-2</v>
          </cell>
          <cell r="E2">
            <v>2.4E-2</v>
          </cell>
          <cell r="F2" t="str">
            <v>-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3.5401154401154405E-2</v>
          </cell>
        </row>
        <row r="3">
          <cell r="A3" t="str">
            <v>I.F</v>
          </cell>
          <cell r="B3">
            <v>3.3333333333333335E-3</v>
          </cell>
          <cell r="C3">
            <v>3.968253968253968E-3</v>
          </cell>
          <cell r="D3">
            <v>4.5454545454545452E-3</v>
          </cell>
          <cell r="E3">
            <v>4.0000000000000001E-3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3.9617604617604614E-3</v>
          </cell>
        </row>
        <row r="4">
          <cell r="A4" t="str">
            <v>MORTALIDAD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 t="str">
            <v>0%</v>
          </cell>
          <cell r="G4" t="str">
            <v>0%</v>
          </cell>
          <cell r="H4" t="str">
            <v>0%</v>
          </cell>
          <cell r="I4" t="str">
            <v>0%</v>
          </cell>
          <cell r="J4" t="str">
            <v>0%</v>
          </cell>
          <cell r="K4" t="str">
            <v>0%</v>
          </cell>
          <cell r="L4" t="str">
            <v>0%</v>
          </cell>
          <cell r="M4" t="str">
            <v>0%</v>
          </cell>
          <cell r="N4">
            <v>0</v>
          </cell>
        </row>
      </sheetData>
      <sheetData sheetId="11">
        <row r="17">
          <cell r="B17" t="str">
            <v>9. RESPONSABLE DE LA MEDICIÓN</v>
          </cell>
        </row>
        <row r="21">
          <cell r="B21" t="str">
            <v>ENERO</v>
          </cell>
        </row>
        <row r="32">
          <cell r="B32" t="str">
            <v>FEBRERO</v>
          </cell>
        </row>
        <row r="43">
          <cell r="B43" t="str">
            <v>MARZO</v>
          </cell>
        </row>
        <row r="54">
          <cell r="B54" t="str">
            <v>ABRIL</v>
          </cell>
        </row>
        <row r="65">
          <cell r="B65" t="str">
            <v>MAYO</v>
          </cell>
        </row>
        <row r="76">
          <cell r="B76" t="str">
            <v>JUNIO</v>
          </cell>
        </row>
        <row r="87">
          <cell r="B87" t="str">
            <v>JULIO</v>
          </cell>
        </row>
        <row r="98">
          <cell r="B98" t="str">
            <v>AGOSTO</v>
          </cell>
        </row>
        <row r="109">
          <cell r="B109" t="str">
            <v>SEPTIEMBRE</v>
          </cell>
        </row>
        <row r="120">
          <cell r="B120" t="str">
            <v>OCTUBRE</v>
          </cell>
        </row>
        <row r="131">
          <cell r="B131" t="str">
            <v>NOVIEMBRE</v>
          </cell>
        </row>
        <row r="142">
          <cell r="B142" t="str">
            <v>DICIEMBRE</v>
          </cell>
        </row>
      </sheetData>
      <sheetData sheetId="12">
        <row r="2">
          <cell r="A2" t="str">
            <v>MES DEL ACCIDENTE</v>
          </cell>
          <cell r="G2" t="str">
            <v>TIPO DE VINCULACION</v>
          </cell>
          <cell r="H2" t="str">
            <v>TIPO DE EVENTO (AT / IT)</v>
          </cell>
        </row>
        <row r="3">
          <cell r="A3" t="str">
            <v>Enero</v>
          </cell>
          <cell r="G3" t="str">
            <v>PROPIO</v>
          </cell>
          <cell r="H3" t="str">
            <v>ACCIDENTE</v>
          </cell>
          <cell r="L3">
            <v>30</v>
          </cell>
          <cell r="M3">
            <v>0</v>
          </cell>
        </row>
        <row r="9">
          <cell r="A9" t="str">
            <v>Febrero</v>
          </cell>
          <cell r="G9" t="str">
            <v>PROPIO</v>
          </cell>
          <cell r="H9" t="str">
            <v>ACCIDENTE</v>
          </cell>
          <cell r="L9">
            <v>1</v>
          </cell>
          <cell r="M9">
            <v>0</v>
          </cell>
        </row>
        <row r="10">
          <cell r="A10" t="str">
            <v>Marzo</v>
          </cell>
          <cell r="G10" t="str">
            <v>PROPIO</v>
          </cell>
          <cell r="H10" t="str">
            <v>ACCIDENTE</v>
          </cell>
          <cell r="L10">
            <v>3</v>
          </cell>
          <cell r="M10">
            <v>0</v>
          </cell>
        </row>
        <row r="11">
          <cell r="A11" t="str">
            <v>Abril</v>
          </cell>
          <cell r="G11" t="str">
            <v>PROPIO</v>
          </cell>
          <cell r="H11" t="str">
            <v>ACCIDENTE</v>
          </cell>
          <cell r="L11">
            <v>6</v>
          </cell>
          <cell r="M11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5A02-E770-450B-B185-F6F8C8B60BEE}">
  <sheetPr>
    <tabColor rgb="FFFF9966"/>
    <pageSetUpPr fitToPage="1"/>
  </sheetPr>
  <dimension ref="B1:AC231"/>
  <sheetViews>
    <sheetView showGridLines="0" tabSelected="1" topLeftCell="A37" zoomScale="70" zoomScaleNormal="70" zoomScaleSheetLayoutView="85" workbookViewId="0">
      <selection activeCell="O64" sqref="O64"/>
    </sheetView>
  </sheetViews>
  <sheetFormatPr baseColWidth="10" defaultColWidth="11.42578125" defaultRowHeight="12.75" x14ac:dyDescent="0.2"/>
  <cols>
    <col min="1" max="1" width="3.7109375" style="1" customWidth="1"/>
    <col min="2" max="2" width="13.85546875" style="1" customWidth="1"/>
    <col min="3" max="3" width="22.5703125" style="1" customWidth="1"/>
    <col min="4" max="4" width="8.140625" style="1" customWidth="1"/>
    <col min="5" max="5" width="10.5703125" style="1" customWidth="1"/>
    <col min="6" max="6" width="14.42578125" style="1" customWidth="1"/>
    <col min="7" max="7" width="13.5703125" style="1" customWidth="1"/>
    <col min="8" max="8" width="13.85546875" style="1" customWidth="1"/>
    <col min="9" max="9" width="12.85546875" style="1" customWidth="1"/>
    <col min="10" max="10" width="15.28515625" style="1" customWidth="1"/>
    <col min="11" max="11" width="15.5703125" style="1" customWidth="1"/>
    <col min="12" max="12" width="20.140625" style="1" customWidth="1"/>
    <col min="13" max="13" width="14.5703125" style="4" customWidth="1"/>
    <col min="14" max="14" width="31.42578125" style="4" customWidth="1"/>
    <col min="15" max="15" width="9.140625" style="4" customWidth="1"/>
    <col min="16" max="16" width="31.42578125" style="4" customWidth="1"/>
    <col min="17" max="177" width="11.42578125" style="1"/>
    <col min="178" max="178" width="3.7109375" style="1" customWidth="1"/>
    <col min="179" max="181" width="4.28515625" style="1" customWidth="1"/>
    <col min="182" max="182" width="6.140625" style="1" customWidth="1"/>
    <col min="183" max="183" width="9.85546875" style="1" customWidth="1"/>
    <col min="184" max="194" width="10" style="1" customWidth="1"/>
    <col min="195" max="195" width="17.7109375" style="1" customWidth="1"/>
    <col min="196" max="201" width="11.42578125" style="1"/>
    <col min="202" max="202" width="16.42578125" style="1" bestFit="1" customWidth="1"/>
    <col min="203" max="203" width="8.5703125" style="1" bestFit="1" customWidth="1"/>
    <col min="204" max="206" width="5.5703125" style="1" bestFit="1" customWidth="1"/>
    <col min="207" max="208" width="6.5703125" style="1" bestFit="1" customWidth="1"/>
    <col min="209" max="210" width="5.5703125" style="1" bestFit="1" customWidth="1"/>
    <col min="211" max="212" width="6.5703125" style="1" bestFit="1" customWidth="1"/>
    <col min="213" max="213" width="4" style="1" bestFit="1" customWidth="1"/>
    <col min="214" max="214" width="6.5703125" style="1" bestFit="1" customWidth="1"/>
    <col min="215" max="216" width="5.5703125" style="1" bestFit="1" customWidth="1"/>
    <col min="217" max="217" width="9.5703125" style="1" bestFit="1" customWidth="1"/>
    <col min="218" max="218" width="7.42578125" style="1" bestFit="1" customWidth="1"/>
    <col min="219" max="219" width="11.42578125" style="1"/>
    <col min="220" max="220" width="16.42578125" style="1" bestFit="1" customWidth="1"/>
    <col min="221" max="221" width="9.28515625" style="1" bestFit="1" customWidth="1"/>
    <col min="222" max="227" width="5.85546875" style="1" bestFit="1" customWidth="1"/>
    <col min="228" max="228" width="5.5703125" style="1" bestFit="1" customWidth="1"/>
    <col min="229" max="229" width="5.85546875" style="1" bestFit="1" customWidth="1"/>
    <col min="230" max="230" width="11.42578125" style="1"/>
    <col min="231" max="231" width="9.5703125" style="1" bestFit="1" customWidth="1"/>
    <col min="232" max="232" width="8.7109375" style="1" bestFit="1" customWidth="1"/>
    <col min="233" max="433" width="11.42578125" style="1"/>
    <col min="434" max="434" width="3.7109375" style="1" customWidth="1"/>
    <col min="435" max="437" width="4.28515625" style="1" customWidth="1"/>
    <col min="438" max="438" width="6.140625" style="1" customWidth="1"/>
    <col min="439" max="439" width="9.85546875" style="1" customWidth="1"/>
    <col min="440" max="450" width="10" style="1" customWidth="1"/>
    <col min="451" max="451" width="17.7109375" style="1" customWidth="1"/>
    <col min="452" max="457" width="11.42578125" style="1"/>
    <col min="458" max="458" width="16.42578125" style="1" bestFit="1" customWidth="1"/>
    <col min="459" max="459" width="8.5703125" style="1" bestFit="1" customWidth="1"/>
    <col min="460" max="462" width="5.5703125" style="1" bestFit="1" customWidth="1"/>
    <col min="463" max="464" width="6.5703125" style="1" bestFit="1" customWidth="1"/>
    <col min="465" max="466" width="5.5703125" style="1" bestFit="1" customWidth="1"/>
    <col min="467" max="468" width="6.5703125" style="1" bestFit="1" customWidth="1"/>
    <col min="469" max="469" width="4" style="1" bestFit="1" customWidth="1"/>
    <col min="470" max="470" width="6.5703125" style="1" bestFit="1" customWidth="1"/>
    <col min="471" max="472" width="5.5703125" style="1" bestFit="1" customWidth="1"/>
    <col min="473" max="473" width="9.5703125" style="1" bestFit="1" customWidth="1"/>
    <col min="474" max="474" width="7.42578125" style="1" bestFit="1" customWidth="1"/>
    <col min="475" max="475" width="11.42578125" style="1"/>
    <col min="476" max="476" width="16.42578125" style="1" bestFit="1" customWidth="1"/>
    <col min="477" max="477" width="9.28515625" style="1" bestFit="1" customWidth="1"/>
    <col min="478" max="483" width="5.85546875" style="1" bestFit="1" customWidth="1"/>
    <col min="484" max="484" width="5.5703125" style="1" bestFit="1" customWidth="1"/>
    <col min="485" max="485" width="5.85546875" style="1" bestFit="1" customWidth="1"/>
    <col min="486" max="486" width="11.42578125" style="1"/>
    <col min="487" max="487" width="9.5703125" style="1" bestFit="1" customWidth="1"/>
    <col min="488" max="488" width="8.7109375" style="1" bestFit="1" customWidth="1"/>
    <col min="489" max="689" width="11.42578125" style="1"/>
    <col min="690" max="690" width="3.7109375" style="1" customWidth="1"/>
    <col min="691" max="693" width="4.28515625" style="1" customWidth="1"/>
    <col min="694" max="694" width="6.140625" style="1" customWidth="1"/>
    <col min="695" max="695" width="9.85546875" style="1" customWidth="1"/>
    <col min="696" max="706" width="10" style="1" customWidth="1"/>
    <col min="707" max="707" width="17.7109375" style="1" customWidth="1"/>
    <col min="708" max="713" width="11.42578125" style="1"/>
    <col min="714" max="714" width="16.42578125" style="1" bestFit="1" customWidth="1"/>
    <col min="715" max="715" width="8.5703125" style="1" bestFit="1" customWidth="1"/>
    <col min="716" max="718" width="5.5703125" style="1" bestFit="1" customWidth="1"/>
    <col min="719" max="720" width="6.5703125" style="1" bestFit="1" customWidth="1"/>
    <col min="721" max="722" width="5.5703125" style="1" bestFit="1" customWidth="1"/>
    <col min="723" max="724" width="6.5703125" style="1" bestFit="1" customWidth="1"/>
    <col min="725" max="725" width="4" style="1" bestFit="1" customWidth="1"/>
    <col min="726" max="726" width="6.5703125" style="1" bestFit="1" customWidth="1"/>
    <col min="727" max="728" width="5.5703125" style="1" bestFit="1" customWidth="1"/>
    <col min="729" max="729" width="9.5703125" style="1" bestFit="1" customWidth="1"/>
    <col min="730" max="730" width="7.42578125" style="1" bestFit="1" customWidth="1"/>
    <col min="731" max="731" width="11.42578125" style="1"/>
    <col min="732" max="732" width="16.42578125" style="1" bestFit="1" customWidth="1"/>
    <col min="733" max="733" width="9.28515625" style="1" bestFit="1" customWidth="1"/>
    <col min="734" max="739" width="5.85546875" style="1" bestFit="1" customWidth="1"/>
    <col min="740" max="740" width="5.5703125" style="1" bestFit="1" customWidth="1"/>
    <col min="741" max="741" width="5.85546875" style="1" bestFit="1" customWidth="1"/>
    <col min="742" max="742" width="11.42578125" style="1"/>
    <col min="743" max="743" width="9.5703125" style="1" bestFit="1" customWidth="1"/>
    <col min="744" max="744" width="8.7109375" style="1" bestFit="1" customWidth="1"/>
    <col min="745" max="945" width="11.42578125" style="1"/>
    <col min="946" max="946" width="3.7109375" style="1" customWidth="1"/>
    <col min="947" max="949" width="4.28515625" style="1" customWidth="1"/>
    <col min="950" max="950" width="6.140625" style="1" customWidth="1"/>
    <col min="951" max="951" width="9.85546875" style="1" customWidth="1"/>
    <col min="952" max="962" width="10" style="1" customWidth="1"/>
    <col min="963" max="963" width="17.7109375" style="1" customWidth="1"/>
    <col min="964" max="969" width="11.42578125" style="1"/>
    <col min="970" max="970" width="16.42578125" style="1" bestFit="1" customWidth="1"/>
    <col min="971" max="971" width="8.5703125" style="1" bestFit="1" customWidth="1"/>
    <col min="972" max="974" width="5.5703125" style="1" bestFit="1" customWidth="1"/>
    <col min="975" max="976" width="6.5703125" style="1" bestFit="1" customWidth="1"/>
    <col min="977" max="978" width="5.5703125" style="1" bestFit="1" customWidth="1"/>
    <col min="979" max="980" width="6.5703125" style="1" bestFit="1" customWidth="1"/>
    <col min="981" max="981" width="4" style="1" bestFit="1" customWidth="1"/>
    <col min="982" max="982" width="6.5703125" style="1" bestFit="1" customWidth="1"/>
    <col min="983" max="984" width="5.5703125" style="1" bestFit="1" customWidth="1"/>
    <col min="985" max="985" width="9.5703125" style="1" bestFit="1" customWidth="1"/>
    <col min="986" max="986" width="7.42578125" style="1" bestFit="1" customWidth="1"/>
    <col min="987" max="987" width="11.42578125" style="1"/>
    <col min="988" max="988" width="16.42578125" style="1" bestFit="1" customWidth="1"/>
    <col min="989" max="989" width="9.28515625" style="1" bestFit="1" customWidth="1"/>
    <col min="990" max="995" width="5.85546875" style="1" bestFit="1" customWidth="1"/>
    <col min="996" max="996" width="5.5703125" style="1" bestFit="1" customWidth="1"/>
    <col min="997" max="997" width="5.85546875" style="1" bestFit="1" customWidth="1"/>
    <col min="998" max="998" width="11.42578125" style="1"/>
    <col min="999" max="999" width="9.5703125" style="1" bestFit="1" customWidth="1"/>
    <col min="1000" max="1000" width="8.7109375" style="1" bestFit="1" customWidth="1"/>
    <col min="1001" max="1201" width="11.42578125" style="1"/>
    <col min="1202" max="1202" width="3.7109375" style="1" customWidth="1"/>
    <col min="1203" max="1205" width="4.28515625" style="1" customWidth="1"/>
    <col min="1206" max="1206" width="6.140625" style="1" customWidth="1"/>
    <col min="1207" max="1207" width="9.85546875" style="1" customWidth="1"/>
    <col min="1208" max="1218" width="10" style="1" customWidth="1"/>
    <col min="1219" max="1219" width="17.7109375" style="1" customWidth="1"/>
    <col min="1220" max="1225" width="11.42578125" style="1"/>
    <col min="1226" max="1226" width="16.42578125" style="1" bestFit="1" customWidth="1"/>
    <col min="1227" max="1227" width="8.5703125" style="1" bestFit="1" customWidth="1"/>
    <col min="1228" max="1230" width="5.5703125" style="1" bestFit="1" customWidth="1"/>
    <col min="1231" max="1232" width="6.5703125" style="1" bestFit="1" customWidth="1"/>
    <col min="1233" max="1234" width="5.5703125" style="1" bestFit="1" customWidth="1"/>
    <col min="1235" max="1236" width="6.5703125" style="1" bestFit="1" customWidth="1"/>
    <col min="1237" max="1237" width="4" style="1" bestFit="1" customWidth="1"/>
    <col min="1238" max="1238" width="6.5703125" style="1" bestFit="1" customWidth="1"/>
    <col min="1239" max="1240" width="5.5703125" style="1" bestFit="1" customWidth="1"/>
    <col min="1241" max="1241" width="9.5703125" style="1" bestFit="1" customWidth="1"/>
    <col min="1242" max="1242" width="7.42578125" style="1" bestFit="1" customWidth="1"/>
    <col min="1243" max="1243" width="11.42578125" style="1"/>
    <col min="1244" max="1244" width="16.42578125" style="1" bestFit="1" customWidth="1"/>
    <col min="1245" max="1245" width="9.28515625" style="1" bestFit="1" customWidth="1"/>
    <col min="1246" max="1251" width="5.85546875" style="1" bestFit="1" customWidth="1"/>
    <col min="1252" max="1252" width="5.5703125" style="1" bestFit="1" customWidth="1"/>
    <col min="1253" max="1253" width="5.85546875" style="1" bestFit="1" customWidth="1"/>
    <col min="1254" max="1254" width="11.42578125" style="1"/>
    <col min="1255" max="1255" width="9.5703125" style="1" bestFit="1" customWidth="1"/>
    <col min="1256" max="1256" width="8.7109375" style="1" bestFit="1" customWidth="1"/>
    <col min="1257" max="1457" width="11.42578125" style="1"/>
    <col min="1458" max="1458" width="3.7109375" style="1" customWidth="1"/>
    <col min="1459" max="1461" width="4.28515625" style="1" customWidth="1"/>
    <col min="1462" max="1462" width="6.140625" style="1" customWidth="1"/>
    <col min="1463" max="1463" width="9.85546875" style="1" customWidth="1"/>
    <col min="1464" max="1474" width="10" style="1" customWidth="1"/>
    <col min="1475" max="1475" width="17.7109375" style="1" customWidth="1"/>
    <col min="1476" max="1481" width="11.42578125" style="1"/>
    <col min="1482" max="1482" width="16.42578125" style="1" bestFit="1" customWidth="1"/>
    <col min="1483" max="1483" width="8.5703125" style="1" bestFit="1" customWidth="1"/>
    <col min="1484" max="1486" width="5.5703125" style="1" bestFit="1" customWidth="1"/>
    <col min="1487" max="1488" width="6.5703125" style="1" bestFit="1" customWidth="1"/>
    <col min="1489" max="1490" width="5.5703125" style="1" bestFit="1" customWidth="1"/>
    <col min="1491" max="1492" width="6.5703125" style="1" bestFit="1" customWidth="1"/>
    <col min="1493" max="1493" width="4" style="1" bestFit="1" customWidth="1"/>
    <col min="1494" max="1494" width="6.5703125" style="1" bestFit="1" customWidth="1"/>
    <col min="1495" max="1496" width="5.5703125" style="1" bestFit="1" customWidth="1"/>
    <col min="1497" max="1497" width="9.5703125" style="1" bestFit="1" customWidth="1"/>
    <col min="1498" max="1498" width="7.42578125" style="1" bestFit="1" customWidth="1"/>
    <col min="1499" max="1499" width="11.42578125" style="1"/>
    <col min="1500" max="1500" width="16.42578125" style="1" bestFit="1" customWidth="1"/>
    <col min="1501" max="1501" width="9.28515625" style="1" bestFit="1" customWidth="1"/>
    <col min="1502" max="1507" width="5.85546875" style="1" bestFit="1" customWidth="1"/>
    <col min="1508" max="1508" width="5.5703125" style="1" bestFit="1" customWidth="1"/>
    <col min="1509" max="1509" width="5.85546875" style="1" bestFit="1" customWidth="1"/>
    <col min="1510" max="1510" width="11.42578125" style="1"/>
    <col min="1511" max="1511" width="9.5703125" style="1" bestFit="1" customWidth="1"/>
    <col min="1512" max="1512" width="8.7109375" style="1" bestFit="1" customWidth="1"/>
    <col min="1513" max="1713" width="11.42578125" style="1"/>
    <col min="1714" max="1714" width="3.7109375" style="1" customWidth="1"/>
    <col min="1715" max="1717" width="4.28515625" style="1" customWidth="1"/>
    <col min="1718" max="1718" width="6.140625" style="1" customWidth="1"/>
    <col min="1719" max="1719" width="9.85546875" style="1" customWidth="1"/>
    <col min="1720" max="1730" width="10" style="1" customWidth="1"/>
    <col min="1731" max="1731" width="17.7109375" style="1" customWidth="1"/>
    <col min="1732" max="1737" width="11.42578125" style="1"/>
    <col min="1738" max="1738" width="16.42578125" style="1" bestFit="1" customWidth="1"/>
    <col min="1739" max="1739" width="8.5703125" style="1" bestFit="1" customWidth="1"/>
    <col min="1740" max="1742" width="5.5703125" style="1" bestFit="1" customWidth="1"/>
    <col min="1743" max="1744" width="6.5703125" style="1" bestFit="1" customWidth="1"/>
    <col min="1745" max="1746" width="5.5703125" style="1" bestFit="1" customWidth="1"/>
    <col min="1747" max="1748" width="6.5703125" style="1" bestFit="1" customWidth="1"/>
    <col min="1749" max="1749" width="4" style="1" bestFit="1" customWidth="1"/>
    <col min="1750" max="1750" width="6.5703125" style="1" bestFit="1" customWidth="1"/>
    <col min="1751" max="1752" width="5.5703125" style="1" bestFit="1" customWidth="1"/>
    <col min="1753" max="1753" width="9.5703125" style="1" bestFit="1" customWidth="1"/>
    <col min="1754" max="1754" width="7.42578125" style="1" bestFit="1" customWidth="1"/>
    <col min="1755" max="1755" width="11.42578125" style="1"/>
    <col min="1756" max="1756" width="16.42578125" style="1" bestFit="1" customWidth="1"/>
    <col min="1757" max="1757" width="9.28515625" style="1" bestFit="1" customWidth="1"/>
    <col min="1758" max="1763" width="5.85546875" style="1" bestFit="1" customWidth="1"/>
    <col min="1764" max="1764" width="5.5703125" style="1" bestFit="1" customWidth="1"/>
    <col min="1765" max="1765" width="5.85546875" style="1" bestFit="1" customWidth="1"/>
    <col min="1766" max="1766" width="11.42578125" style="1"/>
    <col min="1767" max="1767" width="9.5703125" style="1" bestFit="1" customWidth="1"/>
    <col min="1768" max="1768" width="8.7109375" style="1" bestFit="1" customWidth="1"/>
    <col min="1769" max="1969" width="11.42578125" style="1"/>
    <col min="1970" max="1970" width="3.7109375" style="1" customWidth="1"/>
    <col min="1971" max="1973" width="4.28515625" style="1" customWidth="1"/>
    <col min="1974" max="1974" width="6.140625" style="1" customWidth="1"/>
    <col min="1975" max="1975" width="9.85546875" style="1" customWidth="1"/>
    <col min="1976" max="1986" width="10" style="1" customWidth="1"/>
    <col min="1987" max="1987" width="17.7109375" style="1" customWidth="1"/>
    <col min="1988" max="1993" width="11.42578125" style="1"/>
    <col min="1994" max="1994" width="16.42578125" style="1" bestFit="1" customWidth="1"/>
    <col min="1995" max="1995" width="8.5703125" style="1" bestFit="1" customWidth="1"/>
    <col min="1996" max="1998" width="5.5703125" style="1" bestFit="1" customWidth="1"/>
    <col min="1999" max="2000" width="6.5703125" style="1" bestFit="1" customWidth="1"/>
    <col min="2001" max="2002" width="5.5703125" style="1" bestFit="1" customWidth="1"/>
    <col min="2003" max="2004" width="6.5703125" style="1" bestFit="1" customWidth="1"/>
    <col min="2005" max="2005" width="4" style="1" bestFit="1" customWidth="1"/>
    <col min="2006" max="2006" width="6.5703125" style="1" bestFit="1" customWidth="1"/>
    <col min="2007" max="2008" width="5.5703125" style="1" bestFit="1" customWidth="1"/>
    <col min="2009" max="2009" width="9.5703125" style="1" bestFit="1" customWidth="1"/>
    <col min="2010" max="2010" width="7.42578125" style="1" bestFit="1" customWidth="1"/>
    <col min="2011" max="2011" width="11.42578125" style="1"/>
    <col min="2012" max="2012" width="16.42578125" style="1" bestFit="1" customWidth="1"/>
    <col min="2013" max="2013" width="9.28515625" style="1" bestFit="1" customWidth="1"/>
    <col min="2014" max="2019" width="5.85546875" style="1" bestFit="1" customWidth="1"/>
    <col min="2020" max="2020" width="5.5703125" style="1" bestFit="1" customWidth="1"/>
    <col min="2021" max="2021" width="5.85546875" style="1" bestFit="1" customWidth="1"/>
    <col min="2022" max="2022" width="11.42578125" style="1"/>
    <col min="2023" max="2023" width="9.5703125" style="1" bestFit="1" customWidth="1"/>
    <col min="2024" max="2024" width="8.7109375" style="1" bestFit="1" customWidth="1"/>
    <col min="2025" max="2225" width="11.42578125" style="1"/>
    <col min="2226" max="2226" width="3.7109375" style="1" customWidth="1"/>
    <col min="2227" max="2229" width="4.28515625" style="1" customWidth="1"/>
    <col min="2230" max="2230" width="6.140625" style="1" customWidth="1"/>
    <col min="2231" max="2231" width="9.85546875" style="1" customWidth="1"/>
    <col min="2232" max="2242" width="10" style="1" customWidth="1"/>
    <col min="2243" max="2243" width="17.7109375" style="1" customWidth="1"/>
    <col min="2244" max="2249" width="11.42578125" style="1"/>
    <col min="2250" max="2250" width="16.42578125" style="1" bestFit="1" customWidth="1"/>
    <col min="2251" max="2251" width="8.5703125" style="1" bestFit="1" customWidth="1"/>
    <col min="2252" max="2254" width="5.5703125" style="1" bestFit="1" customWidth="1"/>
    <col min="2255" max="2256" width="6.5703125" style="1" bestFit="1" customWidth="1"/>
    <col min="2257" max="2258" width="5.5703125" style="1" bestFit="1" customWidth="1"/>
    <col min="2259" max="2260" width="6.5703125" style="1" bestFit="1" customWidth="1"/>
    <col min="2261" max="2261" width="4" style="1" bestFit="1" customWidth="1"/>
    <col min="2262" max="2262" width="6.5703125" style="1" bestFit="1" customWidth="1"/>
    <col min="2263" max="2264" width="5.5703125" style="1" bestFit="1" customWidth="1"/>
    <col min="2265" max="2265" width="9.5703125" style="1" bestFit="1" customWidth="1"/>
    <col min="2266" max="2266" width="7.42578125" style="1" bestFit="1" customWidth="1"/>
    <col min="2267" max="2267" width="11.42578125" style="1"/>
    <col min="2268" max="2268" width="16.42578125" style="1" bestFit="1" customWidth="1"/>
    <col min="2269" max="2269" width="9.28515625" style="1" bestFit="1" customWidth="1"/>
    <col min="2270" max="2275" width="5.85546875" style="1" bestFit="1" customWidth="1"/>
    <col min="2276" max="2276" width="5.5703125" style="1" bestFit="1" customWidth="1"/>
    <col min="2277" max="2277" width="5.85546875" style="1" bestFit="1" customWidth="1"/>
    <col min="2278" max="2278" width="11.42578125" style="1"/>
    <col min="2279" max="2279" width="9.5703125" style="1" bestFit="1" customWidth="1"/>
    <col min="2280" max="2280" width="8.7109375" style="1" bestFit="1" customWidth="1"/>
    <col min="2281" max="2481" width="11.42578125" style="1"/>
    <col min="2482" max="2482" width="3.7109375" style="1" customWidth="1"/>
    <col min="2483" max="2485" width="4.28515625" style="1" customWidth="1"/>
    <col min="2486" max="2486" width="6.140625" style="1" customWidth="1"/>
    <col min="2487" max="2487" width="9.85546875" style="1" customWidth="1"/>
    <col min="2488" max="2498" width="10" style="1" customWidth="1"/>
    <col min="2499" max="2499" width="17.7109375" style="1" customWidth="1"/>
    <col min="2500" max="2505" width="11.42578125" style="1"/>
    <col min="2506" max="2506" width="16.42578125" style="1" bestFit="1" customWidth="1"/>
    <col min="2507" max="2507" width="8.5703125" style="1" bestFit="1" customWidth="1"/>
    <col min="2508" max="2510" width="5.5703125" style="1" bestFit="1" customWidth="1"/>
    <col min="2511" max="2512" width="6.5703125" style="1" bestFit="1" customWidth="1"/>
    <col min="2513" max="2514" width="5.5703125" style="1" bestFit="1" customWidth="1"/>
    <col min="2515" max="2516" width="6.5703125" style="1" bestFit="1" customWidth="1"/>
    <col min="2517" max="2517" width="4" style="1" bestFit="1" customWidth="1"/>
    <col min="2518" max="2518" width="6.5703125" style="1" bestFit="1" customWidth="1"/>
    <col min="2519" max="2520" width="5.5703125" style="1" bestFit="1" customWidth="1"/>
    <col min="2521" max="2521" width="9.5703125" style="1" bestFit="1" customWidth="1"/>
    <col min="2522" max="2522" width="7.42578125" style="1" bestFit="1" customWidth="1"/>
    <col min="2523" max="2523" width="11.42578125" style="1"/>
    <col min="2524" max="2524" width="16.42578125" style="1" bestFit="1" customWidth="1"/>
    <col min="2525" max="2525" width="9.28515625" style="1" bestFit="1" customWidth="1"/>
    <col min="2526" max="2531" width="5.85546875" style="1" bestFit="1" customWidth="1"/>
    <col min="2532" max="2532" width="5.5703125" style="1" bestFit="1" customWidth="1"/>
    <col min="2533" max="2533" width="5.85546875" style="1" bestFit="1" customWidth="1"/>
    <col min="2534" max="2534" width="11.42578125" style="1"/>
    <col min="2535" max="2535" width="9.5703125" style="1" bestFit="1" customWidth="1"/>
    <col min="2536" max="2536" width="8.7109375" style="1" bestFit="1" customWidth="1"/>
    <col min="2537" max="2737" width="11.42578125" style="1"/>
    <col min="2738" max="2738" width="3.7109375" style="1" customWidth="1"/>
    <col min="2739" max="2741" width="4.28515625" style="1" customWidth="1"/>
    <col min="2742" max="2742" width="6.140625" style="1" customWidth="1"/>
    <col min="2743" max="2743" width="9.85546875" style="1" customWidth="1"/>
    <col min="2744" max="2754" width="10" style="1" customWidth="1"/>
    <col min="2755" max="2755" width="17.7109375" style="1" customWidth="1"/>
    <col min="2756" max="2761" width="11.42578125" style="1"/>
    <col min="2762" max="2762" width="16.42578125" style="1" bestFit="1" customWidth="1"/>
    <col min="2763" max="2763" width="8.5703125" style="1" bestFit="1" customWidth="1"/>
    <col min="2764" max="2766" width="5.5703125" style="1" bestFit="1" customWidth="1"/>
    <col min="2767" max="2768" width="6.5703125" style="1" bestFit="1" customWidth="1"/>
    <col min="2769" max="2770" width="5.5703125" style="1" bestFit="1" customWidth="1"/>
    <col min="2771" max="2772" width="6.5703125" style="1" bestFit="1" customWidth="1"/>
    <col min="2773" max="2773" width="4" style="1" bestFit="1" customWidth="1"/>
    <col min="2774" max="2774" width="6.5703125" style="1" bestFit="1" customWidth="1"/>
    <col min="2775" max="2776" width="5.5703125" style="1" bestFit="1" customWidth="1"/>
    <col min="2777" max="2777" width="9.5703125" style="1" bestFit="1" customWidth="1"/>
    <col min="2778" max="2778" width="7.42578125" style="1" bestFit="1" customWidth="1"/>
    <col min="2779" max="2779" width="11.42578125" style="1"/>
    <col min="2780" max="2780" width="16.42578125" style="1" bestFit="1" customWidth="1"/>
    <col min="2781" max="2781" width="9.28515625" style="1" bestFit="1" customWidth="1"/>
    <col min="2782" max="2787" width="5.85546875" style="1" bestFit="1" customWidth="1"/>
    <col min="2788" max="2788" width="5.5703125" style="1" bestFit="1" customWidth="1"/>
    <col min="2789" max="2789" width="5.85546875" style="1" bestFit="1" customWidth="1"/>
    <col min="2790" max="2790" width="11.42578125" style="1"/>
    <col min="2791" max="2791" width="9.5703125" style="1" bestFit="1" customWidth="1"/>
    <col min="2792" max="2792" width="8.7109375" style="1" bestFit="1" customWidth="1"/>
    <col min="2793" max="2993" width="11.42578125" style="1"/>
    <col min="2994" max="2994" width="3.7109375" style="1" customWidth="1"/>
    <col min="2995" max="2997" width="4.28515625" style="1" customWidth="1"/>
    <col min="2998" max="2998" width="6.140625" style="1" customWidth="1"/>
    <col min="2999" max="2999" width="9.85546875" style="1" customWidth="1"/>
    <col min="3000" max="3010" width="10" style="1" customWidth="1"/>
    <col min="3011" max="3011" width="17.7109375" style="1" customWidth="1"/>
    <col min="3012" max="3017" width="11.42578125" style="1"/>
    <col min="3018" max="3018" width="16.42578125" style="1" bestFit="1" customWidth="1"/>
    <col min="3019" max="3019" width="8.5703125" style="1" bestFit="1" customWidth="1"/>
    <col min="3020" max="3022" width="5.5703125" style="1" bestFit="1" customWidth="1"/>
    <col min="3023" max="3024" width="6.5703125" style="1" bestFit="1" customWidth="1"/>
    <col min="3025" max="3026" width="5.5703125" style="1" bestFit="1" customWidth="1"/>
    <col min="3027" max="3028" width="6.5703125" style="1" bestFit="1" customWidth="1"/>
    <col min="3029" max="3029" width="4" style="1" bestFit="1" customWidth="1"/>
    <col min="3030" max="3030" width="6.5703125" style="1" bestFit="1" customWidth="1"/>
    <col min="3031" max="3032" width="5.5703125" style="1" bestFit="1" customWidth="1"/>
    <col min="3033" max="3033" width="9.5703125" style="1" bestFit="1" customWidth="1"/>
    <col min="3034" max="3034" width="7.42578125" style="1" bestFit="1" customWidth="1"/>
    <col min="3035" max="3035" width="11.42578125" style="1"/>
    <col min="3036" max="3036" width="16.42578125" style="1" bestFit="1" customWidth="1"/>
    <col min="3037" max="3037" width="9.28515625" style="1" bestFit="1" customWidth="1"/>
    <col min="3038" max="3043" width="5.85546875" style="1" bestFit="1" customWidth="1"/>
    <col min="3044" max="3044" width="5.5703125" style="1" bestFit="1" customWidth="1"/>
    <col min="3045" max="3045" width="5.85546875" style="1" bestFit="1" customWidth="1"/>
    <col min="3046" max="3046" width="11.42578125" style="1"/>
    <col min="3047" max="3047" width="9.5703125" style="1" bestFit="1" customWidth="1"/>
    <col min="3048" max="3048" width="8.7109375" style="1" bestFit="1" customWidth="1"/>
    <col min="3049" max="3249" width="11.42578125" style="1"/>
    <col min="3250" max="3250" width="3.7109375" style="1" customWidth="1"/>
    <col min="3251" max="3253" width="4.28515625" style="1" customWidth="1"/>
    <col min="3254" max="3254" width="6.140625" style="1" customWidth="1"/>
    <col min="3255" max="3255" width="9.85546875" style="1" customWidth="1"/>
    <col min="3256" max="3266" width="10" style="1" customWidth="1"/>
    <col min="3267" max="3267" width="17.7109375" style="1" customWidth="1"/>
    <col min="3268" max="3273" width="11.42578125" style="1"/>
    <col min="3274" max="3274" width="16.42578125" style="1" bestFit="1" customWidth="1"/>
    <col min="3275" max="3275" width="8.5703125" style="1" bestFit="1" customWidth="1"/>
    <col min="3276" max="3278" width="5.5703125" style="1" bestFit="1" customWidth="1"/>
    <col min="3279" max="3280" width="6.5703125" style="1" bestFit="1" customWidth="1"/>
    <col min="3281" max="3282" width="5.5703125" style="1" bestFit="1" customWidth="1"/>
    <col min="3283" max="3284" width="6.5703125" style="1" bestFit="1" customWidth="1"/>
    <col min="3285" max="3285" width="4" style="1" bestFit="1" customWidth="1"/>
    <col min="3286" max="3286" width="6.5703125" style="1" bestFit="1" customWidth="1"/>
    <col min="3287" max="3288" width="5.5703125" style="1" bestFit="1" customWidth="1"/>
    <col min="3289" max="3289" width="9.5703125" style="1" bestFit="1" customWidth="1"/>
    <col min="3290" max="3290" width="7.42578125" style="1" bestFit="1" customWidth="1"/>
    <col min="3291" max="3291" width="11.42578125" style="1"/>
    <col min="3292" max="3292" width="16.42578125" style="1" bestFit="1" customWidth="1"/>
    <col min="3293" max="3293" width="9.28515625" style="1" bestFit="1" customWidth="1"/>
    <col min="3294" max="3299" width="5.85546875" style="1" bestFit="1" customWidth="1"/>
    <col min="3300" max="3300" width="5.5703125" style="1" bestFit="1" customWidth="1"/>
    <col min="3301" max="3301" width="5.85546875" style="1" bestFit="1" customWidth="1"/>
    <col min="3302" max="3302" width="11.42578125" style="1"/>
    <col min="3303" max="3303" width="9.5703125" style="1" bestFit="1" customWidth="1"/>
    <col min="3304" max="3304" width="8.7109375" style="1" bestFit="1" customWidth="1"/>
    <col min="3305" max="3505" width="11.42578125" style="1"/>
    <col min="3506" max="3506" width="3.7109375" style="1" customWidth="1"/>
    <col min="3507" max="3509" width="4.28515625" style="1" customWidth="1"/>
    <col min="3510" max="3510" width="6.140625" style="1" customWidth="1"/>
    <col min="3511" max="3511" width="9.85546875" style="1" customWidth="1"/>
    <col min="3512" max="3522" width="10" style="1" customWidth="1"/>
    <col min="3523" max="3523" width="17.7109375" style="1" customWidth="1"/>
    <col min="3524" max="3529" width="11.42578125" style="1"/>
    <col min="3530" max="3530" width="16.42578125" style="1" bestFit="1" customWidth="1"/>
    <col min="3531" max="3531" width="8.5703125" style="1" bestFit="1" customWidth="1"/>
    <col min="3532" max="3534" width="5.5703125" style="1" bestFit="1" customWidth="1"/>
    <col min="3535" max="3536" width="6.5703125" style="1" bestFit="1" customWidth="1"/>
    <col min="3537" max="3538" width="5.5703125" style="1" bestFit="1" customWidth="1"/>
    <col min="3539" max="3540" width="6.5703125" style="1" bestFit="1" customWidth="1"/>
    <col min="3541" max="3541" width="4" style="1" bestFit="1" customWidth="1"/>
    <col min="3542" max="3542" width="6.5703125" style="1" bestFit="1" customWidth="1"/>
    <col min="3543" max="3544" width="5.5703125" style="1" bestFit="1" customWidth="1"/>
    <col min="3545" max="3545" width="9.5703125" style="1" bestFit="1" customWidth="1"/>
    <col min="3546" max="3546" width="7.42578125" style="1" bestFit="1" customWidth="1"/>
    <col min="3547" max="3547" width="11.42578125" style="1"/>
    <col min="3548" max="3548" width="16.42578125" style="1" bestFit="1" customWidth="1"/>
    <col min="3549" max="3549" width="9.28515625" style="1" bestFit="1" customWidth="1"/>
    <col min="3550" max="3555" width="5.85546875" style="1" bestFit="1" customWidth="1"/>
    <col min="3556" max="3556" width="5.5703125" style="1" bestFit="1" customWidth="1"/>
    <col min="3557" max="3557" width="5.85546875" style="1" bestFit="1" customWidth="1"/>
    <col min="3558" max="3558" width="11.42578125" style="1"/>
    <col min="3559" max="3559" width="9.5703125" style="1" bestFit="1" customWidth="1"/>
    <col min="3560" max="3560" width="8.7109375" style="1" bestFit="1" customWidth="1"/>
    <col min="3561" max="3761" width="11.42578125" style="1"/>
    <col min="3762" max="3762" width="3.7109375" style="1" customWidth="1"/>
    <col min="3763" max="3765" width="4.28515625" style="1" customWidth="1"/>
    <col min="3766" max="3766" width="6.140625" style="1" customWidth="1"/>
    <col min="3767" max="3767" width="9.85546875" style="1" customWidth="1"/>
    <col min="3768" max="3778" width="10" style="1" customWidth="1"/>
    <col min="3779" max="3779" width="17.7109375" style="1" customWidth="1"/>
    <col min="3780" max="3785" width="11.42578125" style="1"/>
    <col min="3786" max="3786" width="16.42578125" style="1" bestFit="1" customWidth="1"/>
    <col min="3787" max="3787" width="8.5703125" style="1" bestFit="1" customWidth="1"/>
    <col min="3788" max="3790" width="5.5703125" style="1" bestFit="1" customWidth="1"/>
    <col min="3791" max="3792" width="6.5703125" style="1" bestFit="1" customWidth="1"/>
    <col min="3793" max="3794" width="5.5703125" style="1" bestFit="1" customWidth="1"/>
    <col min="3795" max="3796" width="6.5703125" style="1" bestFit="1" customWidth="1"/>
    <col min="3797" max="3797" width="4" style="1" bestFit="1" customWidth="1"/>
    <col min="3798" max="3798" width="6.5703125" style="1" bestFit="1" customWidth="1"/>
    <col min="3799" max="3800" width="5.5703125" style="1" bestFit="1" customWidth="1"/>
    <col min="3801" max="3801" width="9.5703125" style="1" bestFit="1" customWidth="1"/>
    <col min="3802" max="3802" width="7.42578125" style="1" bestFit="1" customWidth="1"/>
    <col min="3803" max="3803" width="11.42578125" style="1"/>
    <col min="3804" max="3804" width="16.42578125" style="1" bestFit="1" customWidth="1"/>
    <col min="3805" max="3805" width="9.28515625" style="1" bestFit="1" customWidth="1"/>
    <col min="3806" max="3811" width="5.85546875" style="1" bestFit="1" customWidth="1"/>
    <col min="3812" max="3812" width="5.5703125" style="1" bestFit="1" customWidth="1"/>
    <col min="3813" max="3813" width="5.85546875" style="1" bestFit="1" customWidth="1"/>
    <col min="3814" max="3814" width="11.42578125" style="1"/>
    <col min="3815" max="3815" width="9.5703125" style="1" bestFit="1" customWidth="1"/>
    <col min="3816" max="3816" width="8.7109375" style="1" bestFit="1" customWidth="1"/>
    <col min="3817" max="4017" width="11.42578125" style="1"/>
    <col min="4018" max="4018" width="3.7109375" style="1" customWidth="1"/>
    <col min="4019" max="4021" width="4.28515625" style="1" customWidth="1"/>
    <col min="4022" max="4022" width="6.140625" style="1" customWidth="1"/>
    <col min="4023" max="4023" width="9.85546875" style="1" customWidth="1"/>
    <col min="4024" max="4034" width="10" style="1" customWidth="1"/>
    <col min="4035" max="4035" width="17.7109375" style="1" customWidth="1"/>
    <col min="4036" max="4041" width="11.42578125" style="1"/>
    <col min="4042" max="4042" width="16.42578125" style="1" bestFit="1" customWidth="1"/>
    <col min="4043" max="4043" width="8.5703125" style="1" bestFit="1" customWidth="1"/>
    <col min="4044" max="4046" width="5.5703125" style="1" bestFit="1" customWidth="1"/>
    <col min="4047" max="4048" width="6.5703125" style="1" bestFit="1" customWidth="1"/>
    <col min="4049" max="4050" width="5.5703125" style="1" bestFit="1" customWidth="1"/>
    <col min="4051" max="4052" width="6.5703125" style="1" bestFit="1" customWidth="1"/>
    <col min="4053" max="4053" width="4" style="1" bestFit="1" customWidth="1"/>
    <col min="4054" max="4054" width="6.5703125" style="1" bestFit="1" customWidth="1"/>
    <col min="4055" max="4056" width="5.5703125" style="1" bestFit="1" customWidth="1"/>
    <col min="4057" max="4057" width="9.5703125" style="1" bestFit="1" customWidth="1"/>
    <col min="4058" max="4058" width="7.42578125" style="1" bestFit="1" customWidth="1"/>
    <col min="4059" max="4059" width="11.42578125" style="1"/>
    <col min="4060" max="4060" width="16.42578125" style="1" bestFit="1" customWidth="1"/>
    <col min="4061" max="4061" width="9.28515625" style="1" bestFit="1" customWidth="1"/>
    <col min="4062" max="4067" width="5.85546875" style="1" bestFit="1" customWidth="1"/>
    <col min="4068" max="4068" width="5.5703125" style="1" bestFit="1" customWidth="1"/>
    <col min="4069" max="4069" width="5.85546875" style="1" bestFit="1" customWidth="1"/>
    <col min="4070" max="4070" width="11.42578125" style="1"/>
    <col min="4071" max="4071" width="9.5703125" style="1" bestFit="1" customWidth="1"/>
    <col min="4072" max="4072" width="8.7109375" style="1" bestFit="1" customWidth="1"/>
    <col min="4073" max="4273" width="11.42578125" style="1"/>
    <col min="4274" max="4274" width="3.7109375" style="1" customWidth="1"/>
    <col min="4275" max="4277" width="4.28515625" style="1" customWidth="1"/>
    <col min="4278" max="4278" width="6.140625" style="1" customWidth="1"/>
    <col min="4279" max="4279" width="9.85546875" style="1" customWidth="1"/>
    <col min="4280" max="4290" width="10" style="1" customWidth="1"/>
    <col min="4291" max="4291" width="17.7109375" style="1" customWidth="1"/>
    <col min="4292" max="4297" width="11.42578125" style="1"/>
    <col min="4298" max="4298" width="16.42578125" style="1" bestFit="1" customWidth="1"/>
    <col min="4299" max="4299" width="8.5703125" style="1" bestFit="1" customWidth="1"/>
    <col min="4300" max="4302" width="5.5703125" style="1" bestFit="1" customWidth="1"/>
    <col min="4303" max="4304" width="6.5703125" style="1" bestFit="1" customWidth="1"/>
    <col min="4305" max="4306" width="5.5703125" style="1" bestFit="1" customWidth="1"/>
    <col min="4307" max="4308" width="6.5703125" style="1" bestFit="1" customWidth="1"/>
    <col min="4309" max="4309" width="4" style="1" bestFit="1" customWidth="1"/>
    <col min="4310" max="4310" width="6.5703125" style="1" bestFit="1" customWidth="1"/>
    <col min="4311" max="4312" width="5.5703125" style="1" bestFit="1" customWidth="1"/>
    <col min="4313" max="4313" width="9.5703125" style="1" bestFit="1" customWidth="1"/>
    <col min="4314" max="4314" width="7.42578125" style="1" bestFit="1" customWidth="1"/>
    <col min="4315" max="4315" width="11.42578125" style="1"/>
    <col min="4316" max="4316" width="16.42578125" style="1" bestFit="1" customWidth="1"/>
    <col min="4317" max="4317" width="9.28515625" style="1" bestFit="1" customWidth="1"/>
    <col min="4318" max="4323" width="5.85546875" style="1" bestFit="1" customWidth="1"/>
    <col min="4324" max="4324" width="5.5703125" style="1" bestFit="1" customWidth="1"/>
    <col min="4325" max="4325" width="5.85546875" style="1" bestFit="1" customWidth="1"/>
    <col min="4326" max="4326" width="11.42578125" style="1"/>
    <col min="4327" max="4327" width="9.5703125" style="1" bestFit="1" customWidth="1"/>
    <col min="4328" max="4328" width="8.7109375" style="1" bestFit="1" customWidth="1"/>
    <col min="4329" max="4529" width="11.42578125" style="1"/>
    <col min="4530" max="4530" width="3.7109375" style="1" customWidth="1"/>
    <col min="4531" max="4533" width="4.28515625" style="1" customWidth="1"/>
    <col min="4534" max="4534" width="6.140625" style="1" customWidth="1"/>
    <col min="4535" max="4535" width="9.85546875" style="1" customWidth="1"/>
    <col min="4536" max="4546" width="10" style="1" customWidth="1"/>
    <col min="4547" max="4547" width="17.7109375" style="1" customWidth="1"/>
    <col min="4548" max="4553" width="11.42578125" style="1"/>
    <col min="4554" max="4554" width="16.42578125" style="1" bestFit="1" customWidth="1"/>
    <col min="4555" max="4555" width="8.5703125" style="1" bestFit="1" customWidth="1"/>
    <col min="4556" max="4558" width="5.5703125" style="1" bestFit="1" customWidth="1"/>
    <col min="4559" max="4560" width="6.5703125" style="1" bestFit="1" customWidth="1"/>
    <col min="4561" max="4562" width="5.5703125" style="1" bestFit="1" customWidth="1"/>
    <col min="4563" max="4564" width="6.5703125" style="1" bestFit="1" customWidth="1"/>
    <col min="4565" max="4565" width="4" style="1" bestFit="1" customWidth="1"/>
    <col min="4566" max="4566" width="6.5703125" style="1" bestFit="1" customWidth="1"/>
    <col min="4567" max="4568" width="5.5703125" style="1" bestFit="1" customWidth="1"/>
    <col min="4569" max="4569" width="9.5703125" style="1" bestFit="1" customWidth="1"/>
    <col min="4570" max="4570" width="7.42578125" style="1" bestFit="1" customWidth="1"/>
    <col min="4571" max="4571" width="11.42578125" style="1"/>
    <col min="4572" max="4572" width="16.42578125" style="1" bestFit="1" customWidth="1"/>
    <col min="4573" max="4573" width="9.28515625" style="1" bestFit="1" customWidth="1"/>
    <col min="4574" max="4579" width="5.85546875" style="1" bestFit="1" customWidth="1"/>
    <col min="4580" max="4580" width="5.5703125" style="1" bestFit="1" customWidth="1"/>
    <col min="4581" max="4581" width="5.85546875" style="1" bestFit="1" customWidth="1"/>
    <col min="4582" max="4582" width="11.42578125" style="1"/>
    <col min="4583" max="4583" width="9.5703125" style="1" bestFit="1" customWidth="1"/>
    <col min="4584" max="4584" width="8.7109375" style="1" bestFit="1" customWidth="1"/>
    <col min="4585" max="4785" width="11.42578125" style="1"/>
    <col min="4786" max="4786" width="3.7109375" style="1" customWidth="1"/>
    <col min="4787" max="4789" width="4.28515625" style="1" customWidth="1"/>
    <col min="4790" max="4790" width="6.140625" style="1" customWidth="1"/>
    <col min="4791" max="4791" width="9.85546875" style="1" customWidth="1"/>
    <col min="4792" max="4802" width="10" style="1" customWidth="1"/>
    <col min="4803" max="4803" width="17.7109375" style="1" customWidth="1"/>
    <col min="4804" max="4809" width="11.42578125" style="1"/>
    <col min="4810" max="4810" width="16.42578125" style="1" bestFit="1" customWidth="1"/>
    <col min="4811" max="4811" width="8.5703125" style="1" bestFit="1" customWidth="1"/>
    <col min="4812" max="4814" width="5.5703125" style="1" bestFit="1" customWidth="1"/>
    <col min="4815" max="4816" width="6.5703125" style="1" bestFit="1" customWidth="1"/>
    <col min="4817" max="4818" width="5.5703125" style="1" bestFit="1" customWidth="1"/>
    <col min="4819" max="4820" width="6.5703125" style="1" bestFit="1" customWidth="1"/>
    <col min="4821" max="4821" width="4" style="1" bestFit="1" customWidth="1"/>
    <col min="4822" max="4822" width="6.5703125" style="1" bestFit="1" customWidth="1"/>
    <col min="4823" max="4824" width="5.5703125" style="1" bestFit="1" customWidth="1"/>
    <col min="4825" max="4825" width="9.5703125" style="1" bestFit="1" customWidth="1"/>
    <col min="4826" max="4826" width="7.42578125" style="1" bestFit="1" customWidth="1"/>
    <col min="4827" max="4827" width="11.42578125" style="1"/>
    <col min="4828" max="4828" width="16.42578125" style="1" bestFit="1" customWidth="1"/>
    <col min="4829" max="4829" width="9.28515625" style="1" bestFit="1" customWidth="1"/>
    <col min="4830" max="4835" width="5.85546875" style="1" bestFit="1" customWidth="1"/>
    <col min="4836" max="4836" width="5.5703125" style="1" bestFit="1" customWidth="1"/>
    <col min="4837" max="4837" width="5.85546875" style="1" bestFit="1" customWidth="1"/>
    <col min="4838" max="4838" width="11.42578125" style="1"/>
    <col min="4839" max="4839" width="9.5703125" style="1" bestFit="1" customWidth="1"/>
    <col min="4840" max="4840" width="8.7109375" style="1" bestFit="1" customWidth="1"/>
    <col min="4841" max="5041" width="11.42578125" style="1"/>
    <col min="5042" max="5042" width="3.7109375" style="1" customWidth="1"/>
    <col min="5043" max="5045" width="4.28515625" style="1" customWidth="1"/>
    <col min="5046" max="5046" width="6.140625" style="1" customWidth="1"/>
    <col min="5047" max="5047" width="9.85546875" style="1" customWidth="1"/>
    <col min="5048" max="5058" width="10" style="1" customWidth="1"/>
    <col min="5059" max="5059" width="17.7109375" style="1" customWidth="1"/>
    <col min="5060" max="5065" width="11.42578125" style="1"/>
    <col min="5066" max="5066" width="16.42578125" style="1" bestFit="1" customWidth="1"/>
    <col min="5067" max="5067" width="8.5703125" style="1" bestFit="1" customWidth="1"/>
    <col min="5068" max="5070" width="5.5703125" style="1" bestFit="1" customWidth="1"/>
    <col min="5071" max="5072" width="6.5703125" style="1" bestFit="1" customWidth="1"/>
    <col min="5073" max="5074" width="5.5703125" style="1" bestFit="1" customWidth="1"/>
    <col min="5075" max="5076" width="6.5703125" style="1" bestFit="1" customWidth="1"/>
    <col min="5077" max="5077" width="4" style="1" bestFit="1" customWidth="1"/>
    <col min="5078" max="5078" width="6.5703125" style="1" bestFit="1" customWidth="1"/>
    <col min="5079" max="5080" width="5.5703125" style="1" bestFit="1" customWidth="1"/>
    <col min="5081" max="5081" width="9.5703125" style="1" bestFit="1" customWidth="1"/>
    <col min="5082" max="5082" width="7.42578125" style="1" bestFit="1" customWidth="1"/>
    <col min="5083" max="5083" width="11.42578125" style="1"/>
    <col min="5084" max="5084" width="16.42578125" style="1" bestFit="1" customWidth="1"/>
    <col min="5085" max="5085" width="9.28515625" style="1" bestFit="1" customWidth="1"/>
    <col min="5086" max="5091" width="5.85546875" style="1" bestFit="1" customWidth="1"/>
    <col min="5092" max="5092" width="5.5703125" style="1" bestFit="1" customWidth="1"/>
    <col min="5093" max="5093" width="5.85546875" style="1" bestFit="1" customWidth="1"/>
    <col min="5094" max="5094" width="11.42578125" style="1"/>
    <col min="5095" max="5095" width="9.5703125" style="1" bestFit="1" customWidth="1"/>
    <col min="5096" max="5096" width="8.7109375" style="1" bestFit="1" customWidth="1"/>
    <col min="5097" max="5297" width="11.42578125" style="1"/>
    <col min="5298" max="5298" width="3.7109375" style="1" customWidth="1"/>
    <col min="5299" max="5301" width="4.28515625" style="1" customWidth="1"/>
    <col min="5302" max="5302" width="6.140625" style="1" customWidth="1"/>
    <col min="5303" max="5303" width="9.85546875" style="1" customWidth="1"/>
    <col min="5304" max="5314" width="10" style="1" customWidth="1"/>
    <col min="5315" max="5315" width="17.7109375" style="1" customWidth="1"/>
    <col min="5316" max="5321" width="11.42578125" style="1"/>
    <col min="5322" max="5322" width="16.42578125" style="1" bestFit="1" customWidth="1"/>
    <col min="5323" max="5323" width="8.5703125" style="1" bestFit="1" customWidth="1"/>
    <col min="5324" max="5326" width="5.5703125" style="1" bestFit="1" customWidth="1"/>
    <col min="5327" max="5328" width="6.5703125" style="1" bestFit="1" customWidth="1"/>
    <col min="5329" max="5330" width="5.5703125" style="1" bestFit="1" customWidth="1"/>
    <col min="5331" max="5332" width="6.5703125" style="1" bestFit="1" customWidth="1"/>
    <col min="5333" max="5333" width="4" style="1" bestFit="1" customWidth="1"/>
    <col min="5334" max="5334" width="6.5703125" style="1" bestFit="1" customWidth="1"/>
    <col min="5335" max="5336" width="5.5703125" style="1" bestFit="1" customWidth="1"/>
    <col min="5337" max="5337" width="9.5703125" style="1" bestFit="1" customWidth="1"/>
    <col min="5338" max="5338" width="7.42578125" style="1" bestFit="1" customWidth="1"/>
    <col min="5339" max="5339" width="11.42578125" style="1"/>
    <col min="5340" max="5340" width="16.42578125" style="1" bestFit="1" customWidth="1"/>
    <col min="5341" max="5341" width="9.28515625" style="1" bestFit="1" customWidth="1"/>
    <col min="5342" max="5347" width="5.85546875" style="1" bestFit="1" customWidth="1"/>
    <col min="5348" max="5348" width="5.5703125" style="1" bestFit="1" customWidth="1"/>
    <col min="5349" max="5349" width="5.85546875" style="1" bestFit="1" customWidth="1"/>
    <col min="5350" max="5350" width="11.42578125" style="1"/>
    <col min="5351" max="5351" width="9.5703125" style="1" bestFit="1" customWidth="1"/>
    <col min="5352" max="5352" width="8.7109375" style="1" bestFit="1" customWidth="1"/>
    <col min="5353" max="5553" width="11.42578125" style="1"/>
    <col min="5554" max="5554" width="3.7109375" style="1" customWidth="1"/>
    <col min="5555" max="5557" width="4.28515625" style="1" customWidth="1"/>
    <col min="5558" max="5558" width="6.140625" style="1" customWidth="1"/>
    <col min="5559" max="5559" width="9.85546875" style="1" customWidth="1"/>
    <col min="5560" max="5570" width="10" style="1" customWidth="1"/>
    <col min="5571" max="5571" width="17.7109375" style="1" customWidth="1"/>
    <col min="5572" max="5577" width="11.42578125" style="1"/>
    <col min="5578" max="5578" width="16.42578125" style="1" bestFit="1" customWidth="1"/>
    <col min="5579" max="5579" width="8.5703125" style="1" bestFit="1" customWidth="1"/>
    <col min="5580" max="5582" width="5.5703125" style="1" bestFit="1" customWidth="1"/>
    <col min="5583" max="5584" width="6.5703125" style="1" bestFit="1" customWidth="1"/>
    <col min="5585" max="5586" width="5.5703125" style="1" bestFit="1" customWidth="1"/>
    <col min="5587" max="5588" width="6.5703125" style="1" bestFit="1" customWidth="1"/>
    <col min="5589" max="5589" width="4" style="1" bestFit="1" customWidth="1"/>
    <col min="5590" max="5590" width="6.5703125" style="1" bestFit="1" customWidth="1"/>
    <col min="5591" max="5592" width="5.5703125" style="1" bestFit="1" customWidth="1"/>
    <col min="5593" max="5593" width="9.5703125" style="1" bestFit="1" customWidth="1"/>
    <col min="5594" max="5594" width="7.42578125" style="1" bestFit="1" customWidth="1"/>
    <col min="5595" max="5595" width="11.42578125" style="1"/>
    <col min="5596" max="5596" width="16.42578125" style="1" bestFit="1" customWidth="1"/>
    <col min="5597" max="5597" width="9.28515625" style="1" bestFit="1" customWidth="1"/>
    <col min="5598" max="5603" width="5.85546875" style="1" bestFit="1" customWidth="1"/>
    <col min="5604" max="5604" width="5.5703125" style="1" bestFit="1" customWidth="1"/>
    <col min="5605" max="5605" width="5.85546875" style="1" bestFit="1" customWidth="1"/>
    <col min="5606" max="5606" width="11.42578125" style="1"/>
    <col min="5607" max="5607" width="9.5703125" style="1" bestFit="1" customWidth="1"/>
    <col min="5608" max="5608" width="8.7109375" style="1" bestFit="1" customWidth="1"/>
    <col min="5609" max="5809" width="11.42578125" style="1"/>
    <col min="5810" max="5810" width="3.7109375" style="1" customWidth="1"/>
    <col min="5811" max="5813" width="4.28515625" style="1" customWidth="1"/>
    <col min="5814" max="5814" width="6.140625" style="1" customWidth="1"/>
    <col min="5815" max="5815" width="9.85546875" style="1" customWidth="1"/>
    <col min="5816" max="5826" width="10" style="1" customWidth="1"/>
    <col min="5827" max="5827" width="17.7109375" style="1" customWidth="1"/>
    <col min="5828" max="5833" width="11.42578125" style="1"/>
    <col min="5834" max="5834" width="16.42578125" style="1" bestFit="1" customWidth="1"/>
    <col min="5835" max="5835" width="8.5703125" style="1" bestFit="1" customWidth="1"/>
    <col min="5836" max="5838" width="5.5703125" style="1" bestFit="1" customWidth="1"/>
    <col min="5839" max="5840" width="6.5703125" style="1" bestFit="1" customWidth="1"/>
    <col min="5841" max="5842" width="5.5703125" style="1" bestFit="1" customWidth="1"/>
    <col min="5843" max="5844" width="6.5703125" style="1" bestFit="1" customWidth="1"/>
    <col min="5845" max="5845" width="4" style="1" bestFit="1" customWidth="1"/>
    <col min="5846" max="5846" width="6.5703125" style="1" bestFit="1" customWidth="1"/>
    <col min="5847" max="5848" width="5.5703125" style="1" bestFit="1" customWidth="1"/>
    <col min="5849" max="5849" width="9.5703125" style="1" bestFit="1" customWidth="1"/>
    <col min="5850" max="5850" width="7.42578125" style="1" bestFit="1" customWidth="1"/>
    <col min="5851" max="5851" width="11.42578125" style="1"/>
    <col min="5852" max="5852" width="16.42578125" style="1" bestFit="1" customWidth="1"/>
    <col min="5853" max="5853" width="9.28515625" style="1" bestFit="1" customWidth="1"/>
    <col min="5854" max="5859" width="5.85546875" style="1" bestFit="1" customWidth="1"/>
    <col min="5860" max="5860" width="5.5703125" style="1" bestFit="1" customWidth="1"/>
    <col min="5861" max="5861" width="5.85546875" style="1" bestFit="1" customWidth="1"/>
    <col min="5862" max="5862" width="11.42578125" style="1"/>
    <col min="5863" max="5863" width="9.5703125" style="1" bestFit="1" customWidth="1"/>
    <col min="5864" max="5864" width="8.7109375" style="1" bestFit="1" customWidth="1"/>
    <col min="5865" max="6065" width="11.42578125" style="1"/>
    <col min="6066" max="6066" width="3.7109375" style="1" customWidth="1"/>
    <col min="6067" max="6069" width="4.28515625" style="1" customWidth="1"/>
    <col min="6070" max="6070" width="6.140625" style="1" customWidth="1"/>
    <col min="6071" max="6071" width="9.85546875" style="1" customWidth="1"/>
    <col min="6072" max="6082" width="10" style="1" customWidth="1"/>
    <col min="6083" max="6083" width="17.7109375" style="1" customWidth="1"/>
    <col min="6084" max="6089" width="11.42578125" style="1"/>
    <col min="6090" max="6090" width="16.42578125" style="1" bestFit="1" customWidth="1"/>
    <col min="6091" max="6091" width="8.5703125" style="1" bestFit="1" customWidth="1"/>
    <col min="6092" max="6094" width="5.5703125" style="1" bestFit="1" customWidth="1"/>
    <col min="6095" max="6096" width="6.5703125" style="1" bestFit="1" customWidth="1"/>
    <col min="6097" max="6098" width="5.5703125" style="1" bestFit="1" customWidth="1"/>
    <col min="6099" max="6100" width="6.5703125" style="1" bestFit="1" customWidth="1"/>
    <col min="6101" max="6101" width="4" style="1" bestFit="1" customWidth="1"/>
    <col min="6102" max="6102" width="6.5703125" style="1" bestFit="1" customWidth="1"/>
    <col min="6103" max="6104" width="5.5703125" style="1" bestFit="1" customWidth="1"/>
    <col min="6105" max="6105" width="9.5703125" style="1" bestFit="1" customWidth="1"/>
    <col min="6106" max="6106" width="7.42578125" style="1" bestFit="1" customWidth="1"/>
    <col min="6107" max="6107" width="11.42578125" style="1"/>
    <col min="6108" max="6108" width="16.42578125" style="1" bestFit="1" customWidth="1"/>
    <col min="6109" max="6109" width="9.28515625" style="1" bestFit="1" customWidth="1"/>
    <col min="6110" max="6115" width="5.85546875" style="1" bestFit="1" customWidth="1"/>
    <col min="6116" max="6116" width="5.5703125" style="1" bestFit="1" customWidth="1"/>
    <col min="6117" max="6117" width="5.85546875" style="1" bestFit="1" customWidth="1"/>
    <col min="6118" max="6118" width="11.42578125" style="1"/>
    <col min="6119" max="6119" width="9.5703125" style="1" bestFit="1" customWidth="1"/>
    <col min="6120" max="6120" width="8.7109375" style="1" bestFit="1" customWidth="1"/>
    <col min="6121" max="6321" width="11.42578125" style="1"/>
    <col min="6322" max="6322" width="3.7109375" style="1" customWidth="1"/>
    <col min="6323" max="6325" width="4.28515625" style="1" customWidth="1"/>
    <col min="6326" max="6326" width="6.140625" style="1" customWidth="1"/>
    <col min="6327" max="6327" width="9.85546875" style="1" customWidth="1"/>
    <col min="6328" max="6338" width="10" style="1" customWidth="1"/>
    <col min="6339" max="6339" width="17.7109375" style="1" customWidth="1"/>
    <col min="6340" max="6345" width="11.42578125" style="1"/>
    <col min="6346" max="6346" width="16.42578125" style="1" bestFit="1" customWidth="1"/>
    <col min="6347" max="6347" width="8.5703125" style="1" bestFit="1" customWidth="1"/>
    <col min="6348" max="6350" width="5.5703125" style="1" bestFit="1" customWidth="1"/>
    <col min="6351" max="6352" width="6.5703125" style="1" bestFit="1" customWidth="1"/>
    <col min="6353" max="6354" width="5.5703125" style="1" bestFit="1" customWidth="1"/>
    <col min="6355" max="6356" width="6.5703125" style="1" bestFit="1" customWidth="1"/>
    <col min="6357" max="6357" width="4" style="1" bestFit="1" customWidth="1"/>
    <col min="6358" max="6358" width="6.5703125" style="1" bestFit="1" customWidth="1"/>
    <col min="6359" max="6360" width="5.5703125" style="1" bestFit="1" customWidth="1"/>
    <col min="6361" max="6361" width="9.5703125" style="1" bestFit="1" customWidth="1"/>
    <col min="6362" max="6362" width="7.42578125" style="1" bestFit="1" customWidth="1"/>
    <col min="6363" max="6363" width="11.42578125" style="1"/>
    <col min="6364" max="6364" width="16.42578125" style="1" bestFit="1" customWidth="1"/>
    <col min="6365" max="6365" width="9.28515625" style="1" bestFit="1" customWidth="1"/>
    <col min="6366" max="6371" width="5.85546875" style="1" bestFit="1" customWidth="1"/>
    <col min="6372" max="6372" width="5.5703125" style="1" bestFit="1" customWidth="1"/>
    <col min="6373" max="6373" width="5.85546875" style="1" bestFit="1" customWidth="1"/>
    <col min="6374" max="6374" width="11.42578125" style="1"/>
    <col min="6375" max="6375" width="9.5703125" style="1" bestFit="1" customWidth="1"/>
    <col min="6376" max="6376" width="8.7109375" style="1" bestFit="1" customWidth="1"/>
    <col min="6377" max="6577" width="11.42578125" style="1"/>
    <col min="6578" max="6578" width="3.7109375" style="1" customWidth="1"/>
    <col min="6579" max="6581" width="4.28515625" style="1" customWidth="1"/>
    <col min="6582" max="6582" width="6.140625" style="1" customWidth="1"/>
    <col min="6583" max="6583" width="9.85546875" style="1" customWidth="1"/>
    <col min="6584" max="6594" width="10" style="1" customWidth="1"/>
    <col min="6595" max="6595" width="17.7109375" style="1" customWidth="1"/>
    <col min="6596" max="6601" width="11.42578125" style="1"/>
    <col min="6602" max="6602" width="16.42578125" style="1" bestFit="1" customWidth="1"/>
    <col min="6603" max="6603" width="8.5703125" style="1" bestFit="1" customWidth="1"/>
    <col min="6604" max="6606" width="5.5703125" style="1" bestFit="1" customWidth="1"/>
    <col min="6607" max="6608" width="6.5703125" style="1" bestFit="1" customWidth="1"/>
    <col min="6609" max="6610" width="5.5703125" style="1" bestFit="1" customWidth="1"/>
    <col min="6611" max="6612" width="6.5703125" style="1" bestFit="1" customWidth="1"/>
    <col min="6613" max="6613" width="4" style="1" bestFit="1" customWidth="1"/>
    <col min="6614" max="6614" width="6.5703125" style="1" bestFit="1" customWidth="1"/>
    <col min="6615" max="6616" width="5.5703125" style="1" bestFit="1" customWidth="1"/>
    <col min="6617" max="6617" width="9.5703125" style="1" bestFit="1" customWidth="1"/>
    <col min="6618" max="6618" width="7.42578125" style="1" bestFit="1" customWidth="1"/>
    <col min="6619" max="6619" width="11.42578125" style="1"/>
    <col min="6620" max="6620" width="16.42578125" style="1" bestFit="1" customWidth="1"/>
    <col min="6621" max="6621" width="9.28515625" style="1" bestFit="1" customWidth="1"/>
    <col min="6622" max="6627" width="5.85546875" style="1" bestFit="1" customWidth="1"/>
    <col min="6628" max="6628" width="5.5703125" style="1" bestFit="1" customWidth="1"/>
    <col min="6629" max="6629" width="5.85546875" style="1" bestFit="1" customWidth="1"/>
    <col min="6630" max="6630" width="11.42578125" style="1"/>
    <col min="6631" max="6631" width="9.5703125" style="1" bestFit="1" customWidth="1"/>
    <col min="6632" max="6632" width="8.7109375" style="1" bestFit="1" customWidth="1"/>
    <col min="6633" max="6833" width="11.42578125" style="1"/>
    <col min="6834" max="6834" width="3.7109375" style="1" customWidth="1"/>
    <col min="6835" max="6837" width="4.28515625" style="1" customWidth="1"/>
    <col min="6838" max="6838" width="6.140625" style="1" customWidth="1"/>
    <col min="6839" max="6839" width="9.85546875" style="1" customWidth="1"/>
    <col min="6840" max="6850" width="10" style="1" customWidth="1"/>
    <col min="6851" max="6851" width="17.7109375" style="1" customWidth="1"/>
    <col min="6852" max="6857" width="11.42578125" style="1"/>
    <col min="6858" max="6858" width="16.42578125" style="1" bestFit="1" customWidth="1"/>
    <col min="6859" max="6859" width="8.5703125" style="1" bestFit="1" customWidth="1"/>
    <col min="6860" max="6862" width="5.5703125" style="1" bestFit="1" customWidth="1"/>
    <col min="6863" max="6864" width="6.5703125" style="1" bestFit="1" customWidth="1"/>
    <col min="6865" max="6866" width="5.5703125" style="1" bestFit="1" customWidth="1"/>
    <col min="6867" max="6868" width="6.5703125" style="1" bestFit="1" customWidth="1"/>
    <col min="6869" max="6869" width="4" style="1" bestFit="1" customWidth="1"/>
    <col min="6870" max="6870" width="6.5703125" style="1" bestFit="1" customWidth="1"/>
    <col min="6871" max="6872" width="5.5703125" style="1" bestFit="1" customWidth="1"/>
    <col min="6873" max="6873" width="9.5703125" style="1" bestFit="1" customWidth="1"/>
    <col min="6874" max="6874" width="7.42578125" style="1" bestFit="1" customWidth="1"/>
    <col min="6875" max="6875" width="11.42578125" style="1"/>
    <col min="6876" max="6876" width="16.42578125" style="1" bestFit="1" customWidth="1"/>
    <col min="6877" max="6877" width="9.28515625" style="1" bestFit="1" customWidth="1"/>
    <col min="6878" max="6883" width="5.85546875" style="1" bestFit="1" customWidth="1"/>
    <col min="6884" max="6884" width="5.5703125" style="1" bestFit="1" customWidth="1"/>
    <col min="6885" max="6885" width="5.85546875" style="1" bestFit="1" customWidth="1"/>
    <col min="6886" max="6886" width="11.42578125" style="1"/>
    <col min="6887" max="6887" width="9.5703125" style="1" bestFit="1" customWidth="1"/>
    <col min="6888" max="6888" width="8.7109375" style="1" bestFit="1" customWidth="1"/>
    <col min="6889" max="7089" width="11.42578125" style="1"/>
    <col min="7090" max="7090" width="3.7109375" style="1" customWidth="1"/>
    <col min="7091" max="7093" width="4.28515625" style="1" customWidth="1"/>
    <col min="7094" max="7094" width="6.140625" style="1" customWidth="1"/>
    <col min="7095" max="7095" width="9.85546875" style="1" customWidth="1"/>
    <col min="7096" max="7106" width="10" style="1" customWidth="1"/>
    <col min="7107" max="7107" width="17.7109375" style="1" customWidth="1"/>
    <col min="7108" max="7113" width="11.42578125" style="1"/>
    <col min="7114" max="7114" width="16.42578125" style="1" bestFit="1" customWidth="1"/>
    <col min="7115" max="7115" width="8.5703125" style="1" bestFit="1" customWidth="1"/>
    <col min="7116" max="7118" width="5.5703125" style="1" bestFit="1" customWidth="1"/>
    <col min="7119" max="7120" width="6.5703125" style="1" bestFit="1" customWidth="1"/>
    <col min="7121" max="7122" width="5.5703125" style="1" bestFit="1" customWidth="1"/>
    <col min="7123" max="7124" width="6.5703125" style="1" bestFit="1" customWidth="1"/>
    <col min="7125" max="7125" width="4" style="1" bestFit="1" customWidth="1"/>
    <col min="7126" max="7126" width="6.5703125" style="1" bestFit="1" customWidth="1"/>
    <col min="7127" max="7128" width="5.5703125" style="1" bestFit="1" customWidth="1"/>
    <col min="7129" max="7129" width="9.5703125" style="1" bestFit="1" customWidth="1"/>
    <col min="7130" max="7130" width="7.42578125" style="1" bestFit="1" customWidth="1"/>
    <col min="7131" max="7131" width="11.42578125" style="1"/>
    <col min="7132" max="7132" width="16.42578125" style="1" bestFit="1" customWidth="1"/>
    <col min="7133" max="7133" width="9.28515625" style="1" bestFit="1" customWidth="1"/>
    <col min="7134" max="7139" width="5.85546875" style="1" bestFit="1" customWidth="1"/>
    <col min="7140" max="7140" width="5.5703125" style="1" bestFit="1" customWidth="1"/>
    <col min="7141" max="7141" width="5.85546875" style="1" bestFit="1" customWidth="1"/>
    <col min="7142" max="7142" width="11.42578125" style="1"/>
    <col min="7143" max="7143" width="9.5703125" style="1" bestFit="1" customWidth="1"/>
    <col min="7144" max="7144" width="8.7109375" style="1" bestFit="1" customWidth="1"/>
    <col min="7145" max="7345" width="11.42578125" style="1"/>
    <col min="7346" max="7346" width="3.7109375" style="1" customWidth="1"/>
    <col min="7347" max="7349" width="4.28515625" style="1" customWidth="1"/>
    <col min="7350" max="7350" width="6.140625" style="1" customWidth="1"/>
    <col min="7351" max="7351" width="9.85546875" style="1" customWidth="1"/>
    <col min="7352" max="7362" width="10" style="1" customWidth="1"/>
    <col min="7363" max="7363" width="17.7109375" style="1" customWidth="1"/>
    <col min="7364" max="7369" width="11.42578125" style="1"/>
    <col min="7370" max="7370" width="16.42578125" style="1" bestFit="1" customWidth="1"/>
    <col min="7371" max="7371" width="8.5703125" style="1" bestFit="1" customWidth="1"/>
    <col min="7372" max="7374" width="5.5703125" style="1" bestFit="1" customWidth="1"/>
    <col min="7375" max="7376" width="6.5703125" style="1" bestFit="1" customWidth="1"/>
    <col min="7377" max="7378" width="5.5703125" style="1" bestFit="1" customWidth="1"/>
    <col min="7379" max="7380" width="6.5703125" style="1" bestFit="1" customWidth="1"/>
    <col min="7381" max="7381" width="4" style="1" bestFit="1" customWidth="1"/>
    <col min="7382" max="7382" width="6.5703125" style="1" bestFit="1" customWidth="1"/>
    <col min="7383" max="7384" width="5.5703125" style="1" bestFit="1" customWidth="1"/>
    <col min="7385" max="7385" width="9.5703125" style="1" bestFit="1" customWidth="1"/>
    <col min="7386" max="7386" width="7.42578125" style="1" bestFit="1" customWidth="1"/>
    <col min="7387" max="7387" width="11.42578125" style="1"/>
    <col min="7388" max="7388" width="16.42578125" style="1" bestFit="1" customWidth="1"/>
    <col min="7389" max="7389" width="9.28515625" style="1" bestFit="1" customWidth="1"/>
    <col min="7390" max="7395" width="5.85546875" style="1" bestFit="1" customWidth="1"/>
    <col min="7396" max="7396" width="5.5703125" style="1" bestFit="1" customWidth="1"/>
    <col min="7397" max="7397" width="5.85546875" style="1" bestFit="1" customWidth="1"/>
    <col min="7398" max="7398" width="11.42578125" style="1"/>
    <col min="7399" max="7399" width="9.5703125" style="1" bestFit="1" customWidth="1"/>
    <col min="7400" max="7400" width="8.7109375" style="1" bestFit="1" customWidth="1"/>
    <col min="7401" max="7601" width="11.42578125" style="1"/>
    <col min="7602" max="7602" width="3.7109375" style="1" customWidth="1"/>
    <col min="7603" max="7605" width="4.28515625" style="1" customWidth="1"/>
    <col min="7606" max="7606" width="6.140625" style="1" customWidth="1"/>
    <col min="7607" max="7607" width="9.85546875" style="1" customWidth="1"/>
    <col min="7608" max="7618" width="10" style="1" customWidth="1"/>
    <col min="7619" max="7619" width="17.7109375" style="1" customWidth="1"/>
    <col min="7620" max="7625" width="11.42578125" style="1"/>
    <col min="7626" max="7626" width="16.42578125" style="1" bestFit="1" customWidth="1"/>
    <col min="7627" max="7627" width="8.5703125" style="1" bestFit="1" customWidth="1"/>
    <col min="7628" max="7630" width="5.5703125" style="1" bestFit="1" customWidth="1"/>
    <col min="7631" max="7632" width="6.5703125" style="1" bestFit="1" customWidth="1"/>
    <col min="7633" max="7634" width="5.5703125" style="1" bestFit="1" customWidth="1"/>
    <col min="7635" max="7636" width="6.5703125" style="1" bestFit="1" customWidth="1"/>
    <col min="7637" max="7637" width="4" style="1" bestFit="1" customWidth="1"/>
    <col min="7638" max="7638" width="6.5703125" style="1" bestFit="1" customWidth="1"/>
    <col min="7639" max="7640" width="5.5703125" style="1" bestFit="1" customWidth="1"/>
    <col min="7641" max="7641" width="9.5703125" style="1" bestFit="1" customWidth="1"/>
    <col min="7642" max="7642" width="7.42578125" style="1" bestFit="1" customWidth="1"/>
    <col min="7643" max="7643" width="11.42578125" style="1"/>
    <col min="7644" max="7644" width="16.42578125" style="1" bestFit="1" customWidth="1"/>
    <col min="7645" max="7645" width="9.28515625" style="1" bestFit="1" customWidth="1"/>
    <col min="7646" max="7651" width="5.85546875" style="1" bestFit="1" customWidth="1"/>
    <col min="7652" max="7652" width="5.5703125" style="1" bestFit="1" customWidth="1"/>
    <col min="7653" max="7653" width="5.85546875" style="1" bestFit="1" customWidth="1"/>
    <col min="7654" max="7654" width="11.42578125" style="1"/>
    <col min="7655" max="7655" width="9.5703125" style="1" bestFit="1" customWidth="1"/>
    <col min="7656" max="7656" width="8.7109375" style="1" bestFit="1" customWidth="1"/>
    <col min="7657" max="7857" width="11.42578125" style="1"/>
    <col min="7858" max="7858" width="3.7109375" style="1" customWidth="1"/>
    <col min="7859" max="7861" width="4.28515625" style="1" customWidth="1"/>
    <col min="7862" max="7862" width="6.140625" style="1" customWidth="1"/>
    <col min="7863" max="7863" width="9.85546875" style="1" customWidth="1"/>
    <col min="7864" max="7874" width="10" style="1" customWidth="1"/>
    <col min="7875" max="7875" width="17.7109375" style="1" customWidth="1"/>
    <col min="7876" max="7881" width="11.42578125" style="1"/>
    <col min="7882" max="7882" width="16.42578125" style="1" bestFit="1" customWidth="1"/>
    <col min="7883" max="7883" width="8.5703125" style="1" bestFit="1" customWidth="1"/>
    <col min="7884" max="7886" width="5.5703125" style="1" bestFit="1" customWidth="1"/>
    <col min="7887" max="7888" width="6.5703125" style="1" bestFit="1" customWidth="1"/>
    <col min="7889" max="7890" width="5.5703125" style="1" bestFit="1" customWidth="1"/>
    <col min="7891" max="7892" width="6.5703125" style="1" bestFit="1" customWidth="1"/>
    <col min="7893" max="7893" width="4" style="1" bestFit="1" customWidth="1"/>
    <col min="7894" max="7894" width="6.5703125" style="1" bestFit="1" customWidth="1"/>
    <col min="7895" max="7896" width="5.5703125" style="1" bestFit="1" customWidth="1"/>
    <col min="7897" max="7897" width="9.5703125" style="1" bestFit="1" customWidth="1"/>
    <col min="7898" max="7898" width="7.42578125" style="1" bestFit="1" customWidth="1"/>
    <col min="7899" max="7899" width="11.42578125" style="1"/>
    <col min="7900" max="7900" width="16.42578125" style="1" bestFit="1" customWidth="1"/>
    <col min="7901" max="7901" width="9.28515625" style="1" bestFit="1" customWidth="1"/>
    <col min="7902" max="7907" width="5.85546875" style="1" bestFit="1" customWidth="1"/>
    <col min="7908" max="7908" width="5.5703125" style="1" bestFit="1" customWidth="1"/>
    <col min="7909" max="7909" width="5.85546875" style="1" bestFit="1" customWidth="1"/>
    <col min="7910" max="7910" width="11.42578125" style="1"/>
    <col min="7911" max="7911" width="9.5703125" style="1" bestFit="1" customWidth="1"/>
    <col min="7912" max="7912" width="8.7109375" style="1" bestFit="1" customWidth="1"/>
    <col min="7913" max="8113" width="11.42578125" style="1"/>
    <col min="8114" max="8114" width="3.7109375" style="1" customWidth="1"/>
    <col min="8115" max="8117" width="4.28515625" style="1" customWidth="1"/>
    <col min="8118" max="8118" width="6.140625" style="1" customWidth="1"/>
    <col min="8119" max="8119" width="9.85546875" style="1" customWidth="1"/>
    <col min="8120" max="8130" width="10" style="1" customWidth="1"/>
    <col min="8131" max="8131" width="17.7109375" style="1" customWidth="1"/>
    <col min="8132" max="8137" width="11.42578125" style="1"/>
    <col min="8138" max="8138" width="16.42578125" style="1" bestFit="1" customWidth="1"/>
    <col min="8139" max="8139" width="8.5703125" style="1" bestFit="1" customWidth="1"/>
    <col min="8140" max="8142" width="5.5703125" style="1" bestFit="1" customWidth="1"/>
    <col min="8143" max="8144" width="6.5703125" style="1" bestFit="1" customWidth="1"/>
    <col min="8145" max="8146" width="5.5703125" style="1" bestFit="1" customWidth="1"/>
    <col min="8147" max="8148" width="6.5703125" style="1" bestFit="1" customWidth="1"/>
    <col min="8149" max="8149" width="4" style="1" bestFit="1" customWidth="1"/>
    <col min="8150" max="8150" width="6.5703125" style="1" bestFit="1" customWidth="1"/>
    <col min="8151" max="8152" width="5.5703125" style="1" bestFit="1" customWidth="1"/>
    <col min="8153" max="8153" width="9.5703125" style="1" bestFit="1" customWidth="1"/>
    <col min="8154" max="8154" width="7.42578125" style="1" bestFit="1" customWidth="1"/>
    <col min="8155" max="8155" width="11.42578125" style="1"/>
    <col min="8156" max="8156" width="16.42578125" style="1" bestFit="1" customWidth="1"/>
    <col min="8157" max="8157" width="9.28515625" style="1" bestFit="1" customWidth="1"/>
    <col min="8158" max="8163" width="5.85546875" style="1" bestFit="1" customWidth="1"/>
    <col min="8164" max="8164" width="5.5703125" style="1" bestFit="1" customWidth="1"/>
    <col min="8165" max="8165" width="5.85546875" style="1" bestFit="1" customWidth="1"/>
    <col min="8166" max="8166" width="11.42578125" style="1"/>
    <col min="8167" max="8167" width="9.5703125" style="1" bestFit="1" customWidth="1"/>
    <col min="8168" max="8168" width="8.7109375" style="1" bestFit="1" customWidth="1"/>
    <col min="8169" max="8369" width="11.42578125" style="1"/>
    <col min="8370" max="8370" width="3.7109375" style="1" customWidth="1"/>
    <col min="8371" max="8373" width="4.28515625" style="1" customWidth="1"/>
    <col min="8374" max="8374" width="6.140625" style="1" customWidth="1"/>
    <col min="8375" max="8375" width="9.85546875" style="1" customWidth="1"/>
    <col min="8376" max="8386" width="10" style="1" customWidth="1"/>
    <col min="8387" max="8387" width="17.7109375" style="1" customWidth="1"/>
    <col min="8388" max="8393" width="11.42578125" style="1"/>
    <col min="8394" max="8394" width="16.42578125" style="1" bestFit="1" customWidth="1"/>
    <col min="8395" max="8395" width="8.5703125" style="1" bestFit="1" customWidth="1"/>
    <col min="8396" max="8398" width="5.5703125" style="1" bestFit="1" customWidth="1"/>
    <col min="8399" max="8400" width="6.5703125" style="1" bestFit="1" customWidth="1"/>
    <col min="8401" max="8402" width="5.5703125" style="1" bestFit="1" customWidth="1"/>
    <col min="8403" max="8404" width="6.5703125" style="1" bestFit="1" customWidth="1"/>
    <col min="8405" max="8405" width="4" style="1" bestFit="1" customWidth="1"/>
    <col min="8406" max="8406" width="6.5703125" style="1" bestFit="1" customWidth="1"/>
    <col min="8407" max="8408" width="5.5703125" style="1" bestFit="1" customWidth="1"/>
    <col min="8409" max="8409" width="9.5703125" style="1" bestFit="1" customWidth="1"/>
    <col min="8410" max="8410" width="7.42578125" style="1" bestFit="1" customWidth="1"/>
    <col min="8411" max="8411" width="11.42578125" style="1"/>
    <col min="8412" max="8412" width="16.42578125" style="1" bestFit="1" customWidth="1"/>
    <col min="8413" max="8413" width="9.28515625" style="1" bestFit="1" customWidth="1"/>
    <col min="8414" max="8419" width="5.85546875" style="1" bestFit="1" customWidth="1"/>
    <col min="8420" max="8420" width="5.5703125" style="1" bestFit="1" customWidth="1"/>
    <col min="8421" max="8421" width="5.85546875" style="1" bestFit="1" customWidth="1"/>
    <col min="8422" max="8422" width="11.42578125" style="1"/>
    <col min="8423" max="8423" width="9.5703125" style="1" bestFit="1" customWidth="1"/>
    <col min="8424" max="8424" width="8.7109375" style="1" bestFit="1" customWidth="1"/>
    <col min="8425" max="8625" width="11.42578125" style="1"/>
    <col min="8626" max="8626" width="3.7109375" style="1" customWidth="1"/>
    <col min="8627" max="8629" width="4.28515625" style="1" customWidth="1"/>
    <col min="8630" max="8630" width="6.140625" style="1" customWidth="1"/>
    <col min="8631" max="8631" width="9.85546875" style="1" customWidth="1"/>
    <col min="8632" max="8642" width="10" style="1" customWidth="1"/>
    <col min="8643" max="8643" width="17.7109375" style="1" customWidth="1"/>
    <col min="8644" max="8649" width="11.42578125" style="1"/>
    <col min="8650" max="8650" width="16.42578125" style="1" bestFit="1" customWidth="1"/>
    <col min="8651" max="8651" width="8.5703125" style="1" bestFit="1" customWidth="1"/>
    <col min="8652" max="8654" width="5.5703125" style="1" bestFit="1" customWidth="1"/>
    <col min="8655" max="8656" width="6.5703125" style="1" bestFit="1" customWidth="1"/>
    <col min="8657" max="8658" width="5.5703125" style="1" bestFit="1" customWidth="1"/>
    <col min="8659" max="8660" width="6.5703125" style="1" bestFit="1" customWidth="1"/>
    <col min="8661" max="8661" width="4" style="1" bestFit="1" customWidth="1"/>
    <col min="8662" max="8662" width="6.5703125" style="1" bestFit="1" customWidth="1"/>
    <col min="8663" max="8664" width="5.5703125" style="1" bestFit="1" customWidth="1"/>
    <col min="8665" max="8665" width="9.5703125" style="1" bestFit="1" customWidth="1"/>
    <col min="8666" max="8666" width="7.42578125" style="1" bestFit="1" customWidth="1"/>
    <col min="8667" max="8667" width="11.42578125" style="1"/>
    <col min="8668" max="8668" width="16.42578125" style="1" bestFit="1" customWidth="1"/>
    <col min="8669" max="8669" width="9.28515625" style="1" bestFit="1" customWidth="1"/>
    <col min="8670" max="8675" width="5.85546875" style="1" bestFit="1" customWidth="1"/>
    <col min="8676" max="8676" width="5.5703125" style="1" bestFit="1" customWidth="1"/>
    <col min="8677" max="8677" width="5.85546875" style="1" bestFit="1" customWidth="1"/>
    <col min="8678" max="8678" width="11.42578125" style="1"/>
    <col min="8679" max="8679" width="9.5703125" style="1" bestFit="1" customWidth="1"/>
    <col min="8680" max="8680" width="8.7109375" style="1" bestFit="1" customWidth="1"/>
    <col min="8681" max="8881" width="11.42578125" style="1"/>
    <col min="8882" max="8882" width="3.7109375" style="1" customWidth="1"/>
    <col min="8883" max="8885" width="4.28515625" style="1" customWidth="1"/>
    <col min="8886" max="8886" width="6.140625" style="1" customWidth="1"/>
    <col min="8887" max="8887" width="9.85546875" style="1" customWidth="1"/>
    <col min="8888" max="8898" width="10" style="1" customWidth="1"/>
    <col min="8899" max="8899" width="17.7109375" style="1" customWidth="1"/>
    <col min="8900" max="8905" width="11.42578125" style="1"/>
    <col min="8906" max="8906" width="16.42578125" style="1" bestFit="1" customWidth="1"/>
    <col min="8907" max="8907" width="8.5703125" style="1" bestFit="1" customWidth="1"/>
    <col min="8908" max="8910" width="5.5703125" style="1" bestFit="1" customWidth="1"/>
    <col min="8911" max="8912" width="6.5703125" style="1" bestFit="1" customWidth="1"/>
    <col min="8913" max="8914" width="5.5703125" style="1" bestFit="1" customWidth="1"/>
    <col min="8915" max="8916" width="6.5703125" style="1" bestFit="1" customWidth="1"/>
    <col min="8917" max="8917" width="4" style="1" bestFit="1" customWidth="1"/>
    <col min="8918" max="8918" width="6.5703125" style="1" bestFit="1" customWidth="1"/>
    <col min="8919" max="8920" width="5.5703125" style="1" bestFit="1" customWidth="1"/>
    <col min="8921" max="8921" width="9.5703125" style="1" bestFit="1" customWidth="1"/>
    <col min="8922" max="8922" width="7.42578125" style="1" bestFit="1" customWidth="1"/>
    <col min="8923" max="8923" width="11.42578125" style="1"/>
    <col min="8924" max="8924" width="16.42578125" style="1" bestFit="1" customWidth="1"/>
    <col min="8925" max="8925" width="9.28515625" style="1" bestFit="1" customWidth="1"/>
    <col min="8926" max="8931" width="5.85546875" style="1" bestFit="1" customWidth="1"/>
    <col min="8932" max="8932" width="5.5703125" style="1" bestFit="1" customWidth="1"/>
    <col min="8933" max="8933" width="5.85546875" style="1" bestFit="1" customWidth="1"/>
    <col min="8934" max="8934" width="11.42578125" style="1"/>
    <col min="8935" max="8935" width="9.5703125" style="1" bestFit="1" customWidth="1"/>
    <col min="8936" max="8936" width="8.7109375" style="1" bestFit="1" customWidth="1"/>
    <col min="8937" max="9137" width="11.42578125" style="1"/>
    <col min="9138" max="9138" width="3.7109375" style="1" customWidth="1"/>
    <col min="9139" max="9141" width="4.28515625" style="1" customWidth="1"/>
    <col min="9142" max="9142" width="6.140625" style="1" customWidth="1"/>
    <col min="9143" max="9143" width="9.85546875" style="1" customWidth="1"/>
    <col min="9144" max="9154" width="10" style="1" customWidth="1"/>
    <col min="9155" max="9155" width="17.7109375" style="1" customWidth="1"/>
    <col min="9156" max="9161" width="11.42578125" style="1"/>
    <col min="9162" max="9162" width="16.42578125" style="1" bestFit="1" customWidth="1"/>
    <col min="9163" max="9163" width="8.5703125" style="1" bestFit="1" customWidth="1"/>
    <col min="9164" max="9166" width="5.5703125" style="1" bestFit="1" customWidth="1"/>
    <col min="9167" max="9168" width="6.5703125" style="1" bestFit="1" customWidth="1"/>
    <col min="9169" max="9170" width="5.5703125" style="1" bestFit="1" customWidth="1"/>
    <col min="9171" max="9172" width="6.5703125" style="1" bestFit="1" customWidth="1"/>
    <col min="9173" max="9173" width="4" style="1" bestFit="1" customWidth="1"/>
    <col min="9174" max="9174" width="6.5703125" style="1" bestFit="1" customWidth="1"/>
    <col min="9175" max="9176" width="5.5703125" style="1" bestFit="1" customWidth="1"/>
    <col min="9177" max="9177" width="9.5703125" style="1" bestFit="1" customWidth="1"/>
    <col min="9178" max="9178" width="7.42578125" style="1" bestFit="1" customWidth="1"/>
    <col min="9179" max="9179" width="11.42578125" style="1"/>
    <col min="9180" max="9180" width="16.42578125" style="1" bestFit="1" customWidth="1"/>
    <col min="9181" max="9181" width="9.28515625" style="1" bestFit="1" customWidth="1"/>
    <col min="9182" max="9187" width="5.85546875" style="1" bestFit="1" customWidth="1"/>
    <col min="9188" max="9188" width="5.5703125" style="1" bestFit="1" customWidth="1"/>
    <col min="9189" max="9189" width="5.85546875" style="1" bestFit="1" customWidth="1"/>
    <col min="9190" max="9190" width="11.42578125" style="1"/>
    <col min="9191" max="9191" width="9.5703125" style="1" bestFit="1" customWidth="1"/>
    <col min="9192" max="9192" width="8.7109375" style="1" bestFit="1" customWidth="1"/>
    <col min="9193" max="9393" width="11.42578125" style="1"/>
    <col min="9394" max="9394" width="3.7109375" style="1" customWidth="1"/>
    <col min="9395" max="9397" width="4.28515625" style="1" customWidth="1"/>
    <col min="9398" max="9398" width="6.140625" style="1" customWidth="1"/>
    <col min="9399" max="9399" width="9.85546875" style="1" customWidth="1"/>
    <col min="9400" max="9410" width="10" style="1" customWidth="1"/>
    <col min="9411" max="9411" width="17.7109375" style="1" customWidth="1"/>
    <col min="9412" max="9417" width="11.42578125" style="1"/>
    <col min="9418" max="9418" width="16.42578125" style="1" bestFit="1" customWidth="1"/>
    <col min="9419" max="9419" width="8.5703125" style="1" bestFit="1" customWidth="1"/>
    <col min="9420" max="9422" width="5.5703125" style="1" bestFit="1" customWidth="1"/>
    <col min="9423" max="9424" width="6.5703125" style="1" bestFit="1" customWidth="1"/>
    <col min="9425" max="9426" width="5.5703125" style="1" bestFit="1" customWidth="1"/>
    <col min="9427" max="9428" width="6.5703125" style="1" bestFit="1" customWidth="1"/>
    <col min="9429" max="9429" width="4" style="1" bestFit="1" customWidth="1"/>
    <col min="9430" max="9430" width="6.5703125" style="1" bestFit="1" customWidth="1"/>
    <col min="9431" max="9432" width="5.5703125" style="1" bestFit="1" customWidth="1"/>
    <col min="9433" max="9433" width="9.5703125" style="1" bestFit="1" customWidth="1"/>
    <col min="9434" max="9434" width="7.42578125" style="1" bestFit="1" customWidth="1"/>
    <col min="9435" max="9435" width="11.42578125" style="1"/>
    <col min="9436" max="9436" width="16.42578125" style="1" bestFit="1" customWidth="1"/>
    <col min="9437" max="9437" width="9.28515625" style="1" bestFit="1" customWidth="1"/>
    <col min="9438" max="9443" width="5.85546875" style="1" bestFit="1" customWidth="1"/>
    <col min="9444" max="9444" width="5.5703125" style="1" bestFit="1" customWidth="1"/>
    <col min="9445" max="9445" width="5.85546875" style="1" bestFit="1" customWidth="1"/>
    <col min="9446" max="9446" width="11.42578125" style="1"/>
    <col min="9447" max="9447" width="9.5703125" style="1" bestFit="1" customWidth="1"/>
    <col min="9448" max="9448" width="8.7109375" style="1" bestFit="1" customWidth="1"/>
    <col min="9449" max="9649" width="11.42578125" style="1"/>
    <col min="9650" max="9650" width="3.7109375" style="1" customWidth="1"/>
    <col min="9651" max="9653" width="4.28515625" style="1" customWidth="1"/>
    <col min="9654" max="9654" width="6.140625" style="1" customWidth="1"/>
    <col min="9655" max="9655" width="9.85546875" style="1" customWidth="1"/>
    <col min="9656" max="9666" width="10" style="1" customWidth="1"/>
    <col min="9667" max="9667" width="17.7109375" style="1" customWidth="1"/>
    <col min="9668" max="9673" width="11.42578125" style="1"/>
    <col min="9674" max="9674" width="16.42578125" style="1" bestFit="1" customWidth="1"/>
    <col min="9675" max="9675" width="8.5703125" style="1" bestFit="1" customWidth="1"/>
    <col min="9676" max="9678" width="5.5703125" style="1" bestFit="1" customWidth="1"/>
    <col min="9679" max="9680" width="6.5703125" style="1" bestFit="1" customWidth="1"/>
    <col min="9681" max="9682" width="5.5703125" style="1" bestFit="1" customWidth="1"/>
    <col min="9683" max="9684" width="6.5703125" style="1" bestFit="1" customWidth="1"/>
    <col min="9685" max="9685" width="4" style="1" bestFit="1" customWidth="1"/>
    <col min="9686" max="9686" width="6.5703125" style="1" bestFit="1" customWidth="1"/>
    <col min="9687" max="9688" width="5.5703125" style="1" bestFit="1" customWidth="1"/>
    <col min="9689" max="9689" width="9.5703125" style="1" bestFit="1" customWidth="1"/>
    <col min="9690" max="9690" width="7.42578125" style="1" bestFit="1" customWidth="1"/>
    <col min="9691" max="9691" width="11.42578125" style="1"/>
    <col min="9692" max="9692" width="16.42578125" style="1" bestFit="1" customWidth="1"/>
    <col min="9693" max="9693" width="9.28515625" style="1" bestFit="1" customWidth="1"/>
    <col min="9694" max="9699" width="5.85546875" style="1" bestFit="1" customWidth="1"/>
    <col min="9700" max="9700" width="5.5703125" style="1" bestFit="1" customWidth="1"/>
    <col min="9701" max="9701" width="5.85546875" style="1" bestFit="1" customWidth="1"/>
    <col min="9702" max="9702" width="11.42578125" style="1"/>
    <col min="9703" max="9703" width="9.5703125" style="1" bestFit="1" customWidth="1"/>
    <col min="9704" max="9704" width="8.7109375" style="1" bestFit="1" customWidth="1"/>
    <col min="9705" max="9905" width="11.42578125" style="1"/>
    <col min="9906" max="9906" width="3.7109375" style="1" customWidth="1"/>
    <col min="9907" max="9909" width="4.28515625" style="1" customWidth="1"/>
    <col min="9910" max="9910" width="6.140625" style="1" customWidth="1"/>
    <col min="9911" max="9911" width="9.85546875" style="1" customWidth="1"/>
    <col min="9912" max="9922" width="10" style="1" customWidth="1"/>
    <col min="9923" max="9923" width="17.7109375" style="1" customWidth="1"/>
    <col min="9924" max="9929" width="11.42578125" style="1"/>
    <col min="9930" max="9930" width="16.42578125" style="1" bestFit="1" customWidth="1"/>
    <col min="9931" max="9931" width="8.5703125" style="1" bestFit="1" customWidth="1"/>
    <col min="9932" max="9934" width="5.5703125" style="1" bestFit="1" customWidth="1"/>
    <col min="9935" max="9936" width="6.5703125" style="1" bestFit="1" customWidth="1"/>
    <col min="9937" max="9938" width="5.5703125" style="1" bestFit="1" customWidth="1"/>
    <col min="9939" max="9940" width="6.5703125" style="1" bestFit="1" customWidth="1"/>
    <col min="9941" max="9941" width="4" style="1" bestFit="1" customWidth="1"/>
    <col min="9942" max="9942" width="6.5703125" style="1" bestFit="1" customWidth="1"/>
    <col min="9943" max="9944" width="5.5703125" style="1" bestFit="1" customWidth="1"/>
    <col min="9945" max="9945" width="9.5703125" style="1" bestFit="1" customWidth="1"/>
    <col min="9946" max="9946" width="7.42578125" style="1" bestFit="1" customWidth="1"/>
    <col min="9947" max="9947" width="11.42578125" style="1"/>
    <col min="9948" max="9948" width="16.42578125" style="1" bestFit="1" customWidth="1"/>
    <col min="9949" max="9949" width="9.28515625" style="1" bestFit="1" customWidth="1"/>
    <col min="9950" max="9955" width="5.85546875" style="1" bestFit="1" customWidth="1"/>
    <col min="9956" max="9956" width="5.5703125" style="1" bestFit="1" customWidth="1"/>
    <col min="9957" max="9957" width="5.85546875" style="1" bestFit="1" customWidth="1"/>
    <col min="9958" max="9958" width="11.42578125" style="1"/>
    <col min="9959" max="9959" width="9.5703125" style="1" bestFit="1" customWidth="1"/>
    <col min="9960" max="9960" width="8.7109375" style="1" bestFit="1" customWidth="1"/>
    <col min="9961" max="10161" width="11.42578125" style="1"/>
    <col min="10162" max="10162" width="3.7109375" style="1" customWidth="1"/>
    <col min="10163" max="10165" width="4.28515625" style="1" customWidth="1"/>
    <col min="10166" max="10166" width="6.140625" style="1" customWidth="1"/>
    <col min="10167" max="10167" width="9.85546875" style="1" customWidth="1"/>
    <col min="10168" max="10178" width="10" style="1" customWidth="1"/>
    <col min="10179" max="10179" width="17.7109375" style="1" customWidth="1"/>
    <col min="10180" max="10185" width="11.42578125" style="1"/>
    <col min="10186" max="10186" width="16.42578125" style="1" bestFit="1" customWidth="1"/>
    <col min="10187" max="10187" width="8.5703125" style="1" bestFit="1" customWidth="1"/>
    <col min="10188" max="10190" width="5.5703125" style="1" bestFit="1" customWidth="1"/>
    <col min="10191" max="10192" width="6.5703125" style="1" bestFit="1" customWidth="1"/>
    <col min="10193" max="10194" width="5.5703125" style="1" bestFit="1" customWidth="1"/>
    <col min="10195" max="10196" width="6.5703125" style="1" bestFit="1" customWidth="1"/>
    <col min="10197" max="10197" width="4" style="1" bestFit="1" customWidth="1"/>
    <col min="10198" max="10198" width="6.5703125" style="1" bestFit="1" customWidth="1"/>
    <col min="10199" max="10200" width="5.5703125" style="1" bestFit="1" customWidth="1"/>
    <col min="10201" max="10201" width="9.5703125" style="1" bestFit="1" customWidth="1"/>
    <col min="10202" max="10202" width="7.42578125" style="1" bestFit="1" customWidth="1"/>
    <col min="10203" max="10203" width="11.42578125" style="1"/>
    <col min="10204" max="10204" width="16.42578125" style="1" bestFit="1" customWidth="1"/>
    <col min="10205" max="10205" width="9.28515625" style="1" bestFit="1" customWidth="1"/>
    <col min="10206" max="10211" width="5.85546875" style="1" bestFit="1" customWidth="1"/>
    <col min="10212" max="10212" width="5.5703125" style="1" bestFit="1" customWidth="1"/>
    <col min="10213" max="10213" width="5.85546875" style="1" bestFit="1" customWidth="1"/>
    <col min="10214" max="10214" width="11.42578125" style="1"/>
    <col min="10215" max="10215" width="9.5703125" style="1" bestFit="1" customWidth="1"/>
    <col min="10216" max="10216" width="8.7109375" style="1" bestFit="1" customWidth="1"/>
    <col min="10217" max="10417" width="11.42578125" style="1"/>
    <col min="10418" max="10418" width="3.7109375" style="1" customWidth="1"/>
    <col min="10419" max="10421" width="4.28515625" style="1" customWidth="1"/>
    <col min="10422" max="10422" width="6.140625" style="1" customWidth="1"/>
    <col min="10423" max="10423" width="9.85546875" style="1" customWidth="1"/>
    <col min="10424" max="10434" width="10" style="1" customWidth="1"/>
    <col min="10435" max="10435" width="17.7109375" style="1" customWidth="1"/>
    <col min="10436" max="10441" width="11.42578125" style="1"/>
    <col min="10442" max="10442" width="16.42578125" style="1" bestFit="1" customWidth="1"/>
    <col min="10443" max="10443" width="8.5703125" style="1" bestFit="1" customWidth="1"/>
    <col min="10444" max="10446" width="5.5703125" style="1" bestFit="1" customWidth="1"/>
    <col min="10447" max="10448" width="6.5703125" style="1" bestFit="1" customWidth="1"/>
    <col min="10449" max="10450" width="5.5703125" style="1" bestFit="1" customWidth="1"/>
    <col min="10451" max="10452" width="6.5703125" style="1" bestFit="1" customWidth="1"/>
    <col min="10453" max="10453" width="4" style="1" bestFit="1" customWidth="1"/>
    <col min="10454" max="10454" width="6.5703125" style="1" bestFit="1" customWidth="1"/>
    <col min="10455" max="10456" width="5.5703125" style="1" bestFit="1" customWidth="1"/>
    <col min="10457" max="10457" width="9.5703125" style="1" bestFit="1" customWidth="1"/>
    <col min="10458" max="10458" width="7.42578125" style="1" bestFit="1" customWidth="1"/>
    <col min="10459" max="10459" width="11.42578125" style="1"/>
    <col min="10460" max="10460" width="16.42578125" style="1" bestFit="1" customWidth="1"/>
    <col min="10461" max="10461" width="9.28515625" style="1" bestFit="1" customWidth="1"/>
    <col min="10462" max="10467" width="5.85546875" style="1" bestFit="1" customWidth="1"/>
    <col min="10468" max="10468" width="5.5703125" style="1" bestFit="1" customWidth="1"/>
    <col min="10469" max="10469" width="5.85546875" style="1" bestFit="1" customWidth="1"/>
    <col min="10470" max="10470" width="11.42578125" style="1"/>
    <col min="10471" max="10471" width="9.5703125" style="1" bestFit="1" customWidth="1"/>
    <col min="10472" max="10472" width="8.7109375" style="1" bestFit="1" customWidth="1"/>
    <col min="10473" max="10673" width="11.42578125" style="1"/>
    <col min="10674" max="10674" width="3.7109375" style="1" customWidth="1"/>
    <col min="10675" max="10677" width="4.28515625" style="1" customWidth="1"/>
    <col min="10678" max="10678" width="6.140625" style="1" customWidth="1"/>
    <col min="10679" max="10679" width="9.85546875" style="1" customWidth="1"/>
    <col min="10680" max="10690" width="10" style="1" customWidth="1"/>
    <col min="10691" max="10691" width="17.7109375" style="1" customWidth="1"/>
    <col min="10692" max="10697" width="11.42578125" style="1"/>
    <col min="10698" max="10698" width="16.42578125" style="1" bestFit="1" customWidth="1"/>
    <col min="10699" max="10699" width="8.5703125" style="1" bestFit="1" customWidth="1"/>
    <col min="10700" max="10702" width="5.5703125" style="1" bestFit="1" customWidth="1"/>
    <col min="10703" max="10704" width="6.5703125" style="1" bestFit="1" customWidth="1"/>
    <col min="10705" max="10706" width="5.5703125" style="1" bestFit="1" customWidth="1"/>
    <col min="10707" max="10708" width="6.5703125" style="1" bestFit="1" customWidth="1"/>
    <col min="10709" max="10709" width="4" style="1" bestFit="1" customWidth="1"/>
    <col min="10710" max="10710" width="6.5703125" style="1" bestFit="1" customWidth="1"/>
    <col min="10711" max="10712" width="5.5703125" style="1" bestFit="1" customWidth="1"/>
    <col min="10713" max="10713" width="9.5703125" style="1" bestFit="1" customWidth="1"/>
    <col min="10714" max="10714" width="7.42578125" style="1" bestFit="1" customWidth="1"/>
    <col min="10715" max="10715" width="11.42578125" style="1"/>
    <col min="10716" max="10716" width="16.42578125" style="1" bestFit="1" customWidth="1"/>
    <col min="10717" max="10717" width="9.28515625" style="1" bestFit="1" customWidth="1"/>
    <col min="10718" max="10723" width="5.85546875" style="1" bestFit="1" customWidth="1"/>
    <col min="10724" max="10724" width="5.5703125" style="1" bestFit="1" customWidth="1"/>
    <col min="10725" max="10725" width="5.85546875" style="1" bestFit="1" customWidth="1"/>
    <col min="10726" max="10726" width="11.42578125" style="1"/>
    <col min="10727" max="10727" width="9.5703125" style="1" bestFit="1" customWidth="1"/>
    <col min="10728" max="10728" width="8.7109375" style="1" bestFit="1" customWidth="1"/>
    <col min="10729" max="10929" width="11.42578125" style="1"/>
    <col min="10930" max="10930" width="3.7109375" style="1" customWidth="1"/>
    <col min="10931" max="10933" width="4.28515625" style="1" customWidth="1"/>
    <col min="10934" max="10934" width="6.140625" style="1" customWidth="1"/>
    <col min="10935" max="10935" width="9.85546875" style="1" customWidth="1"/>
    <col min="10936" max="10946" width="10" style="1" customWidth="1"/>
    <col min="10947" max="10947" width="17.7109375" style="1" customWidth="1"/>
    <col min="10948" max="10953" width="11.42578125" style="1"/>
    <col min="10954" max="10954" width="16.42578125" style="1" bestFit="1" customWidth="1"/>
    <col min="10955" max="10955" width="8.5703125" style="1" bestFit="1" customWidth="1"/>
    <col min="10956" max="10958" width="5.5703125" style="1" bestFit="1" customWidth="1"/>
    <col min="10959" max="10960" width="6.5703125" style="1" bestFit="1" customWidth="1"/>
    <col min="10961" max="10962" width="5.5703125" style="1" bestFit="1" customWidth="1"/>
    <col min="10963" max="10964" width="6.5703125" style="1" bestFit="1" customWidth="1"/>
    <col min="10965" max="10965" width="4" style="1" bestFit="1" customWidth="1"/>
    <col min="10966" max="10966" width="6.5703125" style="1" bestFit="1" customWidth="1"/>
    <col min="10967" max="10968" width="5.5703125" style="1" bestFit="1" customWidth="1"/>
    <col min="10969" max="10969" width="9.5703125" style="1" bestFit="1" customWidth="1"/>
    <col min="10970" max="10970" width="7.42578125" style="1" bestFit="1" customWidth="1"/>
    <col min="10971" max="10971" width="11.42578125" style="1"/>
    <col min="10972" max="10972" width="16.42578125" style="1" bestFit="1" customWidth="1"/>
    <col min="10973" max="10973" width="9.28515625" style="1" bestFit="1" customWidth="1"/>
    <col min="10974" max="10979" width="5.85546875" style="1" bestFit="1" customWidth="1"/>
    <col min="10980" max="10980" width="5.5703125" style="1" bestFit="1" customWidth="1"/>
    <col min="10981" max="10981" width="5.85546875" style="1" bestFit="1" customWidth="1"/>
    <col min="10982" max="10982" width="11.42578125" style="1"/>
    <col min="10983" max="10983" width="9.5703125" style="1" bestFit="1" customWidth="1"/>
    <col min="10984" max="10984" width="8.7109375" style="1" bestFit="1" customWidth="1"/>
    <col min="10985" max="11185" width="11.42578125" style="1"/>
    <col min="11186" max="11186" width="3.7109375" style="1" customWidth="1"/>
    <col min="11187" max="11189" width="4.28515625" style="1" customWidth="1"/>
    <col min="11190" max="11190" width="6.140625" style="1" customWidth="1"/>
    <col min="11191" max="11191" width="9.85546875" style="1" customWidth="1"/>
    <col min="11192" max="11202" width="10" style="1" customWidth="1"/>
    <col min="11203" max="11203" width="17.7109375" style="1" customWidth="1"/>
    <col min="11204" max="11209" width="11.42578125" style="1"/>
    <col min="11210" max="11210" width="16.42578125" style="1" bestFit="1" customWidth="1"/>
    <col min="11211" max="11211" width="8.5703125" style="1" bestFit="1" customWidth="1"/>
    <col min="11212" max="11214" width="5.5703125" style="1" bestFit="1" customWidth="1"/>
    <col min="11215" max="11216" width="6.5703125" style="1" bestFit="1" customWidth="1"/>
    <col min="11217" max="11218" width="5.5703125" style="1" bestFit="1" customWidth="1"/>
    <col min="11219" max="11220" width="6.5703125" style="1" bestFit="1" customWidth="1"/>
    <col min="11221" max="11221" width="4" style="1" bestFit="1" customWidth="1"/>
    <col min="11222" max="11222" width="6.5703125" style="1" bestFit="1" customWidth="1"/>
    <col min="11223" max="11224" width="5.5703125" style="1" bestFit="1" customWidth="1"/>
    <col min="11225" max="11225" width="9.5703125" style="1" bestFit="1" customWidth="1"/>
    <col min="11226" max="11226" width="7.42578125" style="1" bestFit="1" customWidth="1"/>
    <col min="11227" max="11227" width="11.42578125" style="1"/>
    <col min="11228" max="11228" width="16.42578125" style="1" bestFit="1" customWidth="1"/>
    <col min="11229" max="11229" width="9.28515625" style="1" bestFit="1" customWidth="1"/>
    <col min="11230" max="11235" width="5.85546875" style="1" bestFit="1" customWidth="1"/>
    <col min="11236" max="11236" width="5.5703125" style="1" bestFit="1" customWidth="1"/>
    <col min="11237" max="11237" width="5.85546875" style="1" bestFit="1" customWidth="1"/>
    <col min="11238" max="11238" width="11.42578125" style="1"/>
    <col min="11239" max="11239" width="9.5703125" style="1" bestFit="1" customWidth="1"/>
    <col min="11240" max="11240" width="8.7109375" style="1" bestFit="1" customWidth="1"/>
    <col min="11241" max="11441" width="11.42578125" style="1"/>
    <col min="11442" max="11442" width="3.7109375" style="1" customWidth="1"/>
    <col min="11443" max="11445" width="4.28515625" style="1" customWidth="1"/>
    <col min="11446" max="11446" width="6.140625" style="1" customWidth="1"/>
    <col min="11447" max="11447" width="9.85546875" style="1" customWidth="1"/>
    <col min="11448" max="11458" width="10" style="1" customWidth="1"/>
    <col min="11459" max="11459" width="17.7109375" style="1" customWidth="1"/>
    <col min="11460" max="11465" width="11.42578125" style="1"/>
    <col min="11466" max="11466" width="16.42578125" style="1" bestFit="1" customWidth="1"/>
    <col min="11467" max="11467" width="8.5703125" style="1" bestFit="1" customWidth="1"/>
    <col min="11468" max="11470" width="5.5703125" style="1" bestFit="1" customWidth="1"/>
    <col min="11471" max="11472" width="6.5703125" style="1" bestFit="1" customWidth="1"/>
    <col min="11473" max="11474" width="5.5703125" style="1" bestFit="1" customWidth="1"/>
    <col min="11475" max="11476" width="6.5703125" style="1" bestFit="1" customWidth="1"/>
    <col min="11477" max="11477" width="4" style="1" bestFit="1" customWidth="1"/>
    <col min="11478" max="11478" width="6.5703125" style="1" bestFit="1" customWidth="1"/>
    <col min="11479" max="11480" width="5.5703125" style="1" bestFit="1" customWidth="1"/>
    <col min="11481" max="11481" width="9.5703125" style="1" bestFit="1" customWidth="1"/>
    <col min="11482" max="11482" width="7.42578125" style="1" bestFit="1" customWidth="1"/>
    <col min="11483" max="11483" width="11.42578125" style="1"/>
    <col min="11484" max="11484" width="16.42578125" style="1" bestFit="1" customWidth="1"/>
    <col min="11485" max="11485" width="9.28515625" style="1" bestFit="1" customWidth="1"/>
    <col min="11486" max="11491" width="5.85546875" style="1" bestFit="1" customWidth="1"/>
    <col min="11492" max="11492" width="5.5703125" style="1" bestFit="1" customWidth="1"/>
    <col min="11493" max="11493" width="5.85546875" style="1" bestFit="1" customWidth="1"/>
    <col min="11494" max="11494" width="11.42578125" style="1"/>
    <col min="11495" max="11495" width="9.5703125" style="1" bestFit="1" customWidth="1"/>
    <col min="11496" max="11496" width="8.7109375" style="1" bestFit="1" customWidth="1"/>
    <col min="11497" max="11697" width="11.42578125" style="1"/>
    <col min="11698" max="11698" width="3.7109375" style="1" customWidth="1"/>
    <col min="11699" max="11701" width="4.28515625" style="1" customWidth="1"/>
    <col min="11702" max="11702" width="6.140625" style="1" customWidth="1"/>
    <col min="11703" max="11703" width="9.85546875" style="1" customWidth="1"/>
    <col min="11704" max="11714" width="10" style="1" customWidth="1"/>
    <col min="11715" max="11715" width="17.7109375" style="1" customWidth="1"/>
    <col min="11716" max="11721" width="11.42578125" style="1"/>
    <col min="11722" max="11722" width="16.42578125" style="1" bestFit="1" customWidth="1"/>
    <col min="11723" max="11723" width="8.5703125" style="1" bestFit="1" customWidth="1"/>
    <col min="11724" max="11726" width="5.5703125" style="1" bestFit="1" customWidth="1"/>
    <col min="11727" max="11728" width="6.5703125" style="1" bestFit="1" customWidth="1"/>
    <col min="11729" max="11730" width="5.5703125" style="1" bestFit="1" customWidth="1"/>
    <col min="11731" max="11732" width="6.5703125" style="1" bestFit="1" customWidth="1"/>
    <col min="11733" max="11733" width="4" style="1" bestFit="1" customWidth="1"/>
    <col min="11734" max="11734" width="6.5703125" style="1" bestFit="1" customWidth="1"/>
    <col min="11735" max="11736" width="5.5703125" style="1" bestFit="1" customWidth="1"/>
    <col min="11737" max="11737" width="9.5703125" style="1" bestFit="1" customWidth="1"/>
    <col min="11738" max="11738" width="7.42578125" style="1" bestFit="1" customWidth="1"/>
    <col min="11739" max="11739" width="11.42578125" style="1"/>
    <col min="11740" max="11740" width="16.42578125" style="1" bestFit="1" customWidth="1"/>
    <col min="11741" max="11741" width="9.28515625" style="1" bestFit="1" customWidth="1"/>
    <col min="11742" max="11747" width="5.85546875" style="1" bestFit="1" customWidth="1"/>
    <col min="11748" max="11748" width="5.5703125" style="1" bestFit="1" customWidth="1"/>
    <col min="11749" max="11749" width="5.85546875" style="1" bestFit="1" customWidth="1"/>
    <col min="11750" max="11750" width="11.42578125" style="1"/>
    <col min="11751" max="11751" width="9.5703125" style="1" bestFit="1" customWidth="1"/>
    <col min="11752" max="11752" width="8.7109375" style="1" bestFit="1" customWidth="1"/>
    <col min="11753" max="11953" width="11.42578125" style="1"/>
    <col min="11954" max="11954" width="3.7109375" style="1" customWidth="1"/>
    <col min="11955" max="11957" width="4.28515625" style="1" customWidth="1"/>
    <col min="11958" max="11958" width="6.140625" style="1" customWidth="1"/>
    <col min="11959" max="11959" width="9.85546875" style="1" customWidth="1"/>
    <col min="11960" max="11970" width="10" style="1" customWidth="1"/>
    <col min="11971" max="11971" width="17.7109375" style="1" customWidth="1"/>
    <col min="11972" max="11977" width="11.42578125" style="1"/>
    <col min="11978" max="11978" width="16.42578125" style="1" bestFit="1" customWidth="1"/>
    <col min="11979" max="11979" width="8.5703125" style="1" bestFit="1" customWidth="1"/>
    <col min="11980" max="11982" width="5.5703125" style="1" bestFit="1" customWidth="1"/>
    <col min="11983" max="11984" width="6.5703125" style="1" bestFit="1" customWidth="1"/>
    <col min="11985" max="11986" width="5.5703125" style="1" bestFit="1" customWidth="1"/>
    <col min="11987" max="11988" width="6.5703125" style="1" bestFit="1" customWidth="1"/>
    <col min="11989" max="11989" width="4" style="1" bestFit="1" customWidth="1"/>
    <col min="11990" max="11990" width="6.5703125" style="1" bestFit="1" customWidth="1"/>
    <col min="11991" max="11992" width="5.5703125" style="1" bestFit="1" customWidth="1"/>
    <col min="11993" max="11993" width="9.5703125" style="1" bestFit="1" customWidth="1"/>
    <col min="11994" max="11994" width="7.42578125" style="1" bestFit="1" customWidth="1"/>
    <col min="11995" max="11995" width="11.42578125" style="1"/>
    <col min="11996" max="11996" width="16.42578125" style="1" bestFit="1" customWidth="1"/>
    <col min="11997" max="11997" width="9.28515625" style="1" bestFit="1" customWidth="1"/>
    <col min="11998" max="12003" width="5.85546875" style="1" bestFit="1" customWidth="1"/>
    <col min="12004" max="12004" width="5.5703125" style="1" bestFit="1" customWidth="1"/>
    <col min="12005" max="12005" width="5.85546875" style="1" bestFit="1" customWidth="1"/>
    <col min="12006" max="12006" width="11.42578125" style="1"/>
    <col min="12007" max="12007" width="9.5703125" style="1" bestFit="1" customWidth="1"/>
    <col min="12008" max="12008" width="8.7109375" style="1" bestFit="1" customWidth="1"/>
    <col min="12009" max="12209" width="11.42578125" style="1"/>
    <col min="12210" max="12210" width="3.7109375" style="1" customWidth="1"/>
    <col min="12211" max="12213" width="4.28515625" style="1" customWidth="1"/>
    <col min="12214" max="12214" width="6.140625" style="1" customWidth="1"/>
    <col min="12215" max="12215" width="9.85546875" style="1" customWidth="1"/>
    <col min="12216" max="12226" width="10" style="1" customWidth="1"/>
    <col min="12227" max="12227" width="17.7109375" style="1" customWidth="1"/>
    <col min="12228" max="12233" width="11.42578125" style="1"/>
    <col min="12234" max="12234" width="16.42578125" style="1" bestFit="1" customWidth="1"/>
    <col min="12235" max="12235" width="8.5703125" style="1" bestFit="1" customWidth="1"/>
    <col min="12236" max="12238" width="5.5703125" style="1" bestFit="1" customWidth="1"/>
    <col min="12239" max="12240" width="6.5703125" style="1" bestFit="1" customWidth="1"/>
    <col min="12241" max="12242" width="5.5703125" style="1" bestFit="1" customWidth="1"/>
    <col min="12243" max="12244" width="6.5703125" style="1" bestFit="1" customWidth="1"/>
    <col min="12245" max="12245" width="4" style="1" bestFit="1" customWidth="1"/>
    <col min="12246" max="12246" width="6.5703125" style="1" bestFit="1" customWidth="1"/>
    <col min="12247" max="12248" width="5.5703125" style="1" bestFit="1" customWidth="1"/>
    <col min="12249" max="12249" width="9.5703125" style="1" bestFit="1" customWidth="1"/>
    <col min="12250" max="12250" width="7.42578125" style="1" bestFit="1" customWidth="1"/>
    <col min="12251" max="12251" width="11.42578125" style="1"/>
    <col min="12252" max="12252" width="16.42578125" style="1" bestFit="1" customWidth="1"/>
    <col min="12253" max="12253" width="9.28515625" style="1" bestFit="1" customWidth="1"/>
    <col min="12254" max="12259" width="5.85546875" style="1" bestFit="1" customWidth="1"/>
    <col min="12260" max="12260" width="5.5703125" style="1" bestFit="1" customWidth="1"/>
    <col min="12261" max="12261" width="5.85546875" style="1" bestFit="1" customWidth="1"/>
    <col min="12262" max="12262" width="11.42578125" style="1"/>
    <col min="12263" max="12263" width="9.5703125" style="1" bestFit="1" customWidth="1"/>
    <col min="12264" max="12264" width="8.7109375" style="1" bestFit="1" customWidth="1"/>
    <col min="12265" max="12465" width="11.42578125" style="1"/>
    <col min="12466" max="12466" width="3.7109375" style="1" customWidth="1"/>
    <col min="12467" max="12469" width="4.28515625" style="1" customWidth="1"/>
    <col min="12470" max="12470" width="6.140625" style="1" customWidth="1"/>
    <col min="12471" max="12471" width="9.85546875" style="1" customWidth="1"/>
    <col min="12472" max="12482" width="10" style="1" customWidth="1"/>
    <col min="12483" max="12483" width="17.7109375" style="1" customWidth="1"/>
    <col min="12484" max="12489" width="11.42578125" style="1"/>
    <col min="12490" max="12490" width="16.42578125" style="1" bestFit="1" customWidth="1"/>
    <col min="12491" max="12491" width="8.5703125" style="1" bestFit="1" customWidth="1"/>
    <col min="12492" max="12494" width="5.5703125" style="1" bestFit="1" customWidth="1"/>
    <col min="12495" max="12496" width="6.5703125" style="1" bestFit="1" customWidth="1"/>
    <col min="12497" max="12498" width="5.5703125" style="1" bestFit="1" customWidth="1"/>
    <col min="12499" max="12500" width="6.5703125" style="1" bestFit="1" customWidth="1"/>
    <col min="12501" max="12501" width="4" style="1" bestFit="1" customWidth="1"/>
    <col min="12502" max="12502" width="6.5703125" style="1" bestFit="1" customWidth="1"/>
    <col min="12503" max="12504" width="5.5703125" style="1" bestFit="1" customWidth="1"/>
    <col min="12505" max="12505" width="9.5703125" style="1" bestFit="1" customWidth="1"/>
    <col min="12506" max="12506" width="7.42578125" style="1" bestFit="1" customWidth="1"/>
    <col min="12507" max="12507" width="11.42578125" style="1"/>
    <col min="12508" max="12508" width="16.42578125" style="1" bestFit="1" customWidth="1"/>
    <col min="12509" max="12509" width="9.28515625" style="1" bestFit="1" customWidth="1"/>
    <col min="12510" max="12515" width="5.85546875" style="1" bestFit="1" customWidth="1"/>
    <col min="12516" max="12516" width="5.5703125" style="1" bestFit="1" customWidth="1"/>
    <col min="12517" max="12517" width="5.85546875" style="1" bestFit="1" customWidth="1"/>
    <col min="12518" max="12518" width="11.42578125" style="1"/>
    <col min="12519" max="12519" width="9.5703125" style="1" bestFit="1" customWidth="1"/>
    <col min="12520" max="12520" width="8.7109375" style="1" bestFit="1" customWidth="1"/>
    <col min="12521" max="12721" width="11.42578125" style="1"/>
    <col min="12722" max="12722" width="3.7109375" style="1" customWidth="1"/>
    <col min="12723" max="12725" width="4.28515625" style="1" customWidth="1"/>
    <col min="12726" max="12726" width="6.140625" style="1" customWidth="1"/>
    <col min="12727" max="12727" width="9.85546875" style="1" customWidth="1"/>
    <col min="12728" max="12738" width="10" style="1" customWidth="1"/>
    <col min="12739" max="12739" width="17.7109375" style="1" customWidth="1"/>
    <col min="12740" max="12745" width="11.42578125" style="1"/>
    <col min="12746" max="12746" width="16.42578125" style="1" bestFit="1" customWidth="1"/>
    <col min="12747" max="12747" width="8.5703125" style="1" bestFit="1" customWidth="1"/>
    <col min="12748" max="12750" width="5.5703125" style="1" bestFit="1" customWidth="1"/>
    <col min="12751" max="12752" width="6.5703125" style="1" bestFit="1" customWidth="1"/>
    <col min="12753" max="12754" width="5.5703125" style="1" bestFit="1" customWidth="1"/>
    <col min="12755" max="12756" width="6.5703125" style="1" bestFit="1" customWidth="1"/>
    <col min="12757" max="12757" width="4" style="1" bestFit="1" customWidth="1"/>
    <col min="12758" max="12758" width="6.5703125" style="1" bestFit="1" customWidth="1"/>
    <col min="12759" max="12760" width="5.5703125" style="1" bestFit="1" customWidth="1"/>
    <col min="12761" max="12761" width="9.5703125" style="1" bestFit="1" customWidth="1"/>
    <col min="12762" max="12762" width="7.42578125" style="1" bestFit="1" customWidth="1"/>
    <col min="12763" max="12763" width="11.42578125" style="1"/>
    <col min="12764" max="12764" width="16.42578125" style="1" bestFit="1" customWidth="1"/>
    <col min="12765" max="12765" width="9.28515625" style="1" bestFit="1" customWidth="1"/>
    <col min="12766" max="12771" width="5.85546875" style="1" bestFit="1" customWidth="1"/>
    <col min="12772" max="12772" width="5.5703125" style="1" bestFit="1" customWidth="1"/>
    <col min="12773" max="12773" width="5.85546875" style="1" bestFit="1" customWidth="1"/>
    <col min="12774" max="12774" width="11.42578125" style="1"/>
    <col min="12775" max="12775" width="9.5703125" style="1" bestFit="1" customWidth="1"/>
    <col min="12776" max="12776" width="8.7109375" style="1" bestFit="1" customWidth="1"/>
    <col min="12777" max="12977" width="11.42578125" style="1"/>
    <col min="12978" max="12978" width="3.7109375" style="1" customWidth="1"/>
    <col min="12979" max="12981" width="4.28515625" style="1" customWidth="1"/>
    <col min="12982" max="12982" width="6.140625" style="1" customWidth="1"/>
    <col min="12983" max="12983" width="9.85546875" style="1" customWidth="1"/>
    <col min="12984" max="12994" width="10" style="1" customWidth="1"/>
    <col min="12995" max="12995" width="17.7109375" style="1" customWidth="1"/>
    <col min="12996" max="13001" width="11.42578125" style="1"/>
    <col min="13002" max="13002" width="16.42578125" style="1" bestFit="1" customWidth="1"/>
    <col min="13003" max="13003" width="8.5703125" style="1" bestFit="1" customWidth="1"/>
    <col min="13004" max="13006" width="5.5703125" style="1" bestFit="1" customWidth="1"/>
    <col min="13007" max="13008" width="6.5703125" style="1" bestFit="1" customWidth="1"/>
    <col min="13009" max="13010" width="5.5703125" style="1" bestFit="1" customWidth="1"/>
    <col min="13011" max="13012" width="6.5703125" style="1" bestFit="1" customWidth="1"/>
    <col min="13013" max="13013" width="4" style="1" bestFit="1" customWidth="1"/>
    <col min="13014" max="13014" width="6.5703125" style="1" bestFit="1" customWidth="1"/>
    <col min="13015" max="13016" width="5.5703125" style="1" bestFit="1" customWidth="1"/>
    <col min="13017" max="13017" width="9.5703125" style="1" bestFit="1" customWidth="1"/>
    <col min="13018" max="13018" width="7.42578125" style="1" bestFit="1" customWidth="1"/>
    <col min="13019" max="13019" width="11.42578125" style="1"/>
    <col min="13020" max="13020" width="16.42578125" style="1" bestFit="1" customWidth="1"/>
    <col min="13021" max="13021" width="9.28515625" style="1" bestFit="1" customWidth="1"/>
    <col min="13022" max="13027" width="5.85546875" style="1" bestFit="1" customWidth="1"/>
    <col min="13028" max="13028" width="5.5703125" style="1" bestFit="1" customWidth="1"/>
    <col min="13029" max="13029" width="5.85546875" style="1" bestFit="1" customWidth="1"/>
    <col min="13030" max="13030" width="11.42578125" style="1"/>
    <col min="13031" max="13031" width="9.5703125" style="1" bestFit="1" customWidth="1"/>
    <col min="13032" max="13032" width="8.7109375" style="1" bestFit="1" customWidth="1"/>
    <col min="13033" max="13233" width="11.42578125" style="1"/>
    <col min="13234" max="13234" width="3.7109375" style="1" customWidth="1"/>
    <col min="13235" max="13237" width="4.28515625" style="1" customWidth="1"/>
    <col min="13238" max="13238" width="6.140625" style="1" customWidth="1"/>
    <col min="13239" max="13239" width="9.85546875" style="1" customWidth="1"/>
    <col min="13240" max="13250" width="10" style="1" customWidth="1"/>
    <col min="13251" max="13251" width="17.7109375" style="1" customWidth="1"/>
    <col min="13252" max="13257" width="11.42578125" style="1"/>
    <col min="13258" max="13258" width="16.42578125" style="1" bestFit="1" customWidth="1"/>
    <col min="13259" max="13259" width="8.5703125" style="1" bestFit="1" customWidth="1"/>
    <col min="13260" max="13262" width="5.5703125" style="1" bestFit="1" customWidth="1"/>
    <col min="13263" max="13264" width="6.5703125" style="1" bestFit="1" customWidth="1"/>
    <col min="13265" max="13266" width="5.5703125" style="1" bestFit="1" customWidth="1"/>
    <col min="13267" max="13268" width="6.5703125" style="1" bestFit="1" customWidth="1"/>
    <col min="13269" max="13269" width="4" style="1" bestFit="1" customWidth="1"/>
    <col min="13270" max="13270" width="6.5703125" style="1" bestFit="1" customWidth="1"/>
    <col min="13271" max="13272" width="5.5703125" style="1" bestFit="1" customWidth="1"/>
    <col min="13273" max="13273" width="9.5703125" style="1" bestFit="1" customWidth="1"/>
    <col min="13274" max="13274" width="7.42578125" style="1" bestFit="1" customWidth="1"/>
    <col min="13275" max="13275" width="11.42578125" style="1"/>
    <col min="13276" max="13276" width="16.42578125" style="1" bestFit="1" customWidth="1"/>
    <col min="13277" max="13277" width="9.28515625" style="1" bestFit="1" customWidth="1"/>
    <col min="13278" max="13283" width="5.85546875" style="1" bestFit="1" customWidth="1"/>
    <col min="13284" max="13284" width="5.5703125" style="1" bestFit="1" customWidth="1"/>
    <col min="13285" max="13285" width="5.85546875" style="1" bestFit="1" customWidth="1"/>
    <col min="13286" max="13286" width="11.42578125" style="1"/>
    <col min="13287" max="13287" width="9.5703125" style="1" bestFit="1" customWidth="1"/>
    <col min="13288" max="13288" width="8.7109375" style="1" bestFit="1" customWidth="1"/>
    <col min="13289" max="13489" width="11.42578125" style="1"/>
    <col min="13490" max="13490" width="3.7109375" style="1" customWidth="1"/>
    <col min="13491" max="13493" width="4.28515625" style="1" customWidth="1"/>
    <col min="13494" max="13494" width="6.140625" style="1" customWidth="1"/>
    <col min="13495" max="13495" width="9.85546875" style="1" customWidth="1"/>
    <col min="13496" max="13506" width="10" style="1" customWidth="1"/>
    <col min="13507" max="13507" width="17.7109375" style="1" customWidth="1"/>
    <col min="13508" max="13513" width="11.42578125" style="1"/>
    <col min="13514" max="13514" width="16.42578125" style="1" bestFit="1" customWidth="1"/>
    <col min="13515" max="13515" width="8.5703125" style="1" bestFit="1" customWidth="1"/>
    <col min="13516" max="13518" width="5.5703125" style="1" bestFit="1" customWidth="1"/>
    <col min="13519" max="13520" width="6.5703125" style="1" bestFit="1" customWidth="1"/>
    <col min="13521" max="13522" width="5.5703125" style="1" bestFit="1" customWidth="1"/>
    <col min="13523" max="13524" width="6.5703125" style="1" bestFit="1" customWidth="1"/>
    <col min="13525" max="13525" width="4" style="1" bestFit="1" customWidth="1"/>
    <col min="13526" max="13526" width="6.5703125" style="1" bestFit="1" customWidth="1"/>
    <col min="13527" max="13528" width="5.5703125" style="1" bestFit="1" customWidth="1"/>
    <col min="13529" max="13529" width="9.5703125" style="1" bestFit="1" customWidth="1"/>
    <col min="13530" max="13530" width="7.42578125" style="1" bestFit="1" customWidth="1"/>
    <col min="13531" max="13531" width="11.42578125" style="1"/>
    <col min="13532" max="13532" width="16.42578125" style="1" bestFit="1" customWidth="1"/>
    <col min="13533" max="13533" width="9.28515625" style="1" bestFit="1" customWidth="1"/>
    <col min="13534" max="13539" width="5.85546875" style="1" bestFit="1" customWidth="1"/>
    <col min="13540" max="13540" width="5.5703125" style="1" bestFit="1" customWidth="1"/>
    <col min="13541" max="13541" width="5.85546875" style="1" bestFit="1" customWidth="1"/>
    <col min="13542" max="13542" width="11.42578125" style="1"/>
    <col min="13543" max="13543" width="9.5703125" style="1" bestFit="1" customWidth="1"/>
    <col min="13544" max="13544" width="8.7109375" style="1" bestFit="1" customWidth="1"/>
    <col min="13545" max="13745" width="11.42578125" style="1"/>
    <col min="13746" max="13746" width="3.7109375" style="1" customWidth="1"/>
    <col min="13747" max="13749" width="4.28515625" style="1" customWidth="1"/>
    <col min="13750" max="13750" width="6.140625" style="1" customWidth="1"/>
    <col min="13751" max="13751" width="9.85546875" style="1" customWidth="1"/>
    <col min="13752" max="13762" width="10" style="1" customWidth="1"/>
    <col min="13763" max="13763" width="17.7109375" style="1" customWidth="1"/>
    <col min="13764" max="13769" width="11.42578125" style="1"/>
    <col min="13770" max="13770" width="16.42578125" style="1" bestFit="1" customWidth="1"/>
    <col min="13771" max="13771" width="8.5703125" style="1" bestFit="1" customWidth="1"/>
    <col min="13772" max="13774" width="5.5703125" style="1" bestFit="1" customWidth="1"/>
    <col min="13775" max="13776" width="6.5703125" style="1" bestFit="1" customWidth="1"/>
    <col min="13777" max="13778" width="5.5703125" style="1" bestFit="1" customWidth="1"/>
    <col min="13779" max="13780" width="6.5703125" style="1" bestFit="1" customWidth="1"/>
    <col min="13781" max="13781" width="4" style="1" bestFit="1" customWidth="1"/>
    <col min="13782" max="13782" width="6.5703125" style="1" bestFit="1" customWidth="1"/>
    <col min="13783" max="13784" width="5.5703125" style="1" bestFit="1" customWidth="1"/>
    <col min="13785" max="13785" width="9.5703125" style="1" bestFit="1" customWidth="1"/>
    <col min="13786" max="13786" width="7.42578125" style="1" bestFit="1" customWidth="1"/>
    <col min="13787" max="13787" width="11.42578125" style="1"/>
    <col min="13788" max="13788" width="16.42578125" style="1" bestFit="1" customWidth="1"/>
    <col min="13789" max="13789" width="9.28515625" style="1" bestFit="1" customWidth="1"/>
    <col min="13790" max="13795" width="5.85546875" style="1" bestFit="1" customWidth="1"/>
    <col min="13796" max="13796" width="5.5703125" style="1" bestFit="1" customWidth="1"/>
    <col min="13797" max="13797" width="5.85546875" style="1" bestFit="1" customWidth="1"/>
    <col min="13798" max="13798" width="11.42578125" style="1"/>
    <col min="13799" max="13799" width="9.5703125" style="1" bestFit="1" customWidth="1"/>
    <col min="13800" max="13800" width="8.7109375" style="1" bestFit="1" customWidth="1"/>
    <col min="13801" max="14001" width="11.42578125" style="1"/>
    <col min="14002" max="14002" width="3.7109375" style="1" customWidth="1"/>
    <col min="14003" max="14005" width="4.28515625" style="1" customWidth="1"/>
    <col min="14006" max="14006" width="6.140625" style="1" customWidth="1"/>
    <col min="14007" max="14007" width="9.85546875" style="1" customWidth="1"/>
    <col min="14008" max="14018" width="10" style="1" customWidth="1"/>
    <col min="14019" max="14019" width="17.7109375" style="1" customWidth="1"/>
    <col min="14020" max="14025" width="11.42578125" style="1"/>
    <col min="14026" max="14026" width="16.42578125" style="1" bestFit="1" customWidth="1"/>
    <col min="14027" max="14027" width="8.5703125" style="1" bestFit="1" customWidth="1"/>
    <col min="14028" max="14030" width="5.5703125" style="1" bestFit="1" customWidth="1"/>
    <col min="14031" max="14032" width="6.5703125" style="1" bestFit="1" customWidth="1"/>
    <col min="14033" max="14034" width="5.5703125" style="1" bestFit="1" customWidth="1"/>
    <col min="14035" max="14036" width="6.5703125" style="1" bestFit="1" customWidth="1"/>
    <col min="14037" max="14037" width="4" style="1" bestFit="1" customWidth="1"/>
    <col min="14038" max="14038" width="6.5703125" style="1" bestFit="1" customWidth="1"/>
    <col min="14039" max="14040" width="5.5703125" style="1" bestFit="1" customWidth="1"/>
    <col min="14041" max="14041" width="9.5703125" style="1" bestFit="1" customWidth="1"/>
    <col min="14042" max="14042" width="7.42578125" style="1" bestFit="1" customWidth="1"/>
    <col min="14043" max="14043" width="11.42578125" style="1"/>
    <col min="14044" max="14044" width="16.42578125" style="1" bestFit="1" customWidth="1"/>
    <col min="14045" max="14045" width="9.28515625" style="1" bestFit="1" customWidth="1"/>
    <col min="14046" max="14051" width="5.85546875" style="1" bestFit="1" customWidth="1"/>
    <col min="14052" max="14052" width="5.5703125" style="1" bestFit="1" customWidth="1"/>
    <col min="14053" max="14053" width="5.85546875" style="1" bestFit="1" customWidth="1"/>
    <col min="14054" max="14054" width="11.42578125" style="1"/>
    <col min="14055" max="14055" width="9.5703125" style="1" bestFit="1" customWidth="1"/>
    <col min="14056" max="14056" width="8.7109375" style="1" bestFit="1" customWidth="1"/>
    <col min="14057" max="14257" width="11.42578125" style="1"/>
    <col min="14258" max="14258" width="3.7109375" style="1" customWidth="1"/>
    <col min="14259" max="14261" width="4.28515625" style="1" customWidth="1"/>
    <col min="14262" max="14262" width="6.140625" style="1" customWidth="1"/>
    <col min="14263" max="14263" width="9.85546875" style="1" customWidth="1"/>
    <col min="14264" max="14274" width="10" style="1" customWidth="1"/>
    <col min="14275" max="14275" width="17.7109375" style="1" customWidth="1"/>
    <col min="14276" max="14281" width="11.42578125" style="1"/>
    <col min="14282" max="14282" width="16.42578125" style="1" bestFit="1" customWidth="1"/>
    <col min="14283" max="14283" width="8.5703125" style="1" bestFit="1" customWidth="1"/>
    <col min="14284" max="14286" width="5.5703125" style="1" bestFit="1" customWidth="1"/>
    <col min="14287" max="14288" width="6.5703125" style="1" bestFit="1" customWidth="1"/>
    <col min="14289" max="14290" width="5.5703125" style="1" bestFit="1" customWidth="1"/>
    <col min="14291" max="14292" width="6.5703125" style="1" bestFit="1" customWidth="1"/>
    <col min="14293" max="14293" width="4" style="1" bestFit="1" customWidth="1"/>
    <col min="14294" max="14294" width="6.5703125" style="1" bestFit="1" customWidth="1"/>
    <col min="14295" max="14296" width="5.5703125" style="1" bestFit="1" customWidth="1"/>
    <col min="14297" max="14297" width="9.5703125" style="1" bestFit="1" customWidth="1"/>
    <col min="14298" max="14298" width="7.42578125" style="1" bestFit="1" customWidth="1"/>
    <col min="14299" max="14299" width="11.42578125" style="1"/>
    <col min="14300" max="14300" width="16.42578125" style="1" bestFit="1" customWidth="1"/>
    <col min="14301" max="14301" width="9.28515625" style="1" bestFit="1" customWidth="1"/>
    <col min="14302" max="14307" width="5.85546875" style="1" bestFit="1" customWidth="1"/>
    <col min="14308" max="14308" width="5.5703125" style="1" bestFit="1" customWidth="1"/>
    <col min="14309" max="14309" width="5.85546875" style="1" bestFit="1" customWidth="1"/>
    <col min="14310" max="14310" width="11.42578125" style="1"/>
    <col min="14311" max="14311" width="9.5703125" style="1" bestFit="1" customWidth="1"/>
    <col min="14312" max="14312" width="8.7109375" style="1" bestFit="1" customWidth="1"/>
    <col min="14313" max="14513" width="11.42578125" style="1"/>
    <col min="14514" max="14514" width="3.7109375" style="1" customWidth="1"/>
    <col min="14515" max="14517" width="4.28515625" style="1" customWidth="1"/>
    <col min="14518" max="14518" width="6.140625" style="1" customWidth="1"/>
    <col min="14519" max="14519" width="9.85546875" style="1" customWidth="1"/>
    <col min="14520" max="14530" width="10" style="1" customWidth="1"/>
    <col min="14531" max="14531" width="17.7109375" style="1" customWidth="1"/>
    <col min="14532" max="14537" width="11.42578125" style="1"/>
    <col min="14538" max="14538" width="16.42578125" style="1" bestFit="1" customWidth="1"/>
    <col min="14539" max="14539" width="8.5703125" style="1" bestFit="1" customWidth="1"/>
    <col min="14540" max="14542" width="5.5703125" style="1" bestFit="1" customWidth="1"/>
    <col min="14543" max="14544" width="6.5703125" style="1" bestFit="1" customWidth="1"/>
    <col min="14545" max="14546" width="5.5703125" style="1" bestFit="1" customWidth="1"/>
    <col min="14547" max="14548" width="6.5703125" style="1" bestFit="1" customWidth="1"/>
    <col min="14549" max="14549" width="4" style="1" bestFit="1" customWidth="1"/>
    <col min="14550" max="14550" width="6.5703125" style="1" bestFit="1" customWidth="1"/>
    <col min="14551" max="14552" width="5.5703125" style="1" bestFit="1" customWidth="1"/>
    <col min="14553" max="14553" width="9.5703125" style="1" bestFit="1" customWidth="1"/>
    <col min="14554" max="14554" width="7.42578125" style="1" bestFit="1" customWidth="1"/>
    <col min="14555" max="14555" width="11.42578125" style="1"/>
    <col min="14556" max="14556" width="16.42578125" style="1" bestFit="1" customWidth="1"/>
    <col min="14557" max="14557" width="9.28515625" style="1" bestFit="1" customWidth="1"/>
    <col min="14558" max="14563" width="5.85546875" style="1" bestFit="1" customWidth="1"/>
    <col min="14564" max="14564" width="5.5703125" style="1" bestFit="1" customWidth="1"/>
    <col min="14565" max="14565" width="5.85546875" style="1" bestFit="1" customWidth="1"/>
    <col min="14566" max="14566" width="11.42578125" style="1"/>
    <col min="14567" max="14567" width="9.5703125" style="1" bestFit="1" customWidth="1"/>
    <col min="14568" max="14568" width="8.7109375" style="1" bestFit="1" customWidth="1"/>
    <col min="14569" max="14769" width="11.42578125" style="1"/>
    <col min="14770" max="14770" width="3.7109375" style="1" customWidth="1"/>
    <col min="14771" max="14773" width="4.28515625" style="1" customWidth="1"/>
    <col min="14774" max="14774" width="6.140625" style="1" customWidth="1"/>
    <col min="14775" max="14775" width="9.85546875" style="1" customWidth="1"/>
    <col min="14776" max="14786" width="10" style="1" customWidth="1"/>
    <col min="14787" max="14787" width="17.7109375" style="1" customWidth="1"/>
    <col min="14788" max="14793" width="11.42578125" style="1"/>
    <col min="14794" max="14794" width="16.42578125" style="1" bestFit="1" customWidth="1"/>
    <col min="14795" max="14795" width="8.5703125" style="1" bestFit="1" customWidth="1"/>
    <col min="14796" max="14798" width="5.5703125" style="1" bestFit="1" customWidth="1"/>
    <col min="14799" max="14800" width="6.5703125" style="1" bestFit="1" customWidth="1"/>
    <col min="14801" max="14802" width="5.5703125" style="1" bestFit="1" customWidth="1"/>
    <col min="14803" max="14804" width="6.5703125" style="1" bestFit="1" customWidth="1"/>
    <col min="14805" max="14805" width="4" style="1" bestFit="1" customWidth="1"/>
    <col min="14806" max="14806" width="6.5703125" style="1" bestFit="1" customWidth="1"/>
    <col min="14807" max="14808" width="5.5703125" style="1" bestFit="1" customWidth="1"/>
    <col min="14809" max="14809" width="9.5703125" style="1" bestFit="1" customWidth="1"/>
    <col min="14810" max="14810" width="7.42578125" style="1" bestFit="1" customWidth="1"/>
    <col min="14811" max="14811" width="11.42578125" style="1"/>
    <col min="14812" max="14812" width="16.42578125" style="1" bestFit="1" customWidth="1"/>
    <col min="14813" max="14813" width="9.28515625" style="1" bestFit="1" customWidth="1"/>
    <col min="14814" max="14819" width="5.85546875" style="1" bestFit="1" customWidth="1"/>
    <col min="14820" max="14820" width="5.5703125" style="1" bestFit="1" customWidth="1"/>
    <col min="14821" max="14821" width="5.85546875" style="1" bestFit="1" customWidth="1"/>
    <col min="14822" max="14822" width="11.42578125" style="1"/>
    <col min="14823" max="14823" width="9.5703125" style="1" bestFit="1" customWidth="1"/>
    <col min="14824" max="14824" width="8.7109375" style="1" bestFit="1" customWidth="1"/>
    <col min="14825" max="15025" width="11.42578125" style="1"/>
    <col min="15026" max="15026" width="3.7109375" style="1" customWidth="1"/>
    <col min="15027" max="15029" width="4.28515625" style="1" customWidth="1"/>
    <col min="15030" max="15030" width="6.140625" style="1" customWidth="1"/>
    <col min="15031" max="15031" width="9.85546875" style="1" customWidth="1"/>
    <col min="15032" max="15042" width="10" style="1" customWidth="1"/>
    <col min="15043" max="15043" width="17.7109375" style="1" customWidth="1"/>
    <col min="15044" max="15049" width="11.42578125" style="1"/>
    <col min="15050" max="15050" width="16.42578125" style="1" bestFit="1" customWidth="1"/>
    <col min="15051" max="15051" width="8.5703125" style="1" bestFit="1" customWidth="1"/>
    <col min="15052" max="15054" width="5.5703125" style="1" bestFit="1" customWidth="1"/>
    <col min="15055" max="15056" width="6.5703125" style="1" bestFit="1" customWidth="1"/>
    <col min="15057" max="15058" width="5.5703125" style="1" bestFit="1" customWidth="1"/>
    <col min="15059" max="15060" width="6.5703125" style="1" bestFit="1" customWidth="1"/>
    <col min="15061" max="15061" width="4" style="1" bestFit="1" customWidth="1"/>
    <col min="15062" max="15062" width="6.5703125" style="1" bestFit="1" customWidth="1"/>
    <col min="15063" max="15064" width="5.5703125" style="1" bestFit="1" customWidth="1"/>
    <col min="15065" max="15065" width="9.5703125" style="1" bestFit="1" customWidth="1"/>
    <col min="15066" max="15066" width="7.42578125" style="1" bestFit="1" customWidth="1"/>
    <col min="15067" max="15067" width="11.42578125" style="1"/>
    <col min="15068" max="15068" width="16.42578125" style="1" bestFit="1" customWidth="1"/>
    <col min="15069" max="15069" width="9.28515625" style="1" bestFit="1" customWidth="1"/>
    <col min="15070" max="15075" width="5.85546875" style="1" bestFit="1" customWidth="1"/>
    <col min="15076" max="15076" width="5.5703125" style="1" bestFit="1" customWidth="1"/>
    <col min="15077" max="15077" width="5.85546875" style="1" bestFit="1" customWidth="1"/>
    <col min="15078" max="15078" width="11.42578125" style="1"/>
    <col min="15079" max="15079" width="9.5703125" style="1" bestFit="1" customWidth="1"/>
    <col min="15080" max="15080" width="8.7109375" style="1" bestFit="1" customWidth="1"/>
    <col min="15081" max="15281" width="11.42578125" style="1"/>
    <col min="15282" max="15282" width="3.7109375" style="1" customWidth="1"/>
    <col min="15283" max="15285" width="4.28515625" style="1" customWidth="1"/>
    <col min="15286" max="15286" width="6.140625" style="1" customWidth="1"/>
    <col min="15287" max="15287" width="9.85546875" style="1" customWidth="1"/>
    <col min="15288" max="15298" width="10" style="1" customWidth="1"/>
    <col min="15299" max="15299" width="17.7109375" style="1" customWidth="1"/>
    <col min="15300" max="15305" width="11.42578125" style="1"/>
    <col min="15306" max="15306" width="16.42578125" style="1" bestFit="1" customWidth="1"/>
    <col min="15307" max="15307" width="8.5703125" style="1" bestFit="1" customWidth="1"/>
    <col min="15308" max="15310" width="5.5703125" style="1" bestFit="1" customWidth="1"/>
    <col min="15311" max="15312" width="6.5703125" style="1" bestFit="1" customWidth="1"/>
    <col min="15313" max="15314" width="5.5703125" style="1" bestFit="1" customWidth="1"/>
    <col min="15315" max="15316" width="6.5703125" style="1" bestFit="1" customWidth="1"/>
    <col min="15317" max="15317" width="4" style="1" bestFit="1" customWidth="1"/>
    <col min="15318" max="15318" width="6.5703125" style="1" bestFit="1" customWidth="1"/>
    <col min="15319" max="15320" width="5.5703125" style="1" bestFit="1" customWidth="1"/>
    <col min="15321" max="15321" width="9.5703125" style="1" bestFit="1" customWidth="1"/>
    <col min="15322" max="15322" width="7.42578125" style="1" bestFit="1" customWidth="1"/>
    <col min="15323" max="15323" width="11.42578125" style="1"/>
    <col min="15324" max="15324" width="16.42578125" style="1" bestFit="1" customWidth="1"/>
    <col min="15325" max="15325" width="9.28515625" style="1" bestFit="1" customWidth="1"/>
    <col min="15326" max="15331" width="5.85546875" style="1" bestFit="1" customWidth="1"/>
    <col min="15332" max="15332" width="5.5703125" style="1" bestFit="1" customWidth="1"/>
    <col min="15333" max="15333" width="5.85546875" style="1" bestFit="1" customWidth="1"/>
    <col min="15334" max="15334" width="11.42578125" style="1"/>
    <col min="15335" max="15335" width="9.5703125" style="1" bestFit="1" customWidth="1"/>
    <col min="15336" max="15336" width="8.7109375" style="1" bestFit="1" customWidth="1"/>
    <col min="15337" max="15537" width="11.42578125" style="1"/>
    <col min="15538" max="15538" width="3.7109375" style="1" customWidth="1"/>
    <col min="15539" max="15541" width="4.28515625" style="1" customWidth="1"/>
    <col min="15542" max="15542" width="6.140625" style="1" customWidth="1"/>
    <col min="15543" max="15543" width="9.85546875" style="1" customWidth="1"/>
    <col min="15544" max="15554" width="10" style="1" customWidth="1"/>
    <col min="15555" max="15555" width="17.7109375" style="1" customWidth="1"/>
    <col min="15556" max="15561" width="11.42578125" style="1"/>
    <col min="15562" max="15562" width="16.42578125" style="1" bestFit="1" customWidth="1"/>
    <col min="15563" max="15563" width="8.5703125" style="1" bestFit="1" customWidth="1"/>
    <col min="15564" max="15566" width="5.5703125" style="1" bestFit="1" customWidth="1"/>
    <col min="15567" max="15568" width="6.5703125" style="1" bestFit="1" customWidth="1"/>
    <col min="15569" max="15570" width="5.5703125" style="1" bestFit="1" customWidth="1"/>
    <col min="15571" max="15572" width="6.5703125" style="1" bestFit="1" customWidth="1"/>
    <col min="15573" max="15573" width="4" style="1" bestFit="1" customWidth="1"/>
    <col min="15574" max="15574" width="6.5703125" style="1" bestFit="1" customWidth="1"/>
    <col min="15575" max="15576" width="5.5703125" style="1" bestFit="1" customWidth="1"/>
    <col min="15577" max="15577" width="9.5703125" style="1" bestFit="1" customWidth="1"/>
    <col min="15578" max="15578" width="7.42578125" style="1" bestFit="1" customWidth="1"/>
    <col min="15579" max="15579" width="11.42578125" style="1"/>
    <col min="15580" max="15580" width="16.42578125" style="1" bestFit="1" customWidth="1"/>
    <col min="15581" max="15581" width="9.28515625" style="1" bestFit="1" customWidth="1"/>
    <col min="15582" max="15587" width="5.85546875" style="1" bestFit="1" customWidth="1"/>
    <col min="15588" max="15588" width="5.5703125" style="1" bestFit="1" customWidth="1"/>
    <col min="15589" max="15589" width="5.85546875" style="1" bestFit="1" customWidth="1"/>
    <col min="15590" max="15590" width="11.42578125" style="1"/>
    <col min="15591" max="15591" width="9.5703125" style="1" bestFit="1" customWidth="1"/>
    <col min="15592" max="15592" width="8.7109375" style="1" bestFit="1" customWidth="1"/>
    <col min="15593" max="15793" width="11.42578125" style="1"/>
    <col min="15794" max="15794" width="3.7109375" style="1" customWidth="1"/>
    <col min="15795" max="15797" width="4.28515625" style="1" customWidth="1"/>
    <col min="15798" max="15798" width="6.140625" style="1" customWidth="1"/>
    <col min="15799" max="15799" width="9.85546875" style="1" customWidth="1"/>
    <col min="15800" max="15810" width="10" style="1" customWidth="1"/>
    <col min="15811" max="15811" width="17.7109375" style="1" customWidth="1"/>
    <col min="15812" max="15817" width="11.42578125" style="1"/>
    <col min="15818" max="15818" width="16.42578125" style="1" bestFit="1" customWidth="1"/>
    <col min="15819" max="15819" width="8.5703125" style="1" bestFit="1" customWidth="1"/>
    <col min="15820" max="15822" width="5.5703125" style="1" bestFit="1" customWidth="1"/>
    <col min="15823" max="15824" width="6.5703125" style="1" bestFit="1" customWidth="1"/>
    <col min="15825" max="15826" width="5.5703125" style="1" bestFit="1" customWidth="1"/>
    <col min="15827" max="15828" width="6.5703125" style="1" bestFit="1" customWidth="1"/>
    <col min="15829" max="15829" width="4" style="1" bestFit="1" customWidth="1"/>
    <col min="15830" max="15830" width="6.5703125" style="1" bestFit="1" customWidth="1"/>
    <col min="15831" max="15832" width="5.5703125" style="1" bestFit="1" customWidth="1"/>
    <col min="15833" max="15833" width="9.5703125" style="1" bestFit="1" customWidth="1"/>
    <col min="15834" max="15834" width="7.42578125" style="1" bestFit="1" customWidth="1"/>
    <col min="15835" max="15835" width="11.42578125" style="1"/>
    <col min="15836" max="15836" width="16.42578125" style="1" bestFit="1" customWidth="1"/>
    <col min="15837" max="15837" width="9.28515625" style="1" bestFit="1" customWidth="1"/>
    <col min="15838" max="15843" width="5.85546875" style="1" bestFit="1" customWidth="1"/>
    <col min="15844" max="15844" width="5.5703125" style="1" bestFit="1" customWidth="1"/>
    <col min="15845" max="15845" width="5.85546875" style="1" bestFit="1" customWidth="1"/>
    <col min="15846" max="15846" width="11.42578125" style="1"/>
    <col min="15847" max="15847" width="9.5703125" style="1" bestFit="1" customWidth="1"/>
    <col min="15848" max="15848" width="8.7109375" style="1" bestFit="1" customWidth="1"/>
    <col min="15849" max="16049" width="11.42578125" style="1"/>
    <col min="16050" max="16050" width="3.7109375" style="1" customWidth="1"/>
    <col min="16051" max="16053" width="4.28515625" style="1" customWidth="1"/>
    <col min="16054" max="16054" width="6.140625" style="1" customWidth="1"/>
    <col min="16055" max="16055" width="9.85546875" style="1" customWidth="1"/>
    <col min="16056" max="16066" width="10" style="1" customWidth="1"/>
    <col min="16067" max="16067" width="17.7109375" style="1" customWidth="1"/>
    <col min="16068" max="16073" width="11.42578125" style="1"/>
    <col min="16074" max="16074" width="16.42578125" style="1" bestFit="1" customWidth="1"/>
    <col min="16075" max="16075" width="8.5703125" style="1" bestFit="1" customWidth="1"/>
    <col min="16076" max="16078" width="5.5703125" style="1" bestFit="1" customWidth="1"/>
    <col min="16079" max="16080" width="6.5703125" style="1" bestFit="1" customWidth="1"/>
    <col min="16081" max="16082" width="5.5703125" style="1" bestFit="1" customWidth="1"/>
    <col min="16083" max="16084" width="6.5703125" style="1" bestFit="1" customWidth="1"/>
    <col min="16085" max="16085" width="4" style="1" bestFit="1" customWidth="1"/>
    <col min="16086" max="16086" width="6.5703125" style="1" bestFit="1" customWidth="1"/>
    <col min="16087" max="16088" width="5.5703125" style="1" bestFit="1" customWidth="1"/>
    <col min="16089" max="16089" width="9.5703125" style="1" bestFit="1" customWidth="1"/>
    <col min="16090" max="16090" width="7.42578125" style="1" bestFit="1" customWidth="1"/>
    <col min="16091" max="16091" width="11.42578125" style="1"/>
    <col min="16092" max="16092" width="16.42578125" style="1" bestFit="1" customWidth="1"/>
    <col min="16093" max="16093" width="9.28515625" style="1" bestFit="1" customWidth="1"/>
    <col min="16094" max="16099" width="5.85546875" style="1" bestFit="1" customWidth="1"/>
    <col min="16100" max="16100" width="5.5703125" style="1" bestFit="1" customWidth="1"/>
    <col min="16101" max="16101" width="5.85546875" style="1" bestFit="1" customWidth="1"/>
    <col min="16102" max="16102" width="11.42578125" style="1"/>
    <col min="16103" max="16103" width="9.5703125" style="1" bestFit="1" customWidth="1"/>
    <col min="16104" max="16104" width="8.7109375" style="1" bestFit="1" customWidth="1"/>
    <col min="16105" max="16384" width="11.42578125" style="1"/>
  </cols>
  <sheetData>
    <row r="1" spans="2:29" ht="24" customHeight="1" x14ac:dyDescent="0.2">
      <c r="B1" s="39"/>
      <c r="C1" s="40"/>
      <c r="D1" s="41"/>
      <c r="E1" s="46"/>
      <c r="F1" s="46"/>
      <c r="G1" s="46"/>
      <c r="H1" s="46"/>
      <c r="I1" s="46"/>
      <c r="J1" s="46"/>
      <c r="K1" s="46"/>
      <c r="L1" s="46"/>
      <c r="M1" s="2"/>
      <c r="N1" s="47"/>
      <c r="O1" s="2"/>
      <c r="P1" s="47"/>
    </row>
    <row r="2" spans="2:29" ht="28.5" customHeight="1" x14ac:dyDescent="0.2">
      <c r="B2" s="42"/>
      <c r="C2" s="40"/>
      <c r="D2" s="41"/>
      <c r="E2" s="46"/>
      <c r="F2" s="46"/>
      <c r="G2" s="46"/>
      <c r="H2" s="46"/>
      <c r="I2" s="46"/>
      <c r="J2" s="46"/>
      <c r="K2" s="46"/>
      <c r="L2" s="46"/>
      <c r="M2" s="2"/>
      <c r="N2" s="47"/>
      <c r="O2" s="2"/>
      <c r="P2" s="47"/>
    </row>
    <row r="3" spans="2:29" ht="24" customHeight="1" x14ac:dyDescent="0.2">
      <c r="B3" s="43"/>
      <c r="C3" s="44"/>
      <c r="D3" s="45"/>
      <c r="E3" s="46"/>
      <c r="F3" s="46"/>
      <c r="G3" s="46"/>
      <c r="H3" s="46"/>
      <c r="I3" s="46"/>
      <c r="J3" s="46"/>
      <c r="K3" s="46"/>
      <c r="L3" s="46"/>
      <c r="M3" s="2"/>
      <c r="N3" s="47"/>
      <c r="O3" s="2"/>
      <c r="P3" s="4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2:29" x14ac:dyDescent="0.2"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s="5" customFormat="1" ht="25.5" customHeight="1" x14ac:dyDescent="0.2">
      <c r="B5" s="48" t="s">
        <v>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6"/>
      <c r="N5" s="7"/>
      <c r="O5" s="6"/>
      <c r="P5" s="7"/>
      <c r="AC5" s="8"/>
    </row>
    <row r="6" spans="2:29" s="5" customFormat="1" ht="36" customHeight="1" x14ac:dyDescent="0.2">
      <c r="B6" s="49" t="s">
        <v>1</v>
      </c>
      <c r="C6" s="49"/>
      <c r="D6" s="50" t="s">
        <v>2</v>
      </c>
      <c r="E6" s="50"/>
      <c r="F6" s="50"/>
      <c r="G6" s="50"/>
      <c r="H6" s="50" t="s">
        <v>3</v>
      </c>
      <c r="I6" s="50"/>
      <c r="J6" s="50"/>
      <c r="K6" s="51" t="s">
        <v>4</v>
      </c>
      <c r="L6" s="52"/>
      <c r="M6" s="53"/>
      <c r="N6" s="53"/>
      <c r="O6" s="53"/>
      <c r="P6" s="53"/>
      <c r="AC6" s="8"/>
    </row>
    <row r="7" spans="2:29" s="5" customFormat="1" ht="27" hidden="1" customHeight="1" x14ac:dyDescent="0.2">
      <c r="B7" s="49" t="s">
        <v>5</v>
      </c>
      <c r="C7" s="49"/>
      <c r="D7" s="54" t="s">
        <v>6</v>
      </c>
      <c r="E7" s="54"/>
      <c r="F7" s="54"/>
      <c r="G7" s="54"/>
      <c r="H7" s="54" t="s">
        <v>7</v>
      </c>
      <c r="I7" s="54"/>
      <c r="J7" s="54"/>
      <c r="K7" s="55" t="s">
        <v>8</v>
      </c>
      <c r="L7" s="55"/>
      <c r="M7" s="58"/>
      <c r="N7" s="59"/>
      <c r="O7" s="58"/>
      <c r="P7" s="59"/>
      <c r="AC7" s="8"/>
    </row>
    <row r="8" spans="2:29" s="5" customFormat="1" ht="56.25" customHeight="1" x14ac:dyDescent="0.2">
      <c r="B8" s="49"/>
      <c r="C8" s="49"/>
      <c r="D8" s="54"/>
      <c r="E8" s="54"/>
      <c r="F8" s="54"/>
      <c r="G8" s="54"/>
      <c r="H8" s="54"/>
      <c r="I8" s="54"/>
      <c r="J8" s="54"/>
      <c r="K8" s="55"/>
      <c r="L8" s="55"/>
      <c r="M8" s="60"/>
      <c r="N8" s="60"/>
      <c r="O8" s="60"/>
      <c r="P8" s="60"/>
      <c r="AC8" s="8"/>
    </row>
    <row r="9" spans="2:29" s="5" customFormat="1" ht="56.25" customHeight="1" x14ac:dyDescent="0.2">
      <c r="B9" s="49" t="s">
        <v>9</v>
      </c>
      <c r="C9" s="49"/>
      <c r="D9" s="54" t="s">
        <v>10</v>
      </c>
      <c r="E9" s="54"/>
      <c r="F9" s="54"/>
      <c r="G9" s="54"/>
      <c r="H9" s="54" t="s">
        <v>11</v>
      </c>
      <c r="I9" s="54"/>
      <c r="J9" s="54"/>
      <c r="K9" s="55" t="s">
        <v>12</v>
      </c>
      <c r="L9" s="55"/>
      <c r="M9" s="38"/>
      <c r="N9" s="38"/>
      <c r="O9" s="38"/>
      <c r="P9" s="38"/>
      <c r="AC9" s="8"/>
    </row>
    <row r="10" spans="2:29" s="5" customFormat="1" ht="32.25" customHeight="1" x14ac:dyDescent="0.2">
      <c r="B10" s="49" t="s">
        <v>13</v>
      </c>
      <c r="C10" s="49"/>
      <c r="D10" s="56">
        <f>+'[4]MATRIZ INDICADORES'!F6</f>
        <v>0.04</v>
      </c>
      <c r="E10" s="56"/>
      <c r="F10" s="56"/>
      <c r="G10" s="56"/>
      <c r="H10" s="56">
        <f>+'[4]MATRIZ INDICADORES'!F7</f>
        <v>0.03</v>
      </c>
      <c r="I10" s="56"/>
      <c r="J10" s="56"/>
      <c r="K10" s="57">
        <v>0</v>
      </c>
      <c r="L10" s="57"/>
      <c r="M10" s="38"/>
      <c r="N10" s="38"/>
      <c r="O10" s="38"/>
      <c r="P10" s="38"/>
      <c r="AC10" s="8"/>
    </row>
    <row r="11" spans="2:29" s="5" customFormat="1" ht="27" hidden="1" customHeight="1" x14ac:dyDescent="0.2">
      <c r="B11" s="35"/>
      <c r="C11" s="36"/>
      <c r="D11" s="77">
        <f>+'[4]MATRIZ INDICADORES'!G6</f>
        <v>0.04</v>
      </c>
      <c r="E11" s="78"/>
      <c r="F11" s="78"/>
      <c r="G11" s="78"/>
      <c r="H11" s="77">
        <f>+'[4]MATRIZ INDICADORES'!G7</f>
        <v>0.03</v>
      </c>
      <c r="I11" s="78"/>
      <c r="J11" s="78"/>
      <c r="K11" s="79">
        <v>0</v>
      </c>
      <c r="L11" s="80"/>
      <c r="M11" s="38"/>
      <c r="N11" s="38"/>
      <c r="O11" s="38"/>
      <c r="P11" s="38"/>
      <c r="AC11" s="8"/>
    </row>
    <row r="12" spans="2:29" s="5" customFormat="1" ht="19.5" customHeight="1" x14ac:dyDescent="0.2">
      <c r="B12" s="81" t="s">
        <v>14</v>
      </c>
      <c r="C12" s="82"/>
      <c r="D12" s="78" t="str">
        <f>+'[4]MATRIZ INDICADORES'!$I$6</f>
        <v>Mensual</v>
      </c>
      <c r="E12" s="78"/>
      <c r="F12" s="78"/>
      <c r="G12" s="78"/>
      <c r="H12" s="78" t="str">
        <f>+'[4]MATRIZ INDICADORES'!$I$7</f>
        <v>Mensual</v>
      </c>
      <c r="I12" s="78"/>
      <c r="J12" s="78"/>
      <c r="K12" s="78" t="str">
        <f>+'[4]MATRIZ INDICADORES'!$I$8</f>
        <v>Mensual</v>
      </c>
      <c r="L12" s="78"/>
      <c r="M12" s="9"/>
      <c r="N12" s="9"/>
      <c r="O12" s="9"/>
      <c r="P12" s="9"/>
    </row>
    <row r="13" spans="2:29" s="5" customFormat="1" ht="33" customHeight="1" x14ac:dyDescent="0.2">
      <c r="B13" s="61" t="s">
        <v>15</v>
      </c>
      <c r="C13" s="62"/>
      <c r="D13" s="65" t="s">
        <v>16</v>
      </c>
      <c r="E13" s="66"/>
      <c r="F13" s="66"/>
      <c r="G13" s="66"/>
      <c r="H13" s="66"/>
      <c r="I13" s="66"/>
      <c r="J13" s="67"/>
      <c r="K13" s="71" t="s">
        <v>17</v>
      </c>
      <c r="L13" s="72"/>
      <c r="M13" s="10"/>
      <c r="N13" s="10"/>
      <c r="O13" s="73"/>
      <c r="P13" s="73"/>
    </row>
    <row r="14" spans="2:29" s="5" customFormat="1" ht="34.5" customHeight="1" x14ac:dyDescent="0.2">
      <c r="B14" s="63"/>
      <c r="C14" s="64"/>
      <c r="D14" s="68"/>
      <c r="E14" s="69"/>
      <c r="F14" s="69"/>
      <c r="G14" s="69"/>
      <c r="H14" s="69"/>
      <c r="I14" s="69"/>
      <c r="J14" s="70"/>
      <c r="K14" s="71" t="s">
        <v>18</v>
      </c>
      <c r="L14" s="72"/>
      <c r="M14" s="37"/>
      <c r="N14" s="37"/>
      <c r="O14" s="37"/>
      <c r="P14" s="37"/>
    </row>
    <row r="15" spans="2:29" s="5" customFormat="1" ht="29.25" customHeight="1" x14ac:dyDescent="0.2">
      <c r="B15" s="74" t="s">
        <v>19</v>
      </c>
      <c r="C15" s="75"/>
      <c r="D15" s="76" t="str">
        <f>+'[4]MATRIZ INDICADORES'!$L$6</f>
        <v>Gerencia y trabajadores</v>
      </c>
      <c r="E15" s="76"/>
      <c r="F15" s="76"/>
      <c r="G15" s="76"/>
      <c r="H15" s="76"/>
      <c r="I15" s="76"/>
      <c r="J15" s="76"/>
      <c r="K15" s="76"/>
      <c r="L15" s="76"/>
      <c r="M15" s="9"/>
      <c r="N15" s="9"/>
      <c r="O15" s="9"/>
      <c r="P15" s="9"/>
    </row>
    <row r="16" spans="2:29" s="5" customFormat="1" ht="29.25" customHeight="1" x14ac:dyDescent="0.2">
      <c r="B16" s="74" t="s">
        <v>20</v>
      </c>
      <c r="C16" s="75"/>
      <c r="D16" s="94" t="s">
        <v>21</v>
      </c>
      <c r="E16" s="95"/>
      <c r="F16" s="95"/>
      <c r="G16" s="95"/>
      <c r="H16" s="95"/>
      <c r="I16" s="95"/>
      <c r="J16" s="96"/>
      <c r="K16" s="97" t="s">
        <v>22</v>
      </c>
      <c r="L16" s="98"/>
      <c r="M16" s="9"/>
      <c r="N16" s="9"/>
      <c r="O16" s="9"/>
      <c r="P16" s="9"/>
    </row>
    <row r="17" spans="2:16" s="5" customFormat="1" ht="24.75" customHeight="1" x14ac:dyDescent="0.2">
      <c r="B17" s="81" t="s">
        <v>23</v>
      </c>
      <c r="C17" s="82"/>
      <c r="D17" s="76" t="str">
        <f>+'[4]MATRIZ INDICADORES'!$H$6</f>
        <v>Coordinador SST</v>
      </c>
      <c r="E17" s="76"/>
      <c r="F17" s="76"/>
      <c r="G17" s="76"/>
      <c r="H17" s="76"/>
      <c r="I17" s="76"/>
      <c r="J17" s="76"/>
      <c r="K17" s="76"/>
      <c r="L17" s="76"/>
      <c r="M17" s="9"/>
      <c r="N17" s="9"/>
      <c r="O17" s="9"/>
      <c r="P17" s="9"/>
    </row>
    <row r="18" spans="2:16" s="5" customFormat="1" ht="19.5" customHeight="1" thickBot="1" x14ac:dyDescent="0.25">
      <c r="M18" s="9"/>
      <c r="O18" s="9"/>
      <c r="P18" s="9"/>
    </row>
    <row r="19" spans="2:16" s="5" customFormat="1" ht="31.5" customHeight="1" x14ac:dyDescent="0.2">
      <c r="B19" s="99" t="s">
        <v>24</v>
      </c>
      <c r="C19" s="100" t="s">
        <v>25</v>
      </c>
      <c r="D19" s="100" t="s">
        <v>26</v>
      </c>
      <c r="E19" s="100"/>
      <c r="F19" s="101" t="s">
        <v>27</v>
      </c>
      <c r="G19" s="101"/>
      <c r="H19" s="102" t="s">
        <v>28</v>
      </c>
      <c r="I19" s="83" t="s">
        <v>29</v>
      </c>
      <c r="J19" s="84" t="s">
        <v>30</v>
      </c>
      <c r="K19" s="86" t="s">
        <v>31</v>
      </c>
      <c r="L19" s="88" t="s">
        <v>32</v>
      </c>
      <c r="M19" s="89" t="s">
        <v>33</v>
      </c>
      <c r="N19" s="89"/>
      <c r="O19" s="90" t="s">
        <v>34</v>
      </c>
      <c r="P19" s="91"/>
    </row>
    <row r="20" spans="2:16" s="5" customFormat="1" ht="31.5" customHeight="1" x14ac:dyDescent="0.2">
      <c r="B20" s="99"/>
      <c r="C20" s="100"/>
      <c r="D20" s="100"/>
      <c r="E20" s="100"/>
      <c r="F20" s="32" t="s">
        <v>35</v>
      </c>
      <c r="G20" s="32" t="s">
        <v>36</v>
      </c>
      <c r="H20" s="102"/>
      <c r="I20" s="83"/>
      <c r="J20" s="85"/>
      <c r="K20" s="87"/>
      <c r="L20" s="88"/>
      <c r="M20" s="89"/>
      <c r="N20" s="89"/>
      <c r="O20" s="92"/>
      <c r="P20" s="93"/>
    </row>
    <row r="21" spans="2:16" s="5" customFormat="1" ht="18.75" customHeight="1" x14ac:dyDescent="0.2">
      <c r="B21" s="107" t="s">
        <v>37</v>
      </c>
      <c r="C21" s="107" t="s">
        <v>38</v>
      </c>
      <c r="D21" s="108">
        <v>230</v>
      </c>
      <c r="E21" s="108"/>
      <c r="F21" s="109">
        <f>COUNTIFS([4]CARACTERIZACION!A:A,[4]A.T!B21,[4]CARACTERIZACION!H:H,"ACCIDENTE",[4]CARACTERIZACION!G:G,"PROPIO")+COUNTIFS([4]CARACTERIZACION!A:A,[4]A.T!B21,[4]CARACTERIZACION!H:H,"MORTAL",[4]CARACTERIZACION!G:G,"PROPIO")</f>
        <v>1</v>
      </c>
      <c r="G21" s="109">
        <f>COUNTIFS([4]CARACTERIZACION!A:A,[4]A.T!B17,[4]CARACTERIZACION!H:H,"MORTAL",[4]CARACTERIZACION!G:G,"CONTRATISTA")</f>
        <v>0</v>
      </c>
      <c r="H21" s="109">
        <f>SUMIFS([4]CARACTERIZACION!L3:L2004,[4]CARACTERIZACION!A3:A2004,"enero",[4]CARACTERIZACION!G3:G2004,"Propio")</f>
        <v>30</v>
      </c>
      <c r="I21" s="103">
        <f>SUMIFS([4]CARACTERIZACION!M3:M2004,[4]CARACTERIZACION!A3:A2004,"enero",[4]CARACTERIZACION!G3:G2004,"Propio")</f>
        <v>0</v>
      </c>
      <c r="J21" s="104" t="s">
        <v>39</v>
      </c>
      <c r="K21" s="121">
        <f>IFERROR(+(H29+I29)/D29,"-")</f>
        <v>0.1</v>
      </c>
      <c r="L21" s="105" t="str">
        <f>IF(K21="-","",IF(K21&lt;=D11,"CUMPLE","NO CUMPLE"))</f>
        <v>NO CUMPLE</v>
      </c>
      <c r="M21" s="106" t="s">
        <v>40</v>
      </c>
      <c r="N21" s="106"/>
      <c r="O21" s="129" t="s">
        <v>84</v>
      </c>
      <c r="P21" s="130"/>
    </row>
    <row r="22" spans="2:16" s="5" customFormat="1" ht="18.75" customHeight="1" x14ac:dyDescent="0.2">
      <c r="B22" s="107"/>
      <c r="C22" s="107"/>
      <c r="D22" s="108"/>
      <c r="E22" s="108"/>
      <c r="F22" s="109"/>
      <c r="G22" s="109"/>
      <c r="H22" s="109"/>
      <c r="I22" s="103"/>
      <c r="J22" s="104"/>
      <c r="K22" s="121"/>
      <c r="L22" s="105"/>
      <c r="M22" s="106"/>
      <c r="N22" s="106"/>
      <c r="O22" s="131"/>
      <c r="P22" s="132"/>
    </row>
    <row r="23" spans="2:16" s="5" customFormat="1" ht="18.75" customHeight="1" x14ac:dyDescent="0.2">
      <c r="B23" s="107"/>
      <c r="C23" s="107"/>
      <c r="D23" s="108"/>
      <c r="E23" s="108"/>
      <c r="F23" s="109"/>
      <c r="G23" s="109"/>
      <c r="H23" s="109"/>
      <c r="I23" s="103"/>
      <c r="J23" s="104"/>
      <c r="K23" s="121"/>
      <c r="L23" s="105"/>
      <c r="M23" s="106"/>
      <c r="N23" s="106"/>
      <c r="O23" s="131"/>
      <c r="P23" s="132"/>
    </row>
    <row r="24" spans="2:16" s="5" customFormat="1" ht="18.75" customHeight="1" x14ac:dyDescent="0.2">
      <c r="B24" s="107"/>
      <c r="C24" s="107"/>
      <c r="D24" s="108"/>
      <c r="E24" s="108"/>
      <c r="F24" s="109"/>
      <c r="G24" s="109"/>
      <c r="H24" s="109"/>
      <c r="I24" s="103"/>
      <c r="J24" s="104"/>
      <c r="K24" s="121"/>
      <c r="L24" s="105"/>
      <c r="M24" s="106"/>
      <c r="N24" s="106"/>
      <c r="O24" s="131"/>
      <c r="P24" s="132"/>
    </row>
    <row r="25" spans="2:16" s="5" customFormat="1" ht="18.75" customHeight="1" x14ac:dyDescent="0.2">
      <c r="B25" s="107"/>
      <c r="C25" s="107" t="s">
        <v>41</v>
      </c>
      <c r="D25" s="108">
        <v>70</v>
      </c>
      <c r="E25" s="108"/>
      <c r="F25" s="109">
        <f>COUNTIFS([4]CARACTERIZACION!A:A,[4]A.T!B21,[4]CARACTERIZACION!H:H,"ACCIDENTE",[4]CARACTERIZACION!G:G,"CONTRATISTA")+COUNTIFS([4]CARACTERIZACION!A:A,[4]A.T!B21,[4]CARACTERIZACION!H:H,"MORTAL",[4]CARACTERIZACION!G:G,"CONTRATISTA")</f>
        <v>0</v>
      </c>
      <c r="G25" s="109">
        <f>COUNTIFS([4]CARACTERIZACION!A:A,[4]A.T!B21,[4]CARACTERIZACION!H:H,"MORTAL",[4]CARACTERIZACION!G:G,"CONTRATISTA")</f>
        <v>0</v>
      </c>
      <c r="H25" s="109">
        <f>SUMIFS([4]CARACTERIZACION!L3:L2004,[4]CARACTERIZACION!A3:A2004,"Enero",[4]CARACTERIZACION!G3:G2004,"Contratista")</f>
        <v>0</v>
      </c>
      <c r="I25" s="103">
        <f>SUMIFS([4]CARACTERIZACION!M3:M2004,[4]CARACTERIZACION!A3:A2004,"Enero",[4]CARACTERIZACION!G3:G2004,"Contratista")</f>
        <v>0</v>
      </c>
      <c r="J25" s="104" t="s">
        <v>42</v>
      </c>
      <c r="K25" s="121">
        <f>IFERROR(+F29/D29,"-")</f>
        <v>3.3333333333333335E-3</v>
      </c>
      <c r="L25" s="105" t="str">
        <f>IF(K25="-","",IF(K25&lt;=H11,"CUMPLE","NO CUMPLE"))</f>
        <v>CUMPLE</v>
      </c>
      <c r="M25" s="106" t="s">
        <v>43</v>
      </c>
      <c r="N25" s="106"/>
      <c r="O25" s="131"/>
      <c r="P25" s="132"/>
    </row>
    <row r="26" spans="2:16" s="5" customFormat="1" ht="18.75" customHeight="1" x14ac:dyDescent="0.2">
      <c r="B26" s="107"/>
      <c r="C26" s="107"/>
      <c r="D26" s="108"/>
      <c r="E26" s="108"/>
      <c r="F26" s="109"/>
      <c r="G26" s="109"/>
      <c r="H26" s="109"/>
      <c r="I26" s="103"/>
      <c r="J26" s="104"/>
      <c r="K26" s="121"/>
      <c r="L26" s="105"/>
      <c r="M26" s="106"/>
      <c r="N26" s="106"/>
      <c r="O26" s="131"/>
      <c r="P26" s="132"/>
    </row>
    <row r="27" spans="2:16" s="5" customFormat="1" ht="18.75" customHeight="1" x14ac:dyDescent="0.2">
      <c r="B27" s="107"/>
      <c r="C27" s="107"/>
      <c r="D27" s="108"/>
      <c r="E27" s="108"/>
      <c r="F27" s="109"/>
      <c r="G27" s="109"/>
      <c r="H27" s="109"/>
      <c r="I27" s="103"/>
      <c r="J27" s="104"/>
      <c r="K27" s="121"/>
      <c r="L27" s="105"/>
      <c r="M27" s="106"/>
      <c r="N27" s="106"/>
      <c r="O27" s="131"/>
      <c r="P27" s="132"/>
    </row>
    <row r="28" spans="2:16" s="5" customFormat="1" ht="18.75" customHeight="1" x14ac:dyDescent="0.2">
      <c r="B28" s="107"/>
      <c r="C28" s="107"/>
      <c r="D28" s="108"/>
      <c r="E28" s="108"/>
      <c r="F28" s="109"/>
      <c r="G28" s="109"/>
      <c r="H28" s="109"/>
      <c r="I28" s="103"/>
      <c r="J28" s="104"/>
      <c r="K28" s="121"/>
      <c r="L28" s="105"/>
      <c r="M28" s="106"/>
      <c r="N28" s="106"/>
      <c r="O28" s="131"/>
      <c r="P28" s="132"/>
    </row>
    <row r="29" spans="2:16" s="5" customFormat="1" ht="33" customHeight="1" x14ac:dyDescent="0.2">
      <c r="B29" s="107"/>
      <c r="C29" s="107" t="s">
        <v>44</v>
      </c>
      <c r="D29" s="110">
        <f>+D25+D21</f>
        <v>300</v>
      </c>
      <c r="E29" s="110"/>
      <c r="F29" s="111">
        <f>+F21+F25</f>
        <v>1</v>
      </c>
      <c r="G29" s="111">
        <f>+G25+G21</f>
        <v>0</v>
      </c>
      <c r="H29" s="111">
        <f>+H25+H21</f>
        <v>30</v>
      </c>
      <c r="I29" s="112">
        <f>+I25+I21</f>
        <v>0</v>
      </c>
      <c r="J29" s="113" t="s">
        <v>45</v>
      </c>
      <c r="K29" s="115">
        <f>IFERROR(+G29/F29,"0%")</f>
        <v>0</v>
      </c>
      <c r="L29" s="105" t="str">
        <f>IF(AND(G29=0,F29=0),"CUMPLE",IF(K29&lt;=K11,"CUMPLE","NO CUMPLE"))</f>
        <v>CUMPLE</v>
      </c>
      <c r="M29" s="106" t="s">
        <v>46</v>
      </c>
      <c r="N29" s="106"/>
      <c r="O29" s="131"/>
      <c r="P29" s="132"/>
    </row>
    <row r="30" spans="2:16" s="5" customFormat="1" ht="33" customHeight="1" thickBot="1" x14ac:dyDescent="0.25">
      <c r="B30" s="107"/>
      <c r="C30" s="107"/>
      <c r="D30" s="110"/>
      <c r="E30" s="110"/>
      <c r="F30" s="111"/>
      <c r="G30" s="111"/>
      <c r="H30" s="111"/>
      <c r="I30" s="112"/>
      <c r="J30" s="114"/>
      <c r="K30" s="116"/>
      <c r="L30" s="105"/>
      <c r="M30" s="106"/>
      <c r="N30" s="106"/>
      <c r="O30" s="133"/>
      <c r="P30" s="134"/>
    </row>
    <row r="31" spans="2:16" s="5" customFormat="1" ht="8.25" customHeight="1" thickBot="1" x14ac:dyDescent="0.25">
      <c r="B31" s="11"/>
      <c r="C31" s="12"/>
      <c r="D31" s="12"/>
      <c r="E31" s="12"/>
      <c r="F31" s="12"/>
      <c r="G31" s="12"/>
      <c r="H31" s="12"/>
      <c r="I31" s="12"/>
      <c r="J31" s="13"/>
      <c r="K31" s="13"/>
      <c r="L31" s="12"/>
      <c r="M31" s="14"/>
      <c r="N31" s="15"/>
      <c r="O31" s="16"/>
      <c r="P31" s="16"/>
    </row>
    <row r="32" spans="2:16" s="5" customFormat="1" ht="18.75" customHeight="1" x14ac:dyDescent="0.2">
      <c r="B32" s="107" t="s">
        <v>47</v>
      </c>
      <c r="C32" s="107" t="s">
        <v>38</v>
      </c>
      <c r="D32" s="117">
        <v>222</v>
      </c>
      <c r="E32" s="117"/>
      <c r="F32" s="109">
        <f>COUNTIFS([4]CARACTERIZACION!A:A,[4]A.T!B32,[4]CARACTERIZACION!H:H,"ACCIDENTE",[4]CARACTERIZACION!G:G,"PROPIO")+COUNTIFS([4]CARACTERIZACION!A:A,[4]A.T!B32,[4]CARACTERIZACION!H:H,"MORTAL",[4]CARACTERIZACION!G:G,"PROPIO")</f>
        <v>1</v>
      </c>
      <c r="G32" s="109">
        <f>COUNTIFS([4]CARACTERIZACION!A:A,[4]A.T!B32,[4]CARACTERIZACION!H:H,"MORTAL",[4]CARACTERIZACION!G:G,"PROPIO")</f>
        <v>0</v>
      </c>
      <c r="H32" s="109">
        <f>SUMIFS([4]CARACTERIZACION!L3:L2004,[4]CARACTERIZACION!A3:A2004,"febrero",[4]CARACTERIZACION!G3:G2004,"Propio")</f>
        <v>1</v>
      </c>
      <c r="I32" s="118">
        <f>SUMIFS([4]CARACTERIZACION!M3:M2004,[4]CARACTERIZACION!A3:A2004,"Febrero",[4]CARACTERIZACION!G3:G2004,"Propio")</f>
        <v>0</v>
      </c>
      <c r="J32" s="119" t="s">
        <v>39</v>
      </c>
      <c r="K32" s="120">
        <f>IFERROR(+(H40+I40)/D40,"-")</f>
        <v>3.968253968253968E-3</v>
      </c>
      <c r="L32" s="105" t="str">
        <f>IF(K32="-","",IF(K32&lt;=D11,"CUMPLE","NO CUMPLE"))</f>
        <v>CUMPLE</v>
      </c>
      <c r="M32" s="106" t="s">
        <v>67</v>
      </c>
      <c r="N32" s="106"/>
      <c r="O32" s="129" t="s">
        <v>76</v>
      </c>
      <c r="P32" s="130"/>
    </row>
    <row r="33" spans="2:16" s="5" customFormat="1" ht="18.75" customHeight="1" x14ac:dyDescent="0.2">
      <c r="B33" s="107"/>
      <c r="C33" s="107"/>
      <c r="D33" s="117"/>
      <c r="E33" s="117"/>
      <c r="F33" s="109"/>
      <c r="G33" s="109"/>
      <c r="H33" s="109"/>
      <c r="I33" s="118"/>
      <c r="J33" s="104"/>
      <c r="K33" s="121"/>
      <c r="L33" s="105"/>
      <c r="M33" s="106"/>
      <c r="N33" s="106"/>
      <c r="O33" s="131"/>
      <c r="P33" s="132"/>
    </row>
    <row r="34" spans="2:16" s="5" customFormat="1" ht="18.75" customHeight="1" x14ac:dyDescent="0.2">
      <c r="B34" s="107"/>
      <c r="C34" s="107"/>
      <c r="D34" s="117"/>
      <c r="E34" s="117"/>
      <c r="F34" s="109"/>
      <c r="G34" s="109"/>
      <c r="H34" s="109"/>
      <c r="I34" s="118"/>
      <c r="J34" s="104"/>
      <c r="K34" s="121"/>
      <c r="L34" s="105"/>
      <c r="M34" s="106"/>
      <c r="N34" s="106"/>
      <c r="O34" s="131"/>
      <c r="P34" s="132"/>
    </row>
    <row r="35" spans="2:16" s="5" customFormat="1" ht="18.75" customHeight="1" x14ac:dyDescent="0.2">
      <c r="B35" s="107"/>
      <c r="C35" s="107"/>
      <c r="D35" s="117"/>
      <c r="E35" s="117"/>
      <c r="F35" s="109"/>
      <c r="G35" s="109"/>
      <c r="H35" s="109"/>
      <c r="I35" s="118"/>
      <c r="J35" s="104"/>
      <c r="K35" s="121"/>
      <c r="L35" s="105"/>
      <c r="M35" s="106"/>
      <c r="N35" s="106"/>
      <c r="O35" s="131"/>
      <c r="P35" s="132"/>
    </row>
    <row r="36" spans="2:16" s="5" customFormat="1" ht="18.75" customHeight="1" x14ac:dyDescent="0.2">
      <c r="B36" s="107"/>
      <c r="C36" s="107" t="s">
        <v>41</v>
      </c>
      <c r="D36" s="117">
        <v>30</v>
      </c>
      <c r="E36" s="117"/>
      <c r="F36" s="109">
        <f>COUNTIFS([4]CARACTERIZACION!A:A,[4]A.T!B32,[4]CARACTERIZACION!H:H,"ACCIDENTE",[4]CARACTERIZACION!G:G,"CONTRATISTA")+COUNTIFS([4]CARACTERIZACION!A:A,[4]A.T!B32,[4]CARACTERIZACION!H:H,"MORTAL",[4]CARACTERIZACION!G:G,"CONTRATISTA")</f>
        <v>0</v>
      </c>
      <c r="G36" s="109">
        <f>COUNTIFS([4]CARACTERIZACION!A:A,[4]A.T!B32,[4]CARACTERIZACION!H:H,"MORTAL",[4]CARACTERIZACION!G:G,"CONTRATISTA")</f>
        <v>0</v>
      </c>
      <c r="H36" s="122">
        <f>SUMIFS([4]CARACTERIZACION!L3:L2004,[4]CARACTERIZACION!A3:A2004,"Febrero",[4]CARACTERIZACION!G3:G2004,"Contratista")</f>
        <v>0</v>
      </c>
      <c r="I36" s="118">
        <f>SUMIFS([4]CARACTERIZACION!M3:M2004,[4]CARACTERIZACION!A3:A2004,"Febrero",[4]CARACTERIZACION!G3:G2004,"Contratista")</f>
        <v>0</v>
      </c>
      <c r="J36" s="104" t="s">
        <v>42</v>
      </c>
      <c r="K36" s="121">
        <f>IFERROR(+F40/D40,"-")</f>
        <v>3.968253968253968E-3</v>
      </c>
      <c r="L36" s="105" t="str">
        <f>IF(K36="-","",IF(K36&lt;=H11,"CUMPLE","NO CUMPLE"))</f>
        <v>CUMPLE</v>
      </c>
      <c r="M36" s="106" t="s">
        <v>68</v>
      </c>
      <c r="N36" s="106"/>
      <c r="O36" s="131"/>
      <c r="P36" s="132"/>
    </row>
    <row r="37" spans="2:16" s="5" customFormat="1" ht="18.75" customHeight="1" x14ac:dyDescent="0.2">
      <c r="B37" s="107"/>
      <c r="C37" s="107"/>
      <c r="D37" s="117"/>
      <c r="E37" s="117"/>
      <c r="F37" s="109"/>
      <c r="G37" s="109"/>
      <c r="H37" s="122"/>
      <c r="I37" s="118"/>
      <c r="J37" s="104"/>
      <c r="K37" s="121"/>
      <c r="L37" s="105"/>
      <c r="M37" s="106"/>
      <c r="N37" s="106"/>
      <c r="O37" s="131"/>
      <c r="P37" s="132"/>
    </row>
    <row r="38" spans="2:16" s="5" customFormat="1" ht="18.75" customHeight="1" x14ac:dyDescent="0.2">
      <c r="B38" s="107"/>
      <c r="C38" s="107"/>
      <c r="D38" s="117"/>
      <c r="E38" s="117"/>
      <c r="F38" s="109"/>
      <c r="G38" s="109"/>
      <c r="H38" s="122"/>
      <c r="I38" s="118"/>
      <c r="J38" s="104"/>
      <c r="K38" s="121"/>
      <c r="L38" s="105"/>
      <c r="M38" s="106"/>
      <c r="N38" s="106"/>
      <c r="O38" s="131"/>
      <c r="P38" s="132"/>
    </row>
    <row r="39" spans="2:16" s="5" customFormat="1" ht="18.75" customHeight="1" x14ac:dyDescent="0.2">
      <c r="B39" s="107"/>
      <c r="C39" s="107"/>
      <c r="D39" s="117"/>
      <c r="E39" s="117"/>
      <c r="F39" s="109"/>
      <c r="G39" s="109"/>
      <c r="H39" s="122"/>
      <c r="I39" s="118"/>
      <c r="J39" s="104"/>
      <c r="K39" s="121"/>
      <c r="L39" s="105"/>
      <c r="M39" s="106"/>
      <c r="N39" s="106"/>
      <c r="O39" s="131"/>
      <c r="P39" s="132"/>
    </row>
    <row r="40" spans="2:16" s="5" customFormat="1" ht="33" customHeight="1" x14ac:dyDescent="0.2">
      <c r="B40" s="107"/>
      <c r="C40" s="107" t="s">
        <v>44</v>
      </c>
      <c r="D40" s="110">
        <f>+D36+D32</f>
        <v>252</v>
      </c>
      <c r="E40" s="110"/>
      <c r="F40" s="111">
        <f>+F36+F32</f>
        <v>1</v>
      </c>
      <c r="G40" s="111">
        <f>+G36+G32</f>
        <v>0</v>
      </c>
      <c r="H40" s="111">
        <f>+H36+H32</f>
        <v>1</v>
      </c>
      <c r="I40" s="112">
        <f>+I36+I32</f>
        <v>0</v>
      </c>
      <c r="J40" s="113" t="s">
        <v>45</v>
      </c>
      <c r="K40" s="115">
        <f>IFERROR(G40/F40,"0%")</f>
        <v>0</v>
      </c>
      <c r="L40" s="105" t="str">
        <f>IF(AND(G40=0,F40=0),"CUMPLE",IF(K40&lt;=K11,"CUMPLE","NO CUMPLE"))</f>
        <v>CUMPLE</v>
      </c>
      <c r="M40" s="106" t="s">
        <v>69</v>
      </c>
      <c r="N40" s="106"/>
      <c r="O40" s="131"/>
      <c r="P40" s="132"/>
    </row>
    <row r="41" spans="2:16" s="5" customFormat="1" ht="33" customHeight="1" thickBot="1" x14ac:dyDescent="0.25">
      <c r="B41" s="107"/>
      <c r="C41" s="107"/>
      <c r="D41" s="110"/>
      <c r="E41" s="110"/>
      <c r="F41" s="111"/>
      <c r="G41" s="111"/>
      <c r="H41" s="111"/>
      <c r="I41" s="112"/>
      <c r="J41" s="114"/>
      <c r="K41" s="116"/>
      <c r="L41" s="105"/>
      <c r="M41" s="106"/>
      <c r="N41" s="106"/>
      <c r="O41" s="133"/>
      <c r="P41" s="134"/>
    </row>
    <row r="42" spans="2:16" s="5" customFormat="1" ht="8.25" customHeight="1" thickBot="1" x14ac:dyDescent="0.25">
      <c r="B42" s="11"/>
      <c r="C42" s="12"/>
      <c r="D42" s="12"/>
      <c r="E42" s="12"/>
      <c r="F42" s="12"/>
      <c r="G42" s="12"/>
      <c r="H42" s="12"/>
      <c r="I42" s="12"/>
      <c r="J42" s="13"/>
      <c r="K42" s="13"/>
      <c r="L42" s="12"/>
      <c r="M42" s="14"/>
      <c r="N42" s="15"/>
      <c r="O42" s="16"/>
      <c r="P42" s="16"/>
    </row>
    <row r="43" spans="2:16" s="5" customFormat="1" ht="18.75" customHeight="1" x14ac:dyDescent="0.2">
      <c r="B43" s="107" t="s">
        <v>48</v>
      </c>
      <c r="C43" s="107" t="s">
        <v>38</v>
      </c>
      <c r="D43" s="117">
        <v>180</v>
      </c>
      <c r="E43" s="117"/>
      <c r="F43" s="109">
        <f>COUNTIFS([4]CARACTERIZACION!A:A,[4]A.T!B43,[4]CARACTERIZACION!H:H,"ACCIDENTE",[4]CARACTERIZACION!G:G,"PROPIO")+COUNTIFS([4]CARACTERIZACION!A:A,[4]A.T!B43,[4]CARACTERIZACION!H:H,"MORTAL",[4]CARACTERIZACION!G:G,"PROPIO")</f>
        <v>1</v>
      </c>
      <c r="G43" s="109">
        <f>COUNTIFS([4]CARACTERIZACION!A:A,[4]A.T!B43,[4]CARACTERIZACION!H:H,"MORTAL",[4]CARACTERIZACION!G:G,"PROPIO")</f>
        <v>0</v>
      </c>
      <c r="H43" s="122">
        <f>SUMIFS([4]CARACTERIZACION!L3:L2004,[4]CARACTERIZACION!A3:A2004,"Marzo",[4]CARACTERIZACION!G3:G2004,"Propio")</f>
        <v>3</v>
      </c>
      <c r="I43" s="118">
        <f>SUMIFS([4]CARACTERIZACION!M3:M2004,[4]CARACTERIZACION!A3:A2004,"Marzo",[4]CARACTERIZACION!G3:G2004,"Propio")</f>
        <v>0</v>
      </c>
      <c r="J43" s="119" t="s">
        <v>39</v>
      </c>
      <c r="K43" s="120">
        <f>IFERROR(+(H51+I51)/D51,"-")</f>
        <v>1.3636363636363636E-2</v>
      </c>
      <c r="L43" s="105" t="str">
        <f>IF(K43="-","",IF(K43&lt;=D11,"CUMPLE","NO CUMPLE"))</f>
        <v>CUMPLE</v>
      </c>
      <c r="M43" s="106" t="s">
        <v>70</v>
      </c>
      <c r="N43" s="106"/>
      <c r="O43" s="129" t="s">
        <v>77</v>
      </c>
      <c r="P43" s="130"/>
    </row>
    <row r="44" spans="2:16" s="5" customFormat="1" ht="18.75" customHeight="1" x14ac:dyDescent="0.2">
      <c r="B44" s="107"/>
      <c r="C44" s="107"/>
      <c r="D44" s="117"/>
      <c r="E44" s="117"/>
      <c r="F44" s="109"/>
      <c r="G44" s="109"/>
      <c r="H44" s="122"/>
      <c r="I44" s="118"/>
      <c r="J44" s="104"/>
      <c r="K44" s="121"/>
      <c r="L44" s="105"/>
      <c r="M44" s="106"/>
      <c r="N44" s="106"/>
      <c r="O44" s="131"/>
      <c r="P44" s="132"/>
    </row>
    <row r="45" spans="2:16" s="5" customFormat="1" ht="18.75" customHeight="1" x14ac:dyDescent="0.2">
      <c r="B45" s="107"/>
      <c r="C45" s="107"/>
      <c r="D45" s="117"/>
      <c r="E45" s="117"/>
      <c r="F45" s="109"/>
      <c r="G45" s="109"/>
      <c r="H45" s="122"/>
      <c r="I45" s="118"/>
      <c r="J45" s="104"/>
      <c r="K45" s="121"/>
      <c r="L45" s="105"/>
      <c r="M45" s="106"/>
      <c r="N45" s="106"/>
      <c r="O45" s="131"/>
      <c r="P45" s="132"/>
    </row>
    <row r="46" spans="2:16" s="5" customFormat="1" ht="18.75" customHeight="1" x14ac:dyDescent="0.2">
      <c r="B46" s="107"/>
      <c r="C46" s="107"/>
      <c r="D46" s="117"/>
      <c r="E46" s="117"/>
      <c r="F46" s="109"/>
      <c r="G46" s="109"/>
      <c r="H46" s="122"/>
      <c r="I46" s="118"/>
      <c r="J46" s="104"/>
      <c r="K46" s="121"/>
      <c r="L46" s="105"/>
      <c r="M46" s="106"/>
      <c r="N46" s="106"/>
      <c r="O46" s="131"/>
      <c r="P46" s="132"/>
    </row>
    <row r="47" spans="2:16" s="5" customFormat="1" ht="18.75" customHeight="1" x14ac:dyDescent="0.2">
      <c r="B47" s="107"/>
      <c r="C47" s="107" t="s">
        <v>41</v>
      </c>
      <c r="D47" s="117">
        <v>40</v>
      </c>
      <c r="E47" s="117"/>
      <c r="F47" s="109">
        <f>COUNTIFS([4]CARACTERIZACION!A:A,[4]A.T!B43,[4]CARACTERIZACION!H:H,"ACCIDENTE",[4]CARACTERIZACION!G:G,"CONTRATISTA")+COUNTIFS([4]CARACTERIZACION!A:A,[4]A.T!B43,[4]CARACTERIZACION!H:H,"MORTAL",[4]CARACTERIZACION!G:G,"CONTRATISTA")</f>
        <v>0</v>
      </c>
      <c r="G47" s="109">
        <f>COUNTIFS([4]CARACTERIZACION!A:A,[4]A.T!B43,[4]CARACTERIZACION!H:H,"MORTAL",[4]CARACTERIZACION!G:G,"CONTRATISTA")</f>
        <v>0</v>
      </c>
      <c r="H47" s="122">
        <f>SUMIFS([4]CARACTERIZACION!L3:L2004,[4]CARACTERIZACION!A3:A2004,"Marzo",[4]CARACTERIZACION!G3:G2004,"Contratista")</f>
        <v>0</v>
      </c>
      <c r="I47" s="118">
        <f>SUMIFS([4]CARACTERIZACION!M3:M2004,[4]CARACTERIZACION!A3:A2004,"Marzo",[4]CARACTERIZACION!G3:G2004,"Contratista")</f>
        <v>0</v>
      </c>
      <c r="J47" s="104" t="s">
        <v>42</v>
      </c>
      <c r="K47" s="121">
        <f>IFERROR(+F51/D51,"-")</f>
        <v>4.5454545454545452E-3</v>
      </c>
      <c r="L47" s="105" t="str">
        <f>IF(K47="-","",IF(K47&lt;=H11,"CUMPLE","NO CUMPLE"))</f>
        <v>CUMPLE</v>
      </c>
      <c r="M47" s="106" t="s">
        <v>71</v>
      </c>
      <c r="N47" s="106"/>
      <c r="O47" s="131"/>
      <c r="P47" s="132"/>
    </row>
    <row r="48" spans="2:16" s="5" customFormat="1" ht="18.75" customHeight="1" x14ac:dyDescent="0.2">
      <c r="B48" s="107"/>
      <c r="C48" s="107"/>
      <c r="D48" s="117"/>
      <c r="E48" s="117"/>
      <c r="F48" s="109"/>
      <c r="G48" s="109"/>
      <c r="H48" s="122"/>
      <c r="I48" s="118"/>
      <c r="J48" s="104"/>
      <c r="K48" s="121"/>
      <c r="L48" s="105"/>
      <c r="M48" s="106"/>
      <c r="N48" s="106"/>
      <c r="O48" s="131"/>
      <c r="P48" s="132"/>
    </row>
    <row r="49" spans="2:16" s="5" customFormat="1" ht="18.75" customHeight="1" x14ac:dyDescent="0.2">
      <c r="B49" s="107"/>
      <c r="C49" s="107"/>
      <c r="D49" s="117"/>
      <c r="E49" s="117"/>
      <c r="F49" s="109"/>
      <c r="G49" s="109"/>
      <c r="H49" s="122"/>
      <c r="I49" s="118"/>
      <c r="J49" s="104"/>
      <c r="K49" s="121"/>
      <c r="L49" s="105"/>
      <c r="M49" s="106"/>
      <c r="N49" s="106"/>
      <c r="O49" s="131"/>
      <c r="P49" s="132"/>
    </row>
    <row r="50" spans="2:16" s="5" customFormat="1" ht="18.75" customHeight="1" x14ac:dyDescent="0.2">
      <c r="B50" s="107"/>
      <c r="C50" s="107"/>
      <c r="D50" s="117"/>
      <c r="E50" s="117"/>
      <c r="F50" s="109"/>
      <c r="G50" s="109"/>
      <c r="H50" s="122"/>
      <c r="I50" s="118"/>
      <c r="J50" s="104"/>
      <c r="K50" s="121"/>
      <c r="L50" s="105"/>
      <c r="M50" s="106"/>
      <c r="N50" s="106"/>
      <c r="O50" s="131"/>
      <c r="P50" s="132"/>
    </row>
    <row r="51" spans="2:16" s="5" customFormat="1" ht="33" customHeight="1" x14ac:dyDescent="0.2">
      <c r="B51" s="107"/>
      <c r="C51" s="107" t="s">
        <v>44</v>
      </c>
      <c r="D51" s="110">
        <f>SUM(D43:E50)</f>
        <v>220</v>
      </c>
      <c r="E51" s="110"/>
      <c r="F51" s="111">
        <f>+F47+F43</f>
        <v>1</v>
      </c>
      <c r="G51" s="111">
        <f>+G47+G43</f>
        <v>0</v>
      </c>
      <c r="H51" s="111">
        <f>+H47+H43</f>
        <v>3</v>
      </c>
      <c r="I51" s="112">
        <f>+I47+I43</f>
        <v>0</v>
      </c>
      <c r="J51" s="113" t="s">
        <v>45</v>
      </c>
      <c r="K51" s="115">
        <f>IFERROR(+G51/F51,"0%")</f>
        <v>0</v>
      </c>
      <c r="L51" s="105" t="str">
        <f>IF(AND(G51=0,F51=0),"CUMPLE",IF(K51&lt;=K11,"CUMPLE","NO CUMPLE"))</f>
        <v>CUMPLE</v>
      </c>
      <c r="M51" s="106" t="s">
        <v>72</v>
      </c>
      <c r="N51" s="106"/>
      <c r="O51" s="131"/>
      <c r="P51" s="132"/>
    </row>
    <row r="52" spans="2:16" s="5" customFormat="1" ht="33" customHeight="1" thickBot="1" x14ac:dyDescent="0.25">
      <c r="B52" s="107"/>
      <c r="C52" s="107"/>
      <c r="D52" s="110"/>
      <c r="E52" s="110"/>
      <c r="F52" s="111"/>
      <c r="G52" s="111"/>
      <c r="H52" s="111"/>
      <c r="I52" s="112"/>
      <c r="J52" s="114"/>
      <c r="K52" s="116"/>
      <c r="L52" s="105"/>
      <c r="M52" s="106"/>
      <c r="N52" s="106"/>
      <c r="O52" s="133"/>
      <c r="P52" s="134"/>
    </row>
    <row r="53" spans="2:16" s="5" customFormat="1" ht="8.25" customHeight="1" thickBot="1" x14ac:dyDescent="0.25">
      <c r="B53" s="11"/>
      <c r="C53" s="12"/>
      <c r="D53" s="12"/>
      <c r="E53" s="12"/>
      <c r="F53" s="12"/>
      <c r="G53" s="12"/>
      <c r="H53" s="12"/>
      <c r="I53" s="12"/>
      <c r="J53" s="13"/>
      <c r="K53" s="13"/>
      <c r="L53" s="12"/>
      <c r="M53" s="14"/>
      <c r="N53" s="15"/>
      <c r="O53" s="16"/>
      <c r="P53" s="16"/>
    </row>
    <row r="54" spans="2:16" s="5" customFormat="1" ht="18.75" customHeight="1" x14ac:dyDescent="0.2">
      <c r="B54" s="107" t="s">
        <v>49</v>
      </c>
      <c r="C54" s="107" t="s">
        <v>38</v>
      </c>
      <c r="D54" s="117">
        <v>180</v>
      </c>
      <c r="E54" s="117"/>
      <c r="F54" s="109">
        <f>COUNTIFS([4]CARACTERIZACION!A:A,[4]A.T!B54,[4]CARACTERIZACION!H:H,"ACCIDENTE",[4]CARACTERIZACION!G:G,"PROPIO")+COUNTIFS([4]CARACTERIZACION!A:A,[4]A.T!B54,[4]CARACTERIZACION!H:H,"MORTAL",[4]CARACTERIZACION!G:G,"PROPIO")</f>
        <v>1</v>
      </c>
      <c r="G54" s="109">
        <f>COUNTIFS([4]CARACTERIZACION!A:A,[4]A.T!B54,[4]CARACTERIZACION!H:H,"MORTAL",[4]CARACTERIZACION!G:G,"PROPIO")</f>
        <v>0</v>
      </c>
      <c r="H54" s="122">
        <f>SUMIFS([4]CARACTERIZACION!L3:L2004,[4]CARACTERIZACION!A3:A2004,"Abril",[4]CARACTERIZACION!G3:G2004,"Propio")</f>
        <v>6</v>
      </c>
      <c r="I54" s="118">
        <f>SUMIFS([4]CARACTERIZACION!M3:M2004,[4]CARACTERIZACION!A3:A2004,"Abril",[4]CARACTERIZACION!G3:G2004,"Propio")</f>
        <v>0</v>
      </c>
      <c r="J54" s="119" t="s">
        <v>39</v>
      </c>
      <c r="K54" s="120">
        <f>IFERROR(+(H62+I62)/D62,"-")</f>
        <v>2.4E-2</v>
      </c>
      <c r="L54" s="105" t="str">
        <f>IF(K54="-","",IF(K54&lt;=D11,"CUMPLE","NO CUMPLE"))</f>
        <v>CUMPLE</v>
      </c>
      <c r="M54" s="106" t="s">
        <v>73</v>
      </c>
      <c r="N54" s="106"/>
      <c r="O54" s="129" t="s">
        <v>78</v>
      </c>
      <c r="P54" s="130"/>
    </row>
    <row r="55" spans="2:16" s="5" customFormat="1" ht="18.75" customHeight="1" x14ac:dyDescent="0.2">
      <c r="B55" s="107"/>
      <c r="C55" s="107"/>
      <c r="D55" s="117"/>
      <c r="E55" s="117"/>
      <c r="F55" s="109"/>
      <c r="G55" s="109"/>
      <c r="H55" s="122"/>
      <c r="I55" s="118"/>
      <c r="J55" s="104"/>
      <c r="K55" s="121"/>
      <c r="L55" s="105"/>
      <c r="M55" s="106"/>
      <c r="N55" s="106"/>
      <c r="O55" s="131"/>
      <c r="P55" s="132"/>
    </row>
    <row r="56" spans="2:16" s="5" customFormat="1" ht="18.75" customHeight="1" x14ac:dyDescent="0.2">
      <c r="B56" s="107"/>
      <c r="C56" s="107"/>
      <c r="D56" s="117"/>
      <c r="E56" s="117"/>
      <c r="F56" s="109"/>
      <c r="G56" s="109"/>
      <c r="H56" s="122"/>
      <c r="I56" s="118"/>
      <c r="J56" s="104"/>
      <c r="K56" s="121"/>
      <c r="L56" s="105"/>
      <c r="M56" s="106"/>
      <c r="N56" s="106"/>
      <c r="O56" s="131"/>
      <c r="P56" s="132"/>
    </row>
    <row r="57" spans="2:16" s="5" customFormat="1" ht="18.75" customHeight="1" x14ac:dyDescent="0.2">
      <c r="B57" s="107"/>
      <c r="C57" s="107"/>
      <c r="D57" s="117"/>
      <c r="E57" s="117"/>
      <c r="F57" s="109"/>
      <c r="G57" s="109"/>
      <c r="H57" s="122"/>
      <c r="I57" s="118"/>
      <c r="J57" s="104"/>
      <c r="K57" s="121"/>
      <c r="L57" s="105"/>
      <c r="M57" s="106"/>
      <c r="N57" s="106"/>
      <c r="O57" s="131"/>
      <c r="P57" s="132"/>
    </row>
    <row r="58" spans="2:16" s="5" customFormat="1" ht="18.75" customHeight="1" x14ac:dyDescent="0.2">
      <c r="B58" s="107"/>
      <c r="C58" s="107" t="s">
        <v>41</v>
      </c>
      <c r="D58" s="117">
        <v>70</v>
      </c>
      <c r="E58" s="117"/>
      <c r="F58" s="109">
        <f>COUNTIFS([4]CARACTERIZACION!A:A,[4]A.T!B54,[4]CARACTERIZACION!H:H,"ACCIDENTE",[4]CARACTERIZACION!G:G,"CONTRATISTA")+COUNTIFS([4]CARACTERIZACION!A:A,[4]A.T!B54,[4]CARACTERIZACION!H:H,"MORTAL",[4]CARACTERIZACION!G:G,"CONTRATISTA")</f>
        <v>0</v>
      </c>
      <c r="G58" s="109">
        <f>COUNTIFS([4]CARACTERIZACION!A:A,[4]A.T!B54,[4]CARACTERIZACION!H:H,"MORTAL",[4]CARACTERIZACION!G:G,"CONTRATISTA")</f>
        <v>0</v>
      </c>
      <c r="H58" s="122">
        <f>SUMIFS([4]CARACTERIZACION!L3:L2004,[4]CARACTERIZACION!A3:A2004,"Abril",[4]CARACTERIZACION!G3:G2004,"Contratista")</f>
        <v>0</v>
      </c>
      <c r="I58" s="118">
        <f>SUMIFS([4]CARACTERIZACION!M3:M2004,[4]CARACTERIZACION!A3:A2004,"Abril",[4]CARACTERIZACION!G3:G2004,"Contratista")</f>
        <v>0</v>
      </c>
      <c r="J58" s="104" t="s">
        <v>42</v>
      </c>
      <c r="K58" s="121">
        <f>IFERROR(+F62/D62,"-")</f>
        <v>4.0000000000000001E-3</v>
      </c>
      <c r="L58" s="105" t="str">
        <f>IF(K58="-","",IF(K58&lt;=H11,"CUMPLE","NO CUMPLE"))</f>
        <v>CUMPLE</v>
      </c>
      <c r="M58" s="106" t="s">
        <v>74</v>
      </c>
      <c r="N58" s="106"/>
      <c r="O58" s="131"/>
      <c r="P58" s="132"/>
    </row>
    <row r="59" spans="2:16" s="5" customFormat="1" ht="18.75" customHeight="1" x14ac:dyDescent="0.2">
      <c r="B59" s="107"/>
      <c r="C59" s="107"/>
      <c r="D59" s="117"/>
      <c r="E59" s="117"/>
      <c r="F59" s="109"/>
      <c r="G59" s="109"/>
      <c r="H59" s="122"/>
      <c r="I59" s="118"/>
      <c r="J59" s="104"/>
      <c r="K59" s="121"/>
      <c r="L59" s="105"/>
      <c r="M59" s="106"/>
      <c r="N59" s="106"/>
      <c r="O59" s="131"/>
      <c r="P59" s="132"/>
    </row>
    <row r="60" spans="2:16" s="5" customFormat="1" ht="18.75" customHeight="1" x14ac:dyDescent="0.2">
      <c r="B60" s="107"/>
      <c r="C60" s="107"/>
      <c r="D60" s="117"/>
      <c r="E60" s="117"/>
      <c r="F60" s="109"/>
      <c r="G60" s="109"/>
      <c r="H60" s="122"/>
      <c r="I60" s="118"/>
      <c r="J60" s="104"/>
      <c r="K60" s="121"/>
      <c r="L60" s="105"/>
      <c r="M60" s="106"/>
      <c r="N60" s="106"/>
      <c r="O60" s="131"/>
      <c r="P60" s="132"/>
    </row>
    <row r="61" spans="2:16" s="5" customFormat="1" ht="18.75" customHeight="1" x14ac:dyDescent="0.2">
      <c r="B61" s="107"/>
      <c r="C61" s="107"/>
      <c r="D61" s="117"/>
      <c r="E61" s="117"/>
      <c r="F61" s="109"/>
      <c r="G61" s="109"/>
      <c r="H61" s="122"/>
      <c r="I61" s="118"/>
      <c r="J61" s="104"/>
      <c r="K61" s="121"/>
      <c r="L61" s="105"/>
      <c r="M61" s="106"/>
      <c r="N61" s="106"/>
      <c r="O61" s="131"/>
      <c r="P61" s="132"/>
    </row>
    <row r="62" spans="2:16" s="5" customFormat="1" ht="33" customHeight="1" x14ac:dyDescent="0.2">
      <c r="B62" s="107"/>
      <c r="C62" s="107" t="s">
        <v>44</v>
      </c>
      <c r="D62" s="110">
        <f>+D58+D54</f>
        <v>250</v>
      </c>
      <c r="E62" s="110"/>
      <c r="F62" s="111">
        <f>+F58+F54</f>
        <v>1</v>
      </c>
      <c r="G62" s="111">
        <f>+G58+G54</f>
        <v>0</v>
      </c>
      <c r="H62" s="111">
        <f>+H58+H54</f>
        <v>6</v>
      </c>
      <c r="I62" s="112">
        <f>+I58+I54</f>
        <v>0</v>
      </c>
      <c r="J62" s="113" t="s">
        <v>45</v>
      </c>
      <c r="K62" s="115">
        <f>IFERROR(+G62/F62,"0%")</f>
        <v>0</v>
      </c>
      <c r="L62" s="105" t="str">
        <f>IF(AND(G62=0,F62=0),"CUMPLE",IF(K62="-","",IF(K62&lt;=K11,"CUMPLE","NO CUMPLE")))</f>
        <v>CUMPLE</v>
      </c>
      <c r="M62" s="106" t="s">
        <v>75</v>
      </c>
      <c r="N62" s="106"/>
      <c r="O62" s="131"/>
      <c r="P62" s="132"/>
    </row>
    <row r="63" spans="2:16" s="5" customFormat="1" ht="33" customHeight="1" thickBot="1" x14ac:dyDescent="0.25">
      <c r="B63" s="107"/>
      <c r="C63" s="107"/>
      <c r="D63" s="110"/>
      <c r="E63" s="110"/>
      <c r="F63" s="111"/>
      <c r="G63" s="111"/>
      <c r="H63" s="111"/>
      <c r="I63" s="112"/>
      <c r="J63" s="114"/>
      <c r="K63" s="116"/>
      <c r="L63" s="105"/>
      <c r="M63" s="106"/>
      <c r="N63" s="106"/>
      <c r="O63" s="133"/>
      <c r="P63" s="134"/>
    </row>
    <row r="64" spans="2:16" s="5" customFormat="1" ht="8.25" customHeight="1" thickBot="1" x14ac:dyDescent="0.25">
      <c r="B64" s="11"/>
      <c r="C64" s="12"/>
      <c r="D64" s="12"/>
      <c r="E64" s="12"/>
      <c r="F64" s="12"/>
      <c r="G64" s="12"/>
      <c r="H64" s="12"/>
      <c r="I64" s="12"/>
      <c r="J64" s="13"/>
      <c r="K64" s="13"/>
      <c r="L64" s="12"/>
      <c r="M64" s="14"/>
      <c r="N64" s="15"/>
      <c r="O64" s="16"/>
      <c r="P64" s="16"/>
    </row>
    <row r="65" spans="2:16" s="5" customFormat="1" ht="18.75" customHeight="1" x14ac:dyDescent="0.2">
      <c r="B65" s="107" t="s">
        <v>50</v>
      </c>
      <c r="C65" s="107" t="s">
        <v>38</v>
      </c>
      <c r="D65" s="117"/>
      <c r="E65" s="117"/>
      <c r="F65" s="109">
        <f>COUNTIFS([4]CARACTERIZACION!A:A,[4]A.T!B65,[4]CARACTERIZACION!H:H,"ACCIDENTE",[4]CARACTERIZACION!G:G,"PROPIO")+COUNTIFS([4]CARACTERIZACION!A:A,[4]A.T!B65,[4]CARACTERIZACION!H:H,"MORTAL",[4]CARACTERIZACION!G:G,"PROPIO")</f>
        <v>0</v>
      </c>
      <c r="G65" s="109">
        <f>COUNTIFS([4]CARACTERIZACION!A:A,[4]A.T!B65,[4]CARACTERIZACION!H:H,"MORTAL",[4]CARACTERIZACION!G:G,"PROPIO")</f>
        <v>0</v>
      </c>
      <c r="H65" s="122">
        <f>SUMIFS([4]CARACTERIZACION!L3:L2004,[4]CARACTERIZACION!A3:A2004,"Mayo",[4]CARACTERIZACION!G3:G2004,"Propio")</f>
        <v>0</v>
      </c>
      <c r="I65" s="118">
        <f>SUMIFS([4]CARACTERIZACION!M3:M2004,[4]CARACTERIZACION!A3:A2004,"Mayo",[4]CARACTERIZACION!G3:G2004,"Propio")</f>
        <v>0</v>
      </c>
      <c r="J65" s="119" t="s">
        <v>39</v>
      </c>
      <c r="K65" s="120" t="str">
        <f>IFERROR(+(H73+I73)/D73,"-")</f>
        <v>-</v>
      </c>
      <c r="L65" s="105" t="str">
        <f>IF(K65="-","",IF(K65&lt;=D11,"CUMPLE","NO CUMPLE"))</f>
        <v/>
      </c>
      <c r="M65" s="106"/>
      <c r="N65" s="106"/>
      <c r="O65" s="123"/>
      <c r="P65" s="124"/>
    </row>
    <row r="66" spans="2:16" s="5" customFormat="1" ht="18.75" customHeight="1" x14ac:dyDescent="0.2">
      <c r="B66" s="107"/>
      <c r="C66" s="107"/>
      <c r="D66" s="117"/>
      <c r="E66" s="117"/>
      <c r="F66" s="109"/>
      <c r="G66" s="109"/>
      <c r="H66" s="122"/>
      <c r="I66" s="118"/>
      <c r="J66" s="104"/>
      <c r="K66" s="121"/>
      <c r="L66" s="105"/>
      <c r="M66" s="106"/>
      <c r="N66" s="106"/>
      <c r="O66" s="125"/>
      <c r="P66" s="126"/>
    </row>
    <row r="67" spans="2:16" s="5" customFormat="1" ht="18.75" customHeight="1" x14ac:dyDescent="0.2">
      <c r="B67" s="107"/>
      <c r="C67" s="107"/>
      <c r="D67" s="117"/>
      <c r="E67" s="117"/>
      <c r="F67" s="109"/>
      <c r="G67" s="109"/>
      <c r="H67" s="122"/>
      <c r="I67" s="118"/>
      <c r="J67" s="104"/>
      <c r="K67" s="121"/>
      <c r="L67" s="105"/>
      <c r="M67" s="106"/>
      <c r="N67" s="106"/>
      <c r="O67" s="125"/>
      <c r="P67" s="126"/>
    </row>
    <row r="68" spans="2:16" s="5" customFormat="1" ht="18.75" customHeight="1" x14ac:dyDescent="0.2">
      <c r="B68" s="107"/>
      <c r="C68" s="107"/>
      <c r="D68" s="117"/>
      <c r="E68" s="117"/>
      <c r="F68" s="109"/>
      <c r="G68" s="109"/>
      <c r="H68" s="122"/>
      <c r="I68" s="118"/>
      <c r="J68" s="104"/>
      <c r="K68" s="121"/>
      <c r="L68" s="105"/>
      <c r="M68" s="106"/>
      <c r="N68" s="106"/>
      <c r="O68" s="125"/>
      <c r="P68" s="126"/>
    </row>
    <row r="69" spans="2:16" s="5" customFormat="1" ht="18.75" customHeight="1" x14ac:dyDescent="0.2">
      <c r="B69" s="107"/>
      <c r="C69" s="107" t="s">
        <v>41</v>
      </c>
      <c r="D69" s="117"/>
      <c r="E69" s="117"/>
      <c r="F69" s="109">
        <f>COUNTIFS([4]CARACTERIZACION!A:A,[4]A.T!B65,[4]CARACTERIZACION!H:H,"ACCIDENTE",[4]CARACTERIZACION!G:G,"CONTRATISTA")+COUNTIFS([4]CARACTERIZACION!A:A,[4]A.T!B65,[4]CARACTERIZACION!H:H,"MORTAL",[4]CARACTERIZACION!G:G,"CONTRATISTA")</f>
        <v>0</v>
      </c>
      <c r="G69" s="109">
        <f>COUNTIFS([4]CARACTERIZACION!A:A,[4]A.T!B65,[4]CARACTERIZACION!H:H,"MORTAL",[4]CARACTERIZACION!G:G,"CONTRATISTA")</f>
        <v>0</v>
      </c>
      <c r="H69" s="122">
        <f>SUMIFS([4]CARACTERIZACION!L3:L2004,[4]CARACTERIZACION!A3:A2004,"Mayo",[4]CARACTERIZACION!G3:G2004,"Contratista")</f>
        <v>0</v>
      </c>
      <c r="I69" s="118">
        <f>SUMIFS([4]CARACTERIZACION!M3:M2004,[4]CARACTERIZACION!A3:A2004,"Mayo",[4]CARACTERIZACION!G3:G2004,"Contratista")</f>
        <v>0</v>
      </c>
      <c r="J69" s="104" t="s">
        <v>42</v>
      </c>
      <c r="K69" s="121" t="str">
        <f>IFERROR(+F73/D73,"-")</f>
        <v>-</v>
      </c>
      <c r="L69" s="105" t="str">
        <f>IF(K69="-","",IF(K69&lt;=H11,"CUMPLE","NO CUMPLE"))</f>
        <v/>
      </c>
      <c r="M69" s="106"/>
      <c r="N69" s="106"/>
      <c r="O69" s="125"/>
      <c r="P69" s="126"/>
    </row>
    <row r="70" spans="2:16" s="5" customFormat="1" ht="18.75" customHeight="1" x14ac:dyDescent="0.2">
      <c r="B70" s="107"/>
      <c r="C70" s="107"/>
      <c r="D70" s="117"/>
      <c r="E70" s="117"/>
      <c r="F70" s="109"/>
      <c r="G70" s="109"/>
      <c r="H70" s="122"/>
      <c r="I70" s="118"/>
      <c r="J70" s="104"/>
      <c r="K70" s="121"/>
      <c r="L70" s="105"/>
      <c r="M70" s="106"/>
      <c r="N70" s="106"/>
      <c r="O70" s="125"/>
      <c r="P70" s="126"/>
    </row>
    <row r="71" spans="2:16" s="5" customFormat="1" ht="18.75" customHeight="1" x14ac:dyDescent="0.2">
      <c r="B71" s="107"/>
      <c r="C71" s="107"/>
      <c r="D71" s="117"/>
      <c r="E71" s="117"/>
      <c r="F71" s="109"/>
      <c r="G71" s="109"/>
      <c r="H71" s="122"/>
      <c r="I71" s="118"/>
      <c r="J71" s="104"/>
      <c r="K71" s="121"/>
      <c r="L71" s="105"/>
      <c r="M71" s="106"/>
      <c r="N71" s="106"/>
      <c r="O71" s="125"/>
      <c r="P71" s="126"/>
    </row>
    <row r="72" spans="2:16" s="5" customFormat="1" ht="18.75" customHeight="1" x14ac:dyDescent="0.2">
      <c r="B72" s="107"/>
      <c r="C72" s="107"/>
      <c r="D72" s="117"/>
      <c r="E72" s="117"/>
      <c r="F72" s="109"/>
      <c r="G72" s="109"/>
      <c r="H72" s="122"/>
      <c r="I72" s="118"/>
      <c r="J72" s="104"/>
      <c r="K72" s="121"/>
      <c r="L72" s="105"/>
      <c r="M72" s="106"/>
      <c r="N72" s="106"/>
      <c r="O72" s="125"/>
      <c r="P72" s="126"/>
    </row>
    <row r="73" spans="2:16" s="5" customFormat="1" ht="33" customHeight="1" x14ac:dyDescent="0.2">
      <c r="B73" s="107"/>
      <c r="C73" s="107" t="s">
        <v>44</v>
      </c>
      <c r="D73" s="110">
        <f>+D69+D65</f>
        <v>0</v>
      </c>
      <c r="E73" s="110"/>
      <c r="F73" s="111">
        <f>+F69+F65</f>
        <v>0</v>
      </c>
      <c r="G73" s="111">
        <f>+G69+G65</f>
        <v>0</v>
      </c>
      <c r="H73" s="111">
        <f>+H69+H65</f>
        <v>0</v>
      </c>
      <c r="I73" s="112">
        <f>+I69+I65</f>
        <v>0</v>
      </c>
      <c r="J73" s="113" t="s">
        <v>45</v>
      </c>
      <c r="K73" s="115" t="str">
        <f>IFERROR(+G73/F73,"0%")</f>
        <v>0%</v>
      </c>
      <c r="L73" s="105" t="str">
        <f>IF(AND(G73=0,F73=0),"CUMPLE",IF(K73&lt;=K11,"CUMPLE","NO CUMPLE"))</f>
        <v>CUMPLE</v>
      </c>
      <c r="M73" s="106"/>
      <c r="N73" s="106"/>
      <c r="O73" s="125"/>
      <c r="P73" s="126"/>
    </row>
    <row r="74" spans="2:16" s="5" customFormat="1" ht="33" customHeight="1" thickBot="1" x14ac:dyDescent="0.25">
      <c r="B74" s="107"/>
      <c r="C74" s="107"/>
      <c r="D74" s="110"/>
      <c r="E74" s="110"/>
      <c r="F74" s="111"/>
      <c r="G74" s="111"/>
      <c r="H74" s="111"/>
      <c r="I74" s="112"/>
      <c r="J74" s="114"/>
      <c r="K74" s="116"/>
      <c r="L74" s="105"/>
      <c r="M74" s="106"/>
      <c r="N74" s="106"/>
      <c r="O74" s="127"/>
      <c r="P74" s="128"/>
    </row>
    <row r="75" spans="2:16" s="5" customFormat="1" ht="8.25" customHeight="1" thickBot="1" x14ac:dyDescent="0.25">
      <c r="B75" s="11"/>
      <c r="C75" s="12"/>
      <c r="D75" s="12"/>
      <c r="E75" s="12"/>
      <c r="F75" s="12"/>
      <c r="G75" s="12"/>
      <c r="H75" s="12"/>
      <c r="I75" s="12"/>
      <c r="J75" s="13"/>
      <c r="K75" s="13"/>
      <c r="L75" s="12"/>
      <c r="M75" s="14"/>
      <c r="N75" s="15"/>
      <c r="O75" s="16"/>
      <c r="P75" s="16"/>
    </row>
    <row r="76" spans="2:16" s="5" customFormat="1" ht="18.75" customHeight="1" x14ac:dyDescent="0.2">
      <c r="B76" s="107" t="s">
        <v>51</v>
      </c>
      <c r="C76" s="107" t="s">
        <v>38</v>
      </c>
      <c r="D76" s="117"/>
      <c r="E76" s="117"/>
      <c r="F76" s="109">
        <f>COUNTIFS([4]CARACTERIZACION!A:A,[4]A.T!B76,[4]CARACTERIZACION!H:H,"ACCIDENTE",[4]CARACTERIZACION!G:G,"PROPIO")+COUNTIFS([4]CARACTERIZACION!A:A,[4]A.T!B76,[4]CARACTERIZACION!H:H,"MORTAL",[4]CARACTERIZACION!G:G,"PROPIO")</f>
        <v>0</v>
      </c>
      <c r="G76" s="109">
        <f>COUNTIFS([4]CARACTERIZACION!A:A,[4]A.T!B76,[4]CARACTERIZACION!H:H,"MORTAL",[4]CARACTERIZACION!G:G,"PROPIO")</f>
        <v>0</v>
      </c>
      <c r="H76" s="122">
        <f>SUMIFS([4]CARACTERIZACION!L3:L2004,[4]CARACTERIZACION!A3:A2004,"Junio",[4]CARACTERIZACION!G3:G2004,"Propio")</f>
        <v>0</v>
      </c>
      <c r="I76" s="118">
        <f>SUMIFS([4]CARACTERIZACION!M3:M2004,[4]CARACTERIZACION!A3:A2004,"Junio",[4]CARACTERIZACION!G3:G2004,"Propio")</f>
        <v>0</v>
      </c>
      <c r="J76" s="119" t="s">
        <v>39</v>
      </c>
      <c r="K76" s="120" t="str">
        <f>IFERROR(+(H84+I84)/D84,"-")</f>
        <v>-</v>
      </c>
      <c r="L76" s="105" t="str">
        <f>IF(K76="-","",IF(K76&lt;=D11,"CUMPLE","NO CUMPLE"))</f>
        <v/>
      </c>
      <c r="M76" s="106"/>
      <c r="N76" s="106"/>
      <c r="O76" s="129"/>
      <c r="P76" s="130"/>
    </row>
    <row r="77" spans="2:16" s="5" customFormat="1" ht="18.75" customHeight="1" x14ac:dyDescent="0.2">
      <c r="B77" s="107"/>
      <c r="C77" s="107"/>
      <c r="D77" s="117"/>
      <c r="E77" s="117"/>
      <c r="F77" s="109"/>
      <c r="G77" s="109"/>
      <c r="H77" s="122"/>
      <c r="I77" s="118"/>
      <c r="J77" s="104"/>
      <c r="K77" s="121"/>
      <c r="L77" s="105"/>
      <c r="M77" s="106"/>
      <c r="N77" s="106"/>
      <c r="O77" s="131"/>
      <c r="P77" s="132"/>
    </row>
    <row r="78" spans="2:16" s="5" customFormat="1" ht="18.75" customHeight="1" x14ac:dyDescent="0.2">
      <c r="B78" s="107"/>
      <c r="C78" s="107"/>
      <c r="D78" s="117"/>
      <c r="E78" s="117"/>
      <c r="F78" s="109"/>
      <c r="G78" s="109"/>
      <c r="H78" s="122"/>
      <c r="I78" s="118"/>
      <c r="J78" s="104"/>
      <c r="K78" s="121"/>
      <c r="L78" s="105"/>
      <c r="M78" s="106"/>
      <c r="N78" s="106"/>
      <c r="O78" s="131"/>
      <c r="P78" s="132"/>
    </row>
    <row r="79" spans="2:16" s="5" customFormat="1" ht="18.75" customHeight="1" x14ac:dyDescent="0.2">
      <c r="B79" s="107"/>
      <c r="C79" s="107"/>
      <c r="D79" s="117"/>
      <c r="E79" s="117"/>
      <c r="F79" s="109"/>
      <c r="G79" s="109"/>
      <c r="H79" s="122"/>
      <c r="I79" s="118"/>
      <c r="J79" s="104"/>
      <c r="K79" s="121"/>
      <c r="L79" s="105"/>
      <c r="M79" s="106"/>
      <c r="N79" s="106"/>
      <c r="O79" s="131"/>
      <c r="P79" s="132"/>
    </row>
    <row r="80" spans="2:16" s="5" customFormat="1" ht="18.75" customHeight="1" x14ac:dyDescent="0.2">
      <c r="B80" s="107"/>
      <c r="C80" s="107" t="s">
        <v>41</v>
      </c>
      <c r="D80" s="117"/>
      <c r="E80" s="117"/>
      <c r="F80" s="109">
        <f>COUNTIFS([4]CARACTERIZACION!A:A,[4]A.T!B76,[4]CARACTERIZACION!H:H,"ACCIDENTE",[4]CARACTERIZACION!G:G,"CONTRATISTA")+COUNTIFS([4]CARACTERIZACION!A:A,[4]A.T!B76,[4]CARACTERIZACION!H:H,"MORTAL",[4]CARACTERIZACION!G:G,"CONTRATISTA")</f>
        <v>0</v>
      </c>
      <c r="G80" s="109">
        <f>COUNTIFS([4]CARACTERIZACION!A:A,[4]A.T!B76,[4]CARACTERIZACION!H:H,"MORTAL",[4]CARACTERIZACION!G:G,"CONTRATISTA")</f>
        <v>0</v>
      </c>
      <c r="H80" s="122">
        <f>SUMIFS([4]CARACTERIZACION!L3:L2004,[4]CARACTERIZACION!A3:A2004,"Junio",[4]CARACTERIZACION!G3:G2004,"Contratista")</f>
        <v>0</v>
      </c>
      <c r="I80" s="118">
        <f>SUMIFS([4]CARACTERIZACION!M3:M2004,[4]CARACTERIZACION!A3:A2004,"Junio",[4]CARACTERIZACION!G3:G2004,"Contratista")</f>
        <v>0</v>
      </c>
      <c r="J80" s="104" t="s">
        <v>42</v>
      </c>
      <c r="K80" s="121" t="str">
        <f>IFERROR(+F84/D84,"-")</f>
        <v>-</v>
      </c>
      <c r="L80" s="105" t="str">
        <f>IF(K80="-","",IF(K80&lt;=H11,"CUMPLE","NO CUMPLE"))</f>
        <v/>
      </c>
      <c r="M80" s="106"/>
      <c r="N80" s="106"/>
      <c r="O80" s="131"/>
      <c r="P80" s="132"/>
    </row>
    <row r="81" spans="2:16" s="5" customFormat="1" ht="18.75" customHeight="1" x14ac:dyDescent="0.2">
      <c r="B81" s="107"/>
      <c r="C81" s="107"/>
      <c r="D81" s="117"/>
      <c r="E81" s="117"/>
      <c r="F81" s="109"/>
      <c r="G81" s="109"/>
      <c r="H81" s="122"/>
      <c r="I81" s="118"/>
      <c r="J81" s="104"/>
      <c r="K81" s="121"/>
      <c r="L81" s="105"/>
      <c r="M81" s="106"/>
      <c r="N81" s="106"/>
      <c r="O81" s="131"/>
      <c r="P81" s="132"/>
    </row>
    <row r="82" spans="2:16" s="5" customFormat="1" ht="18.75" customHeight="1" x14ac:dyDescent="0.2">
      <c r="B82" s="107"/>
      <c r="C82" s="107"/>
      <c r="D82" s="117"/>
      <c r="E82" s="117"/>
      <c r="F82" s="109"/>
      <c r="G82" s="109"/>
      <c r="H82" s="122"/>
      <c r="I82" s="118"/>
      <c r="J82" s="104"/>
      <c r="K82" s="121"/>
      <c r="L82" s="105"/>
      <c r="M82" s="106"/>
      <c r="N82" s="106"/>
      <c r="O82" s="131"/>
      <c r="P82" s="132"/>
    </row>
    <row r="83" spans="2:16" s="5" customFormat="1" ht="18.75" customHeight="1" x14ac:dyDescent="0.2">
      <c r="B83" s="107"/>
      <c r="C83" s="107"/>
      <c r="D83" s="117"/>
      <c r="E83" s="117"/>
      <c r="F83" s="109"/>
      <c r="G83" s="109"/>
      <c r="H83" s="122"/>
      <c r="I83" s="118"/>
      <c r="J83" s="104"/>
      <c r="K83" s="121"/>
      <c r="L83" s="105"/>
      <c r="M83" s="106"/>
      <c r="N83" s="106"/>
      <c r="O83" s="131"/>
      <c r="P83" s="132"/>
    </row>
    <row r="84" spans="2:16" s="5" customFormat="1" ht="33" customHeight="1" x14ac:dyDescent="0.2">
      <c r="B84" s="107"/>
      <c r="C84" s="107" t="s">
        <v>44</v>
      </c>
      <c r="D84" s="110">
        <f>+D80+D76</f>
        <v>0</v>
      </c>
      <c r="E84" s="110"/>
      <c r="F84" s="111">
        <f>+F80+F76</f>
        <v>0</v>
      </c>
      <c r="G84" s="111">
        <f>+G80+G76</f>
        <v>0</v>
      </c>
      <c r="H84" s="111">
        <f>+H80+H76</f>
        <v>0</v>
      </c>
      <c r="I84" s="112">
        <f>+I80+I76</f>
        <v>0</v>
      </c>
      <c r="J84" s="113" t="s">
        <v>45</v>
      </c>
      <c r="K84" s="115" t="str">
        <f>IFERROR(+G84/F84,"0%")</f>
        <v>0%</v>
      </c>
      <c r="L84" s="105" t="str">
        <f>IF(AND(G84=0,F84=0),"CUMPLE",IF(K84&lt;=K11,"CUMPLE","NO CUMPLE"))</f>
        <v>CUMPLE</v>
      </c>
      <c r="M84" s="106"/>
      <c r="N84" s="106"/>
      <c r="O84" s="131"/>
      <c r="P84" s="132"/>
    </row>
    <row r="85" spans="2:16" s="5" customFormat="1" ht="33" customHeight="1" thickBot="1" x14ac:dyDescent="0.25">
      <c r="B85" s="107"/>
      <c r="C85" s="107"/>
      <c r="D85" s="110"/>
      <c r="E85" s="110"/>
      <c r="F85" s="111"/>
      <c r="G85" s="111"/>
      <c r="H85" s="111"/>
      <c r="I85" s="112"/>
      <c r="J85" s="114"/>
      <c r="K85" s="116"/>
      <c r="L85" s="105"/>
      <c r="M85" s="106"/>
      <c r="N85" s="106"/>
      <c r="O85" s="133"/>
      <c r="P85" s="134"/>
    </row>
    <row r="86" spans="2:16" s="5" customFormat="1" ht="8.25" customHeight="1" thickBot="1" x14ac:dyDescent="0.25">
      <c r="B86" s="11"/>
      <c r="C86" s="12"/>
      <c r="D86" s="12"/>
      <c r="E86" s="12"/>
      <c r="F86" s="12"/>
      <c r="G86" s="12"/>
      <c r="H86" s="12"/>
      <c r="I86" s="12"/>
      <c r="J86" s="13"/>
      <c r="K86" s="13"/>
      <c r="L86" s="12"/>
      <c r="M86" s="14"/>
      <c r="N86" s="15"/>
      <c r="O86" s="16"/>
      <c r="P86" s="16"/>
    </row>
    <row r="87" spans="2:16" s="5" customFormat="1" ht="18.75" customHeight="1" x14ac:dyDescent="0.2">
      <c r="B87" s="107" t="s">
        <v>52</v>
      </c>
      <c r="C87" s="107" t="s">
        <v>38</v>
      </c>
      <c r="D87" s="117"/>
      <c r="E87" s="117"/>
      <c r="F87" s="109">
        <f>COUNTIFS([4]CARACTERIZACION!A:A,[4]A.T!B87,[4]CARACTERIZACION!H:H,"ACCIDENTE",[4]CARACTERIZACION!G:G,"PROPIO")+COUNTIFS([4]CARACTERIZACION!A:A,[4]A.T!B87,[4]CARACTERIZACION!H:H,"MORTAL",[4]CARACTERIZACION!G:G,"PROPIO")</f>
        <v>0</v>
      </c>
      <c r="G87" s="109">
        <f>COUNTIFS([4]CARACTERIZACION!A:A,[4]A.T!B87,[4]CARACTERIZACION!H:H,"MORTAL",[4]CARACTERIZACION!G:G,"PROPIO")</f>
        <v>0</v>
      </c>
      <c r="H87" s="122">
        <f>SUMIFS([4]CARACTERIZACION!L3:L2004,[4]CARACTERIZACION!A3:A2004,"Julio",[4]CARACTERIZACION!G3:G2004,"Propio")</f>
        <v>0</v>
      </c>
      <c r="I87" s="118">
        <f>SUMIFS([4]CARACTERIZACION!M3:M2004,[4]CARACTERIZACION!A3:A2004,"Julio",[4]CARACTERIZACION!G3:G2004,"Propio")</f>
        <v>0</v>
      </c>
      <c r="J87" s="119" t="s">
        <v>39</v>
      </c>
      <c r="K87" s="120" t="str">
        <f>IFERROR(+(H95+I95)/D95,"-")</f>
        <v>-</v>
      </c>
      <c r="L87" s="105" t="str">
        <f>IF(K87="-","",IF(K87&lt;=D11,"CUMPLE","NO CUMPLE"))</f>
        <v/>
      </c>
      <c r="M87" s="106"/>
      <c r="N87" s="106"/>
      <c r="O87" s="106"/>
      <c r="P87" s="106"/>
    </row>
    <row r="88" spans="2:16" s="5" customFormat="1" ht="18.75" customHeight="1" x14ac:dyDescent="0.2">
      <c r="B88" s="107"/>
      <c r="C88" s="107"/>
      <c r="D88" s="117"/>
      <c r="E88" s="117"/>
      <c r="F88" s="109"/>
      <c r="G88" s="109"/>
      <c r="H88" s="122"/>
      <c r="I88" s="118"/>
      <c r="J88" s="104"/>
      <c r="K88" s="121"/>
      <c r="L88" s="105"/>
      <c r="M88" s="106"/>
      <c r="N88" s="106"/>
      <c r="O88" s="106"/>
      <c r="P88" s="106"/>
    </row>
    <row r="89" spans="2:16" s="5" customFormat="1" ht="18.75" customHeight="1" x14ac:dyDescent="0.2">
      <c r="B89" s="107"/>
      <c r="C89" s="107"/>
      <c r="D89" s="117"/>
      <c r="E89" s="117"/>
      <c r="F89" s="109"/>
      <c r="G89" s="109"/>
      <c r="H89" s="122"/>
      <c r="I89" s="118"/>
      <c r="J89" s="104"/>
      <c r="K89" s="121"/>
      <c r="L89" s="105"/>
      <c r="M89" s="106"/>
      <c r="N89" s="106"/>
      <c r="O89" s="106"/>
      <c r="P89" s="106"/>
    </row>
    <row r="90" spans="2:16" s="5" customFormat="1" ht="18.75" customHeight="1" x14ac:dyDescent="0.2">
      <c r="B90" s="107"/>
      <c r="C90" s="107"/>
      <c r="D90" s="117"/>
      <c r="E90" s="117"/>
      <c r="F90" s="109"/>
      <c r="G90" s="109"/>
      <c r="H90" s="122"/>
      <c r="I90" s="118"/>
      <c r="J90" s="104"/>
      <c r="K90" s="121"/>
      <c r="L90" s="105"/>
      <c r="M90" s="106"/>
      <c r="N90" s="106"/>
      <c r="O90" s="106"/>
      <c r="P90" s="106"/>
    </row>
    <row r="91" spans="2:16" s="5" customFormat="1" ht="18.75" customHeight="1" x14ac:dyDescent="0.2">
      <c r="B91" s="107"/>
      <c r="C91" s="107" t="s">
        <v>41</v>
      </c>
      <c r="D91" s="117"/>
      <c r="E91" s="117"/>
      <c r="F91" s="109">
        <f>COUNTIFS([4]CARACTERIZACION!A:A,[4]A.T!B87,[4]CARACTERIZACION!H:H,"ACCIDENTE",[4]CARACTERIZACION!G:G,"CONTRATISTA")+COUNTIFS([4]CARACTERIZACION!A:A,[4]A.T!B87,[4]CARACTERIZACION!H:H,"MORTAL",[4]CARACTERIZACION!G:G,"CONTRATISTA")</f>
        <v>0</v>
      </c>
      <c r="G91" s="109">
        <f>COUNTIFS([4]CARACTERIZACION!A:A,[4]A.T!B87,[4]CARACTERIZACION!H:H,"MORTAL",[4]CARACTERIZACION!G:G,"CONTRATISTA")</f>
        <v>0</v>
      </c>
      <c r="H91" s="122">
        <f>SUMIFS([4]CARACTERIZACION!L3:L2004,[4]CARACTERIZACION!A3:A2004,"Julio",[4]CARACTERIZACION!G3:G2004,"Contratista")</f>
        <v>0</v>
      </c>
      <c r="I91" s="118">
        <f>SUMIFS([4]CARACTERIZACION!M3:M2004,[4]CARACTERIZACION!A3:A2004,"Julio",[4]CARACTERIZACION!G3:G2004,"Contratista")</f>
        <v>0</v>
      </c>
      <c r="J91" s="104" t="s">
        <v>42</v>
      </c>
      <c r="K91" s="121" t="str">
        <f>IFERROR(+F95/D95,"-")</f>
        <v>-</v>
      </c>
      <c r="L91" s="105" t="str">
        <f>IF(K91="-","",IF(K91&lt;=H11,"CUMPLE","NO CUMPLE"))</f>
        <v/>
      </c>
      <c r="M91" s="106"/>
      <c r="N91" s="106"/>
      <c r="O91" s="106"/>
      <c r="P91" s="106"/>
    </row>
    <row r="92" spans="2:16" s="5" customFormat="1" ht="18.75" customHeight="1" x14ac:dyDescent="0.2">
      <c r="B92" s="107"/>
      <c r="C92" s="107"/>
      <c r="D92" s="117"/>
      <c r="E92" s="117"/>
      <c r="F92" s="109"/>
      <c r="G92" s="109"/>
      <c r="H92" s="122"/>
      <c r="I92" s="118"/>
      <c r="J92" s="104"/>
      <c r="K92" s="121"/>
      <c r="L92" s="105"/>
      <c r="M92" s="106"/>
      <c r="N92" s="106"/>
      <c r="O92" s="106"/>
      <c r="P92" s="106"/>
    </row>
    <row r="93" spans="2:16" s="5" customFormat="1" ht="18.75" customHeight="1" x14ac:dyDescent="0.2">
      <c r="B93" s="107"/>
      <c r="C93" s="107"/>
      <c r="D93" s="117"/>
      <c r="E93" s="117"/>
      <c r="F93" s="109"/>
      <c r="G93" s="109"/>
      <c r="H93" s="122"/>
      <c r="I93" s="118"/>
      <c r="J93" s="104"/>
      <c r="K93" s="121"/>
      <c r="L93" s="105"/>
      <c r="M93" s="106"/>
      <c r="N93" s="106"/>
      <c r="O93" s="106"/>
      <c r="P93" s="106"/>
    </row>
    <row r="94" spans="2:16" s="5" customFormat="1" ht="18.75" customHeight="1" x14ac:dyDescent="0.2">
      <c r="B94" s="107"/>
      <c r="C94" s="107"/>
      <c r="D94" s="117"/>
      <c r="E94" s="117"/>
      <c r="F94" s="109"/>
      <c r="G94" s="109"/>
      <c r="H94" s="122"/>
      <c r="I94" s="118"/>
      <c r="J94" s="104"/>
      <c r="K94" s="121"/>
      <c r="L94" s="105"/>
      <c r="M94" s="106"/>
      <c r="N94" s="106"/>
      <c r="O94" s="106"/>
      <c r="P94" s="106"/>
    </row>
    <row r="95" spans="2:16" s="5" customFormat="1" ht="33" customHeight="1" x14ac:dyDescent="0.2">
      <c r="B95" s="107"/>
      <c r="C95" s="107" t="s">
        <v>44</v>
      </c>
      <c r="D95" s="110">
        <f>+D91+D87</f>
        <v>0</v>
      </c>
      <c r="E95" s="110"/>
      <c r="F95" s="111">
        <f>+F91+F87</f>
        <v>0</v>
      </c>
      <c r="G95" s="111">
        <f>+G91+G87</f>
        <v>0</v>
      </c>
      <c r="H95" s="111">
        <f>+H91+H87</f>
        <v>0</v>
      </c>
      <c r="I95" s="112">
        <f>+I91+I87</f>
        <v>0</v>
      </c>
      <c r="J95" s="113" t="s">
        <v>45</v>
      </c>
      <c r="K95" s="115" t="str">
        <f>IFERROR(+G95/F95,"0%")</f>
        <v>0%</v>
      </c>
      <c r="L95" s="105" t="str">
        <f>IF(AND(G95=0,F95=0),"CUMPLE",IF(K95&lt;=K11,"CUMPLE","NO CUMPLE"))</f>
        <v>CUMPLE</v>
      </c>
      <c r="M95" s="106"/>
      <c r="N95" s="106"/>
      <c r="O95" s="106"/>
      <c r="P95" s="106"/>
    </row>
    <row r="96" spans="2:16" s="5" customFormat="1" ht="33" customHeight="1" thickBot="1" x14ac:dyDescent="0.25">
      <c r="B96" s="107"/>
      <c r="C96" s="107"/>
      <c r="D96" s="110"/>
      <c r="E96" s="110"/>
      <c r="F96" s="111"/>
      <c r="G96" s="111"/>
      <c r="H96" s="111"/>
      <c r="I96" s="112"/>
      <c r="J96" s="114"/>
      <c r="K96" s="116"/>
      <c r="L96" s="105"/>
      <c r="M96" s="106"/>
      <c r="N96" s="106"/>
      <c r="O96" s="106"/>
      <c r="P96" s="106"/>
    </row>
    <row r="97" spans="2:16" s="5" customFormat="1" ht="8.25" customHeight="1" thickBot="1" x14ac:dyDescent="0.25">
      <c r="B97" s="11"/>
      <c r="C97" s="12"/>
      <c r="D97" s="12"/>
      <c r="E97" s="12"/>
      <c r="F97" s="12"/>
      <c r="G97" s="12"/>
      <c r="H97" s="12"/>
      <c r="I97" s="12"/>
      <c r="J97" s="13"/>
      <c r="K97" s="13"/>
      <c r="L97" s="12"/>
      <c r="M97" s="14"/>
      <c r="N97" s="15"/>
      <c r="O97" s="16"/>
      <c r="P97" s="16"/>
    </row>
    <row r="98" spans="2:16" s="5" customFormat="1" ht="18.75" customHeight="1" x14ac:dyDescent="0.2">
      <c r="B98" s="107" t="s">
        <v>53</v>
      </c>
      <c r="C98" s="107" t="s">
        <v>38</v>
      </c>
      <c r="D98" s="117"/>
      <c r="E98" s="117"/>
      <c r="F98" s="109">
        <f>COUNTIFS([4]CARACTERIZACION!A:A,[4]A.T!B98,[4]CARACTERIZACION!H:H,"ACCIDENTE",[4]CARACTERIZACION!G:G,"PROPIO")+COUNTIFS([4]CARACTERIZACION!A:A,[4]A.T!B98,[4]CARACTERIZACION!H:H,"MORTAL",[4]CARACTERIZACION!G:G,"PROPIO")</f>
        <v>0</v>
      </c>
      <c r="G98" s="109">
        <f>COUNTIFS([4]CARACTERIZACION!A:A,[4]A.T!B98,[4]CARACTERIZACION!H:H,"MORTAL",[4]CARACTERIZACION!G:G,"PROPIO")</f>
        <v>0</v>
      </c>
      <c r="H98" s="122">
        <f>SUMIFS([4]CARACTERIZACION!L3:L2004,[4]CARACTERIZACION!A3:A2004,"Agosto",[4]CARACTERIZACION!G3:G2004,"Propio")</f>
        <v>0</v>
      </c>
      <c r="I98" s="118">
        <f>SUMIFS([4]CARACTERIZACION!M3:M2004,[4]CARACTERIZACION!A3:A2004,"Agosto",[4]CARACTERIZACION!G3:G2004,"Propio")</f>
        <v>0</v>
      </c>
      <c r="J98" s="119" t="s">
        <v>39</v>
      </c>
      <c r="K98" s="120" t="str">
        <f>IFERROR(+(H106+I106)/D106,"-")</f>
        <v>-</v>
      </c>
      <c r="L98" s="105" t="str">
        <f>IF(K98="-","",IF(K98&lt;=D11,"CUMPLE","NO CUMPLE"))</f>
        <v/>
      </c>
      <c r="M98" s="106"/>
      <c r="N98" s="106"/>
      <c r="O98" s="106"/>
      <c r="P98" s="106"/>
    </row>
    <row r="99" spans="2:16" s="5" customFormat="1" ht="18.75" customHeight="1" x14ac:dyDescent="0.2">
      <c r="B99" s="107"/>
      <c r="C99" s="107"/>
      <c r="D99" s="117"/>
      <c r="E99" s="117"/>
      <c r="F99" s="109"/>
      <c r="G99" s="109"/>
      <c r="H99" s="122"/>
      <c r="I99" s="118"/>
      <c r="J99" s="104"/>
      <c r="K99" s="121"/>
      <c r="L99" s="105"/>
      <c r="M99" s="106"/>
      <c r="N99" s="106"/>
      <c r="O99" s="106"/>
      <c r="P99" s="106"/>
    </row>
    <row r="100" spans="2:16" s="5" customFormat="1" ht="18.75" customHeight="1" x14ac:dyDescent="0.2">
      <c r="B100" s="107"/>
      <c r="C100" s="107"/>
      <c r="D100" s="117"/>
      <c r="E100" s="117"/>
      <c r="F100" s="109"/>
      <c r="G100" s="109"/>
      <c r="H100" s="122"/>
      <c r="I100" s="118"/>
      <c r="J100" s="104"/>
      <c r="K100" s="121"/>
      <c r="L100" s="105"/>
      <c r="M100" s="106"/>
      <c r="N100" s="106"/>
      <c r="O100" s="106"/>
      <c r="P100" s="106"/>
    </row>
    <row r="101" spans="2:16" s="5" customFormat="1" ht="18.75" customHeight="1" x14ac:dyDescent="0.2">
      <c r="B101" s="107"/>
      <c r="C101" s="107"/>
      <c r="D101" s="117"/>
      <c r="E101" s="117"/>
      <c r="F101" s="109"/>
      <c r="G101" s="109"/>
      <c r="H101" s="122"/>
      <c r="I101" s="118"/>
      <c r="J101" s="104"/>
      <c r="K101" s="121"/>
      <c r="L101" s="105"/>
      <c r="M101" s="106"/>
      <c r="N101" s="106"/>
      <c r="O101" s="106"/>
      <c r="P101" s="106"/>
    </row>
    <row r="102" spans="2:16" s="5" customFormat="1" ht="18.75" customHeight="1" x14ac:dyDescent="0.2">
      <c r="B102" s="107"/>
      <c r="C102" s="107" t="s">
        <v>41</v>
      </c>
      <c r="D102" s="117"/>
      <c r="E102" s="117"/>
      <c r="F102" s="109">
        <f>COUNTIFS([4]CARACTERIZACION!A:A,[4]A.T!B98,[4]CARACTERIZACION!H:H,"ACCIDENTE",[4]CARACTERIZACION!G:G,"CONTRATISTA")+COUNTIFS([4]CARACTERIZACION!A:A,[4]A.T!B98,[4]CARACTERIZACION!H:H,"MORTAL",[4]CARACTERIZACION!G:G,"CONTRATISTA")</f>
        <v>0</v>
      </c>
      <c r="G102" s="109">
        <f>COUNTIFS([4]CARACTERIZACION!A:A,[4]A.T!B98,[4]CARACTERIZACION!H:H,"MORTAL",[4]CARACTERIZACION!G:G,"CONTRATISTA")</f>
        <v>0</v>
      </c>
      <c r="H102" s="122">
        <f>SUMIFS([4]CARACTERIZACION!L3:L2004,[4]CARACTERIZACION!A3:A2004,"Agosto",[4]CARACTERIZACION!G3:G2004,"Contratista")</f>
        <v>0</v>
      </c>
      <c r="I102" s="118">
        <f>SUMIFS([4]CARACTERIZACION!M3:M2004,[4]CARACTERIZACION!A3:A2004,"Agosto",[4]CARACTERIZACION!G3:G2004,"Contratista")</f>
        <v>0</v>
      </c>
      <c r="J102" s="104" t="s">
        <v>42</v>
      </c>
      <c r="K102" s="121" t="str">
        <f>IFERROR(+F106/D106,"-")</f>
        <v>-</v>
      </c>
      <c r="L102" s="105" t="str">
        <f>IF(K102="-","",IF(K102&lt;=H11,"CUMPLE","NO CUMPLE"))</f>
        <v/>
      </c>
      <c r="M102" s="106"/>
      <c r="N102" s="106"/>
      <c r="O102" s="106"/>
      <c r="P102" s="106"/>
    </row>
    <row r="103" spans="2:16" s="5" customFormat="1" ht="18.75" customHeight="1" x14ac:dyDescent="0.2">
      <c r="B103" s="107"/>
      <c r="C103" s="107"/>
      <c r="D103" s="117"/>
      <c r="E103" s="117"/>
      <c r="F103" s="109"/>
      <c r="G103" s="109"/>
      <c r="H103" s="122"/>
      <c r="I103" s="118"/>
      <c r="J103" s="104"/>
      <c r="K103" s="121"/>
      <c r="L103" s="105"/>
      <c r="M103" s="106"/>
      <c r="N103" s="106"/>
      <c r="O103" s="106"/>
      <c r="P103" s="106"/>
    </row>
    <row r="104" spans="2:16" s="5" customFormat="1" ht="18.75" customHeight="1" x14ac:dyDescent="0.2">
      <c r="B104" s="107"/>
      <c r="C104" s="107"/>
      <c r="D104" s="117"/>
      <c r="E104" s="117"/>
      <c r="F104" s="109"/>
      <c r="G104" s="109"/>
      <c r="H104" s="122"/>
      <c r="I104" s="118"/>
      <c r="J104" s="104"/>
      <c r="K104" s="121"/>
      <c r="L104" s="105"/>
      <c r="M104" s="106"/>
      <c r="N104" s="106"/>
      <c r="O104" s="106"/>
      <c r="P104" s="106"/>
    </row>
    <row r="105" spans="2:16" s="5" customFormat="1" ht="18.75" customHeight="1" x14ac:dyDescent="0.2">
      <c r="B105" s="107"/>
      <c r="C105" s="107"/>
      <c r="D105" s="117"/>
      <c r="E105" s="117"/>
      <c r="F105" s="109"/>
      <c r="G105" s="109"/>
      <c r="H105" s="122"/>
      <c r="I105" s="118"/>
      <c r="J105" s="104"/>
      <c r="K105" s="121"/>
      <c r="L105" s="105"/>
      <c r="M105" s="106"/>
      <c r="N105" s="106"/>
      <c r="O105" s="106"/>
      <c r="P105" s="106"/>
    </row>
    <row r="106" spans="2:16" s="5" customFormat="1" ht="33" customHeight="1" x14ac:dyDescent="0.2">
      <c r="B106" s="107"/>
      <c r="C106" s="107" t="s">
        <v>44</v>
      </c>
      <c r="D106" s="110">
        <f>+D102+D98</f>
        <v>0</v>
      </c>
      <c r="E106" s="110"/>
      <c r="F106" s="111">
        <f>+F102+F98</f>
        <v>0</v>
      </c>
      <c r="G106" s="111">
        <f>+G102+G98</f>
        <v>0</v>
      </c>
      <c r="H106" s="111">
        <f>+H102+H98</f>
        <v>0</v>
      </c>
      <c r="I106" s="112">
        <f>+I102+I98</f>
        <v>0</v>
      </c>
      <c r="J106" s="113" t="s">
        <v>45</v>
      </c>
      <c r="K106" s="115" t="str">
        <f>IFERROR(+G106/F106,"0%")</f>
        <v>0%</v>
      </c>
      <c r="L106" s="105" t="str">
        <f>IF(AND(G106=0,F106=0),"CUMPLE",IF(K106&lt;=K11,"CUMPLE","NO CUMPLE"))</f>
        <v>CUMPLE</v>
      </c>
      <c r="M106" s="106"/>
      <c r="N106" s="106"/>
      <c r="O106" s="106"/>
      <c r="P106" s="106"/>
    </row>
    <row r="107" spans="2:16" s="5" customFormat="1" ht="33" customHeight="1" thickBot="1" x14ac:dyDescent="0.25">
      <c r="B107" s="107"/>
      <c r="C107" s="107"/>
      <c r="D107" s="110"/>
      <c r="E107" s="110"/>
      <c r="F107" s="111"/>
      <c r="G107" s="111"/>
      <c r="H107" s="111"/>
      <c r="I107" s="112"/>
      <c r="J107" s="114"/>
      <c r="K107" s="116"/>
      <c r="L107" s="105"/>
      <c r="M107" s="106"/>
      <c r="N107" s="106"/>
      <c r="O107" s="106"/>
      <c r="P107" s="106"/>
    </row>
    <row r="108" spans="2:16" s="5" customFormat="1" ht="8.25" customHeight="1" thickBot="1" x14ac:dyDescent="0.25">
      <c r="B108" s="11"/>
      <c r="C108" s="12"/>
      <c r="D108" s="12"/>
      <c r="E108" s="12"/>
      <c r="F108" s="12"/>
      <c r="G108" s="12"/>
      <c r="H108" s="12"/>
      <c r="I108" s="12"/>
      <c r="J108" s="13"/>
      <c r="K108" s="13"/>
      <c r="L108" s="12"/>
      <c r="M108" s="14"/>
      <c r="N108" s="15"/>
      <c r="O108" s="16"/>
      <c r="P108" s="16"/>
    </row>
    <row r="109" spans="2:16" s="5" customFormat="1" ht="18.75" customHeight="1" x14ac:dyDescent="0.2">
      <c r="B109" s="107" t="s">
        <v>54</v>
      </c>
      <c r="C109" s="107" t="s">
        <v>38</v>
      </c>
      <c r="D109" s="117"/>
      <c r="E109" s="117"/>
      <c r="F109" s="109">
        <f>COUNTIFS([4]CARACTERIZACION!A:A,[4]A.T!B109,[4]CARACTERIZACION!H:H,"ACCIDENTE",[4]CARACTERIZACION!G:G,"PROPIO")+COUNTIFS([4]CARACTERIZACION!A:A,[4]A.T!B109,[4]CARACTERIZACION!H:H,"MORTAL",[4]CARACTERIZACION!G:G,"PROPIO")</f>
        <v>0</v>
      </c>
      <c r="G109" s="109">
        <f>COUNTIFS([4]CARACTERIZACION!A:A,[4]A.T!B109,[4]CARACTERIZACION!H:H,"MORTAL",[4]CARACTERIZACION!G:G,"PROPIO")</f>
        <v>0</v>
      </c>
      <c r="H109" s="122">
        <f>SUMIFS([4]CARACTERIZACION!L3:L2004,[4]CARACTERIZACION!A3:A2004,"Septiembre",[4]CARACTERIZACION!G3:G2004,"Propio")</f>
        <v>0</v>
      </c>
      <c r="I109" s="118">
        <f>SUMIFS([4]CARACTERIZACION!M3:M2004,[4]CARACTERIZACION!A3:A2004,"Septiembre",[4]CARACTERIZACION!G3:G2004,"Propio")</f>
        <v>0</v>
      </c>
      <c r="J109" s="119" t="s">
        <v>39</v>
      </c>
      <c r="K109" s="120" t="str">
        <f>IFERROR(+(H117+I117)/D117,"-")</f>
        <v>-</v>
      </c>
      <c r="L109" s="105" t="str">
        <f>IF(K109="-","",IF(K109&lt;=D11,"CUMPLE","NO CUMPLE"))</f>
        <v/>
      </c>
      <c r="M109" s="106"/>
      <c r="N109" s="106"/>
      <c r="O109" s="106"/>
      <c r="P109" s="106"/>
    </row>
    <row r="110" spans="2:16" s="5" customFormat="1" ht="18.75" customHeight="1" x14ac:dyDescent="0.2">
      <c r="B110" s="107"/>
      <c r="C110" s="107"/>
      <c r="D110" s="117"/>
      <c r="E110" s="117"/>
      <c r="F110" s="109"/>
      <c r="G110" s="109"/>
      <c r="H110" s="122"/>
      <c r="I110" s="118"/>
      <c r="J110" s="104"/>
      <c r="K110" s="121"/>
      <c r="L110" s="105"/>
      <c r="M110" s="106"/>
      <c r="N110" s="106"/>
      <c r="O110" s="106"/>
      <c r="P110" s="106"/>
    </row>
    <row r="111" spans="2:16" s="5" customFormat="1" ht="18.75" customHeight="1" x14ac:dyDescent="0.2">
      <c r="B111" s="107"/>
      <c r="C111" s="107"/>
      <c r="D111" s="117"/>
      <c r="E111" s="117"/>
      <c r="F111" s="109"/>
      <c r="G111" s="109"/>
      <c r="H111" s="122"/>
      <c r="I111" s="118"/>
      <c r="J111" s="104"/>
      <c r="K111" s="121"/>
      <c r="L111" s="105"/>
      <c r="M111" s="106"/>
      <c r="N111" s="106"/>
      <c r="O111" s="106"/>
      <c r="P111" s="106"/>
    </row>
    <row r="112" spans="2:16" s="5" customFormat="1" ht="18.75" customHeight="1" x14ac:dyDescent="0.2">
      <c r="B112" s="107"/>
      <c r="C112" s="107"/>
      <c r="D112" s="117"/>
      <c r="E112" s="117"/>
      <c r="F112" s="109"/>
      <c r="G112" s="109"/>
      <c r="H112" s="122"/>
      <c r="I112" s="118"/>
      <c r="J112" s="104"/>
      <c r="K112" s="121"/>
      <c r="L112" s="105"/>
      <c r="M112" s="106"/>
      <c r="N112" s="106"/>
      <c r="O112" s="106"/>
      <c r="P112" s="106"/>
    </row>
    <row r="113" spans="2:16" s="5" customFormat="1" ht="18.75" customHeight="1" x14ac:dyDescent="0.2">
      <c r="B113" s="107"/>
      <c r="C113" s="107" t="s">
        <v>41</v>
      </c>
      <c r="D113" s="117"/>
      <c r="E113" s="117"/>
      <c r="F113" s="109">
        <f>COUNTIFS([4]CARACTERIZACION!A:A,[4]A.T!B109,[4]CARACTERIZACION!H:H,"ACCIDENTE",[4]CARACTERIZACION!G:G,"CONTRATISTA")+COUNTIFS([4]CARACTERIZACION!A:A,[4]A.T!B109,[4]CARACTERIZACION!H:H,"MORTAL",[4]CARACTERIZACION!G:G,"CONTRATISTA")</f>
        <v>0</v>
      </c>
      <c r="G113" s="109">
        <f>COUNTIFS([4]CARACTERIZACION!A:A,[4]A.T!B109,[4]CARACTERIZACION!H:H,"MORTAL",[4]CARACTERIZACION!G:G,"CONTRATISTA")</f>
        <v>0</v>
      </c>
      <c r="H113" s="122">
        <f>SUMIFS([4]CARACTERIZACION!L3:L2004,[4]CARACTERIZACION!A3:A2004,"Septiembre",[4]CARACTERIZACION!G3:G2004,"Contratista")</f>
        <v>0</v>
      </c>
      <c r="I113" s="118">
        <f>SUMIFS([4]CARACTERIZACION!M3:M2004,[4]CARACTERIZACION!A3:A2004,"Septiembre",[4]CARACTERIZACION!G3:G2004,"Contratista")</f>
        <v>0</v>
      </c>
      <c r="J113" s="104" t="s">
        <v>42</v>
      </c>
      <c r="K113" s="121" t="str">
        <f>IFERROR(+F117/D117,"-")</f>
        <v>-</v>
      </c>
      <c r="L113" s="105" t="str">
        <f>IF(K113="-","",IF(K113&lt;=H11,"CUMPLE","NO CUMPLE"))</f>
        <v/>
      </c>
      <c r="M113" s="106"/>
      <c r="N113" s="106"/>
      <c r="O113" s="106"/>
      <c r="P113" s="106"/>
    </row>
    <row r="114" spans="2:16" s="5" customFormat="1" ht="18.75" customHeight="1" x14ac:dyDescent="0.2">
      <c r="B114" s="107"/>
      <c r="C114" s="107"/>
      <c r="D114" s="117"/>
      <c r="E114" s="117"/>
      <c r="F114" s="109"/>
      <c r="G114" s="109"/>
      <c r="H114" s="122"/>
      <c r="I114" s="118"/>
      <c r="J114" s="104"/>
      <c r="K114" s="121"/>
      <c r="L114" s="105"/>
      <c r="M114" s="106"/>
      <c r="N114" s="106"/>
      <c r="O114" s="106"/>
      <c r="P114" s="106"/>
    </row>
    <row r="115" spans="2:16" s="5" customFormat="1" ht="18.75" customHeight="1" x14ac:dyDescent="0.2">
      <c r="B115" s="107"/>
      <c r="C115" s="107"/>
      <c r="D115" s="117"/>
      <c r="E115" s="117"/>
      <c r="F115" s="109"/>
      <c r="G115" s="109"/>
      <c r="H115" s="122"/>
      <c r="I115" s="118"/>
      <c r="J115" s="104"/>
      <c r="K115" s="121"/>
      <c r="L115" s="105"/>
      <c r="M115" s="106"/>
      <c r="N115" s="106"/>
      <c r="O115" s="106"/>
      <c r="P115" s="106"/>
    </row>
    <row r="116" spans="2:16" s="5" customFormat="1" ht="18.75" customHeight="1" x14ac:dyDescent="0.2">
      <c r="B116" s="107"/>
      <c r="C116" s="107"/>
      <c r="D116" s="117"/>
      <c r="E116" s="117"/>
      <c r="F116" s="109"/>
      <c r="G116" s="109"/>
      <c r="H116" s="122"/>
      <c r="I116" s="118"/>
      <c r="J116" s="104"/>
      <c r="K116" s="121"/>
      <c r="L116" s="105"/>
      <c r="M116" s="106"/>
      <c r="N116" s="106"/>
      <c r="O116" s="106"/>
      <c r="P116" s="106"/>
    </row>
    <row r="117" spans="2:16" s="5" customFormat="1" ht="33" customHeight="1" x14ac:dyDescent="0.2">
      <c r="B117" s="107"/>
      <c r="C117" s="107" t="s">
        <v>44</v>
      </c>
      <c r="D117" s="110">
        <f>+D113+D109</f>
        <v>0</v>
      </c>
      <c r="E117" s="110"/>
      <c r="F117" s="111">
        <f>+F113+F109</f>
        <v>0</v>
      </c>
      <c r="G117" s="111">
        <f>+G113+G109</f>
        <v>0</v>
      </c>
      <c r="H117" s="111">
        <f>+H113+H109</f>
        <v>0</v>
      </c>
      <c r="I117" s="112">
        <f>+I113+I109</f>
        <v>0</v>
      </c>
      <c r="J117" s="113" t="s">
        <v>45</v>
      </c>
      <c r="K117" s="115" t="str">
        <f>IFERROR(+G117/F117,"0%")</f>
        <v>0%</v>
      </c>
      <c r="L117" s="105" t="str">
        <f>IF(AND(G117=0,F117=0),"CUMPLE",IF(K117&lt;=K11,"CUMPLE","NO CUMPLE"))</f>
        <v>CUMPLE</v>
      </c>
      <c r="M117" s="106"/>
      <c r="N117" s="106"/>
      <c r="O117" s="106"/>
      <c r="P117" s="106"/>
    </row>
    <row r="118" spans="2:16" s="5" customFormat="1" ht="33" customHeight="1" thickBot="1" x14ac:dyDescent="0.25">
      <c r="B118" s="107"/>
      <c r="C118" s="107"/>
      <c r="D118" s="110"/>
      <c r="E118" s="110"/>
      <c r="F118" s="111"/>
      <c r="G118" s="111"/>
      <c r="H118" s="111"/>
      <c r="I118" s="112"/>
      <c r="J118" s="114"/>
      <c r="K118" s="116"/>
      <c r="L118" s="105"/>
      <c r="M118" s="106"/>
      <c r="N118" s="106"/>
      <c r="O118" s="106"/>
      <c r="P118" s="106"/>
    </row>
    <row r="119" spans="2:16" s="5" customFormat="1" ht="8.25" customHeight="1" x14ac:dyDescent="0.2">
      <c r="B119" s="11"/>
      <c r="C119" s="12"/>
      <c r="D119" s="12"/>
      <c r="E119" s="12"/>
      <c r="F119" s="12"/>
      <c r="G119" s="12"/>
      <c r="H119" s="12"/>
      <c r="I119" s="12"/>
      <c r="J119" s="154"/>
      <c r="K119" s="154"/>
      <c r="L119" s="12"/>
      <c r="M119" s="14"/>
      <c r="N119" s="15"/>
      <c r="O119" s="16"/>
      <c r="P119" s="16"/>
    </row>
    <row r="120" spans="2:16" s="5" customFormat="1" ht="18.75" customHeight="1" x14ac:dyDescent="0.2">
      <c r="B120" s="107" t="s">
        <v>55</v>
      </c>
      <c r="C120" s="107" t="s">
        <v>38</v>
      </c>
      <c r="D120" s="117"/>
      <c r="E120" s="117"/>
      <c r="F120" s="109">
        <f>COUNTIFS([4]CARACTERIZACION!A:A,[4]A.T!B120,[4]CARACTERIZACION!H:H,"ACCIDENTE",[4]CARACTERIZACION!G:G,"PROPIO")+COUNTIFS([4]CARACTERIZACION!A:A,[4]A.T!B120,[4]CARACTERIZACION!H:H,"MORTAL",[4]CARACTERIZACION!G:G,"PROPIO")</f>
        <v>0</v>
      </c>
      <c r="G120" s="109">
        <f>COUNTIFS([4]CARACTERIZACION!A:A,[4]A.T!B120,[4]CARACTERIZACION!H:H,"MORTAL",[4]CARACTERIZACION!G:G,"PROPIO")</f>
        <v>0</v>
      </c>
      <c r="H120" s="122">
        <f>SUMIFS([4]CARACTERIZACION!L3:L2004,[4]CARACTERIZACION!A3:A2004,"Octubre",[4]CARACTERIZACION!G3:G2004,"Propio")</f>
        <v>0</v>
      </c>
      <c r="I120" s="122">
        <f>SUMIFS([4]CARACTERIZACION!M3:M2004,[4]CARACTERIZACION!A3:A2004,"Octubre",[4]CARACTERIZACION!G3:G2004,"Propio")</f>
        <v>0</v>
      </c>
      <c r="J120" s="107" t="s">
        <v>39</v>
      </c>
      <c r="K120" s="135" t="str">
        <f>IFERROR(+(H128+I128)/D128,"-")</f>
        <v>-</v>
      </c>
      <c r="L120" s="155" t="str">
        <f>IF(K120="-","",IF(K120&lt;=D11,"CUMPLE","NO CUMPLE"))</f>
        <v/>
      </c>
      <c r="M120" s="106"/>
      <c r="N120" s="106"/>
      <c r="O120" s="106"/>
      <c r="P120" s="106"/>
    </row>
    <row r="121" spans="2:16" s="5" customFormat="1" ht="18.75" customHeight="1" x14ac:dyDescent="0.2">
      <c r="B121" s="107"/>
      <c r="C121" s="107"/>
      <c r="D121" s="117"/>
      <c r="E121" s="117"/>
      <c r="F121" s="109"/>
      <c r="G121" s="109"/>
      <c r="H121" s="122"/>
      <c r="I121" s="122"/>
      <c r="J121" s="107"/>
      <c r="K121" s="135"/>
      <c r="L121" s="155"/>
      <c r="M121" s="106"/>
      <c r="N121" s="106"/>
      <c r="O121" s="106"/>
      <c r="P121" s="106"/>
    </row>
    <row r="122" spans="2:16" s="5" customFormat="1" ht="18.75" customHeight="1" x14ac:dyDescent="0.2">
      <c r="B122" s="107"/>
      <c r="C122" s="107"/>
      <c r="D122" s="117"/>
      <c r="E122" s="117"/>
      <c r="F122" s="109"/>
      <c r="G122" s="109"/>
      <c r="H122" s="122"/>
      <c r="I122" s="122"/>
      <c r="J122" s="107"/>
      <c r="K122" s="135"/>
      <c r="L122" s="155"/>
      <c r="M122" s="106"/>
      <c r="N122" s="106"/>
      <c r="O122" s="106"/>
      <c r="P122" s="106"/>
    </row>
    <row r="123" spans="2:16" s="5" customFormat="1" ht="18.75" customHeight="1" x14ac:dyDescent="0.2">
      <c r="B123" s="107"/>
      <c r="C123" s="107"/>
      <c r="D123" s="117"/>
      <c r="E123" s="117"/>
      <c r="F123" s="109"/>
      <c r="G123" s="109"/>
      <c r="H123" s="122"/>
      <c r="I123" s="122"/>
      <c r="J123" s="107"/>
      <c r="K123" s="135"/>
      <c r="L123" s="155"/>
      <c r="M123" s="106"/>
      <c r="N123" s="106"/>
      <c r="O123" s="106"/>
      <c r="P123" s="106"/>
    </row>
    <row r="124" spans="2:16" s="5" customFormat="1" ht="18.75" customHeight="1" x14ac:dyDescent="0.2">
      <c r="B124" s="107"/>
      <c r="C124" s="107" t="s">
        <v>41</v>
      </c>
      <c r="D124" s="117"/>
      <c r="E124" s="117"/>
      <c r="F124" s="109">
        <f>COUNTIFS([4]CARACTERIZACION!A:A,[4]A.T!B120,[4]CARACTERIZACION!H:H,"ACCIDENTE",[4]CARACTERIZACION!G:G,"CONTRATISTA")+COUNTIFS([4]CARACTERIZACION!A:A,[4]A.T!B120,[4]CARACTERIZACION!H:H,"MORTAL",[4]CARACTERIZACION!G:G,"CONTRATISTA")</f>
        <v>0</v>
      </c>
      <c r="G124" s="109">
        <f>COUNTIFS([4]CARACTERIZACION!A:A,[4]A.T!B120,[4]CARACTERIZACION!H:H,"MORTAL",[4]CARACTERIZACION!G:G,"CONTRATISTA")</f>
        <v>0</v>
      </c>
      <c r="H124" s="122">
        <f>SUMIFS([4]CARACTERIZACION!L3:L2004,[4]CARACTERIZACION!A3:A2004,"Octubre",[4]CARACTERIZACION!G3:G2004,"Contratista")</f>
        <v>0</v>
      </c>
      <c r="I124" s="122">
        <f>SUMIFS([4]CARACTERIZACION!M3:M2004,[4]CARACTERIZACION!A3:A2004,"Octubre",[4]CARACTERIZACION!G3:G2004,"Contratista")</f>
        <v>0</v>
      </c>
      <c r="J124" s="107" t="s">
        <v>42</v>
      </c>
      <c r="K124" s="135" t="str">
        <f>IFERROR(+F128/D128,"-")</f>
        <v>-</v>
      </c>
      <c r="L124" s="155" t="str">
        <f>IF(K124="-","",IF(K124&lt;=H11,"CUMPLE","NO CUMPLE"))</f>
        <v/>
      </c>
      <c r="M124" s="106"/>
      <c r="N124" s="106"/>
      <c r="O124" s="106"/>
      <c r="P124" s="106"/>
    </row>
    <row r="125" spans="2:16" s="5" customFormat="1" ht="18.75" customHeight="1" x14ac:dyDescent="0.2">
      <c r="B125" s="107"/>
      <c r="C125" s="107"/>
      <c r="D125" s="117"/>
      <c r="E125" s="117"/>
      <c r="F125" s="109"/>
      <c r="G125" s="109"/>
      <c r="H125" s="122"/>
      <c r="I125" s="122"/>
      <c r="J125" s="107"/>
      <c r="K125" s="135"/>
      <c r="L125" s="155"/>
      <c r="M125" s="106"/>
      <c r="N125" s="106"/>
      <c r="O125" s="106"/>
      <c r="P125" s="106"/>
    </row>
    <row r="126" spans="2:16" s="5" customFormat="1" ht="18.75" customHeight="1" x14ac:dyDescent="0.2">
      <c r="B126" s="107"/>
      <c r="C126" s="107"/>
      <c r="D126" s="117"/>
      <c r="E126" s="117"/>
      <c r="F126" s="109"/>
      <c r="G126" s="109"/>
      <c r="H126" s="122"/>
      <c r="I126" s="122"/>
      <c r="J126" s="107"/>
      <c r="K126" s="135"/>
      <c r="L126" s="155"/>
      <c r="M126" s="106"/>
      <c r="N126" s="106"/>
      <c r="O126" s="106"/>
      <c r="P126" s="106"/>
    </row>
    <row r="127" spans="2:16" s="5" customFormat="1" ht="18.75" customHeight="1" x14ac:dyDescent="0.2">
      <c r="B127" s="107"/>
      <c r="C127" s="107"/>
      <c r="D127" s="117"/>
      <c r="E127" s="117"/>
      <c r="F127" s="109"/>
      <c r="G127" s="109"/>
      <c r="H127" s="122"/>
      <c r="I127" s="122"/>
      <c r="J127" s="107"/>
      <c r="K127" s="135"/>
      <c r="L127" s="155"/>
      <c r="M127" s="106"/>
      <c r="N127" s="106"/>
      <c r="O127" s="106"/>
      <c r="P127" s="106"/>
    </row>
    <row r="128" spans="2:16" s="5" customFormat="1" ht="33" customHeight="1" x14ac:dyDescent="0.2">
      <c r="B128" s="107"/>
      <c r="C128" s="107" t="s">
        <v>44</v>
      </c>
      <c r="D128" s="110">
        <f>+D124+D120</f>
        <v>0</v>
      </c>
      <c r="E128" s="110"/>
      <c r="F128" s="111">
        <f>+F124+F120</f>
        <v>0</v>
      </c>
      <c r="G128" s="111">
        <f>+G124+G120</f>
        <v>0</v>
      </c>
      <c r="H128" s="111">
        <f>+H124+H120</f>
        <v>0</v>
      </c>
      <c r="I128" s="111">
        <f>+I124+I120</f>
        <v>0</v>
      </c>
      <c r="J128" s="156" t="s">
        <v>45</v>
      </c>
      <c r="K128" s="136" t="str">
        <f>IFERROR(+G128/F128,"0%")</f>
        <v>0%</v>
      </c>
      <c r="L128" s="155" t="str">
        <f>IF(AND(G128=0,F128=0),"CUMPLE",IF(K128&lt;=K11,"CUMPLE","NO CUMPLE"))</f>
        <v>CUMPLE</v>
      </c>
      <c r="M128" s="106"/>
      <c r="N128" s="106"/>
      <c r="O128" s="106"/>
      <c r="P128" s="106"/>
    </row>
    <row r="129" spans="2:16" s="5" customFormat="1" ht="33" customHeight="1" x14ac:dyDescent="0.2">
      <c r="B129" s="107"/>
      <c r="C129" s="107"/>
      <c r="D129" s="110"/>
      <c r="E129" s="110"/>
      <c r="F129" s="111"/>
      <c r="G129" s="111"/>
      <c r="H129" s="111"/>
      <c r="I129" s="111"/>
      <c r="J129" s="156"/>
      <c r="K129" s="136"/>
      <c r="L129" s="155"/>
      <c r="M129" s="106"/>
      <c r="N129" s="106"/>
      <c r="O129" s="106"/>
      <c r="P129" s="106"/>
    </row>
    <row r="130" spans="2:16" s="5" customFormat="1" ht="8.25" customHeight="1" x14ac:dyDescent="0.2"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4"/>
      <c r="N130" s="15"/>
      <c r="O130" s="16"/>
      <c r="P130" s="16"/>
    </row>
    <row r="131" spans="2:16" s="5" customFormat="1" ht="18.75" customHeight="1" x14ac:dyDescent="0.2">
      <c r="B131" s="107" t="s">
        <v>56</v>
      </c>
      <c r="C131" s="107" t="s">
        <v>38</v>
      </c>
      <c r="D131" s="117"/>
      <c r="E131" s="117"/>
      <c r="F131" s="109">
        <f>COUNTIFS([4]CARACTERIZACION!A:A,[4]A.T!B131,[4]CARACTERIZACION!H:H,"ACCIDENTE",[4]CARACTERIZACION!G:G,"PROPIO")+COUNTIFS([4]CARACTERIZACION!A:A,[4]A.T!B131,[4]CARACTERIZACION!H:H,"MORTAL",[4]CARACTERIZACION!G:G,"PROPIO")</f>
        <v>0</v>
      </c>
      <c r="G131" s="109">
        <f>COUNTIFS([4]CARACTERIZACION!A:A,[4]A.T!B131,[4]CARACTERIZACION!H:H,"MORTAL",[4]CARACTERIZACION!G:G,"PROPIO")</f>
        <v>0</v>
      </c>
      <c r="H131" s="122">
        <f>SUMIFS([4]CARACTERIZACION!L3:L2004,[4]CARACTERIZACION!A3:A2004,"Noviembre",[4]CARACTERIZACION!G3:G2004,"Propio")</f>
        <v>0</v>
      </c>
      <c r="I131" s="122">
        <f>SUMIFS([4]CARACTERIZACION!M3:M2004,[4]CARACTERIZACION!A3:A2004,"Noviembre",[4]CARACTERIZACION!G3:G2004,"Propio")</f>
        <v>0</v>
      </c>
      <c r="J131" s="107" t="s">
        <v>39</v>
      </c>
      <c r="K131" s="135" t="str">
        <f>IFERROR(+(H139+I139)/D139,"-")</f>
        <v>-</v>
      </c>
      <c r="L131" s="155" t="str">
        <f>IF(K131="-","",IF(K131&lt;=D11,"CUMPLE","NO CUMPLE"))</f>
        <v/>
      </c>
      <c r="M131" s="106"/>
      <c r="N131" s="106"/>
      <c r="O131" s="106"/>
      <c r="P131" s="106"/>
    </row>
    <row r="132" spans="2:16" s="5" customFormat="1" ht="18.75" customHeight="1" x14ac:dyDescent="0.2">
      <c r="B132" s="107"/>
      <c r="C132" s="107"/>
      <c r="D132" s="117"/>
      <c r="E132" s="117"/>
      <c r="F132" s="109"/>
      <c r="G132" s="109"/>
      <c r="H132" s="122"/>
      <c r="I132" s="122"/>
      <c r="J132" s="107"/>
      <c r="K132" s="135"/>
      <c r="L132" s="155"/>
      <c r="M132" s="106"/>
      <c r="N132" s="106"/>
      <c r="O132" s="106"/>
      <c r="P132" s="106"/>
    </row>
    <row r="133" spans="2:16" s="5" customFormat="1" ht="18.75" customHeight="1" x14ac:dyDescent="0.2">
      <c r="B133" s="107"/>
      <c r="C133" s="107"/>
      <c r="D133" s="117"/>
      <c r="E133" s="117"/>
      <c r="F133" s="109"/>
      <c r="G133" s="109"/>
      <c r="H133" s="122"/>
      <c r="I133" s="122"/>
      <c r="J133" s="107"/>
      <c r="K133" s="135"/>
      <c r="L133" s="155"/>
      <c r="M133" s="106"/>
      <c r="N133" s="106"/>
      <c r="O133" s="106"/>
      <c r="P133" s="106"/>
    </row>
    <row r="134" spans="2:16" s="5" customFormat="1" ht="18.75" customHeight="1" x14ac:dyDescent="0.2">
      <c r="B134" s="107"/>
      <c r="C134" s="107"/>
      <c r="D134" s="117"/>
      <c r="E134" s="117"/>
      <c r="F134" s="109"/>
      <c r="G134" s="109"/>
      <c r="H134" s="122"/>
      <c r="I134" s="122"/>
      <c r="J134" s="107"/>
      <c r="K134" s="135"/>
      <c r="L134" s="155"/>
      <c r="M134" s="106"/>
      <c r="N134" s="106"/>
      <c r="O134" s="106"/>
      <c r="P134" s="106"/>
    </row>
    <row r="135" spans="2:16" s="5" customFormat="1" ht="18.75" customHeight="1" x14ac:dyDescent="0.2">
      <c r="B135" s="107"/>
      <c r="C135" s="107" t="s">
        <v>41</v>
      </c>
      <c r="D135" s="117"/>
      <c r="E135" s="117"/>
      <c r="F135" s="109">
        <f>COUNTIFS([4]CARACTERIZACION!A:A,[4]A.T!B131,[4]CARACTERIZACION!H:H,"ACCIDENTE",[4]CARACTERIZACION!G:G,"CONTRATISTA")+COUNTIFS([4]CARACTERIZACION!A:A,[4]A.T!B131,[4]CARACTERIZACION!H:H,"MORTAL",[4]CARACTERIZACION!G:G,"CONTRATISTA")</f>
        <v>0</v>
      </c>
      <c r="G135" s="109">
        <f>COUNTIFS([4]CARACTERIZACION!A:A,[4]A.T!B131,[4]CARACTERIZACION!H:H,"MORTAL",[4]CARACTERIZACION!G:G,"CONTRATISTA")</f>
        <v>0</v>
      </c>
      <c r="H135" s="122">
        <f>SUMIFS([4]CARACTERIZACION!L3:L2004,[4]CARACTERIZACION!A3:A2004,"Noviembre",[4]CARACTERIZACION!G3:G2004,"Contratista")</f>
        <v>0</v>
      </c>
      <c r="I135" s="122">
        <f>SUMIFS([4]CARACTERIZACION!M3:M2004,[4]CARACTERIZACION!A3:A2004,"Noviembre",[4]CARACTERIZACION!G3:G2004,"Contratista")</f>
        <v>0</v>
      </c>
      <c r="J135" s="107" t="s">
        <v>42</v>
      </c>
      <c r="K135" s="135" t="str">
        <f>IFERROR(+F139/D139,"-")</f>
        <v>-</v>
      </c>
      <c r="L135" s="155" t="str">
        <f>IF(K135="-","",IF(K135&lt;=H11,"CUMPLE","NO CUMPLE"))</f>
        <v/>
      </c>
      <c r="M135" s="106"/>
      <c r="N135" s="106"/>
      <c r="O135" s="106"/>
      <c r="P135" s="106"/>
    </row>
    <row r="136" spans="2:16" s="5" customFormat="1" ht="18.75" customHeight="1" x14ac:dyDescent="0.2">
      <c r="B136" s="107"/>
      <c r="C136" s="107"/>
      <c r="D136" s="117"/>
      <c r="E136" s="117"/>
      <c r="F136" s="109"/>
      <c r="G136" s="109"/>
      <c r="H136" s="122"/>
      <c r="I136" s="122"/>
      <c r="J136" s="107"/>
      <c r="K136" s="135"/>
      <c r="L136" s="155"/>
      <c r="M136" s="106"/>
      <c r="N136" s="106"/>
      <c r="O136" s="106"/>
      <c r="P136" s="106"/>
    </row>
    <row r="137" spans="2:16" s="5" customFormat="1" ht="18.75" customHeight="1" x14ac:dyDescent="0.2">
      <c r="B137" s="107"/>
      <c r="C137" s="107"/>
      <c r="D137" s="117"/>
      <c r="E137" s="117"/>
      <c r="F137" s="109"/>
      <c r="G137" s="109"/>
      <c r="H137" s="122"/>
      <c r="I137" s="122"/>
      <c r="J137" s="107"/>
      <c r="K137" s="135"/>
      <c r="L137" s="155"/>
      <c r="M137" s="106"/>
      <c r="N137" s="106"/>
      <c r="O137" s="106"/>
      <c r="P137" s="106"/>
    </row>
    <row r="138" spans="2:16" s="5" customFormat="1" ht="18.75" customHeight="1" x14ac:dyDescent="0.2">
      <c r="B138" s="107"/>
      <c r="C138" s="107"/>
      <c r="D138" s="117"/>
      <c r="E138" s="117"/>
      <c r="F138" s="109"/>
      <c r="G138" s="109"/>
      <c r="H138" s="122"/>
      <c r="I138" s="122"/>
      <c r="J138" s="107"/>
      <c r="K138" s="135"/>
      <c r="L138" s="155"/>
      <c r="M138" s="106"/>
      <c r="N138" s="106"/>
      <c r="O138" s="106"/>
      <c r="P138" s="106"/>
    </row>
    <row r="139" spans="2:16" s="5" customFormat="1" ht="33" customHeight="1" x14ac:dyDescent="0.2">
      <c r="B139" s="107"/>
      <c r="C139" s="107" t="s">
        <v>44</v>
      </c>
      <c r="D139" s="110">
        <f>+D135+D131</f>
        <v>0</v>
      </c>
      <c r="E139" s="110"/>
      <c r="F139" s="111">
        <f>+F135+F131</f>
        <v>0</v>
      </c>
      <c r="G139" s="111">
        <f>+G135+G131</f>
        <v>0</v>
      </c>
      <c r="H139" s="111">
        <f>+H135+H131</f>
        <v>0</v>
      </c>
      <c r="I139" s="111">
        <f>+I135+I131</f>
        <v>0</v>
      </c>
      <c r="J139" s="156" t="s">
        <v>45</v>
      </c>
      <c r="K139" s="136" t="str">
        <f>IFERROR(+G139/F139,"0%")</f>
        <v>0%</v>
      </c>
      <c r="L139" s="155" t="str">
        <f>IF(AND(G139=0,F139=0),"CUMPLE",IF(K139&lt;=K11,"CUMPLE","NO CUMPLE"))</f>
        <v>CUMPLE</v>
      </c>
      <c r="M139" s="106"/>
      <c r="N139" s="106"/>
      <c r="O139" s="106"/>
      <c r="P139" s="106"/>
    </row>
    <row r="140" spans="2:16" s="5" customFormat="1" ht="33" customHeight="1" x14ac:dyDescent="0.2">
      <c r="B140" s="107"/>
      <c r="C140" s="107"/>
      <c r="D140" s="110"/>
      <c r="E140" s="110"/>
      <c r="F140" s="111"/>
      <c r="G140" s="111"/>
      <c r="H140" s="111"/>
      <c r="I140" s="111"/>
      <c r="J140" s="156"/>
      <c r="K140" s="136"/>
      <c r="L140" s="155"/>
      <c r="M140" s="106"/>
      <c r="N140" s="106"/>
      <c r="O140" s="106"/>
      <c r="P140" s="106"/>
    </row>
    <row r="141" spans="2:16" s="5" customFormat="1" ht="8.25" customHeight="1" x14ac:dyDescent="0.2"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4"/>
      <c r="N141" s="15"/>
      <c r="O141" s="16"/>
      <c r="P141" s="16"/>
    </row>
    <row r="142" spans="2:16" s="5" customFormat="1" ht="18.75" customHeight="1" x14ac:dyDescent="0.2">
      <c r="B142" s="107" t="s">
        <v>57</v>
      </c>
      <c r="C142" s="107" t="s">
        <v>38</v>
      </c>
      <c r="D142" s="117"/>
      <c r="E142" s="117"/>
      <c r="F142" s="109">
        <f>COUNTIFS([4]CARACTERIZACION!A:A,[4]A.T!B142,[4]CARACTERIZACION!H:H,"ACCIDENTE",[4]CARACTERIZACION!G:G,"PROPIO")+COUNTIFS([4]CARACTERIZACION!A:A,[4]A.T!B142,[4]CARACTERIZACION!H:H,"MORTAL",[4]CARACTERIZACION!G:G,"PROPIO")</f>
        <v>0</v>
      </c>
      <c r="G142" s="109">
        <f>COUNTIFS([4]CARACTERIZACION!A:A,[4]A.T!B142,[4]CARACTERIZACION!H:H,"MORTAL",[4]CARACTERIZACION!G:G,"PROPIO")</f>
        <v>0</v>
      </c>
      <c r="H142" s="122">
        <f>SUMIFS([4]CARACTERIZACION!L3:L2004,[4]CARACTERIZACION!A3:A2004,"Diciembre",[4]CARACTERIZACION!G3:G2004,"Propio")</f>
        <v>0</v>
      </c>
      <c r="I142" s="122">
        <f>SUMIFS([4]CARACTERIZACION!M3:M2004,[4]CARACTERIZACION!A3:A2004,"Diciembre",[4]CARACTERIZACION!G3:G2004,"Propio")</f>
        <v>0</v>
      </c>
      <c r="J142" s="107" t="s">
        <v>39</v>
      </c>
      <c r="K142" s="135" t="str">
        <f>IFERROR(+(H150+I150)/D150,"-")</f>
        <v>-</v>
      </c>
      <c r="L142" s="155" t="str">
        <f>IF(K142="-","",IF(K142&lt;=D11,"CUMPLE","NO CUMPLE"))</f>
        <v/>
      </c>
      <c r="M142" s="106"/>
      <c r="N142" s="106"/>
      <c r="O142" s="106"/>
      <c r="P142" s="106"/>
    </row>
    <row r="143" spans="2:16" s="5" customFormat="1" ht="18.75" customHeight="1" x14ac:dyDescent="0.2">
      <c r="B143" s="107"/>
      <c r="C143" s="107"/>
      <c r="D143" s="117"/>
      <c r="E143" s="117"/>
      <c r="F143" s="109"/>
      <c r="G143" s="109"/>
      <c r="H143" s="122"/>
      <c r="I143" s="122"/>
      <c r="J143" s="107"/>
      <c r="K143" s="135"/>
      <c r="L143" s="155"/>
      <c r="M143" s="106"/>
      <c r="N143" s="106"/>
      <c r="O143" s="106"/>
      <c r="P143" s="106"/>
    </row>
    <row r="144" spans="2:16" s="5" customFormat="1" ht="18.75" customHeight="1" x14ac:dyDescent="0.2">
      <c r="B144" s="107"/>
      <c r="C144" s="107"/>
      <c r="D144" s="117"/>
      <c r="E144" s="117"/>
      <c r="F144" s="109"/>
      <c r="G144" s="109"/>
      <c r="H144" s="122"/>
      <c r="I144" s="122"/>
      <c r="J144" s="107"/>
      <c r="K144" s="135"/>
      <c r="L144" s="155"/>
      <c r="M144" s="106"/>
      <c r="N144" s="106"/>
      <c r="O144" s="106"/>
      <c r="P144" s="106"/>
    </row>
    <row r="145" spans="2:16" s="5" customFormat="1" ht="18.75" customHeight="1" x14ac:dyDescent="0.2">
      <c r="B145" s="107"/>
      <c r="C145" s="107"/>
      <c r="D145" s="117"/>
      <c r="E145" s="117"/>
      <c r="F145" s="109"/>
      <c r="G145" s="109"/>
      <c r="H145" s="122"/>
      <c r="I145" s="122"/>
      <c r="J145" s="107"/>
      <c r="K145" s="135"/>
      <c r="L145" s="155"/>
      <c r="M145" s="106"/>
      <c r="N145" s="106"/>
      <c r="O145" s="106"/>
      <c r="P145" s="106"/>
    </row>
    <row r="146" spans="2:16" s="5" customFormat="1" ht="18.75" customHeight="1" x14ac:dyDescent="0.2">
      <c r="B146" s="107"/>
      <c r="C146" s="107" t="s">
        <v>41</v>
      </c>
      <c r="D146" s="117"/>
      <c r="E146" s="117"/>
      <c r="F146" s="109">
        <f>COUNTIFS([4]CARACTERIZACION!A:A,[4]A.T!B142,[4]CARACTERIZACION!H:H,"ACCIDENTE",[4]CARACTERIZACION!G:G,"CONTRATISTA")+COUNTIFS([4]CARACTERIZACION!A:A,[4]A.T!B142,[4]CARACTERIZACION!H:H,"MORTAL",[4]CARACTERIZACION!G:G,"CONTRATISTA")</f>
        <v>0</v>
      </c>
      <c r="G146" s="109">
        <f>COUNTIFS([4]CARACTERIZACION!A:A,[4]A.T!B142,[4]CARACTERIZACION!H:H,"MORTAL",[4]CARACTERIZACION!G:G,"CONTRATISTA")</f>
        <v>0</v>
      </c>
      <c r="H146" s="122">
        <f>SUMIFS([4]CARACTERIZACION!L3:L2004,[4]CARACTERIZACION!A3:A2004,"Diciembre",[4]CARACTERIZACION!G3:G2004,"Contratista")</f>
        <v>0</v>
      </c>
      <c r="I146" s="122">
        <f>SUMIFS([4]CARACTERIZACION!M3:M2004,[4]CARACTERIZACION!A3:A2004,"Diciembre",[4]CARACTERIZACION!G3:G2004,"Contratista")</f>
        <v>0</v>
      </c>
      <c r="J146" s="107" t="s">
        <v>42</v>
      </c>
      <c r="K146" s="135" t="str">
        <f>IFERROR(+F150/D150,"-")</f>
        <v>-</v>
      </c>
      <c r="L146" s="155" t="str">
        <f>IF(K146="-","",IF(K146&lt;=H11,"CUMPLE","NO CUMPLE"))</f>
        <v/>
      </c>
      <c r="M146" s="106"/>
      <c r="N146" s="106"/>
      <c r="O146" s="106"/>
      <c r="P146" s="106"/>
    </row>
    <row r="147" spans="2:16" s="5" customFormat="1" ht="18.75" customHeight="1" x14ac:dyDescent="0.2">
      <c r="B147" s="107"/>
      <c r="C147" s="107"/>
      <c r="D147" s="117"/>
      <c r="E147" s="117"/>
      <c r="F147" s="109"/>
      <c r="G147" s="109"/>
      <c r="H147" s="122"/>
      <c r="I147" s="122"/>
      <c r="J147" s="107"/>
      <c r="K147" s="135"/>
      <c r="L147" s="155"/>
      <c r="M147" s="106"/>
      <c r="N147" s="106"/>
      <c r="O147" s="106"/>
      <c r="P147" s="106"/>
    </row>
    <row r="148" spans="2:16" s="5" customFormat="1" ht="18.75" customHeight="1" x14ac:dyDescent="0.2">
      <c r="B148" s="107"/>
      <c r="C148" s="107"/>
      <c r="D148" s="117"/>
      <c r="E148" s="117"/>
      <c r="F148" s="109"/>
      <c r="G148" s="109"/>
      <c r="H148" s="122"/>
      <c r="I148" s="122"/>
      <c r="J148" s="107"/>
      <c r="K148" s="135"/>
      <c r="L148" s="155"/>
      <c r="M148" s="106"/>
      <c r="N148" s="106"/>
      <c r="O148" s="106"/>
      <c r="P148" s="106"/>
    </row>
    <row r="149" spans="2:16" s="5" customFormat="1" ht="18.75" customHeight="1" x14ac:dyDescent="0.2">
      <c r="B149" s="107"/>
      <c r="C149" s="107"/>
      <c r="D149" s="117"/>
      <c r="E149" s="117"/>
      <c r="F149" s="109"/>
      <c r="G149" s="109"/>
      <c r="H149" s="122"/>
      <c r="I149" s="122"/>
      <c r="J149" s="107"/>
      <c r="K149" s="135"/>
      <c r="L149" s="155"/>
      <c r="M149" s="106"/>
      <c r="N149" s="106"/>
      <c r="O149" s="106"/>
      <c r="P149" s="106"/>
    </row>
    <row r="150" spans="2:16" s="5" customFormat="1" ht="33" customHeight="1" x14ac:dyDescent="0.2">
      <c r="B150" s="107"/>
      <c r="C150" s="107" t="s">
        <v>44</v>
      </c>
      <c r="D150" s="110">
        <f>+D146+D142</f>
        <v>0</v>
      </c>
      <c r="E150" s="110"/>
      <c r="F150" s="111">
        <f>+F146+F142</f>
        <v>0</v>
      </c>
      <c r="G150" s="111">
        <f>+G146+G142</f>
        <v>0</v>
      </c>
      <c r="H150" s="111">
        <f>+H146+H142</f>
        <v>0</v>
      </c>
      <c r="I150" s="111">
        <f>+I146+I142</f>
        <v>0</v>
      </c>
      <c r="J150" s="156" t="s">
        <v>45</v>
      </c>
      <c r="K150" s="136" t="str">
        <f>IFERROR(+G150/F150,"0%")</f>
        <v>0%</v>
      </c>
      <c r="L150" s="155" t="str">
        <f>IF(AND(G150=0,F150=0),"CUMPLE",IF(K150&lt;=K11,"CUMPLE","NO CUMPLE"))</f>
        <v>CUMPLE</v>
      </c>
      <c r="M150" s="106"/>
      <c r="N150" s="106"/>
      <c r="O150" s="106"/>
      <c r="P150" s="106"/>
    </row>
    <row r="151" spans="2:16" s="5" customFormat="1" ht="33" customHeight="1" x14ac:dyDescent="0.2">
      <c r="B151" s="107"/>
      <c r="C151" s="107"/>
      <c r="D151" s="110"/>
      <c r="E151" s="110"/>
      <c r="F151" s="111"/>
      <c r="G151" s="111"/>
      <c r="H151" s="111"/>
      <c r="I151" s="111"/>
      <c r="J151" s="156"/>
      <c r="K151" s="136"/>
      <c r="L151" s="155"/>
      <c r="M151" s="106"/>
      <c r="N151" s="106"/>
      <c r="O151" s="106"/>
      <c r="P151" s="106"/>
    </row>
    <row r="152" spans="2:16" s="5" customFormat="1" ht="8.25" customHeight="1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2:16" s="5" customFormat="1" ht="9" customHeight="1" x14ac:dyDescent="0.2">
      <c r="B153" s="17"/>
      <c r="C153" s="17"/>
      <c r="D153" s="18"/>
      <c r="E153" s="18"/>
      <c r="F153" s="19"/>
      <c r="G153" s="19"/>
      <c r="H153" s="19"/>
      <c r="I153" s="19"/>
      <c r="J153" s="20"/>
      <c r="K153" s="21"/>
      <c r="L153" s="22"/>
      <c r="M153" s="23"/>
      <c r="N153" s="23"/>
      <c r="O153" s="23"/>
      <c r="P153" s="23"/>
    </row>
    <row r="154" spans="2:16" s="5" customFormat="1" ht="15" x14ac:dyDescent="0.2">
      <c r="B154" s="24"/>
      <c r="C154" s="24"/>
      <c r="D154" s="24"/>
      <c r="E154" s="24"/>
      <c r="F154" s="25"/>
      <c r="G154" s="25"/>
      <c r="H154" s="25"/>
      <c r="I154" s="25"/>
      <c r="J154" s="25"/>
      <c r="K154" s="25"/>
      <c r="L154" s="25"/>
      <c r="M154" s="26"/>
      <c r="N154" s="26"/>
      <c r="O154" s="26"/>
      <c r="P154" s="26"/>
    </row>
    <row r="155" spans="2:16" s="5" customFormat="1" ht="29.25" customHeight="1" x14ac:dyDescent="0.2">
      <c r="B155" s="137" t="s">
        <v>58</v>
      </c>
      <c r="C155" s="137"/>
      <c r="D155" s="137"/>
      <c r="E155" s="138">
        <f>+F150+F139+F128+F117+F106+F95+F84+F73+F62+F51+F40+F29</f>
        <v>4</v>
      </c>
      <c r="F155" s="139"/>
      <c r="G155" s="25"/>
      <c r="H155" s="140" t="s">
        <v>59</v>
      </c>
      <c r="I155" s="141">
        <f>IFERROR(+(E157+E158)/E159,"-")</f>
        <v>3.9138943248532287E-2</v>
      </c>
      <c r="J155" s="140" t="str">
        <f>IF(I155="-","",IF(I155&lt;=D11,"CUMPLE","NO CUMPLE"))</f>
        <v>CUMPLE</v>
      </c>
      <c r="K155" s="27"/>
      <c r="L155" s="27"/>
      <c r="M155" s="28"/>
      <c r="N155" s="26"/>
      <c r="O155" s="28"/>
      <c r="P155" s="26"/>
    </row>
    <row r="156" spans="2:16" s="5" customFormat="1" ht="29.25" customHeight="1" x14ac:dyDescent="0.2">
      <c r="B156" s="137" t="s">
        <v>60</v>
      </c>
      <c r="C156" s="137"/>
      <c r="D156" s="137"/>
      <c r="E156" s="138">
        <f>+G150+G139+G128+G117+G106+G95+G84+G73+G62+G51+G40+G29</f>
        <v>0</v>
      </c>
      <c r="F156" s="139"/>
      <c r="G156" s="25"/>
      <c r="H156" s="140"/>
      <c r="I156" s="141"/>
      <c r="J156" s="140"/>
      <c r="K156" s="27"/>
      <c r="L156" s="27"/>
      <c r="M156" s="28"/>
      <c r="N156" s="26"/>
      <c r="O156" s="28"/>
      <c r="P156" s="26"/>
    </row>
    <row r="157" spans="2:16" s="5" customFormat="1" ht="29.25" customHeight="1" x14ac:dyDescent="0.2">
      <c r="B157" s="137" t="s">
        <v>61</v>
      </c>
      <c r="C157" s="137"/>
      <c r="D157" s="137"/>
      <c r="E157" s="142">
        <f>+H150+H139+H128+H106+H95+H84+H73+H62+H51+H40+H29</f>
        <v>40</v>
      </c>
      <c r="F157" s="143"/>
      <c r="G157" s="25"/>
      <c r="H157" s="140" t="s">
        <v>62</v>
      </c>
      <c r="I157" s="141">
        <f>IFERROR(+E155/E159,"-")</f>
        <v>3.9138943248532287E-3</v>
      </c>
      <c r="J157" s="140" t="str">
        <f>IF(I157="-","",IF(I157&lt;=H11,"CUMPLE","NO CUMPLE"))</f>
        <v>CUMPLE</v>
      </c>
      <c r="K157" s="27"/>
      <c r="L157" s="27"/>
      <c r="M157" s="28"/>
      <c r="N157" s="26"/>
      <c r="O157" s="28"/>
      <c r="P157" s="26"/>
    </row>
    <row r="158" spans="2:16" s="5" customFormat="1" ht="29.25" customHeight="1" x14ac:dyDescent="0.2">
      <c r="B158" s="137" t="s">
        <v>63</v>
      </c>
      <c r="C158" s="137"/>
      <c r="D158" s="137"/>
      <c r="E158" s="142">
        <f>+I150+I139+I128+I106+I95+I84+I73+I62+I51+I40+I29</f>
        <v>0</v>
      </c>
      <c r="F158" s="143"/>
      <c r="G158" s="25"/>
      <c r="H158" s="140"/>
      <c r="I158" s="141"/>
      <c r="J158" s="140"/>
      <c r="K158" s="27"/>
      <c r="L158" s="27"/>
      <c r="M158" s="28"/>
      <c r="N158" s="9"/>
      <c r="O158" s="28"/>
      <c r="P158" s="9"/>
    </row>
    <row r="159" spans="2:16" s="5" customFormat="1" ht="45" customHeight="1" x14ac:dyDescent="0.2">
      <c r="B159" s="137" t="s">
        <v>64</v>
      </c>
      <c r="C159" s="137"/>
      <c r="D159" s="137"/>
      <c r="E159" s="142">
        <f>AVERAGE(D150+D139+D128+D117+D106+D95+D84+D73+D62+D51+D40+D29)</f>
        <v>1022</v>
      </c>
      <c r="F159" s="143"/>
      <c r="G159" s="25"/>
      <c r="H159" s="33" t="s">
        <v>65</v>
      </c>
      <c r="I159" s="34">
        <f>IFERROR(+E156/E155,"0%")</f>
        <v>0</v>
      </c>
      <c r="J159" s="33" t="str">
        <f>IF(I159="0%","CUMPLE",IF(I159&lt;=K11,"CUMPLE","NO CUMPLE"))</f>
        <v>CUMPLE</v>
      </c>
      <c r="K159" s="27"/>
      <c r="L159" s="27"/>
      <c r="M159" s="28"/>
      <c r="N159" s="26"/>
      <c r="O159" s="28"/>
      <c r="P159" s="26"/>
    </row>
    <row r="160" spans="2:16" s="5" customFormat="1" ht="14.25" customHeight="1" x14ac:dyDescent="0.2">
      <c r="B160" s="25"/>
      <c r="C160" s="25"/>
      <c r="D160" s="25"/>
      <c r="E160" s="25"/>
      <c r="F160" s="25"/>
      <c r="G160" s="25"/>
      <c r="H160" s="29"/>
      <c r="I160" s="29"/>
      <c r="J160" s="27"/>
      <c r="K160" s="29"/>
      <c r="L160" s="29"/>
      <c r="M160" s="30"/>
      <c r="N160" s="30"/>
      <c r="O160" s="30"/>
      <c r="P160" s="30"/>
    </row>
    <row r="161" spans="2:14" s="5" customFormat="1" ht="31.5" customHeight="1" x14ac:dyDescent="0.2">
      <c r="B161" s="48" t="s">
        <v>66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2:14" s="5" customFormat="1" ht="39.75" customHeight="1" x14ac:dyDescent="0.2"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</row>
    <row r="163" spans="2:14" s="5" customFormat="1" ht="18.75" customHeight="1" x14ac:dyDescent="0.2"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</row>
    <row r="164" spans="2:14" s="5" customFormat="1" ht="18.75" customHeight="1" x14ac:dyDescent="0.2"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</row>
    <row r="165" spans="2:14" s="5" customFormat="1" ht="18.75" customHeight="1" x14ac:dyDescent="0.2"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</row>
    <row r="166" spans="2:14" s="5" customFormat="1" ht="18.75" customHeight="1" x14ac:dyDescent="0.2"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</row>
    <row r="167" spans="2:14" s="5" customFormat="1" ht="18.75" customHeight="1" x14ac:dyDescent="0.2"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</row>
    <row r="168" spans="2:14" s="5" customFormat="1" ht="18.75" customHeight="1" x14ac:dyDescent="0.2"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</row>
    <row r="169" spans="2:14" s="5" customFormat="1" ht="18.75" customHeight="1" x14ac:dyDescent="0.2"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</row>
    <row r="170" spans="2:14" s="5" customFormat="1" ht="18.75" customHeight="1" x14ac:dyDescent="0.2"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</row>
    <row r="171" spans="2:14" s="5" customFormat="1" ht="18.75" customHeight="1" x14ac:dyDescent="0.2"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</row>
    <row r="172" spans="2:14" s="5" customFormat="1" ht="36.75" customHeight="1" x14ac:dyDescent="0.2"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</row>
    <row r="173" spans="2:14" s="5" customFormat="1" ht="22.5" customHeight="1" x14ac:dyDescent="0.2">
      <c r="B173" s="145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7"/>
    </row>
    <row r="174" spans="2:14" s="5" customFormat="1" ht="19.5" customHeight="1" x14ac:dyDescent="0.2">
      <c r="B174" s="148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50"/>
    </row>
    <row r="175" spans="2:14" s="5" customFormat="1" ht="43.5" customHeight="1" x14ac:dyDescent="0.2">
      <c r="B175" s="148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50"/>
    </row>
    <row r="176" spans="2:14" s="5" customFormat="1" ht="6" customHeight="1" x14ac:dyDescent="0.2">
      <c r="B176" s="148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50"/>
    </row>
    <row r="177" spans="2:16" s="5" customFormat="1" ht="48.75" customHeight="1" x14ac:dyDescent="0.2">
      <c r="B177" s="148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50"/>
    </row>
    <row r="178" spans="2:16" s="5" customFormat="1" ht="88.5" customHeight="1" x14ac:dyDescent="0.2">
      <c r="B178" s="151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3"/>
    </row>
    <row r="179" spans="2:16" s="5" customFormat="1" ht="21.75" customHeight="1" thickBot="1" x14ac:dyDescent="0.25">
      <c r="M179" s="9"/>
      <c r="N179" s="9"/>
      <c r="O179" s="9"/>
      <c r="P179" s="9"/>
    </row>
    <row r="180" spans="2:16" s="5" customFormat="1" ht="23.25" customHeight="1" x14ac:dyDescent="0.2">
      <c r="B180" s="157" t="s">
        <v>79</v>
      </c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9"/>
    </row>
    <row r="181" spans="2:16" s="5" customFormat="1" ht="36" customHeight="1" x14ac:dyDescent="0.2">
      <c r="B181" s="160" t="s">
        <v>80</v>
      </c>
      <c r="C181" s="161" t="s">
        <v>81</v>
      </c>
      <c r="D181" s="162"/>
      <c r="E181" s="162"/>
      <c r="F181" s="162"/>
      <c r="G181" s="162"/>
      <c r="H181" s="162"/>
      <c r="I181" s="163"/>
      <c r="J181" s="161" t="s">
        <v>82</v>
      </c>
      <c r="K181" s="163"/>
      <c r="L181" s="161" t="s">
        <v>83</v>
      </c>
      <c r="M181" s="163"/>
      <c r="N181" s="164" t="s">
        <v>34</v>
      </c>
      <c r="P181" s="23"/>
    </row>
    <row r="182" spans="2:16" s="165" customFormat="1" ht="78" customHeight="1" x14ac:dyDescent="0.25">
      <c r="B182" s="166"/>
      <c r="C182" s="167"/>
      <c r="D182" s="168"/>
      <c r="E182" s="168"/>
      <c r="F182" s="168"/>
      <c r="G182" s="168"/>
      <c r="H182" s="168"/>
      <c r="I182" s="169"/>
      <c r="J182" s="167"/>
      <c r="K182" s="169"/>
      <c r="L182" s="167"/>
      <c r="M182" s="169"/>
      <c r="N182" s="170"/>
      <c r="P182" s="171"/>
    </row>
    <row r="183" spans="2:16" s="31" customFormat="1" ht="51" customHeight="1" x14ac:dyDescent="0.2">
      <c r="B183" s="166"/>
      <c r="C183" s="167"/>
      <c r="D183" s="168"/>
      <c r="E183" s="168"/>
      <c r="F183" s="168"/>
      <c r="G183" s="168"/>
      <c r="H183" s="168"/>
      <c r="I183" s="169"/>
      <c r="J183" s="167"/>
      <c r="K183" s="169"/>
      <c r="L183" s="167"/>
      <c r="M183" s="169"/>
      <c r="N183" s="170"/>
      <c r="P183" s="171"/>
    </row>
    <row r="184" spans="2:16" s="31" customFormat="1" ht="56.25" customHeight="1" thickBot="1" x14ac:dyDescent="0.25">
      <c r="B184" s="172"/>
      <c r="C184" s="173"/>
      <c r="D184" s="174"/>
      <c r="E184" s="174"/>
      <c r="F184" s="174"/>
      <c r="G184" s="174"/>
      <c r="H184" s="174"/>
      <c r="I184" s="175"/>
      <c r="J184" s="176"/>
      <c r="K184" s="176"/>
      <c r="L184" s="176"/>
      <c r="M184" s="176"/>
      <c r="N184" s="177"/>
      <c r="P184" s="178"/>
    </row>
    <row r="185" spans="2:16" s="31" customFormat="1" x14ac:dyDescent="0.2"/>
    <row r="186" spans="2:16" s="31" customFormat="1" x14ac:dyDescent="0.2"/>
    <row r="187" spans="2:16" s="31" customFormat="1" x14ac:dyDescent="0.2"/>
    <row r="188" spans="2:16" s="31" customFormat="1" x14ac:dyDescent="0.2"/>
    <row r="189" spans="2:16" s="31" customFormat="1" x14ac:dyDescent="0.2"/>
    <row r="190" spans="2:16" s="31" customFormat="1" x14ac:dyDescent="0.2"/>
    <row r="191" spans="2:16" s="31" customFormat="1" x14ac:dyDescent="0.2"/>
    <row r="192" spans="2:16" s="31" customFormat="1" x14ac:dyDescent="0.2"/>
    <row r="193" s="31" customFormat="1" x14ac:dyDescent="0.2"/>
    <row r="194" s="31" customFormat="1" x14ac:dyDescent="0.2"/>
    <row r="195" s="31" customFormat="1" x14ac:dyDescent="0.2"/>
    <row r="196" s="31" customFormat="1" x14ac:dyDescent="0.2"/>
    <row r="197" s="31" customFormat="1" x14ac:dyDescent="0.2"/>
    <row r="198" s="31" customFormat="1" x14ac:dyDescent="0.2"/>
    <row r="199" s="31" customFormat="1" x14ac:dyDescent="0.2"/>
    <row r="200" s="31" customFormat="1" x14ac:dyDescent="0.2"/>
    <row r="201" s="31" customFormat="1" x14ac:dyDescent="0.2"/>
    <row r="202" s="31" customFormat="1" x14ac:dyDescent="0.2"/>
    <row r="203" s="31" customFormat="1" x14ac:dyDescent="0.2"/>
    <row r="204" s="31" customFormat="1" x14ac:dyDescent="0.2"/>
    <row r="205" s="31" customFormat="1" x14ac:dyDescent="0.2"/>
    <row r="206" s="31" customFormat="1" x14ac:dyDescent="0.2"/>
    <row r="207" s="31" customFormat="1" x14ac:dyDescent="0.2"/>
    <row r="208" s="31" customFormat="1" x14ac:dyDescent="0.2"/>
    <row r="209" s="31" customFormat="1" x14ac:dyDescent="0.2"/>
    <row r="210" s="31" customFormat="1" x14ac:dyDescent="0.2"/>
    <row r="211" s="31" customFormat="1" x14ac:dyDescent="0.2"/>
    <row r="212" s="31" customFormat="1" x14ac:dyDescent="0.2"/>
    <row r="213" s="31" customFormat="1" x14ac:dyDescent="0.2"/>
    <row r="214" s="31" customFormat="1" x14ac:dyDescent="0.2"/>
    <row r="215" s="31" customFormat="1" x14ac:dyDescent="0.2"/>
    <row r="216" s="31" customFormat="1" x14ac:dyDescent="0.2"/>
    <row r="217" s="31" customFormat="1" x14ac:dyDescent="0.2"/>
    <row r="218" s="31" customFormat="1" x14ac:dyDescent="0.2"/>
    <row r="219" s="31" customFormat="1" x14ac:dyDescent="0.2"/>
    <row r="220" s="31" customFormat="1" x14ac:dyDescent="0.2"/>
    <row r="221" s="31" customFormat="1" x14ac:dyDescent="0.2"/>
    <row r="222" s="31" customFormat="1" x14ac:dyDescent="0.2"/>
    <row r="223" s="31" customFormat="1" x14ac:dyDescent="0.2"/>
    <row r="224" s="31" customFormat="1" x14ac:dyDescent="0.2"/>
    <row r="225" s="31" customFormat="1" x14ac:dyDescent="0.2"/>
    <row r="226" s="31" customFormat="1" x14ac:dyDescent="0.2"/>
    <row r="227" s="31" customFormat="1" x14ac:dyDescent="0.2"/>
    <row r="228" s="31" customFormat="1" x14ac:dyDescent="0.2"/>
    <row r="229" s="31" customFormat="1" x14ac:dyDescent="0.2"/>
    <row r="230" s="31" customFormat="1" x14ac:dyDescent="0.2"/>
    <row r="231" s="31" customFormat="1" x14ac:dyDescent="0.2"/>
  </sheetData>
  <sheetProtection formatCells="0" formatColumns="0" formatRows="0"/>
  <mergeCells count="486">
    <mergeCell ref="C184:I184"/>
    <mergeCell ref="J184:K184"/>
    <mergeCell ref="L184:M184"/>
    <mergeCell ref="B180:N180"/>
    <mergeCell ref="C181:I181"/>
    <mergeCell ref="J181:K181"/>
    <mergeCell ref="L181:M181"/>
    <mergeCell ref="C182:I182"/>
    <mergeCell ref="J182:K182"/>
    <mergeCell ref="L182:M182"/>
    <mergeCell ref="C183:I183"/>
    <mergeCell ref="J183:K183"/>
    <mergeCell ref="L183:M183"/>
    <mergeCell ref="O21:P30"/>
    <mergeCell ref="O32:P41"/>
    <mergeCell ref="O43:P52"/>
    <mergeCell ref="O54:P63"/>
    <mergeCell ref="O87:P90"/>
    <mergeCell ref="O91:P94"/>
    <mergeCell ref="O95:P96"/>
    <mergeCell ref="O98:P101"/>
    <mergeCell ref="O102:P105"/>
    <mergeCell ref="B161:N161"/>
    <mergeCell ref="B162:I172"/>
    <mergeCell ref="J162:N172"/>
    <mergeCell ref="B173:N178"/>
    <mergeCell ref="B157:D157"/>
    <mergeCell ref="E157:F157"/>
    <mergeCell ref="H157:H158"/>
    <mergeCell ref="I157:I158"/>
    <mergeCell ref="J157:J158"/>
    <mergeCell ref="B158:D158"/>
    <mergeCell ref="E158:F158"/>
    <mergeCell ref="B155:D155"/>
    <mergeCell ref="E155:F155"/>
    <mergeCell ref="H155:H156"/>
    <mergeCell ref="I155:I156"/>
    <mergeCell ref="J155:J156"/>
    <mergeCell ref="B156:D156"/>
    <mergeCell ref="E156:F156"/>
    <mergeCell ref="B159:D159"/>
    <mergeCell ref="E159:F159"/>
    <mergeCell ref="C150:C151"/>
    <mergeCell ref="D150:E151"/>
    <mergeCell ref="F150:F151"/>
    <mergeCell ref="G150:G151"/>
    <mergeCell ref="H150:H151"/>
    <mergeCell ref="I150:I151"/>
    <mergeCell ref="J150:J151"/>
    <mergeCell ref="K150:K151"/>
    <mergeCell ref="L150:L151"/>
    <mergeCell ref="H146:H149"/>
    <mergeCell ref="I146:I149"/>
    <mergeCell ref="J146:J149"/>
    <mergeCell ref="K146:K149"/>
    <mergeCell ref="L146:L149"/>
    <mergeCell ref="M146:N149"/>
    <mergeCell ref="M150:N151"/>
    <mergeCell ref="O142:P145"/>
    <mergeCell ref="O146:P149"/>
    <mergeCell ref="O150:P151"/>
    <mergeCell ref="I142:I145"/>
    <mergeCell ref="J142:J145"/>
    <mergeCell ref="K142:K145"/>
    <mergeCell ref="L142:L145"/>
    <mergeCell ref="M142:N145"/>
    <mergeCell ref="B142:B151"/>
    <mergeCell ref="C142:C145"/>
    <mergeCell ref="D142:E145"/>
    <mergeCell ref="F142:F145"/>
    <mergeCell ref="G142:G145"/>
    <mergeCell ref="H142:H145"/>
    <mergeCell ref="C146:C149"/>
    <mergeCell ref="D146:E149"/>
    <mergeCell ref="F146:F149"/>
    <mergeCell ref="G146:G149"/>
    <mergeCell ref="K135:K138"/>
    <mergeCell ref="L135:L138"/>
    <mergeCell ref="M135:N138"/>
    <mergeCell ref="I131:I134"/>
    <mergeCell ref="J131:J134"/>
    <mergeCell ref="K131:K134"/>
    <mergeCell ref="L131:L134"/>
    <mergeCell ref="M131:N134"/>
    <mergeCell ref="J139:J140"/>
    <mergeCell ref="K139:K140"/>
    <mergeCell ref="L139:L140"/>
    <mergeCell ref="M139:N140"/>
    <mergeCell ref="I139:I140"/>
    <mergeCell ref="I135:I138"/>
    <mergeCell ref="J135:J138"/>
    <mergeCell ref="O131:P134"/>
    <mergeCell ref="O135:P138"/>
    <mergeCell ref="O139:P140"/>
    <mergeCell ref="B131:B140"/>
    <mergeCell ref="C131:C134"/>
    <mergeCell ref="D131:E134"/>
    <mergeCell ref="F131:F134"/>
    <mergeCell ref="G131:G134"/>
    <mergeCell ref="H131:H134"/>
    <mergeCell ref="C135:C138"/>
    <mergeCell ref="D135:E138"/>
    <mergeCell ref="F135:F138"/>
    <mergeCell ref="G135:G138"/>
    <mergeCell ref="C139:C140"/>
    <mergeCell ref="D139:E140"/>
    <mergeCell ref="F139:F140"/>
    <mergeCell ref="G139:G140"/>
    <mergeCell ref="H139:H140"/>
    <mergeCell ref="H135:H138"/>
    <mergeCell ref="K124:K127"/>
    <mergeCell ref="L124:L127"/>
    <mergeCell ref="M124:N127"/>
    <mergeCell ref="I120:I123"/>
    <mergeCell ref="J120:J123"/>
    <mergeCell ref="K120:K123"/>
    <mergeCell ref="L120:L123"/>
    <mergeCell ref="M120:N123"/>
    <mergeCell ref="J128:J129"/>
    <mergeCell ref="K128:K129"/>
    <mergeCell ref="L128:L129"/>
    <mergeCell ref="M128:N129"/>
    <mergeCell ref="I128:I129"/>
    <mergeCell ref="I124:I127"/>
    <mergeCell ref="J124:J127"/>
    <mergeCell ref="O120:P123"/>
    <mergeCell ref="O124:P127"/>
    <mergeCell ref="O128:P129"/>
    <mergeCell ref="B120:B129"/>
    <mergeCell ref="C120:C123"/>
    <mergeCell ref="D120:E123"/>
    <mergeCell ref="F120:F123"/>
    <mergeCell ref="G120:G123"/>
    <mergeCell ref="H120:H123"/>
    <mergeCell ref="C124:C127"/>
    <mergeCell ref="D124:E127"/>
    <mergeCell ref="F124:F127"/>
    <mergeCell ref="G124:G127"/>
    <mergeCell ref="C128:C129"/>
    <mergeCell ref="D128:E129"/>
    <mergeCell ref="F128:F129"/>
    <mergeCell ref="G128:G129"/>
    <mergeCell ref="H128:H129"/>
    <mergeCell ref="H124:H127"/>
    <mergeCell ref="K113:K116"/>
    <mergeCell ref="L113:L116"/>
    <mergeCell ref="M113:N116"/>
    <mergeCell ref="I109:I112"/>
    <mergeCell ref="J109:J112"/>
    <mergeCell ref="K109:K112"/>
    <mergeCell ref="L109:L112"/>
    <mergeCell ref="M109:N112"/>
    <mergeCell ref="J117:J118"/>
    <mergeCell ref="K117:K118"/>
    <mergeCell ref="L117:L118"/>
    <mergeCell ref="M117:N118"/>
    <mergeCell ref="I117:I118"/>
    <mergeCell ref="I113:I116"/>
    <mergeCell ref="J113:J116"/>
    <mergeCell ref="O109:P112"/>
    <mergeCell ref="O113:P116"/>
    <mergeCell ref="O117:P118"/>
    <mergeCell ref="B109:B118"/>
    <mergeCell ref="C109:C112"/>
    <mergeCell ref="D109:E112"/>
    <mergeCell ref="F109:F112"/>
    <mergeCell ref="G109:G112"/>
    <mergeCell ref="H109:H112"/>
    <mergeCell ref="C113:C116"/>
    <mergeCell ref="D113:E116"/>
    <mergeCell ref="F113:F116"/>
    <mergeCell ref="G113:G116"/>
    <mergeCell ref="C117:C118"/>
    <mergeCell ref="D117:E118"/>
    <mergeCell ref="F117:F118"/>
    <mergeCell ref="G117:G118"/>
    <mergeCell ref="H117:H118"/>
    <mergeCell ref="H113:H116"/>
    <mergeCell ref="K102:K105"/>
    <mergeCell ref="L102:L105"/>
    <mergeCell ref="M102:N105"/>
    <mergeCell ref="I98:I101"/>
    <mergeCell ref="J98:J101"/>
    <mergeCell ref="K98:K101"/>
    <mergeCell ref="L98:L101"/>
    <mergeCell ref="M98:N101"/>
    <mergeCell ref="J106:J107"/>
    <mergeCell ref="K106:K107"/>
    <mergeCell ref="L106:L107"/>
    <mergeCell ref="M106:N107"/>
    <mergeCell ref="I106:I107"/>
    <mergeCell ref="I102:I105"/>
    <mergeCell ref="J102:J105"/>
    <mergeCell ref="O106:P107"/>
    <mergeCell ref="B98:B107"/>
    <mergeCell ref="C98:C101"/>
    <mergeCell ref="D98:E101"/>
    <mergeCell ref="F98:F101"/>
    <mergeCell ref="G98:G101"/>
    <mergeCell ref="H98:H101"/>
    <mergeCell ref="C102:C105"/>
    <mergeCell ref="D102:E105"/>
    <mergeCell ref="F102:F105"/>
    <mergeCell ref="G102:G105"/>
    <mergeCell ref="C106:C107"/>
    <mergeCell ref="D106:E107"/>
    <mergeCell ref="F106:F107"/>
    <mergeCell ref="G106:G107"/>
    <mergeCell ref="H106:H107"/>
    <mergeCell ref="H102:H105"/>
    <mergeCell ref="K91:K94"/>
    <mergeCell ref="L91:L94"/>
    <mergeCell ref="M91:N94"/>
    <mergeCell ref="I87:I90"/>
    <mergeCell ref="J87:J90"/>
    <mergeCell ref="K87:K90"/>
    <mergeCell ref="L87:L90"/>
    <mergeCell ref="M87:N90"/>
    <mergeCell ref="J95:J96"/>
    <mergeCell ref="K95:K96"/>
    <mergeCell ref="L95:L96"/>
    <mergeCell ref="M95:N96"/>
    <mergeCell ref="I95:I96"/>
    <mergeCell ref="I91:I94"/>
    <mergeCell ref="J91:J94"/>
    <mergeCell ref="B87:B96"/>
    <mergeCell ref="C87:C90"/>
    <mergeCell ref="D87:E90"/>
    <mergeCell ref="F87:F90"/>
    <mergeCell ref="G87:G90"/>
    <mergeCell ref="H87:H90"/>
    <mergeCell ref="C91:C94"/>
    <mergeCell ref="D91:E94"/>
    <mergeCell ref="F91:F94"/>
    <mergeCell ref="G91:G94"/>
    <mergeCell ref="C95:C96"/>
    <mergeCell ref="D95:E96"/>
    <mergeCell ref="F95:F96"/>
    <mergeCell ref="G95:G96"/>
    <mergeCell ref="H95:H96"/>
    <mergeCell ref="H91:H94"/>
    <mergeCell ref="K80:K83"/>
    <mergeCell ref="L80:L83"/>
    <mergeCell ref="M80:N83"/>
    <mergeCell ref="I76:I79"/>
    <mergeCell ref="J76:J79"/>
    <mergeCell ref="K76:K79"/>
    <mergeCell ref="L76:L79"/>
    <mergeCell ref="M76:N79"/>
    <mergeCell ref="O76:P85"/>
    <mergeCell ref="J84:J85"/>
    <mergeCell ref="K84:K85"/>
    <mergeCell ref="L84:L85"/>
    <mergeCell ref="M84:N85"/>
    <mergeCell ref="I84:I85"/>
    <mergeCell ref="I80:I83"/>
    <mergeCell ref="J80:J83"/>
    <mergeCell ref="B76:B85"/>
    <mergeCell ref="C76:C79"/>
    <mergeCell ref="D76:E79"/>
    <mergeCell ref="F76:F79"/>
    <mergeCell ref="G76:G79"/>
    <mergeCell ref="H76:H79"/>
    <mergeCell ref="C80:C83"/>
    <mergeCell ref="D80:E83"/>
    <mergeCell ref="F80:F83"/>
    <mergeCell ref="G80:G83"/>
    <mergeCell ref="C84:C85"/>
    <mergeCell ref="D84:E85"/>
    <mergeCell ref="F84:F85"/>
    <mergeCell ref="G84:G85"/>
    <mergeCell ref="H84:H85"/>
    <mergeCell ref="H80:H83"/>
    <mergeCell ref="K69:K72"/>
    <mergeCell ref="L69:L72"/>
    <mergeCell ref="M69:N72"/>
    <mergeCell ref="I65:I68"/>
    <mergeCell ref="J65:J68"/>
    <mergeCell ref="K65:K68"/>
    <mergeCell ref="L65:L68"/>
    <mergeCell ref="M65:N68"/>
    <mergeCell ref="O65:P74"/>
    <mergeCell ref="J73:J74"/>
    <mergeCell ref="K73:K74"/>
    <mergeCell ref="L73:L74"/>
    <mergeCell ref="M73:N74"/>
    <mergeCell ref="I73:I74"/>
    <mergeCell ref="I69:I72"/>
    <mergeCell ref="J69:J72"/>
    <mergeCell ref="B65:B74"/>
    <mergeCell ref="C65:C68"/>
    <mergeCell ref="D65:E68"/>
    <mergeCell ref="F65:F68"/>
    <mergeCell ref="G65:G68"/>
    <mergeCell ref="H65:H68"/>
    <mergeCell ref="C69:C72"/>
    <mergeCell ref="D69:E72"/>
    <mergeCell ref="F69:F72"/>
    <mergeCell ref="G69:G72"/>
    <mergeCell ref="C73:C74"/>
    <mergeCell ref="D73:E74"/>
    <mergeCell ref="F73:F74"/>
    <mergeCell ref="G73:G74"/>
    <mergeCell ref="H73:H74"/>
    <mergeCell ref="H69:H72"/>
    <mergeCell ref="I62:I63"/>
    <mergeCell ref="J62:J63"/>
    <mergeCell ref="K62:K63"/>
    <mergeCell ref="L62:L63"/>
    <mergeCell ref="M62:N63"/>
    <mergeCell ref="J58:J61"/>
    <mergeCell ref="K58:K61"/>
    <mergeCell ref="L58:L61"/>
    <mergeCell ref="M58:N61"/>
    <mergeCell ref="B54:B63"/>
    <mergeCell ref="C54:C57"/>
    <mergeCell ref="D54:E57"/>
    <mergeCell ref="F54:F57"/>
    <mergeCell ref="G54:G57"/>
    <mergeCell ref="H54:H57"/>
    <mergeCell ref="I54:I57"/>
    <mergeCell ref="J54:J57"/>
    <mergeCell ref="C62:C63"/>
    <mergeCell ref="D62:E63"/>
    <mergeCell ref="F62:F63"/>
    <mergeCell ref="G62:G63"/>
    <mergeCell ref="H62:H63"/>
    <mergeCell ref="K54:K57"/>
    <mergeCell ref="L54:L57"/>
    <mergeCell ref="M54:N57"/>
    <mergeCell ref="C58:C61"/>
    <mergeCell ref="D58:E61"/>
    <mergeCell ref="F58:F61"/>
    <mergeCell ref="G58:G61"/>
    <mergeCell ref="H58:H61"/>
    <mergeCell ref="I58:I61"/>
    <mergeCell ref="K51:K52"/>
    <mergeCell ref="L51:L52"/>
    <mergeCell ref="H47:H50"/>
    <mergeCell ref="I47:I50"/>
    <mergeCell ref="J47:J50"/>
    <mergeCell ref="K47:K50"/>
    <mergeCell ref="L47:L50"/>
    <mergeCell ref="M47:N50"/>
    <mergeCell ref="M51:N52"/>
    <mergeCell ref="I43:I46"/>
    <mergeCell ref="J43:J46"/>
    <mergeCell ref="K43:K46"/>
    <mergeCell ref="L43:L46"/>
    <mergeCell ref="M43:N46"/>
    <mergeCell ref="B43:B52"/>
    <mergeCell ref="C43:C46"/>
    <mergeCell ref="D43:E46"/>
    <mergeCell ref="F43:F46"/>
    <mergeCell ref="G43:G46"/>
    <mergeCell ref="H43:H46"/>
    <mergeCell ref="C47:C50"/>
    <mergeCell ref="D47:E50"/>
    <mergeCell ref="F47:F50"/>
    <mergeCell ref="G47:G50"/>
    <mergeCell ref="C51:C52"/>
    <mergeCell ref="D51:E52"/>
    <mergeCell ref="F51:F52"/>
    <mergeCell ref="G51:G52"/>
    <mergeCell ref="H51:H52"/>
    <mergeCell ref="I51:I52"/>
    <mergeCell ref="J51:J52"/>
    <mergeCell ref="I40:I41"/>
    <mergeCell ref="J40:J41"/>
    <mergeCell ref="K40:K41"/>
    <mergeCell ref="L40:L41"/>
    <mergeCell ref="M40:N41"/>
    <mergeCell ref="J36:J39"/>
    <mergeCell ref="K36:K39"/>
    <mergeCell ref="L36:L39"/>
    <mergeCell ref="M36:N39"/>
    <mergeCell ref="B32:B41"/>
    <mergeCell ref="C32:C35"/>
    <mergeCell ref="D32:E35"/>
    <mergeCell ref="F32:F35"/>
    <mergeCell ref="G32:G35"/>
    <mergeCell ref="H32:H35"/>
    <mergeCell ref="I32:I35"/>
    <mergeCell ref="J32:J35"/>
    <mergeCell ref="C40:C41"/>
    <mergeCell ref="D40:E41"/>
    <mergeCell ref="F40:F41"/>
    <mergeCell ref="G40:G41"/>
    <mergeCell ref="H40:H41"/>
    <mergeCell ref="K32:K35"/>
    <mergeCell ref="L32:L35"/>
    <mergeCell ref="M32:N35"/>
    <mergeCell ref="C36:C39"/>
    <mergeCell ref="D36:E39"/>
    <mergeCell ref="F36:F39"/>
    <mergeCell ref="G36:G39"/>
    <mergeCell ref="H36:H39"/>
    <mergeCell ref="I36:I39"/>
    <mergeCell ref="K29:K30"/>
    <mergeCell ref="L29:L30"/>
    <mergeCell ref="H25:H28"/>
    <mergeCell ref="I25:I28"/>
    <mergeCell ref="J25:J28"/>
    <mergeCell ref="K25:K28"/>
    <mergeCell ref="L25:L28"/>
    <mergeCell ref="M25:N28"/>
    <mergeCell ref="M29:N30"/>
    <mergeCell ref="I21:I24"/>
    <mergeCell ref="J21:J24"/>
    <mergeCell ref="K21:K24"/>
    <mergeCell ref="L21:L24"/>
    <mergeCell ref="M21:N24"/>
    <mergeCell ref="B21:B30"/>
    <mergeCell ref="C21:C24"/>
    <mergeCell ref="D21:E24"/>
    <mergeCell ref="F21:F24"/>
    <mergeCell ref="G21:G24"/>
    <mergeCell ref="H21:H24"/>
    <mergeCell ref="C25:C28"/>
    <mergeCell ref="D25:E28"/>
    <mergeCell ref="F25:F28"/>
    <mergeCell ref="G25:G28"/>
    <mergeCell ref="C29:C30"/>
    <mergeCell ref="D29:E30"/>
    <mergeCell ref="F29:F30"/>
    <mergeCell ref="G29:G30"/>
    <mergeCell ref="H29:H30"/>
    <mergeCell ref="I29:I30"/>
    <mergeCell ref="J29:J30"/>
    <mergeCell ref="I19:I20"/>
    <mergeCell ref="J19:J20"/>
    <mergeCell ref="K19:K20"/>
    <mergeCell ref="L19:L20"/>
    <mergeCell ref="M19:N20"/>
    <mergeCell ref="O19:P20"/>
    <mergeCell ref="B16:C16"/>
    <mergeCell ref="D16:J16"/>
    <mergeCell ref="K16:L16"/>
    <mergeCell ref="B17:C17"/>
    <mergeCell ref="D17:L17"/>
    <mergeCell ref="B19:B20"/>
    <mergeCell ref="C19:C20"/>
    <mergeCell ref="D19:E20"/>
    <mergeCell ref="F19:G19"/>
    <mergeCell ref="H19:H20"/>
    <mergeCell ref="B13:C14"/>
    <mergeCell ref="D13:J14"/>
    <mergeCell ref="K13:L13"/>
    <mergeCell ref="O13:P13"/>
    <mergeCell ref="K14:L14"/>
    <mergeCell ref="B15:C15"/>
    <mergeCell ref="D15:L15"/>
    <mergeCell ref="D11:G11"/>
    <mergeCell ref="H11:J11"/>
    <mergeCell ref="K11:L11"/>
    <mergeCell ref="B12:C12"/>
    <mergeCell ref="D12:G12"/>
    <mergeCell ref="H12:J12"/>
    <mergeCell ref="K12:L12"/>
    <mergeCell ref="B9:C9"/>
    <mergeCell ref="D9:G9"/>
    <mergeCell ref="H9:J9"/>
    <mergeCell ref="K9:L9"/>
    <mergeCell ref="B10:C10"/>
    <mergeCell ref="D10:G10"/>
    <mergeCell ref="H10:J10"/>
    <mergeCell ref="K10:L10"/>
    <mergeCell ref="O6:P6"/>
    <mergeCell ref="B7:C8"/>
    <mergeCell ref="D7:G8"/>
    <mergeCell ref="H7:J8"/>
    <mergeCell ref="K7:L8"/>
    <mergeCell ref="M7:N7"/>
    <mergeCell ref="O7:P7"/>
    <mergeCell ref="M8:N8"/>
    <mergeCell ref="O8:P8"/>
    <mergeCell ref="B1:D3"/>
    <mergeCell ref="E1:L3"/>
    <mergeCell ref="N1:N3"/>
    <mergeCell ref="P1:P3"/>
    <mergeCell ref="B5:L5"/>
    <mergeCell ref="B6:C6"/>
    <mergeCell ref="D6:G6"/>
    <mergeCell ref="H6:J6"/>
    <mergeCell ref="K6:L6"/>
    <mergeCell ref="M6:N6"/>
  </mergeCells>
  <conditionalFormatting sqref="L29 L21 L25">
    <cfRule type="containsText" dxfId="31" priority="31" operator="containsText" text="NO CUMPLE">
      <formula>NOT(ISERROR(SEARCH("NO CUMPLE",L21)))</formula>
    </cfRule>
    <cfRule type="containsText" dxfId="30" priority="32" operator="containsText" text="CUMPLE">
      <formula>NOT(ISERROR(SEARCH("CUMPLE",L21)))</formula>
    </cfRule>
  </conditionalFormatting>
  <conditionalFormatting sqref="L160">
    <cfRule type="containsText" dxfId="29" priority="29" operator="containsText" text="NO CUMPLE">
      <formula>NOT(ISERROR(SEARCH("NO CUMPLE",L160)))</formula>
    </cfRule>
    <cfRule type="containsText" dxfId="28" priority="30" operator="containsText" text="CUMPLE">
      <formula>NOT(ISERROR(SEARCH("CUMPLE",L160)))</formula>
    </cfRule>
  </conditionalFormatting>
  <conditionalFormatting sqref="L153">
    <cfRule type="containsText" dxfId="27" priority="27" operator="containsText" text="NO CUMPLE">
      <formula>NOT(ISERROR(SEARCH("NO CUMPLE",L153)))</formula>
    </cfRule>
    <cfRule type="containsText" dxfId="26" priority="28" operator="containsText" text="CUMPLE">
      <formula>NOT(ISERROR(SEARCH("CUMPLE",L153)))</formula>
    </cfRule>
  </conditionalFormatting>
  <conditionalFormatting sqref="L40 L32 L36">
    <cfRule type="containsText" dxfId="25" priority="25" operator="containsText" text="NO CUMPLE">
      <formula>NOT(ISERROR(SEARCH("NO CUMPLE",L32)))</formula>
    </cfRule>
    <cfRule type="containsText" dxfId="24" priority="26" operator="containsText" text="CUMPLE">
      <formula>NOT(ISERROR(SEARCH("CUMPLE",L32)))</formula>
    </cfRule>
  </conditionalFormatting>
  <conditionalFormatting sqref="L51 L43 L47">
    <cfRule type="containsText" dxfId="23" priority="23" operator="containsText" text="NO CUMPLE">
      <formula>NOT(ISERROR(SEARCH("NO CUMPLE",L43)))</formula>
    </cfRule>
    <cfRule type="containsText" dxfId="22" priority="24" operator="containsText" text="CUMPLE">
      <formula>NOT(ISERROR(SEARCH("CUMPLE",L43)))</formula>
    </cfRule>
  </conditionalFormatting>
  <conditionalFormatting sqref="L62 L54 L58">
    <cfRule type="containsText" dxfId="21" priority="21" operator="containsText" text="NO CUMPLE">
      <formula>NOT(ISERROR(SEARCH("NO CUMPLE",L54)))</formula>
    </cfRule>
    <cfRule type="containsText" dxfId="20" priority="22" operator="containsText" text="CUMPLE">
      <formula>NOT(ISERROR(SEARCH("CUMPLE",L54)))</formula>
    </cfRule>
  </conditionalFormatting>
  <conditionalFormatting sqref="L73 L65 L69">
    <cfRule type="containsText" dxfId="19" priority="19" operator="containsText" text="NO CUMPLE">
      <formula>NOT(ISERROR(SEARCH("NO CUMPLE",L65)))</formula>
    </cfRule>
    <cfRule type="containsText" dxfId="18" priority="20" operator="containsText" text="CUMPLE">
      <formula>NOT(ISERROR(SEARCH("CUMPLE",L65)))</formula>
    </cfRule>
  </conditionalFormatting>
  <conditionalFormatting sqref="L84 L76 L80">
    <cfRule type="containsText" dxfId="17" priority="17" operator="containsText" text="NO CUMPLE">
      <formula>NOT(ISERROR(SEARCH("NO CUMPLE",L76)))</formula>
    </cfRule>
    <cfRule type="containsText" dxfId="16" priority="18" operator="containsText" text="CUMPLE">
      <formula>NOT(ISERROR(SEARCH("CUMPLE",L76)))</formula>
    </cfRule>
  </conditionalFormatting>
  <conditionalFormatting sqref="L95 L87 L91">
    <cfRule type="containsText" dxfId="15" priority="15" operator="containsText" text="NO CUMPLE">
      <formula>NOT(ISERROR(SEARCH("NO CUMPLE",L87)))</formula>
    </cfRule>
    <cfRule type="containsText" dxfId="14" priority="16" operator="containsText" text="CUMPLE">
      <formula>NOT(ISERROR(SEARCH("CUMPLE",L87)))</formula>
    </cfRule>
  </conditionalFormatting>
  <conditionalFormatting sqref="L106 L98 L102">
    <cfRule type="containsText" dxfId="13" priority="13" operator="containsText" text="NO CUMPLE">
      <formula>NOT(ISERROR(SEARCH("NO CUMPLE",L98)))</formula>
    </cfRule>
    <cfRule type="containsText" dxfId="12" priority="14" operator="containsText" text="CUMPLE">
      <formula>NOT(ISERROR(SEARCH("CUMPLE",L98)))</formula>
    </cfRule>
  </conditionalFormatting>
  <conditionalFormatting sqref="L117 L109 L113">
    <cfRule type="containsText" dxfId="11" priority="11" operator="containsText" text="NO CUMPLE">
      <formula>NOT(ISERROR(SEARCH("NO CUMPLE",L109)))</formula>
    </cfRule>
    <cfRule type="containsText" dxfId="10" priority="12" operator="containsText" text="CUMPLE">
      <formula>NOT(ISERROR(SEARCH("CUMPLE",L109)))</formula>
    </cfRule>
  </conditionalFormatting>
  <conditionalFormatting sqref="L139 L131 L135">
    <cfRule type="containsText" dxfId="9" priority="7" operator="containsText" text="NO CUMPLE">
      <formula>NOT(ISERROR(SEARCH("NO CUMPLE",L131)))</formula>
    </cfRule>
    <cfRule type="containsText" dxfId="8" priority="8" operator="containsText" text="CUMPLE">
      <formula>NOT(ISERROR(SEARCH("CUMPLE",L131)))</formula>
    </cfRule>
  </conditionalFormatting>
  <conditionalFormatting sqref="L128 L120 L124">
    <cfRule type="containsText" dxfId="7" priority="9" operator="containsText" text="NO CUMPLE">
      <formula>NOT(ISERROR(SEARCH("NO CUMPLE",L120)))</formula>
    </cfRule>
    <cfRule type="containsText" dxfId="6" priority="10" operator="containsText" text="CUMPLE">
      <formula>NOT(ISERROR(SEARCH("CUMPLE",L120)))</formula>
    </cfRule>
  </conditionalFormatting>
  <conditionalFormatting sqref="L150 L142 L146">
    <cfRule type="containsText" dxfId="5" priority="5" operator="containsText" text="NO CUMPLE">
      <formula>NOT(ISERROR(SEARCH("NO CUMPLE",L142)))</formula>
    </cfRule>
    <cfRule type="containsText" dxfId="4" priority="6" operator="containsText" text="CUMPLE">
      <formula>NOT(ISERROR(SEARCH("CUMPLE",L142)))</formula>
    </cfRule>
  </conditionalFormatting>
  <conditionalFormatting sqref="J155:J156">
    <cfRule type="containsText" dxfId="3" priority="3" operator="containsText" text="NO CUMPLE">
      <formula>NOT(ISERROR(SEARCH("NO CUMPLE",J155)))</formula>
    </cfRule>
    <cfRule type="containsText" dxfId="2" priority="4" operator="containsText" text="CUMPLE">
      <formula>NOT(ISERROR(SEARCH("CUMPLE",J155)))</formula>
    </cfRule>
  </conditionalFormatting>
  <conditionalFormatting sqref="J157:J159">
    <cfRule type="containsText" dxfId="1" priority="1" operator="containsText" text="NO CUMPLE">
      <formula>NOT(ISERROR(SEARCH("NO CUMPLE",J157)))</formula>
    </cfRule>
    <cfRule type="containsText" dxfId="0" priority="2" operator="containsText" text="CUMPLE">
      <formula>NOT(ISERROR(SEARCH("CUMPLE",J157)))</formula>
    </cfRule>
  </conditionalFormatting>
  <hyperlinks>
    <hyperlink ref="K13:L13" location="CARACTERIZACION!A1" display="CARACTERIZACIÓN" xr:uid="{A22F0F7D-26BB-4AD8-B286-EA79C5CD30E1}"/>
    <hyperlink ref="K14:L14" location="'TABLA DÍAS CARGADOS'!A1" display="TABLA DÍAS CARGADOS" xr:uid="{9E0AF431-14EB-4963-BA27-2E5318DB2F9F}"/>
    <hyperlink ref="K16:L16" location="'ANALISIS DE COSTO POR &quot;AT&quot;'!A1" display="ANALISIS DE COSTO POR &quot;AT&quot;" xr:uid="{8F735A9D-B8B5-4ED4-8188-C69BC6725341}"/>
  </hyperlinks>
  <pageMargins left="0.7" right="0.7" top="0.75" bottom="0.75" header="0.3" footer="0.3"/>
  <pageSetup paperSize="9" scale="61" fitToHeight="0" orientation="landscape" r:id="rId1"/>
  <rowBreaks count="1" manualBreakCount="1">
    <brk id="1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A.T</vt:lpstr>
      <vt:lpstr>A.T!Área_de_impresión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BUSTAMANTE</dc:creator>
  <cp:lastModifiedBy>CARLOS BUSTAMANTE</cp:lastModifiedBy>
  <dcterms:created xsi:type="dcterms:W3CDTF">2020-03-21T16:12:25Z</dcterms:created>
  <dcterms:modified xsi:type="dcterms:W3CDTF">2021-04-29T15:21:35Z</dcterms:modified>
</cp:coreProperties>
</file>