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pez\Desktop\Abastecimiento\Plan Abastecimiento Mensual\"/>
    </mc:Choice>
  </mc:AlternateContent>
  <xr:revisionPtr revIDLastSave="0" documentId="13_ncr:1_{4721EF09-9790-4682-9AEC-1B6EEEF4F9DA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Plan Mensual" sheetId="1" state="hidden" r:id="rId1"/>
    <sheet name="CPO" sheetId="13" r:id="rId2"/>
    <sheet name="RBD" sheetId="14" r:id="rId3"/>
    <sheet name="CPO Organico" sheetId="8" r:id="rId4"/>
    <sheet name="SOYA" sheetId="7" r:id="rId5"/>
    <sheet name="PKO" sheetId="11" r:id="rId6"/>
    <sheet name="Hoja1" sheetId="12" state="hidden" r:id="rId7"/>
    <sheet name="CPKO" sheetId="10" state="hidden" r:id="rId8"/>
    <sheet name="MezclasEMP" sheetId="5" state="hidden" r:id="rId9"/>
  </sheets>
  <calcPr calcId="181029"/>
</workbook>
</file>

<file path=xl/calcChain.xml><?xml version="1.0" encoding="utf-8"?>
<calcChain xmlns="http://schemas.openxmlformats.org/spreadsheetml/2006/main">
  <c r="AP10" i="14" l="1"/>
  <c r="AQ10" i="14" s="1"/>
  <c r="AR10" i="14" s="1"/>
  <c r="AS10" i="14" s="1"/>
  <c r="AT10" i="14" s="1"/>
  <c r="AU10" i="14" s="1"/>
  <c r="AV10" i="14" s="1"/>
  <c r="AW10" i="14" s="1"/>
  <c r="AX10" i="14" s="1"/>
  <c r="AY10" i="14" s="1"/>
  <c r="AO10" i="14"/>
  <c r="AK37" i="13"/>
  <c r="AK36" i="13"/>
  <c r="AM7" i="13"/>
  <c r="AK10" i="14"/>
  <c r="AK35" i="13" l="1"/>
  <c r="AK38" i="13"/>
  <c r="AK39" i="13"/>
  <c r="AK40" i="13"/>
  <c r="AK34" i="13"/>
  <c r="AF10" i="14"/>
  <c r="AH8" i="13"/>
  <c r="AH7" i="13"/>
  <c r="E35" i="13"/>
  <c r="D7" i="13"/>
  <c r="D37" i="13"/>
  <c r="AK8" i="13" l="1"/>
  <c r="AE32" i="13" l="1"/>
  <c r="Z10" i="8" l="1"/>
  <c r="C14" i="7"/>
  <c r="Y15" i="7"/>
  <c r="Y11" i="7"/>
  <c r="Y10" i="7"/>
  <c r="Y9" i="7"/>
  <c r="AL19" i="11" l="1"/>
  <c r="AK19" i="11"/>
  <c r="BP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L16" i="7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AK16" i="7"/>
  <c r="AK11" i="7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BK10" i="7"/>
  <c r="AK10" i="7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AY9" i="7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AK9" i="7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J8" i="7"/>
  <c r="AL10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M10" i="8"/>
  <c r="AN10" i="8" s="1"/>
  <c r="Y10" i="14"/>
  <c r="BD10" i="7" l="1"/>
  <c r="AW10" i="7"/>
  <c r="BC11" i="7"/>
  <c r="BK11" i="7" s="1"/>
  <c r="AV11" i="7"/>
  <c r="BL9" i="7"/>
  <c r="BM9" i="7" s="1"/>
  <c r="BN9" i="7" s="1"/>
  <c r="BO9" i="7"/>
  <c r="BO16" i="7"/>
  <c r="BL16" i="7"/>
  <c r="BM16" i="7" s="1"/>
  <c r="BN16" i="7" s="1"/>
  <c r="AO10" i="8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BK10" i="8" s="1"/>
  <c r="BL10" i="8" s="1"/>
  <c r="BM10" i="8" s="1"/>
  <c r="BN10" i="8" s="1"/>
  <c r="BO10" i="8" s="1"/>
  <c r="D38" i="13"/>
  <c r="AK41" i="13"/>
  <c r="AK42" i="13"/>
  <c r="AK43" i="13"/>
  <c r="AK33" i="13"/>
  <c r="BP10" i="8" l="1"/>
  <c r="BD11" i="7"/>
  <c r="AW11" i="7"/>
  <c r="BE10" i="7"/>
  <c r="BM10" i="7" s="1"/>
  <c r="AX10" i="7"/>
  <c r="BL10" i="7"/>
  <c r="BO10" i="7"/>
  <c r="AB51" i="13"/>
  <c r="AB54" i="13"/>
  <c r="E19" i="13"/>
  <c r="AA9" i="13"/>
  <c r="AA10" i="13"/>
  <c r="AA8" i="13"/>
  <c r="AA7" i="13"/>
  <c r="BF10" i="7" l="1"/>
  <c r="BN10" i="7" s="1"/>
  <c r="AY10" i="7"/>
  <c r="AX11" i="7"/>
  <c r="BE11" i="7"/>
  <c r="BM11" i="7" s="1"/>
  <c r="BL11" i="7"/>
  <c r="BO11" i="7"/>
  <c r="BF11" i="7" l="1"/>
  <c r="BN11" i="7" s="1"/>
  <c r="AY11" i="7"/>
  <c r="BG10" i="7"/>
  <c r="AZ10" i="7"/>
  <c r="BA10" i="7" s="1"/>
  <c r="BB10" i="7" l="1"/>
  <c r="BJ10" i="7" s="1"/>
  <c r="BI10" i="7"/>
  <c r="AZ11" i="7"/>
  <c r="BG11" i="7"/>
  <c r="BH11" i="7" l="1"/>
  <c r="BA11" i="7"/>
  <c r="BB11" i="7" l="1"/>
  <c r="BJ11" i="7" s="1"/>
  <c r="BI11" i="7"/>
  <c r="AV49" i="13" l="1"/>
  <c r="BS49" i="13"/>
  <c r="BR49" i="13"/>
  <c r="BQ49" i="13"/>
  <c r="BP49" i="13"/>
  <c r="BO49" i="13"/>
  <c r="BN49" i="13"/>
  <c r="BM49" i="13"/>
  <c r="BL49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U49" i="13"/>
  <c r="AT49" i="13"/>
  <c r="AS49" i="13"/>
  <c r="AR49" i="13"/>
  <c r="AQ49" i="13"/>
  <c r="AP49" i="13"/>
  <c r="AO49" i="13"/>
  <c r="BB46" i="13"/>
  <c r="BA46" i="13"/>
  <c r="AZ46" i="13"/>
  <c r="AY46" i="13"/>
  <c r="AX46" i="13"/>
  <c r="AW46" i="13"/>
  <c r="AV46" i="13"/>
  <c r="BB45" i="13"/>
  <c r="BA45" i="13"/>
  <c r="AZ45" i="13"/>
  <c r="AY45" i="13"/>
  <c r="AX45" i="13"/>
  <c r="AW45" i="13"/>
  <c r="AV45" i="13"/>
  <c r="BS32" i="13"/>
  <c r="BR32" i="13"/>
  <c r="BQ32" i="13"/>
  <c r="BP32" i="13"/>
  <c r="BO32" i="13"/>
  <c r="BN32" i="13"/>
  <c r="BM32" i="13"/>
  <c r="BL32" i="13"/>
  <c r="BK32" i="13"/>
  <c r="BJ32" i="13"/>
  <c r="BJ66" i="13" s="1"/>
  <c r="BI32" i="13"/>
  <c r="BH32" i="13"/>
  <c r="BG32" i="13"/>
  <c r="BF32" i="13"/>
  <c r="BE32" i="13"/>
  <c r="BD32" i="13"/>
  <c r="BD66" i="13" s="1"/>
  <c r="BC32" i="13"/>
  <c r="BB32" i="13"/>
  <c r="BA32" i="13"/>
  <c r="AZ32" i="13"/>
  <c r="AY32" i="13"/>
  <c r="AX32" i="13"/>
  <c r="AX66" i="13" s="1"/>
  <c r="AW32" i="13"/>
  <c r="AV32" i="13"/>
  <c r="AU32" i="13"/>
  <c r="AT32" i="13"/>
  <c r="AS32" i="13"/>
  <c r="AR32" i="13"/>
  <c r="AR66" i="13" s="1"/>
  <c r="AQ32" i="13"/>
  <c r="AP32" i="13"/>
  <c r="AO32" i="13"/>
  <c r="BS14" i="13"/>
  <c r="BR14" i="13"/>
  <c r="BQ14" i="13"/>
  <c r="BP14" i="13"/>
  <c r="BO14" i="13"/>
  <c r="BN14" i="13"/>
  <c r="BN66" i="13" s="1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P11" i="13"/>
  <c r="AO10" i="13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AP6" i="13"/>
  <c r="AR6" i="13" s="1"/>
  <c r="R10" i="14"/>
  <c r="AT66" i="13" l="1"/>
  <c r="BF66" i="13"/>
  <c r="BL66" i="13"/>
  <c r="AO66" i="13"/>
  <c r="AU66" i="13"/>
  <c r="AP66" i="13"/>
  <c r="AV66" i="13"/>
  <c r="BB66" i="13"/>
  <c r="BQ66" i="13"/>
  <c r="AZ66" i="13"/>
  <c r="BR66" i="13"/>
  <c r="BA66" i="13"/>
  <c r="AQ66" i="13"/>
  <c r="AW66" i="13"/>
  <c r="BC66" i="13"/>
  <c r="BI66" i="13"/>
  <c r="BH66" i="13"/>
  <c r="BK66" i="13"/>
  <c r="BP66" i="13"/>
  <c r="BO66" i="13"/>
  <c r="BE66" i="13"/>
  <c r="AY66" i="13"/>
  <c r="AS66" i="13"/>
  <c r="BG66" i="13"/>
  <c r="BM66" i="13"/>
  <c r="BS66" i="13"/>
  <c r="BL10" i="13"/>
  <c r="BO10" i="13"/>
  <c r="U9" i="7"/>
  <c r="T9" i="7"/>
  <c r="S9" i="7"/>
  <c r="R9" i="7"/>
  <c r="U10" i="7"/>
  <c r="BP10" i="13" l="1"/>
  <c r="BM10" i="13"/>
  <c r="AK17" i="13"/>
  <c r="AK16" i="13"/>
  <c r="AK18" i="13"/>
  <c r="AK19" i="13"/>
  <c r="AK21" i="13"/>
  <c r="AK22" i="13"/>
  <c r="AK23" i="13"/>
  <c r="AK24" i="13"/>
  <c r="AK25" i="13"/>
  <c r="AK15" i="13"/>
  <c r="BQ10" i="13" l="1"/>
  <c r="BN10" i="13"/>
  <c r="E20" i="13"/>
  <c r="AK20" i="13" s="1"/>
  <c r="T9" i="13"/>
  <c r="T8" i="13"/>
  <c r="T7" i="13"/>
  <c r="T62" i="13"/>
  <c r="BR10" i="13" l="1"/>
  <c r="BS10" i="13"/>
  <c r="M46" i="13"/>
  <c r="N46" i="13"/>
  <c r="O46" i="13"/>
  <c r="P46" i="13"/>
  <c r="Q46" i="13"/>
  <c r="R46" i="13"/>
  <c r="S46" i="13"/>
  <c r="N45" i="13"/>
  <c r="O45" i="13"/>
  <c r="P45" i="13"/>
  <c r="Q45" i="13"/>
  <c r="R45" i="13"/>
  <c r="M45" i="13"/>
  <c r="S45" i="13"/>
  <c r="M62" i="13" l="1"/>
  <c r="D15" i="7" l="1"/>
  <c r="M51" i="13" l="1"/>
  <c r="L51" i="13"/>
  <c r="H51" i="13"/>
  <c r="AE16" i="8"/>
  <c r="AF16" i="8"/>
  <c r="AG16" i="8"/>
  <c r="AH16" i="8"/>
  <c r="G18" i="8"/>
  <c r="D16" i="7" l="1"/>
  <c r="D11" i="7"/>
  <c r="D10" i="7"/>
  <c r="D9" i="7"/>
  <c r="D10" i="14"/>
  <c r="F62" i="13" l="1"/>
  <c r="F10" i="13"/>
  <c r="G10" i="13" s="1"/>
  <c r="H10" i="13" s="1"/>
  <c r="I10" i="13" s="1"/>
  <c r="J10" i="13" s="1"/>
  <c r="K10" i="13" s="1"/>
  <c r="L10" i="13" s="1"/>
  <c r="G6" i="13"/>
  <c r="I6" i="13" s="1"/>
  <c r="F9" i="13"/>
  <c r="G9" i="13" s="1"/>
  <c r="H9" i="13" s="1"/>
  <c r="I9" i="13" s="1"/>
  <c r="J9" i="13" s="1"/>
  <c r="K9" i="13" s="1"/>
  <c r="L9" i="13" s="1"/>
  <c r="F8" i="13"/>
  <c r="F7" i="13"/>
  <c r="E10" i="14" l="1"/>
  <c r="E15" i="7"/>
  <c r="F15" i="7" s="1"/>
  <c r="G15" i="7" s="1"/>
  <c r="H15" i="7" s="1"/>
  <c r="AI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E10" i="8"/>
  <c r="E19" i="11"/>
  <c r="AI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F10" i="14" l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S10" i="14" s="1"/>
  <c r="T10" i="14" s="1"/>
  <c r="U10" i="14" s="1"/>
  <c r="V10" i="14" s="1"/>
  <c r="W10" i="14" s="1"/>
  <c r="X10" i="14" s="1"/>
  <c r="Z10" i="14" s="1"/>
  <c r="AA10" i="14" s="1"/>
  <c r="AB10" i="14" s="1"/>
  <c r="AC10" i="14" s="1"/>
  <c r="AD10" i="14" s="1"/>
  <c r="AE10" i="14" s="1"/>
  <c r="AG10" i="14" s="1"/>
  <c r="AH10" i="14" s="1"/>
  <c r="AJ10" i="14" s="1"/>
  <c r="F10" i="8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AA10" i="8" s="1"/>
  <c r="AB10" i="8" s="1"/>
  <c r="AC10" i="8" s="1"/>
  <c r="AI10" i="8" s="1"/>
  <c r="AJ9" i="14" l="1"/>
  <c r="AZ10" i="14"/>
  <c r="BA10" i="14" s="1"/>
  <c r="BB10" i="14" s="1"/>
  <c r="BC10" i="14" s="1"/>
  <c r="BD10" i="14" s="1"/>
  <c r="BE10" i="14" s="1"/>
  <c r="BF10" i="14" s="1"/>
  <c r="BG10" i="14" s="1"/>
  <c r="BH10" i="14" s="1"/>
  <c r="BI10" i="14" s="1"/>
  <c r="BJ10" i="14" s="1"/>
  <c r="BK10" i="14" s="1"/>
  <c r="BL10" i="14" s="1"/>
  <c r="BM10" i="14" s="1"/>
  <c r="BN10" i="14" s="1"/>
  <c r="BO10" i="14" s="1"/>
  <c r="AL10" i="14"/>
  <c r="AM10" i="14" s="1"/>
  <c r="AN10" i="14" s="1"/>
  <c r="AD10" i="8"/>
  <c r="AE10" i="8" s="1"/>
  <c r="AF10" i="8" s="1"/>
  <c r="AG10" i="8" s="1"/>
  <c r="AH10" i="8" s="1"/>
  <c r="E16" i="7" l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I15" i="7"/>
  <c r="J15" i="7" s="1"/>
  <c r="K15" i="7" s="1"/>
  <c r="L15" i="7" s="1"/>
  <c r="M15" i="7" s="1"/>
  <c r="N15" i="7" s="1"/>
  <c r="O15" i="7" s="1"/>
  <c r="P15" i="7" s="1"/>
  <c r="Q15" i="7" s="1"/>
  <c r="R15" i="7" s="1"/>
  <c r="E11" i="7"/>
  <c r="F11" i="7" s="1"/>
  <c r="G11" i="7" s="1"/>
  <c r="H11" i="7" s="1"/>
  <c r="I11" i="7" s="1"/>
  <c r="J11" i="7" s="1"/>
  <c r="K11" i="7" s="1"/>
  <c r="L11" i="7" s="1"/>
  <c r="M11" i="7" s="1"/>
  <c r="N11" i="7" s="1"/>
  <c r="AD10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E9" i="7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V9" i="7" s="1"/>
  <c r="W9" i="7" s="1"/>
  <c r="X9" i="7" s="1"/>
  <c r="Z9" i="7" s="1"/>
  <c r="AA9" i="7" s="1"/>
  <c r="AB9" i="7" s="1"/>
  <c r="AC9" i="7" s="1"/>
  <c r="AD9" i="7" s="1"/>
  <c r="S15" i="7" l="1"/>
  <c r="T15" i="7" s="1"/>
  <c r="U15" i="7" s="1"/>
  <c r="V15" i="7" s="1"/>
  <c r="W15" i="7" s="1"/>
  <c r="X15" i="7" s="1"/>
  <c r="Z15" i="7" s="1"/>
  <c r="AA15" i="7" s="1"/>
  <c r="AB15" i="7" s="1"/>
  <c r="AC15" i="7" s="1"/>
  <c r="AD15" i="7" s="1"/>
  <c r="AE15" i="7" s="1"/>
  <c r="AF15" i="7" s="1"/>
  <c r="AG15" i="7" s="1"/>
  <c r="AH15" i="7" s="1"/>
  <c r="V11" i="7"/>
  <c r="AD11" i="7" s="1"/>
  <c r="O11" i="7"/>
  <c r="AE9" i="7"/>
  <c r="AF9" i="7" s="1"/>
  <c r="AG9" i="7" s="1"/>
  <c r="AH9" i="7"/>
  <c r="W10" i="7"/>
  <c r="P10" i="7"/>
  <c r="AH16" i="7"/>
  <c r="AE16" i="7"/>
  <c r="AF16" i="7" s="1"/>
  <c r="AG16" i="7" s="1"/>
  <c r="AK15" i="7" l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BL15" i="7" s="1"/>
  <c r="BM15" i="7" s="1"/>
  <c r="BN15" i="7" s="1"/>
  <c r="BO15" i="7" s="1"/>
  <c r="AJ15" i="7"/>
  <c r="AJ14" i="7" s="1"/>
  <c r="AE10" i="7"/>
  <c r="AH10" i="7"/>
  <c r="X10" i="7"/>
  <c r="AF10" i="7" s="1"/>
  <c r="Q10" i="7"/>
  <c r="W11" i="7"/>
  <c r="P11" i="7"/>
  <c r="X11" i="7" l="1"/>
  <c r="AF11" i="7" s="1"/>
  <c r="Q11" i="7"/>
  <c r="AE11" i="7"/>
  <c r="AH11" i="7"/>
  <c r="AG10" i="7"/>
  <c r="R10" i="7"/>
  <c r="Z10" i="7" l="1"/>
  <c r="S10" i="7"/>
  <c r="T10" i="7" s="1"/>
  <c r="AG11" i="7"/>
  <c r="R11" i="7"/>
  <c r="S11" i="7" l="1"/>
  <c r="Z11" i="7"/>
  <c r="AC10" i="7"/>
  <c r="AB10" i="7"/>
  <c r="T11" i="7" l="1"/>
  <c r="AA11" i="7"/>
  <c r="U11" i="7" l="1"/>
  <c r="AC11" i="7" s="1"/>
  <c r="AB11" i="7"/>
  <c r="AH49" i="13" l="1"/>
  <c r="AH32" i="13"/>
  <c r="AH14" i="13"/>
  <c r="N49" i="13"/>
  <c r="J49" i="13"/>
  <c r="I49" i="13"/>
  <c r="G49" i="13"/>
  <c r="G62" i="13" s="1"/>
  <c r="F49" i="13"/>
  <c r="AJ49" i="13"/>
  <c r="AI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M49" i="13"/>
  <c r="L49" i="13"/>
  <c r="K49" i="13"/>
  <c r="H49" i="13"/>
  <c r="J32" i="13"/>
  <c r="I32" i="13"/>
  <c r="AJ32" i="13"/>
  <c r="AI32" i="13"/>
  <c r="AG32" i="13"/>
  <c r="AF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H32" i="13"/>
  <c r="G32" i="13"/>
  <c r="F32" i="13"/>
  <c r="G8" i="13" s="1"/>
  <c r="AJ14" i="13"/>
  <c r="AI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G7" i="13" s="1"/>
  <c r="H7" i="13" s="1"/>
  <c r="G11" i="13"/>
  <c r="M10" i="13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B10" i="13" s="1"/>
  <c r="M9" i="13"/>
  <c r="N9" i="13" s="1"/>
  <c r="O9" i="13" s="1"/>
  <c r="P9" i="13" s="1"/>
  <c r="Q9" i="13" s="1"/>
  <c r="R9" i="13" s="1"/>
  <c r="S9" i="13" s="1"/>
  <c r="U9" i="13" s="1"/>
  <c r="V9" i="13" s="1"/>
  <c r="W9" i="13" s="1"/>
  <c r="X9" i="13" s="1"/>
  <c r="Y9" i="13" s="1"/>
  <c r="Z9" i="13" s="1"/>
  <c r="AB9" i="13" s="1"/>
  <c r="AC9" i="13" s="1"/>
  <c r="AD9" i="13" s="1"/>
  <c r="AE9" i="13" s="1"/>
  <c r="AF9" i="13" s="1"/>
  <c r="AG9" i="13" s="1"/>
  <c r="I7" i="13" l="1"/>
  <c r="J7" i="13" s="1"/>
  <c r="K7" i="13" s="1"/>
  <c r="L7" i="13" s="1"/>
  <c r="H8" i="13"/>
  <c r="I8" i="13" s="1"/>
  <c r="J8" i="13" s="1"/>
  <c r="K8" i="13" s="1"/>
  <c r="L8" i="13" s="1"/>
  <c r="Z66" i="13"/>
  <c r="AA66" i="13"/>
  <c r="H62" i="13"/>
  <c r="I62" i="13" s="1"/>
  <c r="J62" i="13" s="1"/>
  <c r="K62" i="13" s="1"/>
  <c r="L62" i="13" s="1"/>
  <c r="N62" i="13" s="1"/>
  <c r="O62" i="13" s="1"/>
  <c r="P62" i="13" s="1"/>
  <c r="Q62" i="13" s="1"/>
  <c r="R62" i="13" s="1"/>
  <c r="S62" i="13" s="1"/>
  <c r="U62" i="13" s="1"/>
  <c r="V62" i="13" s="1"/>
  <c r="W62" i="13" s="1"/>
  <c r="X62" i="13" s="1"/>
  <c r="Y62" i="13" s="1"/>
  <c r="AF66" i="13"/>
  <c r="AB66" i="13"/>
  <c r="AH9" i="13"/>
  <c r="AI9" i="13" s="1"/>
  <c r="AJ9" i="13" s="1"/>
  <c r="AM9" i="13" s="1"/>
  <c r="AC66" i="13"/>
  <c r="AH66" i="13"/>
  <c r="AI66" i="13"/>
  <c r="AG66" i="13"/>
  <c r="M66" i="13"/>
  <c r="S66" i="13"/>
  <c r="Y66" i="13"/>
  <c r="AE66" i="13"/>
  <c r="K66" i="13"/>
  <c r="Q66" i="13"/>
  <c r="W66" i="13"/>
  <c r="AJ66" i="13"/>
  <c r="L66" i="13"/>
  <c r="R66" i="13"/>
  <c r="X66" i="13"/>
  <c r="AD66" i="13"/>
  <c r="I66" i="13"/>
  <c r="F66" i="13"/>
  <c r="G66" i="13"/>
  <c r="N66" i="13"/>
  <c r="T66" i="13"/>
  <c r="H66" i="13"/>
  <c r="O66" i="13"/>
  <c r="U66" i="13"/>
  <c r="J66" i="13"/>
  <c r="P66" i="13"/>
  <c r="V66" i="13"/>
  <c r="AF10" i="13"/>
  <c r="AC10" i="13"/>
  <c r="BC9" i="13" l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BP9" i="13" s="1"/>
  <c r="BQ9" i="13" s="1"/>
  <c r="BR9" i="13" s="1"/>
  <c r="BS9" i="13" s="1"/>
  <c r="AO9" i="13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J6" i="13"/>
  <c r="M8" i="13"/>
  <c r="N8" i="13" s="1"/>
  <c r="O8" i="13" s="1"/>
  <c r="P8" i="13" s="1"/>
  <c r="Q8" i="13" s="1"/>
  <c r="R8" i="13" s="1"/>
  <c r="S8" i="13" s="1"/>
  <c r="U8" i="13" s="1"/>
  <c r="V8" i="13" s="1"/>
  <c r="W8" i="13" s="1"/>
  <c r="X8" i="13" s="1"/>
  <c r="Y8" i="13" s="1"/>
  <c r="Z8" i="13" s="1"/>
  <c r="AB8" i="13" s="1"/>
  <c r="AC8" i="13" s="1"/>
  <c r="AD8" i="13" s="1"/>
  <c r="AE8" i="13" s="1"/>
  <c r="AF8" i="13" s="1"/>
  <c r="AG8" i="13" s="1"/>
  <c r="AI8" i="13" s="1"/>
  <c r="Z62" i="13"/>
  <c r="AA62" i="13" s="1"/>
  <c r="AG10" i="13"/>
  <c r="AD10" i="13"/>
  <c r="AH10" i="13" s="1"/>
  <c r="AB62" i="13" l="1"/>
  <c r="AC62" i="13" s="1"/>
  <c r="AD62" i="13" s="1"/>
  <c r="AE62" i="13" s="1"/>
  <c r="K6" i="13"/>
  <c r="AJ8" i="13"/>
  <c r="AM8" i="13" s="1"/>
  <c r="AE10" i="13"/>
  <c r="M7" i="13"/>
  <c r="L6" i="13"/>
  <c r="AO8" i="13" l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BP8" i="13" s="1"/>
  <c r="BQ8" i="13" s="1"/>
  <c r="BR8" i="13" s="1"/>
  <c r="BS8" i="13" s="1"/>
  <c r="AF62" i="13"/>
  <c r="AG62" i="13" s="1"/>
  <c r="AH62" i="13" s="1"/>
  <c r="AI62" i="13" s="1"/>
  <c r="AJ62" i="13" s="1"/>
  <c r="AN62" i="13" s="1"/>
  <c r="AJ10" i="13"/>
  <c r="AI10" i="13"/>
  <c r="N7" i="13"/>
  <c r="M6" i="13"/>
  <c r="AO62" i="13" l="1"/>
  <c r="AP62" i="13" s="1"/>
  <c r="AQ62" i="13" s="1"/>
  <c r="AR62" i="13" s="1"/>
  <c r="AS62" i="13" s="1"/>
  <c r="AT62" i="13" s="1"/>
  <c r="AU62" i="13" s="1"/>
  <c r="BC62" i="13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BP62" i="13" s="1"/>
  <c r="BQ62" i="13" s="1"/>
  <c r="BR62" i="13" s="1"/>
  <c r="BS62" i="13" s="1"/>
  <c r="AV62" i="13"/>
  <c r="AW62" i="13" s="1"/>
  <c r="AX62" i="13" s="1"/>
  <c r="AY62" i="13" s="1"/>
  <c r="AZ62" i="13" s="1"/>
  <c r="BA62" i="13" s="1"/>
  <c r="BB62" i="13" s="1"/>
  <c r="N6" i="13"/>
  <c r="O7" i="13"/>
  <c r="P7" i="13" l="1"/>
  <c r="O6" i="13"/>
  <c r="Q7" i="13" l="1"/>
  <c r="P6" i="13"/>
  <c r="R7" i="13" l="1"/>
  <c r="Q6" i="13"/>
  <c r="S7" i="13" l="1"/>
  <c r="R6" i="13"/>
  <c r="S6" i="13" l="1"/>
  <c r="T6" i="13" l="1"/>
  <c r="U7" i="13"/>
  <c r="D6" i="13"/>
  <c r="F6" i="13" s="1"/>
  <c r="H6" i="13" s="1"/>
  <c r="V7" i="13" l="1"/>
  <c r="U6" i="13"/>
  <c r="W7" i="13" l="1"/>
  <c r="V6" i="13"/>
  <c r="W6" i="13" l="1"/>
  <c r="X7" i="13"/>
  <c r="Y7" i="13" l="1"/>
  <c r="X6" i="13"/>
  <c r="Z7" i="13" l="1"/>
  <c r="Y6" i="13"/>
  <c r="Z6" i="13" l="1"/>
  <c r="D19" i="11"/>
  <c r="C19" i="11"/>
  <c r="AB7" i="13" l="1"/>
  <c r="AA6" i="13"/>
  <c r="AC7" i="13" l="1"/>
  <c r="AB6" i="13"/>
  <c r="C9" i="14"/>
  <c r="AD7" i="13" l="1"/>
  <c r="AC6" i="13"/>
  <c r="C8" i="11"/>
  <c r="D8" i="11"/>
  <c r="AD6" i="13" l="1"/>
  <c r="AE7" i="13"/>
  <c r="AF7" i="13" l="1"/>
  <c r="AE6" i="13"/>
  <c r="AF6" i="13" l="1"/>
  <c r="AG7" i="13"/>
  <c r="AI7" i="13" l="1"/>
  <c r="AI6" i="13" s="1"/>
  <c r="AG6" i="13"/>
  <c r="AH6" i="13" l="1"/>
  <c r="AJ7" i="13"/>
  <c r="AJ6" i="13" l="1"/>
  <c r="D7" i="12"/>
  <c r="D8" i="12" s="1"/>
  <c r="D10" i="12" s="1"/>
  <c r="C7" i="12"/>
  <c r="C8" i="12" s="1"/>
  <c r="C10" i="12" s="1"/>
  <c r="BC7" i="13" l="1"/>
  <c r="AM6" i="13"/>
  <c r="AO6" i="13" s="1"/>
  <c r="AQ6" i="13" s="1"/>
  <c r="AO7" i="13"/>
  <c r="AP7" i="13" s="1"/>
  <c r="AQ7" i="13" s="1"/>
  <c r="AR7" i="13" s="1"/>
  <c r="AS7" i="13" s="1"/>
  <c r="I21" i="10"/>
  <c r="H21" i="10"/>
  <c r="F21" i="10"/>
  <c r="E21" i="10"/>
  <c r="M16" i="10"/>
  <c r="L16" i="10"/>
  <c r="K16" i="10"/>
  <c r="J16" i="10"/>
  <c r="I16" i="10"/>
  <c r="H16" i="10"/>
  <c r="G16" i="10"/>
  <c r="F16" i="10"/>
  <c r="E16" i="10"/>
  <c r="D16" i="10"/>
  <c r="D11" i="10"/>
  <c r="AS6" i="13" l="1"/>
  <c r="AT7" i="13"/>
  <c r="BC6" i="13"/>
  <c r="BD7" i="13"/>
  <c r="E11" i="10"/>
  <c r="F11" i="10" s="1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Q11" i="10" s="1"/>
  <c r="R11" i="10" s="1"/>
  <c r="S11" i="10" s="1"/>
  <c r="T11" i="10" s="1"/>
  <c r="U11" i="10" s="1"/>
  <c r="V11" i="10" s="1"/>
  <c r="W11" i="10" s="1"/>
  <c r="X11" i="10" s="1"/>
  <c r="Y11" i="10" s="1"/>
  <c r="Z11" i="10" s="1"/>
  <c r="AA11" i="10" s="1"/>
  <c r="AB11" i="10" s="1"/>
  <c r="AC11" i="10" s="1"/>
  <c r="AD11" i="10" s="1"/>
  <c r="AE11" i="10" s="1"/>
  <c r="AF11" i="10" s="1"/>
  <c r="AG11" i="10" s="1"/>
  <c r="AH11" i="10" s="1"/>
  <c r="AI11" i="10" s="1"/>
  <c r="AJ11" i="10" s="1"/>
  <c r="AK11" i="10" s="1"/>
  <c r="AT6" i="13" l="1"/>
  <c r="AU7" i="13"/>
  <c r="BD6" i="13"/>
  <c r="BE7" i="13"/>
  <c r="E29" i="5"/>
  <c r="F29" i="5" s="1"/>
  <c r="D29" i="5"/>
  <c r="E28" i="5"/>
  <c r="F28" i="5" s="1"/>
  <c r="D28" i="5"/>
  <c r="E27" i="5"/>
  <c r="F27" i="5" s="1"/>
  <c r="D27" i="5"/>
  <c r="E26" i="5"/>
  <c r="F26" i="5" s="1"/>
  <c r="G26" i="5" s="1"/>
  <c r="H26" i="5" s="1"/>
  <c r="D26" i="5"/>
  <c r="E25" i="5"/>
  <c r="F25" i="5" s="1"/>
  <c r="D25" i="5"/>
  <c r="E24" i="5"/>
  <c r="F24" i="5" s="1"/>
  <c r="D24" i="5"/>
  <c r="E18" i="5"/>
  <c r="F18" i="5" s="1"/>
  <c r="D18" i="5"/>
  <c r="E17" i="5"/>
  <c r="F17" i="5" s="1"/>
  <c r="D17" i="5"/>
  <c r="E16" i="5"/>
  <c r="F16" i="5" s="1"/>
  <c r="G16" i="5" s="1"/>
  <c r="H16" i="5" s="1"/>
  <c r="D16" i="5"/>
  <c r="E15" i="5"/>
  <c r="F15" i="5" s="1"/>
  <c r="D15" i="5"/>
  <c r="E14" i="5"/>
  <c r="F14" i="5" s="1"/>
  <c r="D14" i="5"/>
  <c r="D13" i="5"/>
  <c r="E13" i="5" s="1"/>
  <c r="F13" i="5" s="1"/>
  <c r="BF7" i="13" l="1"/>
  <c r="BE6" i="13"/>
  <c r="AV7" i="13"/>
  <c r="AU6" i="13"/>
  <c r="G18" i="5"/>
  <c r="H18" i="5" s="1"/>
  <c r="G25" i="5"/>
  <c r="H25" i="5" s="1"/>
  <c r="G14" i="5"/>
  <c r="H14" i="5" s="1"/>
  <c r="G28" i="5"/>
  <c r="H28" i="5" s="1"/>
  <c r="G24" i="5"/>
  <c r="F30" i="5"/>
  <c r="G15" i="5"/>
  <c r="H15" i="5" s="1"/>
  <c r="G29" i="5"/>
  <c r="H29" i="5" s="1"/>
  <c r="F19" i="5"/>
  <c r="G13" i="5"/>
  <c r="H13" i="5" s="1"/>
  <c r="G17" i="5"/>
  <c r="H17" i="5" s="1"/>
  <c r="G27" i="5"/>
  <c r="H27" i="5" s="1"/>
  <c r="C33" i="1"/>
  <c r="C34" i="1"/>
  <c r="C39" i="1"/>
  <c r="C36" i="1"/>
  <c r="C35" i="1"/>
  <c r="C28" i="1"/>
  <c r="C27" i="1"/>
  <c r="C29" i="1"/>
  <c r="C26" i="1"/>
  <c r="C25" i="1"/>
  <c r="C24" i="1"/>
  <c r="C21" i="1"/>
  <c r="C20" i="1"/>
  <c r="C19" i="1"/>
  <c r="C18" i="1"/>
  <c r="C13" i="1"/>
  <c r="C14" i="1"/>
  <c r="C15" i="1"/>
  <c r="C12" i="1"/>
  <c r="AW7" i="13" l="1"/>
  <c r="AV6" i="13"/>
  <c r="BG7" i="13"/>
  <c r="BF6" i="13"/>
  <c r="C23" i="1"/>
  <c r="C17" i="1"/>
  <c r="C40" i="1"/>
  <c r="C11" i="1"/>
  <c r="G30" i="5"/>
  <c r="H19" i="5"/>
  <c r="G19" i="5"/>
  <c r="H24" i="5"/>
  <c r="H30" i="5" s="1"/>
  <c r="BG6" i="13" l="1"/>
  <c r="BH7" i="13"/>
  <c r="AX7" i="13"/>
  <c r="AW6" i="13"/>
  <c r="C30" i="1"/>
  <c r="BI7" i="13" l="1"/>
  <c r="BH6" i="13"/>
  <c r="AY7" i="13"/>
  <c r="AX6" i="13"/>
  <c r="C8" i="7"/>
  <c r="AY6" i="13" l="1"/>
  <c r="AZ7" i="13"/>
  <c r="BJ7" i="13"/>
  <c r="BI6" i="13"/>
  <c r="BA7" i="13" l="1"/>
  <c r="AZ6" i="13"/>
  <c r="BK7" i="13"/>
  <c r="BJ6" i="13"/>
  <c r="BK6" i="13" l="1"/>
  <c r="BL7" i="13"/>
  <c r="BB7" i="13"/>
  <c r="BB6" i="13" s="1"/>
  <c r="BA6" i="13"/>
  <c r="BM7" i="13" l="1"/>
  <c r="BL6" i="13"/>
  <c r="BN7" i="13" l="1"/>
  <c r="BM6" i="13"/>
  <c r="BO7" i="13" l="1"/>
  <c r="BN6" i="13"/>
  <c r="BO6" i="13" l="1"/>
  <c r="BP7" i="13"/>
  <c r="BP6" i="13" l="1"/>
  <c r="BQ7" i="13"/>
  <c r="BQ6" i="13" l="1"/>
  <c r="BR7" i="13"/>
  <c r="BR6" i="13" l="1"/>
  <c r="BS7" i="13"/>
  <c r="BS6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MARTINEZ</author>
    <author>WILBERTH HERNANDEZ</author>
  </authors>
  <commentList>
    <comment ref="B15" authorId="0" shapeId="0" xr:uid="{00000000-0006-0000-0000-000001000000}">
      <text>
        <r>
          <rPr>
            <sz val="8"/>
            <color indexed="81"/>
            <rFont val="Tahoma"/>
            <family val="2"/>
          </rPr>
          <t>Para producción de 42MP-EUR</t>
        </r>
      </text>
    </comment>
    <comment ref="L3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ESTEARINA DURA PARA MEZCLAR CON ESTEARINA MEDIA DE R2</t>
        </r>
      </text>
    </comment>
    <comment ref="AB34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39 TON HSA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LOPEZ</author>
  </authors>
  <commentList>
    <comment ref="AA62" authorId="0" shapeId="0" xr:uid="{F4EDF0E5-AB9C-47DF-810C-02E970F5E44A}">
      <text>
        <r>
          <rPr>
            <b/>
            <sz val="9"/>
            <color indexed="81"/>
            <rFont val="Tahoma"/>
            <family val="2"/>
          </rPr>
          <t>FERNANDO LOPEZ:</t>
        </r>
        <r>
          <rPr>
            <sz val="9"/>
            <color indexed="81"/>
            <rFont val="Tahoma"/>
            <family val="2"/>
          </rPr>
          <t xml:space="preserve">
Expo por 3900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MARTINEZ</author>
  </authors>
  <commentList>
    <comment ref="C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ANA MARTINEZ:</t>
        </r>
        <r>
          <rPr>
            <sz val="9"/>
            <color indexed="81"/>
            <rFont val="Tahoma"/>
            <family val="2"/>
          </rPr>
          <t xml:space="preserve">
Ingrese cantidad de producto en Toneladas
</t>
        </r>
      </text>
    </comment>
    <comment ref="C2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ANA MARTINEZ:</t>
        </r>
        <r>
          <rPr>
            <sz val="9"/>
            <color indexed="81"/>
            <rFont val="Tahoma"/>
            <family val="2"/>
          </rPr>
          <t xml:space="preserve">
Ingrese cantidad de producto en Toneladas
</t>
        </r>
      </text>
    </comment>
  </commentList>
</comments>
</file>

<file path=xl/sharedStrings.xml><?xml version="1.0" encoding="utf-8"?>
<sst xmlns="http://schemas.openxmlformats.org/spreadsheetml/2006/main" count="641" uniqueCount="158">
  <si>
    <t>JULIO</t>
  </si>
  <si>
    <t>M</t>
  </si>
  <si>
    <t>J</t>
  </si>
  <si>
    <t>V</t>
  </si>
  <si>
    <t>S</t>
  </si>
  <si>
    <t>D</t>
  </si>
  <si>
    <t>L</t>
  </si>
  <si>
    <t>SEM 27</t>
  </si>
  <si>
    <t>SEM 28</t>
  </si>
  <si>
    <t>SEM 29</t>
  </si>
  <si>
    <t>SEM 30</t>
  </si>
  <si>
    <t>SEM 31</t>
  </si>
  <si>
    <t>REFINERIA 1</t>
  </si>
  <si>
    <t>REFINERIA 2</t>
  </si>
  <si>
    <t>REFINERIA 3</t>
  </si>
  <si>
    <t>REFINERIA 4</t>
  </si>
  <si>
    <t>FRACC II</t>
  </si>
  <si>
    <t>FRACC III</t>
  </si>
  <si>
    <t>PARADA PROGRAMADA DE PLANTA</t>
  </si>
  <si>
    <t>ACEITE CRUDO DE PALMISTE</t>
  </si>
  <si>
    <t>ESTEARINA CRUDA DE PK</t>
  </si>
  <si>
    <t>OLEINA CRUDA DE PK</t>
  </si>
  <si>
    <t>ESTEARINA DE PALMA REP</t>
  </si>
  <si>
    <t>ACEITE DE SOYA CRUDA</t>
  </si>
  <si>
    <t>ACEITE DE SOYA RBD</t>
  </si>
  <si>
    <t>ACEITE DE PALMA CONV</t>
  </si>
  <si>
    <t>ACEITE DE PALMISTE CRUDA</t>
  </si>
  <si>
    <t xml:space="preserve">ACEITE DE PALMA RBD </t>
  </si>
  <si>
    <t>PROGRAMACIÓN DE PRODUCCIÓN - MES DE JULIO</t>
  </si>
  <si>
    <t>Mantenimiento</t>
  </si>
  <si>
    <t>Parada de Planta</t>
  </si>
  <si>
    <t>ACEITE DE PALMA ORG_EUR</t>
  </si>
  <si>
    <t>ACEITE DE PALMA ORG_USA</t>
  </si>
  <si>
    <t>ACEITE DE PALMA CONV_BSC</t>
  </si>
  <si>
    <t>ACEITE DE PALMA ORG_USA&amp;JAB</t>
  </si>
  <si>
    <t>ACEITE DE PALMA CONV_FRACC&amp;JAB</t>
  </si>
  <si>
    <t>TOTAL REFINACIÓN</t>
  </si>
  <si>
    <t>TOTAL FRACCIONAMIENTO</t>
  </si>
  <si>
    <t>ACEITE DE PALMA RBD ORG_EUR</t>
  </si>
  <si>
    <t>ACEITE DE PALMA RBD ORG_USA</t>
  </si>
  <si>
    <t>[Ton]</t>
  </si>
  <si>
    <t>Totales</t>
  </si>
  <si>
    <t>Producto</t>
  </si>
  <si>
    <t>%Palma</t>
  </si>
  <si>
    <t>%Estearina</t>
  </si>
  <si>
    <t>Estearina Dura</t>
  </si>
  <si>
    <t>Estearina Medio dura- 52</t>
  </si>
  <si>
    <t>45 MP Normal</t>
  </si>
  <si>
    <t>45 MP Customizado</t>
  </si>
  <si>
    <t>42MP</t>
  </si>
  <si>
    <t>39MP</t>
  </si>
  <si>
    <t>Mezclas</t>
  </si>
  <si>
    <t>Necesidad de Fraccionar</t>
  </si>
  <si>
    <t>Productos del Fcto</t>
  </si>
  <si>
    <t>USA</t>
  </si>
  <si>
    <t>Ton</t>
  </si>
  <si>
    <t>Palma [Ton]</t>
  </si>
  <si>
    <t>Estearina [Ton]</t>
  </si>
  <si>
    <t>Palma RBD [Ton]</t>
  </si>
  <si>
    <t>Estearina</t>
  </si>
  <si>
    <t>Oleina</t>
  </si>
  <si>
    <t>39 MP</t>
  </si>
  <si>
    <t>45MP</t>
  </si>
  <si>
    <t>45MP Customizado</t>
  </si>
  <si>
    <t>TOTALES</t>
  </si>
  <si>
    <t>EUR</t>
  </si>
  <si>
    <t>Inventarios CPO Natural</t>
  </si>
  <si>
    <t>CES</t>
  </si>
  <si>
    <t>Terlica</t>
  </si>
  <si>
    <t>Odin</t>
  </si>
  <si>
    <t>Inventario Inicial</t>
  </si>
  <si>
    <t>INGRESOS</t>
  </si>
  <si>
    <t>PALNORTE</t>
  </si>
  <si>
    <t>AGROINCE</t>
  </si>
  <si>
    <t>PALMERAS DE LA COSTA</t>
  </si>
  <si>
    <t>LA GLORIA</t>
  </si>
  <si>
    <t>COMPROMISO TOTAL</t>
  </si>
  <si>
    <t>BIOSC</t>
  </si>
  <si>
    <t>CONSUMO</t>
  </si>
  <si>
    <t>Calidad</t>
  </si>
  <si>
    <t>PALMACARA</t>
  </si>
  <si>
    <t>GRUPALMA</t>
  </si>
  <si>
    <t>MOVIMIENTO A TEQUEDAMA</t>
  </si>
  <si>
    <t>Cruda</t>
  </si>
  <si>
    <t>Degomada</t>
  </si>
  <si>
    <t>RBD</t>
  </si>
  <si>
    <t>Inventarios Soya Tequendama</t>
  </si>
  <si>
    <t>Inventarios Soya Terlica</t>
  </si>
  <si>
    <t>SBO</t>
  </si>
  <si>
    <t>MOVIMIENTOS TERLICA - TEQUENDAMA</t>
  </si>
  <si>
    <t>Movimiento a la fecha</t>
  </si>
  <si>
    <t>Inventarios CPO Organico</t>
  </si>
  <si>
    <t>TA 3</t>
  </si>
  <si>
    <t xml:space="preserve">TA 4 </t>
  </si>
  <si>
    <t>Tequendama</t>
  </si>
  <si>
    <t>Extractora Tequendama</t>
  </si>
  <si>
    <t>SWAP</t>
  </si>
  <si>
    <t>TEQUENDAMA</t>
  </si>
  <si>
    <t>C</t>
  </si>
  <si>
    <t>Inventarios CPKO</t>
  </si>
  <si>
    <t>TERLICA</t>
  </si>
  <si>
    <t>PLAN SEMANAL DE ABASTECIMIENTO</t>
  </si>
  <si>
    <t>CPO ORGANICO</t>
  </si>
  <si>
    <t>BioSC TK 2</t>
  </si>
  <si>
    <t>BioSC TK 23</t>
  </si>
  <si>
    <t>Acidez</t>
  </si>
  <si>
    <t>CONSUMO TK 2</t>
  </si>
  <si>
    <t>CONSUMO TA 3</t>
  </si>
  <si>
    <t>CONSUMO TA 4</t>
  </si>
  <si>
    <t>CONSUMO TK 23 - R1</t>
  </si>
  <si>
    <t>TA 3 (300)</t>
  </si>
  <si>
    <t>TA 4 (500)  Especial</t>
  </si>
  <si>
    <t>PT 18</t>
  </si>
  <si>
    <t>Extractora Palmatra</t>
  </si>
  <si>
    <t>Inventarios PKO Tequendama</t>
  </si>
  <si>
    <t>Consumo</t>
  </si>
  <si>
    <t>Ingresos Propios</t>
  </si>
  <si>
    <t>Nov</t>
  </si>
  <si>
    <t>Dic</t>
  </si>
  <si>
    <t xml:space="preserve">Produccion </t>
  </si>
  <si>
    <t>Palmatra</t>
  </si>
  <si>
    <t>Inventario propio</t>
  </si>
  <si>
    <t>OLEONORTE</t>
  </si>
  <si>
    <t>Cruda (PT19)</t>
  </si>
  <si>
    <t>Degomada (PT20)</t>
  </si>
  <si>
    <t>RBD (PT8)</t>
  </si>
  <si>
    <t>INVENTARIO TERLICA</t>
  </si>
  <si>
    <t>INGRESOS CES</t>
  </si>
  <si>
    <t>PALMERAS DEL LLANO</t>
  </si>
  <si>
    <t>PALMATRA</t>
  </si>
  <si>
    <t xml:space="preserve">TEQUENDAMA </t>
  </si>
  <si>
    <t>LOMA FRESCA</t>
  </si>
  <si>
    <t>Recibos Total en Cluser</t>
  </si>
  <si>
    <t>TEQUENDAMA EXT</t>
  </si>
  <si>
    <t>SAN FERNANDO</t>
  </si>
  <si>
    <t xml:space="preserve">AGROINCE </t>
  </si>
  <si>
    <t>RBD CES</t>
  </si>
  <si>
    <t>RBD BIOSC</t>
  </si>
  <si>
    <t>OLENORTE</t>
  </si>
  <si>
    <t>Palmeras de la Costa</t>
  </si>
  <si>
    <t>Agroince</t>
  </si>
  <si>
    <t>CONSUMOS</t>
  </si>
  <si>
    <t>Palmacara</t>
  </si>
  <si>
    <t>La Gloria</t>
  </si>
  <si>
    <t>TEQUENDAMA (PALMERAS)</t>
  </si>
  <si>
    <t>Palmeras de la Costa RSPO</t>
  </si>
  <si>
    <t>Palnorte</t>
  </si>
  <si>
    <t>PALMERAS DE LA COSTA RSPO</t>
  </si>
  <si>
    <t>2900 ton de expo julio</t>
  </si>
  <si>
    <t>Oleina se va el 25</t>
  </si>
  <si>
    <t>Del 17 al 27</t>
  </si>
  <si>
    <t>3000 ton</t>
  </si>
  <si>
    <t>CES TK 3 y 4</t>
  </si>
  <si>
    <t>TEQUENDAMA (MAQUILA)</t>
  </si>
  <si>
    <t>Despacho de Oleina de Palmiste</t>
  </si>
  <si>
    <t>Lunes 68 ton</t>
  </si>
  <si>
    <t>Miercoles 68 ton</t>
  </si>
  <si>
    <t>800 a TK1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</si>
</sst>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0.00\ &quot;Ton&quot;"/>
    <numFmt numFmtId="166" formatCode="_(* #,##0_);_(* \(#,##0\);_(* &quot;-&quot;??_);_(@_)"/>
    <numFmt numFmtId="167" formatCode="_-* #,##0.00\ &quot;€&quot;_-;\-* #,##0.00\ &quot;€&quot;_-;_-* &quot;-&quot;??\ &quot;€&quot;_-;_-@_-"/>
    <numFmt numFmtId="168" formatCode="0.0"/>
    <numFmt numFmtId="169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8"/>
      <color theme="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7">
    <xf numFmtId="0" fontId="0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11" fillId="0" borderId="31" applyNumberFormat="0" applyFill="0" applyAlignment="0" applyProtection="0"/>
    <xf numFmtId="0" fontId="11" fillId="0" borderId="31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 indent="2"/>
    </xf>
    <xf numFmtId="0" fontId="1" fillId="0" borderId="0" xfId="0" applyFont="1" applyBorder="1"/>
    <xf numFmtId="0" fontId="1" fillId="0" borderId="10" xfId="0" applyFont="1" applyBorder="1" applyAlignment="1">
      <alignment horizontal="left" indent="2"/>
    </xf>
    <xf numFmtId="0" fontId="1" fillId="0" borderId="11" xfId="0" applyFont="1" applyBorder="1"/>
    <xf numFmtId="0" fontId="1" fillId="0" borderId="9" xfId="0" applyFont="1" applyBorder="1"/>
    <xf numFmtId="0" fontId="1" fillId="0" borderId="12" xfId="0" applyFont="1" applyBorder="1"/>
    <xf numFmtId="0" fontId="2" fillId="2" borderId="3" xfId="0" applyFont="1" applyFill="1" applyBorder="1" applyAlignment="1">
      <alignment horizontal="left" indent="2"/>
    </xf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5" fillId="4" borderId="29" xfId="0" applyFont="1" applyFill="1" applyBorder="1"/>
    <xf numFmtId="0" fontId="5" fillId="0" borderId="27" xfId="0" applyFont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/>
    <xf numFmtId="164" fontId="0" fillId="3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/>
    <xf numFmtId="164" fontId="0" fillId="3" borderId="22" xfId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5" fillId="0" borderId="17" xfId="0" applyFont="1" applyFill="1" applyBorder="1"/>
    <xf numFmtId="165" fontId="0" fillId="0" borderId="16" xfId="0" applyNumberFormat="1" applyBorder="1"/>
    <xf numFmtId="0" fontId="0" fillId="0" borderId="18" xfId="0" applyBorder="1"/>
    <xf numFmtId="165" fontId="0" fillId="0" borderId="16" xfId="0" applyNumberForma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166" fontId="1" fillId="0" borderId="11" xfId="0" applyNumberFormat="1" applyFont="1" applyBorder="1" applyAlignment="1">
      <alignment vertical="center"/>
    </xf>
    <xf numFmtId="166" fontId="1" fillId="0" borderId="9" xfId="0" applyNumberFormat="1" applyFont="1" applyBorder="1" applyAlignment="1">
      <alignment vertical="center"/>
    </xf>
    <xf numFmtId="166" fontId="1" fillId="0" borderId="12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6" fontId="1" fillId="0" borderId="4" xfId="1" applyNumberFormat="1" applyFont="1" applyBorder="1" applyAlignment="1">
      <alignment vertical="center"/>
    </xf>
    <xf numFmtId="166" fontId="1" fillId="0" borderId="5" xfId="1" applyNumberFormat="1" applyFont="1" applyBorder="1" applyAlignment="1">
      <alignment vertical="center"/>
    </xf>
    <xf numFmtId="0" fontId="1" fillId="5" borderId="0" xfId="0" applyFont="1" applyFill="1" applyBorder="1" applyAlignment="1">
      <alignment horizontal="center"/>
    </xf>
    <xf numFmtId="166" fontId="1" fillId="5" borderId="0" xfId="1" applyNumberFormat="1" applyFont="1" applyFill="1" applyBorder="1" applyAlignment="1">
      <alignment horizontal="center"/>
    </xf>
    <xf numFmtId="166" fontId="1" fillId="5" borderId="9" xfId="1" applyNumberFormat="1" applyFont="1" applyFill="1" applyBorder="1" applyAlignment="1">
      <alignment horizontal="center"/>
    </xf>
    <xf numFmtId="0" fontId="1" fillId="0" borderId="13" xfId="0" applyFont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166" fontId="1" fillId="0" borderId="0" xfId="1" applyNumberFormat="1" applyFont="1" applyBorder="1" applyAlignment="1">
      <alignment horizontal="center" vertical="center"/>
    </xf>
    <xf numFmtId="166" fontId="1" fillId="0" borderId="14" xfId="1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66" fontId="2" fillId="0" borderId="1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indent="2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66" fontId="1" fillId="0" borderId="15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1" fillId="0" borderId="15" xfId="1" applyNumberFormat="1" applyFont="1" applyBorder="1" applyAlignment="1">
      <alignment horizontal="center" vertical="center"/>
    </xf>
    <xf numFmtId="168" fontId="1" fillId="0" borderId="1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6" fontId="1" fillId="0" borderId="14" xfId="1" applyNumberFormat="1" applyFont="1" applyBorder="1" applyAlignment="1">
      <alignment vertical="center"/>
    </xf>
    <xf numFmtId="166" fontId="2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2" fillId="0" borderId="13" xfId="0" applyNumberFormat="1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166" fontId="1" fillId="0" borderId="4" xfId="0" applyNumberFormat="1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1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center" vertical="center"/>
    </xf>
    <xf numFmtId="166" fontId="1" fillId="0" borderId="4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6" fontId="1" fillId="0" borderId="5" xfId="0" applyNumberFormat="1" applyFont="1" applyFill="1" applyBorder="1" applyAlignment="1">
      <alignment vertical="center"/>
    </xf>
    <xf numFmtId="169" fontId="1" fillId="0" borderId="13" xfId="0" applyNumberFormat="1" applyFont="1" applyBorder="1" applyAlignment="1">
      <alignment horizontal="center" vertical="center"/>
    </xf>
    <xf numFmtId="169" fontId="1" fillId="0" borderId="14" xfId="0" applyNumberFormat="1" applyFont="1" applyBorder="1" applyAlignment="1">
      <alignment horizontal="center" vertical="center"/>
    </xf>
    <xf numFmtId="169" fontId="1" fillId="0" borderId="15" xfId="1" applyNumberFormat="1" applyFont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6" fontId="2" fillId="0" borderId="13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166" fontId="1" fillId="0" borderId="9" xfId="0" applyNumberFormat="1" applyFont="1" applyFill="1" applyBorder="1" applyAlignment="1">
      <alignment horizontal="center" vertical="center"/>
    </xf>
    <xf numFmtId="166" fontId="1" fillId="0" borderId="10" xfId="0" applyNumberFormat="1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166" fontId="1" fillId="0" borderId="1" xfId="1" applyNumberFormat="1" applyFont="1" applyBorder="1" applyAlignment="1">
      <alignment vertical="center"/>
    </xf>
    <xf numFmtId="166" fontId="1" fillId="0" borderId="15" xfId="1" applyNumberFormat="1" applyFont="1" applyBorder="1" applyAlignment="1">
      <alignment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1" fillId="0" borderId="11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8" fontId="1" fillId="0" borderId="0" xfId="0" applyNumberFormat="1" applyFont="1" applyBorder="1" applyAlignment="1">
      <alignment vertical="center"/>
    </xf>
    <xf numFmtId="1" fontId="1" fillId="0" borderId="11" xfId="0" applyNumberFormat="1" applyFont="1" applyBorder="1" applyAlignment="1">
      <alignment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66" fontId="1" fillId="0" borderId="0" xfId="0" applyNumberFormat="1" applyFont="1" applyFill="1" applyAlignment="1">
      <alignment vertical="center"/>
    </xf>
    <xf numFmtId="166" fontId="1" fillId="0" borderId="6" xfId="0" applyNumberFormat="1" applyFont="1" applyFill="1" applyBorder="1" applyAlignment="1">
      <alignment horizontal="center" vertical="center"/>
    </xf>
    <xf numFmtId="166" fontId="1" fillId="0" borderId="8" xfId="0" applyNumberFormat="1" applyFont="1" applyFill="1" applyBorder="1" applyAlignment="1">
      <alignment horizontal="center" vertical="center"/>
    </xf>
    <xf numFmtId="166" fontId="1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6" fontId="1" fillId="0" borderId="5" xfId="0" applyNumberFormat="1" applyFont="1" applyFill="1" applyBorder="1" applyAlignment="1">
      <alignment horizontal="center" vertical="center"/>
    </xf>
    <xf numFmtId="166" fontId="1" fillId="0" borderId="12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8" xfId="0" applyFont="1" applyBorder="1" applyAlignment="1">
      <alignment horizontal="center"/>
    </xf>
  </cellXfs>
  <cellStyles count="97">
    <cellStyle name="Euro" xfId="6" xr:uid="{00000000-0005-0000-0000-000000000000}"/>
    <cellStyle name="Millares" xfId="1" builtinId="3"/>
    <cellStyle name="Millares [0] 2" xfId="4" xr:uid="{00000000-0005-0000-0000-000002000000}"/>
    <cellStyle name="Millares [0] 2 2" xfId="27" xr:uid="{00000000-0005-0000-0000-000003000000}"/>
    <cellStyle name="Millares [0] 2 2 2" xfId="47" xr:uid="{00000000-0005-0000-0000-000004000000}"/>
    <cellStyle name="Millares [0] 2 2 2 2" xfId="83" xr:uid="{00000000-0005-0000-0000-000005000000}"/>
    <cellStyle name="Millares [0] 2 2 3" xfId="65" xr:uid="{00000000-0005-0000-0000-000006000000}"/>
    <cellStyle name="Millares [0] 2 3" xfId="39" xr:uid="{00000000-0005-0000-0000-000007000000}"/>
    <cellStyle name="Millares [0] 2 3 2" xfId="75" xr:uid="{00000000-0005-0000-0000-000008000000}"/>
    <cellStyle name="Millares [0] 2 4" xfId="56" xr:uid="{00000000-0005-0000-0000-000009000000}"/>
    <cellStyle name="Millares [0] 2 5" xfId="92" xr:uid="{B6BDD702-006A-45A9-ACEF-45B1785DDD3C}"/>
    <cellStyle name="Millares [0] 2 6" xfId="95" xr:uid="{0D39E6AC-F0BA-484C-8FF0-E228A40F1117}"/>
    <cellStyle name="Millares 10" xfId="25" xr:uid="{00000000-0005-0000-0000-00000A000000}"/>
    <cellStyle name="Millares 10 2" xfId="46" xr:uid="{00000000-0005-0000-0000-00000B000000}"/>
    <cellStyle name="Millares 10 2 2" xfId="82" xr:uid="{00000000-0005-0000-0000-00000C000000}"/>
    <cellStyle name="Millares 10 3" xfId="63" xr:uid="{00000000-0005-0000-0000-00000D000000}"/>
    <cellStyle name="Millares 11" xfId="26" xr:uid="{00000000-0005-0000-0000-00000E000000}"/>
    <cellStyle name="Millares 11 2" xfId="64" xr:uid="{00000000-0005-0000-0000-00000F000000}"/>
    <cellStyle name="Millares 12" xfId="33" xr:uid="{00000000-0005-0000-0000-000010000000}"/>
    <cellStyle name="Millares 12 2" xfId="71" xr:uid="{00000000-0005-0000-0000-000011000000}"/>
    <cellStyle name="Millares 13" xfId="34" xr:uid="{00000000-0005-0000-0000-000012000000}"/>
    <cellStyle name="Millares 13 2" xfId="72" xr:uid="{00000000-0005-0000-0000-000013000000}"/>
    <cellStyle name="Millares 14" xfId="35" xr:uid="{00000000-0005-0000-0000-000014000000}"/>
    <cellStyle name="Millares 14 2" xfId="73" xr:uid="{00000000-0005-0000-0000-000015000000}"/>
    <cellStyle name="Millares 15" xfId="36" xr:uid="{00000000-0005-0000-0000-000016000000}"/>
    <cellStyle name="Millares 16" xfId="37" xr:uid="{00000000-0005-0000-0000-000017000000}"/>
    <cellStyle name="Millares 17" xfId="53" xr:uid="{00000000-0005-0000-0000-000018000000}"/>
    <cellStyle name="Millares 18" xfId="54" xr:uid="{00000000-0005-0000-0000-000019000000}"/>
    <cellStyle name="Millares 19" xfId="89" xr:uid="{00000000-0005-0000-0000-00001A000000}"/>
    <cellStyle name="Millares 2" xfId="7" xr:uid="{00000000-0005-0000-0000-00001B000000}"/>
    <cellStyle name="Millares 2 2" xfId="8" xr:uid="{00000000-0005-0000-0000-00001C000000}"/>
    <cellStyle name="Millares 2 2 2" xfId="28" xr:uid="{00000000-0005-0000-0000-00001D000000}"/>
    <cellStyle name="Millares 2 2 2 2" xfId="48" xr:uid="{00000000-0005-0000-0000-00001E000000}"/>
    <cellStyle name="Millares 2 2 2 2 2" xfId="84" xr:uid="{00000000-0005-0000-0000-00001F000000}"/>
    <cellStyle name="Millares 2 2 2 3" xfId="66" xr:uid="{00000000-0005-0000-0000-000020000000}"/>
    <cellStyle name="Millares 2 2 3" xfId="40" xr:uid="{00000000-0005-0000-0000-000021000000}"/>
    <cellStyle name="Millares 2 2 3 2" xfId="76" xr:uid="{00000000-0005-0000-0000-000022000000}"/>
    <cellStyle name="Millares 2 2 4" xfId="57" xr:uid="{00000000-0005-0000-0000-000023000000}"/>
    <cellStyle name="Millares 20" xfId="90" xr:uid="{00000000-0005-0000-0000-000024000000}"/>
    <cellStyle name="Millares 21" xfId="2" xr:uid="{00000000-0005-0000-0000-000025000000}"/>
    <cellStyle name="Millares 22" xfId="91" xr:uid="{6C3D901B-BDCD-42BB-8EAC-25890429D144}"/>
    <cellStyle name="Millares 23" xfId="94" xr:uid="{A23C0E3B-E834-4E5E-9246-51C4F8D5E346}"/>
    <cellStyle name="Millares 3" xfId="9" xr:uid="{00000000-0005-0000-0000-000026000000}"/>
    <cellStyle name="Millares 3 2" xfId="10" xr:uid="{00000000-0005-0000-0000-000027000000}"/>
    <cellStyle name="Millares 3 2 2" xfId="29" xr:uid="{00000000-0005-0000-0000-000028000000}"/>
    <cellStyle name="Millares 3 2 2 2" xfId="49" xr:uid="{00000000-0005-0000-0000-000029000000}"/>
    <cellStyle name="Millares 3 2 2 2 2" xfId="85" xr:uid="{00000000-0005-0000-0000-00002A000000}"/>
    <cellStyle name="Millares 3 2 2 3" xfId="67" xr:uid="{00000000-0005-0000-0000-00002B000000}"/>
    <cellStyle name="Millares 3 2 3" xfId="41" xr:uid="{00000000-0005-0000-0000-00002C000000}"/>
    <cellStyle name="Millares 3 2 3 2" xfId="77" xr:uid="{00000000-0005-0000-0000-00002D000000}"/>
    <cellStyle name="Millares 3 2 4" xfId="58" xr:uid="{00000000-0005-0000-0000-00002E000000}"/>
    <cellStyle name="Millares 4" xfId="11" xr:uid="{00000000-0005-0000-0000-00002F000000}"/>
    <cellStyle name="Millares 4 2" xfId="30" xr:uid="{00000000-0005-0000-0000-000030000000}"/>
    <cellStyle name="Millares 4 2 2" xfId="50" xr:uid="{00000000-0005-0000-0000-000031000000}"/>
    <cellStyle name="Millares 4 2 2 2" xfId="86" xr:uid="{00000000-0005-0000-0000-000032000000}"/>
    <cellStyle name="Millares 4 2 3" xfId="68" xr:uid="{00000000-0005-0000-0000-000033000000}"/>
    <cellStyle name="Millares 4 3" xfId="42" xr:uid="{00000000-0005-0000-0000-000034000000}"/>
    <cellStyle name="Millares 4 3 2" xfId="78" xr:uid="{00000000-0005-0000-0000-000035000000}"/>
    <cellStyle name="Millares 4 4" xfId="59" xr:uid="{00000000-0005-0000-0000-000036000000}"/>
    <cellStyle name="Millares 5" xfId="12" xr:uid="{00000000-0005-0000-0000-000037000000}"/>
    <cellStyle name="Millares 5 2" xfId="31" xr:uid="{00000000-0005-0000-0000-000038000000}"/>
    <cellStyle name="Millares 5 2 2" xfId="51" xr:uid="{00000000-0005-0000-0000-000039000000}"/>
    <cellStyle name="Millares 5 2 2 2" xfId="87" xr:uid="{00000000-0005-0000-0000-00003A000000}"/>
    <cellStyle name="Millares 5 2 3" xfId="69" xr:uid="{00000000-0005-0000-0000-00003B000000}"/>
    <cellStyle name="Millares 6" xfId="5" xr:uid="{00000000-0005-0000-0000-00003C000000}"/>
    <cellStyle name="Millares 6 2" xfId="32" xr:uid="{00000000-0005-0000-0000-00003D000000}"/>
    <cellStyle name="Millares 6 2 2" xfId="52" xr:uid="{00000000-0005-0000-0000-00003E000000}"/>
    <cellStyle name="Millares 6 2 2 2" xfId="88" xr:uid="{00000000-0005-0000-0000-00003F000000}"/>
    <cellStyle name="Millares 6 2 3" xfId="70" xr:uid="{00000000-0005-0000-0000-000040000000}"/>
    <cellStyle name="Millares 6 3" xfId="38" xr:uid="{00000000-0005-0000-0000-000041000000}"/>
    <cellStyle name="Millares 6 3 2" xfId="74" xr:uid="{00000000-0005-0000-0000-000042000000}"/>
    <cellStyle name="Millares 6 4" xfId="55" xr:uid="{00000000-0005-0000-0000-000043000000}"/>
    <cellStyle name="Millares 6 5" xfId="93" xr:uid="{E935E548-2CBC-42D3-A166-A86704186C73}"/>
    <cellStyle name="Millares 6 6" xfId="96" xr:uid="{AEDB190A-0F81-4403-9B06-2DA44DDBDBA6}"/>
    <cellStyle name="Millares 7" xfId="22" xr:uid="{00000000-0005-0000-0000-000044000000}"/>
    <cellStyle name="Millares 7 2" xfId="43" xr:uid="{00000000-0005-0000-0000-000045000000}"/>
    <cellStyle name="Millares 7 2 2" xfId="79" xr:uid="{00000000-0005-0000-0000-000046000000}"/>
    <cellStyle name="Millares 7 3" xfId="60" xr:uid="{00000000-0005-0000-0000-000047000000}"/>
    <cellStyle name="Millares 8" xfId="23" xr:uid="{00000000-0005-0000-0000-000048000000}"/>
    <cellStyle name="Millares 8 2" xfId="44" xr:uid="{00000000-0005-0000-0000-000049000000}"/>
    <cellStyle name="Millares 8 2 2" xfId="80" xr:uid="{00000000-0005-0000-0000-00004A000000}"/>
    <cellStyle name="Millares 8 3" xfId="61" xr:uid="{00000000-0005-0000-0000-00004B000000}"/>
    <cellStyle name="Millares 9" xfId="24" xr:uid="{00000000-0005-0000-0000-00004C000000}"/>
    <cellStyle name="Millares 9 2" xfId="45" xr:uid="{00000000-0005-0000-0000-00004D000000}"/>
    <cellStyle name="Millares 9 2 2" xfId="81" xr:uid="{00000000-0005-0000-0000-00004E000000}"/>
    <cellStyle name="Millares 9 3" xfId="62" xr:uid="{00000000-0005-0000-0000-00004F000000}"/>
    <cellStyle name="Neutral 2" xfId="13" xr:uid="{00000000-0005-0000-0000-000050000000}"/>
    <cellStyle name="Neutral 3" xfId="14" xr:uid="{00000000-0005-0000-0000-000051000000}"/>
    <cellStyle name="Normal" xfId="0" builtinId="0"/>
    <cellStyle name="Normal 2" xfId="15" xr:uid="{00000000-0005-0000-0000-000053000000}"/>
    <cellStyle name="Normal 2 3" xfId="16" xr:uid="{00000000-0005-0000-0000-000054000000}"/>
    <cellStyle name="Normal 3" xfId="3" xr:uid="{00000000-0005-0000-0000-000055000000}"/>
    <cellStyle name="Normal 4" xfId="17" xr:uid="{00000000-0005-0000-0000-000056000000}"/>
    <cellStyle name="Normal 4 2" xfId="18" xr:uid="{00000000-0005-0000-0000-000057000000}"/>
    <cellStyle name="Normal 5" xfId="19" xr:uid="{00000000-0005-0000-0000-000058000000}"/>
    <cellStyle name="Total 2" xfId="20" xr:uid="{00000000-0005-0000-0000-000059000000}"/>
    <cellStyle name="Total 3" xfId="21" xr:uid="{00000000-0005-0000-0000-00005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40"/>
  <sheetViews>
    <sheetView showGridLines="0" workbookViewId="0">
      <selection activeCell="J28" sqref="J28"/>
    </sheetView>
  </sheetViews>
  <sheetFormatPr baseColWidth="10" defaultColWidth="11.453125" defaultRowHeight="10" x14ac:dyDescent="0.2"/>
  <cols>
    <col min="1" max="1" width="11.453125" style="1"/>
    <col min="2" max="2" width="27" style="1" customWidth="1"/>
    <col min="3" max="3" width="7.81640625" style="1" bestFit="1" customWidth="1"/>
    <col min="4" max="34" width="3.7265625" style="1" customWidth="1"/>
    <col min="35" max="16384" width="11.453125" style="1"/>
  </cols>
  <sheetData>
    <row r="2" spans="2:36" ht="10.5" x14ac:dyDescent="0.25">
      <c r="D2" s="244" t="s">
        <v>28</v>
      </c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6"/>
    </row>
    <row r="4" spans="2:36" ht="10.5" x14ac:dyDescent="0.25">
      <c r="D4" s="253" t="s">
        <v>0</v>
      </c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</row>
    <row r="5" spans="2:36" ht="10.5" x14ac:dyDescent="0.25">
      <c r="D5" s="26" t="s">
        <v>1</v>
      </c>
      <c r="E5" s="26" t="s">
        <v>2</v>
      </c>
      <c r="F5" s="26" t="s">
        <v>3</v>
      </c>
      <c r="G5" s="26" t="s">
        <v>4</v>
      </c>
      <c r="H5" s="26" t="s">
        <v>5</v>
      </c>
      <c r="I5" s="26" t="s">
        <v>6</v>
      </c>
      <c r="J5" s="26" t="s">
        <v>1</v>
      </c>
      <c r="K5" s="26" t="s">
        <v>1</v>
      </c>
      <c r="L5" s="26" t="s">
        <v>2</v>
      </c>
      <c r="M5" s="26" t="s">
        <v>3</v>
      </c>
      <c r="N5" s="26" t="s">
        <v>4</v>
      </c>
      <c r="O5" s="26" t="s">
        <v>5</v>
      </c>
      <c r="P5" s="26" t="s">
        <v>6</v>
      </c>
      <c r="Q5" s="26" t="s">
        <v>1</v>
      </c>
      <c r="R5" s="26" t="s">
        <v>1</v>
      </c>
      <c r="S5" s="26" t="s">
        <v>2</v>
      </c>
      <c r="T5" s="26" t="s">
        <v>3</v>
      </c>
      <c r="U5" s="26" t="s">
        <v>4</v>
      </c>
      <c r="V5" s="26" t="s">
        <v>5</v>
      </c>
      <c r="W5" s="26" t="s">
        <v>6</v>
      </c>
      <c r="X5" s="26" t="s">
        <v>1</v>
      </c>
      <c r="Y5" s="26" t="s">
        <v>1</v>
      </c>
      <c r="Z5" s="26" t="s">
        <v>2</v>
      </c>
      <c r="AA5" s="26" t="s">
        <v>3</v>
      </c>
      <c r="AB5" s="26" t="s">
        <v>4</v>
      </c>
      <c r="AC5" s="26" t="s">
        <v>5</v>
      </c>
      <c r="AD5" s="26" t="s">
        <v>6</v>
      </c>
      <c r="AE5" s="26" t="s">
        <v>1</v>
      </c>
      <c r="AF5" s="26" t="s">
        <v>1</v>
      </c>
      <c r="AG5" s="26" t="s">
        <v>2</v>
      </c>
      <c r="AH5" s="26" t="s">
        <v>3</v>
      </c>
    </row>
    <row r="6" spans="2:36" ht="10.5" x14ac:dyDescent="0.25">
      <c r="D6" s="26">
        <v>1</v>
      </c>
      <c r="E6" s="26">
        <v>2</v>
      </c>
      <c r="F6" s="26">
        <v>3</v>
      </c>
      <c r="G6" s="26">
        <v>4</v>
      </c>
      <c r="H6" s="26">
        <v>5</v>
      </c>
      <c r="I6" s="26">
        <v>6</v>
      </c>
      <c r="J6" s="26">
        <v>7</v>
      </c>
      <c r="K6" s="26">
        <v>8</v>
      </c>
      <c r="L6" s="26">
        <v>9</v>
      </c>
      <c r="M6" s="26">
        <v>10</v>
      </c>
      <c r="N6" s="26">
        <v>11</v>
      </c>
      <c r="O6" s="26">
        <v>12</v>
      </c>
      <c r="P6" s="26">
        <v>13</v>
      </c>
      <c r="Q6" s="26">
        <v>14</v>
      </c>
      <c r="R6" s="26">
        <v>15</v>
      </c>
      <c r="S6" s="26">
        <v>16</v>
      </c>
      <c r="T6" s="26">
        <v>17</v>
      </c>
      <c r="U6" s="26">
        <v>18</v>
      </c>
      <c r="V6" s="26">
        <v>19</v>
      </c>
      <c r="W6" s="26">
        <v>20</v>
      </c>
      <c r="X6" s="26">
        <v>21</v>
      </c>
      <c r="Y6" s="26">
        <v>22</v>
      </c>
      <c r="Z6" s="26">
        <v>23</v>
      </c>
      <c r="AA6" s="26">
        <v>24</v>
      </c>
      <c r="AB6" s="26">
        <v>25</v>
      </c>
      <c r="AC6" s="26">
        <v>26</v>
      </c>
      <c r="AD6" s="26">
        <v>27</v>
      </c>
      <c r="AE6" s="26">
        <v>28</v>
      </c>
      <c r="AF6" s="26">
        <v>29</v>
      </c>
      <c r="AG6" s="26">
        <v>30</v>
      </c>
      <c r="AH6" s="26">
        <v>31</v>
      </c>
    </row>
    <row r="7" spans="2:36" ht="10.5" x14ac:dyDescent="0.25">
      <c r="C7" s="20" t="s">
        <v>41</v>
      </c>
      <c r="D7" s="254" t="s">
        <v>7</v>
      </c>
      <c r="E7" s="254"/>
      <c r="F7" s="254"/>
      <c r="G7" s="254"/>
      <c r="H7" s="254"/>
      <c r="I7" s="254" t="s">
        <v>8</v>
      </c>
      <c r="J7" s="254"/>
      <c r="K7" s="254"/>
      <c r="L7" s="254"/>
      <c r="M7" s="254"/>
      <c r="N7" s="254"/>
      <c r="O7" s="254"/>
      <c r="P7" s="254" t="s">
        <v>9</v>
      </c>
      <c r="Q7" s="254"/>
      <c r="R7" s="254"/>
      <c r="S7" s="254"/>
      <c r="T7" s="254"/>
      <c r="U7" s="254"/>
      <c r="V7" s="254"/>
      <c r="W7" s="254" t="s">
        <v>10</v>
      </c>
      <c r="X7" s="254"/>
      <c r="Y7" s="254"/>
      <c r="Z7" s="254"/>
      <c r="AA7" s="254"/>
      <c r="AB7" s="254"/>
      <c r="AC7" s="254"/>
      <c r="AD7" s="254" t="s">
        <v>11</v>
      </c>
      <c r="AE7" s="254"/>
      <c r="AF7" s="254"/>
      <c r="AG7" s="254"/>
      <c r="AH7" s="254"/>
      <c r="AI7" s="2"/>
      <c r="AJ7" s="2"/>
    </row>
    <row r="8" spans="2:36" ht="10.5" x14ac:dyDescent="0.25">
      <c r="C8" s="26" t="s">
        <v>40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  <c r="AJ8" s="2"/>
    </row>
    <row r="9" spans="2:36" ht="10.5" x14ac:dyDescent="0.25">
      <c r="B9" s="18" t="s">
        <v>12</v>
      </c>
      <c r="C9" s="19"/>
      <c r="D9" s="258" t="s">
        <v>18</v>
      </c>
      <c r="E9" s="258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</row>
    <row r="11" spans="2:36" ht="10.5" x14ac:dyDescent="0.25">
      <c r="B11" s="8" t="s">
        <v>13</v>
      </c>
      <c r="C11" s="21">
        <f>SUM(C12:C15)</f>
        <v>269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0"/>
    </row>
    <row r="12" spans="2:36" x14ac:dyDescent="0.2">
      <c r="B12" s="11" t="s">
        <v>19</v>
      </c>
      <c r="C12" s="22">
        <f>SUM(D12:AH12)</f>
        <v>45</v>
      </c>
      <c r="D12" s="247" t="s">
        <v>29</v>
      </c>
      <c r="E12" s="247"/>
      <c r="F12" s="247"/>
      <c r="G12" s="247"/>
      <c r="H12" s="248"/>
      <c r="I12" s="12"/>
      <c r="J12" s="12"/>
      <c r="K12" s="12">
        <v>30</v>
      </c>
      <c r="L12" s="12">
        <v>15</v>
      </c>
      <c r="M12" s="12"/>
      <c r="N12" s="255" t="s">
        <v>30</v>
      </c>
      <c r="O12" s="247"/>
      <c r="P12" s="247"/>
      <c r="Q12" s="247"/>
      <c r="R12" s="248"/>
      <c r="S12" s="12"/>
      <c r="T12" s="12"/>
      <c r="U12" s="12"/>
      <c r="V12" s="12"/>
      <c r="W12" s="12"/>
      <c r="X12" s="12"/>
      <c r="Y12" s="255" t="s">
        <v>30</v>
      </c>
      <c r="Z12" s="247"/>
      <c r="AA12" s="247"/>
      <c r="AB12" s="247"/>
      <c r="AC12" s="247"/>
      <c r="AD12" s="247"/>
      <c r="AE12" s="247"/>
      <c r="AF12" s="247"/>
      <c r="AG12" s="247"/>
      <c r="AH12" s="248"/>
    </row>
    <row r="13" spans="2:36" x14ac:dyDescent="0.2">
      <c r="B13" s="11" t="s">
        <v>20</v>
      </c>
      <c r="C13" s="22">
        <f>SUM(D13:AH13)</f>
        <v>60</v>
      </c>
      <c r="D13" s="249"/>
      <c r="E13" s="249"/>
      <c r="F13" s="249"/>
      <c r="G13" s="249"/>
      <c r="H13" s="250"/>
      <c r="I13" s="12"/>
      <c r="J13" s="12"/>
      <c r="K13" s="12"/>
      <c r="L13" s="12"/>
      <c r="M13" s="12"/>
      <c r="N13" s="256"/>
      <c r="O13" s="249"/>
      <c r="P13" s="249"/>
      <c r="Q13" s="249"/>
      <c r="R13" s="250"/>
      <c r="S13" s="12"/>
      <c r="T13" s="12"/>
      <c r="U13" s="12"/>
      <c r="V13" s="12">
        <v>30</v>
      </c>
      <c r="W13" s="12">
        <v>30</v>
      </c>
      <c r="X13" s="12"/>
      <c r="Y13" s="256"/>
      <c r="Z13" s="249"/>
      <c r="AA13" s="249"/>
      <c r="AB13" s="249"/>
      <c r="AC13" s="249"/>
      <c r="AD13" s="249"/>
      <c r="AE13" s="249"/>
      <c r="AF13" s="249"/>
      <c r="AG13" s="249"/>
      <c r="AH13" s="250"/>
    </row>
    <row r="14" spans="2:36" x14ac:dyDescent="0.2">
      <c r="B14" s="11" t="s">
        <v>21</v>
      </c>
      <c r="C14" s="22">
        <f>SUM(D14:AH14)</f>
        <v>82</v>
      </c>
      <c r="D14" s="249"/>
      <c r="E14" s="249"/>
      <c r="F14" s="249"/>
      <c r="G14" s="249"/>
      <c r="H14" s="250"/>
      <c r="I14" s="12"/>
      <c r="J14" s="12">
        <v>20</v>
      </c>
      <c r="K14" s="12"/>
      <c r="L14" s="12"/>
      <c r="M14" s="12">
        <v>20</v>
      </c>
      <c r="N14" s="256"/>
      <c r="O14" s="249"/>
      <c r="P14" s="249"/>
      <c r="Q14" s="249"/>
      <c r="R14" s="250"/>
      <c r="S14" s="12"/>
      <c r="T14" s="12">
        <v>6</v>
      </c>
      <c r="U14" s="12">
        <v>6</v>
      </c>
      <c r="V14" s="12"/>
      <c r="W14" s="12"/>
      <c r="X14" s="12">
        <v>30</v>
      </c>
      <c r="Y14" s="256"/>
      <c r="Z14" s="249"/>
      <c r="AA14" s="249"/>
      <c r="AB14" s="249"/>
      <c r="AC14" s="249"/>
      <c r="AD14" s="249"/>
      <c r="AE14" s="249"/>
      <c r="AF14" s="249"/>
      <c r="AG14" s="249"/>
      <c r="AH14" s="250"/>
    </row>
    <row r="15" spans="2:36" x14ac:dyDescent="0.2">
      <c r="B15" s="13" t="s">
        <v>22</v>
      </c>
      <c r="C15" s="23">
        <f>SUM(D15:AH15)</f>
        <v>82</v>
      </c>
      <c r="D15" s="251"/>
      <c r="E15" s="251"/>
      <c r="F15" s="251"/>
      <c r="G15" s="251"/>
      <c r="H15" s="252"/>
      <c r="I15" s="14">
        <v>32</v>
      </c>
      <c r="J15" s="14"/>
      <c r="K15" s="14"/>
      <c r="L15" s="14"/>
      <c r="M15" s="14"/>
      <c r="N15" s="257"/>
      <c r="O15" s="251"/>
      <c r="P15" s="251"/>
      <c r="Q15" s="251"/>
      <c r="R15" s="252"/>
      <c r="S15" s="14">
        <v>30</v>
      </c>
      <c r="T15" s="14">
        <v>20</v>
      </c>
      <c r="U15" s="14"/>
      <c r="V15" s="14"/>
      <c r="W15" s="14"/>
      <c r="X15" s="14"/>
      <c r="Y15" s="257"/>
      <c r="Z15" s="251"/>
      <c r="AA15" s="251"/>
      <c r="AB15" s="251"/>
      <c r="AC15" s="251"/>
      <c r="AD15" s="251"/>
      <c r="AE15" s="251"/>
      <c r="AF15" s="251"/>
      <c r="AG15" s="251"/>
      <c r="AH15" s="252"/>
    </row>
    <row r="16" spans="2:36" x14ac:dyDescent="0.2">
      <c r="B16" s="4"/>
      <c r="C16" s="4"/>
    </row>
    <row r="17" spans="2:34" ht="10.5" x14ac:dyDescent="0.25">
      <c r="B17" s="8" t="s">
        <v>14</v>
      </c>
      <c r="C17" s="21">
        <f>SUM(C18:C21)</f>
        <v>3150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0"/>
    </row>
    <row r="18" spans="2:34" x14ac:dyDescent="0.2">
      <c r="B18" s="11" t="s">
        <v>23</v>
      </c>
      <c r="C18" s="22">
        <f>SUM(D18:AH18)</f>
        <v>1950</v>
      </c>
      <c r="D18" s="12">
        <v>200</v>
      </c>
      <c r="E18" s="12">
        <v>250</v>
      </c>
      <c r="F18" s="12">
        <v>250</v>
      </c>
      <c r="G18" s="12">
        <v>250</v>
      </c>
      <c r="H18" s="12">
        <v>250</v>
      </c>
      <c r="I18" s="12"/>
      <c r="J18" s="12"/>
      <c r="K18" s="12"/>
      <c r="L18" s="255" t="s">
        <v>30</v>
      </c>
      <c r="M18" s="247"/>
      <c r="N18" s="247"/>
      <c r="O18" s="248"/>
      <c r="P18" s="12">
        <v>250</v>
      </c>
      <c r="Q18" s="12">
        <v>250</v>
      </c>
      <c r="R18" s="12">
        <v>250</v>
      </c>
      <c r="S18" s="12"/>
      <c r="T18" s="12"/>
      <c r="U18" s="12"/>
      <c r="V18" s="255" t="s">
        <v>30</v>
      </c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8"/>
    </row>
    <row r="19" spans="2:34" x14ac:dyDescent="0.2">
      <c r="B19" s="11" t="s">
        <v>24</v>
      </c>
      <c r="C19" s="22">
        <f>SUM(D19:AH19)</f>
        <v>0</v>
      </c>
      <c r="D19" s="12"/>
      <c r="E19" s="12"/>
      <c r="F19" s="12"/>
      <c r="G19" s="12"/>
      <c r="H19" s="12"/>
      <c r="I19" s="12"/>
      <c r="J19" s="12"/>
      <c r="K19" s="12"/>
      <c r="L19" s="256"/>
      <c r="M19" s="249"/>
      <c r="N19" s="249"/>
      <c r="O19" s="250"/>
      <c r="P19" s="12"/>
      <c r="Q19" s="12"/>
      <c r="R19" s="12"/>
      <c r="S19" s="12"/>
      <c r="T19" s="12"/>
      <c r="U19" s="12"/>
      <c r="V19" s="256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50"/>
    </row>
    <row r="20" spans="2:34" x14ac:dyDescent="0.2">
      <c r="B20" s="11" t="s">
        <v>32</v>
      </c>
      <c r="C20" s="22">
        <f>SUM(D20:AH20)</f>
        <v>1200</v>
      </c>
      <c r="D20" s="12"/>
      <c r="E20" s="12"/>
      <c r="F20" s="12"/>
      <c r="G20" s="12"/>
      <c r="H20" s="12"/>
      <c r="I20" s="12">
        <v>200</v>
      </c>
      <c r="J20" s="12">
        <v>200</v>
      </c>
      <c r="K20" s="12">
        <v>200</v>
      </c>
      <c r="L20" s="256"/>
      <c r="M20" s="249"/>
      <c r="N20" s="249"/>
      <c r="O20" s="250"/>
      <c r="P20" s="12"/>
      <c r="Q20" s="12"/>
      <c r="R20" s="12"/>
      <c r="S20" s="12">
        <v>200</v>
      </c>
      <c r="T20" s="12">
        <v>200</v>
      </c>
      <c r="U20" s="12">
        <v>200</v>
      </c>
      <c r="V20" s="256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50"/>
    </row>
    <row r="21" spans="2:34" x14ac:dyDescent="0.2">
      <c r="B21" s="13" t="s">
        <v>25</v>
      </c>
      <c r="C21" s="23">
        <f>SUM(D21:AH21)</f>
        <v>0</v>
      </c>
      <c r="D21" s="14"/>
      <c r="E21" s="14"/>
      <c r="F21" s="14"/>
      <c r="G21" s="14"/>
      <c r="H21" s="14"/>
      <c r="I21" s="14"/>
      <c r="J21" s="14"/>
      <c r="K21" s="14"/>
      <c r="L21" s="257"/>
      <c r="M21" s="251"/>
      <c r="N21" s="251"/>
      <c r="O21" s="252"/>
      <c r="P21" s="14"/>
      <c r="Q21" s="14"/>
      <c r="R21" s="14"/>
      <c r="S21" s="14"/>
      <c r="T21" s="14"/>
      <c r="U21" s="14"/>
      <c r="V21" s="257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2"/>
    </row>
    <row r="22" spans="2:34" x14ac:dyDescent="0.2">
      <c r="B22" s="4"/>
      <c r="C22" s="4"/>
    </row>
    <row r="23" spans="2:34" ht="10.5" x14ac:dyDescent="0.25">
      <c r="B23" s="8" t="s">
        <v>15</v>
      </c>
      <c r="C23" s="21">
        <f>SUM(C24:C29)</f>
        <v>14200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0"/>
    </row>
    <row r="24" spans="2:34" x14ac:dyDescent="0.2">
      <c r="B24" s="11" t="s">
        <v>23</v>
      </c>
      <c r="C24" s="22">
        <f t="shared" ref="C24:C29" si="0">SUM(D24:AH24)</f>
        <v>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5"/>
    </row>
    <row r="25" spans="2:34" x14ac:dyDescent="0.2">
      <c r="B25" s="11" t="s">
        <v>24</v>
      </c>
      <c r="C25" s="22">
        <f t="shared" si="0"/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5"/>
    </row>
    <row r="26" spans="2:34" x14ac:dyDescent="0.2">
      <c r="B26" s="11" t="s">
        <v>31</v>
      </c>
      <c r="C26" s="22">
        <f t="shared" si="0"/>
        <v>1800</v>
      </c>
      <c r="D26" s="12">
        <v>180</v>
      </c>
      <c r="E26" s="12">
        <v>180</v>
      </c>
      <c r="F26" s="12"/>
      <c r="G26" s="12"/>
      <c r="H26" s="12">
        <v>180</v>
      </c>
      <c r="I26" s="12">
        <v>180</v>
      </c>
      <c r="J26" s="12"/>
      <c r="K26" s="12"/>
      <c r="L26" s="12"/>
      <c r="M26" s="12"/>
      <c r="N26" s="12"/>
      <c r="O26" s="12">
        <v>180</v>
      </c>
      <c r="P26" s="12">
        <v>180</v>
      </c>
      <c r="Q26" s="12"/>
      <c r="R26" s="12"/>
      <c r="S26" s="12"/>
      <c r="T26" s="12"/>
      <c r="U26" s="12"/>
      <c r="V26" s="12">
        <v>180</v>
      </c>
      <c r="W26" s="12">
        <v>180</v>
      </c>
      <c r="X26" s="12"/>
      <c r="Y26" s="12"/>
      <c r="Z26" s="12"/>
      <c r="AA26" s="12"/>
      <c r="AB26" s="12"/>
      <c r="AC26" s="12">
        <v>180</v>
      </c>
      <c r="AD26" s="12">
        <v>180</v>
      </c>
      <c r="AE26" s="12"/>
      <c r="AF26" s="12"/>
      <c r="AG26" s="12"/>
      <c r="AH26" s="15"/>
    </row>
    <row r="27" spans="2:34" x14ac:dyDescent="0.2">
      <c r="B27" s="11" t="s">
        <v>34</v>
      </c>
      <c r="C27" s="22">
        <f t="shared" si="0"/>
        <v>700</v>
      </c>
      <c r="D27" s="12"/>
      <c r="E27" s="12"/>
      <c r="F27" s="12"/>
      <c r="G27" s="12">
        <v>200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500</v>
      </c>
      <c r="AF27" s="12"/>
      <c r="AG27" s="12"/>
      <c r="AH27" s="15"/>
    </row>
    <row r="28" spans="2:34" x14ac:dyDescent="0.2">
      <c r="B28" s="11" t="s">
        <v>35</v>
      </c>
      <c r="C28" s="22">
        <f t="shared" si="0"/>
        <v>6300</v>
      </c>
      <c r="D28" s="12"/>
      <c r="E28" s="12"/>
      <c r="F28" s="12">
        <v>600</v>
      </c>
      <c r="G28" s="12">
        <v>300</v>
      </c>
      <c r="H28" s="12"/>
      <c r="I28" s="12"/>
      <c r="J28" s="12">
        <v>600</v>
      </c>
      <c r="K28" s="12">
        <v>600</v>
      </c>
      <c r="L28" s="12"/>
      <c r="M28" s="12"/>
      <c r="N28" s="12"/>
      <c r="O28" s="12"/>
      <c r="P28" s="12"/>
      <c r="Q28" s="12">
        <v>600</v>
      </c>
      <c r="R28" s="12">
        <v>600</v>
      </c>
      <c r="S28" s="12"/>
      <c r="T28" s="12"/>
      <c r="U28" s="12"/>
      <c r="V28" s="12"/>
      <c r="W28" s="12"/>
      <c r="X28" s="12">
        <v>600</v>
      </c>
      <c r="Y28" s="12">
        <v>600</v>
      </c>
      <c r="Z28" s="12"/>
      <c r="AA28" s="12"/>
      <c r="AB28" s="12"/>
      <c r="AC28" s="12"/>
      <c r="AD28" s="12"/>
      <c r="AE28" s="12"/>
      <c r="AF28" s="12">
        <v>600</v>
      </c>
      <c r="AG28" s="12">
        <v>600</v>
      </c>
      <c r="AH28" s="15">
        <v>600</v>
      </c>
    </row>
    <row r="29" spans="2:34" x14ac:dyDescent="0.2">
      <c r="B29" s="13" t="s">
        <v>33</v>
      </c>
      <c r="C29" s="23">
        <f t="shared" si="0"/>
        <v>5400</v>
      </c>
      <c r="D29" s="14"/>
      <c r="E29" s="14"/>
      <c r="F29" s="14"/>
      <c r="G29" s="14"/>
      <c r="H29" s="14"/>
      <c r="I29" s="14"/>
      <c r="J29" s="14"/>
      <c r="K29" s="14"/>
      <c r="L29" s="14">
        <v>600</v>
      </c>
      <c r="M29" s="14">
        <v>600</v>
      </c>
      <c r="N29" s="14">
        <v>600</v>
      </c>
      <c r="O29" s="14"/>
      <c r="P29" s="14"/>
      <c r="Q29" s="14"/>
      <c r="R29" s="14"/>
      <c r="S29" s="14">
        <v>600</v>
      </c>
      <c r="T29" s="14">
        <v>600</v>
      </c>
      <c r="U29" s="14">
        <v>600</v>
      </c>
      <c r="V29" s="14"/>
      <c r="W29" s="14"/>
      <c r="X29" s="14"/>
      <c r="Y29" s="14"/>
      <c r="Z29" s="14">
        <v>600</v>
      </c>
      <c r="AA29" s="14">
        <v>600</v>
      </c>
      <c r="AB29" s="14">
        <v>600</v>
      </c>
      <c r="AC29" s="14"/>
      <c r="AD29" s="14"/>
      <c r="AE29" s="14"/>
      <c r="AF29" s="14"/>
      <c r="AG29" s="14"/>
      <c r="AH29" s="16"/>
    </row>
    <row r="30" spans="2:34" ht="10.5" x14ac:dyDescent="0.25">
      <c r="B30" s="17" t="s">
        <v>36</v>
      </c>
      <c r="C30" s="25">
        <f>+C11+C17+C23</f>
        <v>17619</v>
      </c>
    </row>
    <row r="31" spans="2:34" s="7" customFormat="1" ht="10.5" x14ac:dyDescent="0.25">
      <c r="B31" s="5"/>
      <c r="C31" s="6"/>
    </row>
    <row r="32" spans="2:34" ht="10.5" x14ac:dyDescent="0.25">
      <c r="B32" s="8" t="s">
        <v>16</v>
      </c>
      <c r="C32" s="2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0"/>
    </row>
    <row r="33" spans="2:34" x14ac:dyDescent="0.2">
      <c r="B33" s="11" t="s">
        <v>38</v>
      </c>
      <c r="C33" s="22">
        <f>SUM(D33:AH33)</f>
        <v>420</v>
      </c>
      <c r="D33" s="12"/>
      <c r="E33" s="12">
        <v>24</v>
      </c>
      <c r="F33" s="12">
        <v>204</v>
      </c>
      <c r="G33" s="12">
        <v>51</v>
      </c>
      <c r="H33" s="12"/>
      <c r="I33" s="12"/>
      <c r="J33" s="12"/>
      <c r="K33" s="12"/>
      <c r="L33" s="12">
        <v>39</v>
      </c>
      <c r="M33" s="255" t="s">
        <v>30</v>
      </c>
      <c r="N33" s="247"/>
      <c r="O33" s="247"/>
      <c r="P33" s="248"/>
      <c r="Q33" s="12"/>
      <c r="R33" s="12"/>
      <c r="S33" s="12">
        <v>102</v>
      </c>
      <c r="T33" s="255" t="s">
        <v>30</v>
      </c>
      <c r="U33" s="247"/>
      <c r="V33" s="247"/>
      <c r="W33" s="247"/>
      <c r="X33" s="247"/>
      <c r="Y33" s="247"/>
      <c r="Z33" s="247"/>
      <c r="AA33" s="248"/>
      <c r="AB33" s="12"/>
      <c r="AC33" s="12"/>
      <c r="AD33" s="12"/>
      <c r="AE33" s="12"/>
      <c r="AF33" s="12"/>
      <c r="AG33" s="12"/>
      <c r="AH33" s="15"/>
    </row>
    <row r="34" spans="2:34" x14ac:dyDescent="0.2">
      <c r="B34" s="11" t="s">
        <v>39</v>
      </c>
      <c r="C34" s="22">
        <f>SUM(D34:AH34)</f>
        <v>420</v>
      </c>
      <c r="D34" s="12">
        <v>12</v>
      </c>
      <c r="E34" s="12">
        <v>27</v>
      </c>
      <c r="F34" s="12"/>
      <c r="G34" s="12">
        <v>51</v>
      </c>
      <c r="H34" s="12"/>
      <c r="I34" s="12"/>
      <c r="J34" s="12"/>
      <c r="K34" s="12"/>
      <c r="L34" s="12"/>
      <c r="M34" s="256"/>
      <c r="N34" s="249"/>
      <c r="O34" s="249"/>
      <c r="P34" s="250"/>
      <c r="Q34" s="12">
        <v>39</v>
      </c>
      <c r="R34" s="12">
        <v>102</v>
      </c>
      <c r="S34" s="12">
        <v>39</v>
      </c>
      <c r="T34" s="256"/>
      <c r="U34" s="249"/>
      <c r="V34" s="249"/>
      <c r="W34" s="249"/>
      <c r="X34" s="249"/>
      <c r="Y34" s="249"/>
      <c r="Z34" s="249"/>
      <c r="AA34" s="250"/>
      <c r="AB34" s="12">
        <v>78</v>
      </c>
      <c r="AC34" s="12">
        <v>72</v>
      </c>
      <c r="AD34" s="12"/>
      <c r="AE34" s="12"/>
      <c r="AF34" s="12"/>
      <c r="AG34" s="12"/>
      <c r="AH34" s="15"/>
    </row>
    <row r="35" spans="2:34" x14ac:dyDescent="0.2">
      <c r="B35" s="11" t="s">
        <v>25</v>
      </c>
      <c r="C35" s="22">
        <f>SUM(D35:AH35)</f>
        <v>0</v>
      </c>
      <c r="D35" s="12"/>
      <c r="E35" s="12"/>
      <c r="F35" s="12"/>
      <c r="G35" s="12"/>
      <c r="H35" s="12"/>
      <c r="I35" s="12"/>
      <c r="J35" s="12"/>
      <c r="K35" s="12"/>
      <c r="L35" s="12"/>
      <c r="M35" s="256"/>
      <c r="N35" s="249"/>
      <c r="O35" s="249"/>
      <c r="P35" s="250"/>
      <c r="Q35" s="12"/>
      <c r="R35" s="12"/>
      <c r="S35" s="12"/>
      <c r="T35" s="256"/>
      <c r="U35" s="249"/>
      <c r="V35" s="249"/>
      <c r="W35" s="249"/>
      <c r="X35" s="249"/>
      <c r="Y35" s="249"/>
      <c r="Z35" s="249"/>
      <c r="AA35" s="250"/>
      <c r="AB35" s="12"/>
      <c r="AC35" s="12"/>
      <c r="AD35" s="12"/>
      <c r="AE35" s="12"/>
      <c r="AF35" s="12"/>
      <c r="AG35" s="12"/>
      <c r="AH35" s="15"/>
    </row>
    <row r="36" spans="2:34" x14ac:dyDescent="0.2">
      <c r="B36" s="13" t="s">
        <v>26</v>
      </c>
      <c r="C36" s="23">
        <f>SUM(D36:AH36)</f>
        <v>450</v>
      </c>
      <c r="D36" s="14"/>
      <c r="E36" s="14"/>
      <c r="F36" s="14"/>
      <c r="G36" s="14"/>
      <c r="H36" s="14">
        <v>50</v>
      </c>
      <c r="I36" s="14">
        <v>50</v>
      </c>
      <c r="J36" s="14">
        <v>50</v>
      </c>
      <c r="K36" s="14">
        <v>50</v>
      </c>
      <c r="L36" s="14"/>
      <c r="M36" s="257"/>
      <c r="N36" s="251"/>
      <c r="O36" s="251"/>
      <c r="P36" s="252"/>
      <c r="Q36" s="14"/>
      <c r="R36" s="14"/>
      <c r="S36" s="14"/>
      <c r="T36" s="257"/>
      <c r="U36" s="251"/>
      <c r="V36" s="251"/>
      <c r="W36" s="251"/>
      <c r="X36" s="251"/>
      <c r="Y36" s="251"/>
      <c r="Z36" s="251"/>
      <c r="AA36" s="252"/>
      <c r="AB36" s="14"/>
      <c r="AC36" s="14"/>
      <c r="AD36" s="14">
        <v>50</v>
      </c>
      <c r="AE36" s="14">
        <v>50</v>
      </c>
      <c r="AF36" s="14">
        <v>50</v>
      </c>
      <c r="AG36" s="14">
        <v>50</v>
      </c>
      <c r="AH36" s="16">
        <v>50</v>
      </c>
    </row>
    <row r="37" spans="2:34" x14ac:dyDescent="0.2">
      <c r="B37" s="4"/>
      <c r="C37" s="4"/>
    </row>
    <row r="38" spans="2:34" ht="10.5" x14ac:dyDescent="0.25">
      <c r="B38" s="8" t="s">
        <v>17</v>
      </c>
      <c r="C38" s="2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0"/>
    </row>
    <row r="39" spans="2:34" x14ac:dyDescent="0.2">
      <c r="B39" s="13" t="s">
        <v>27</v>
      </c>
      <c r="C39" s="23">
        <f>SUM(D39:AH39)</f>
        <v>6000</v>
      </c>
      <c r="D39" s="14">
        <v>300</v>
      </c>
      <c r="E39" s="14">
        <v>300</v>
      </c>
      <c r="F39" s="14"/>
      <c r="G39" s="14">
        <v>300</v>
      </c>
      <c r="H39" s="14">
        <v>300</v>
      </c>
      <c r="I39" s="14">
        <v>300</v>
      </c>
      <c r="J39" s="14"/>
      <c r="K39" s="14">
        <v>300</v>
      </c>
      <c r="L39" s="14">
        <v>300</v>
      </c>
      <c r="M39" s="14">
        <v>300</v>
      </c>
      <c r="N39" s="14">
        <v>300</v>
      </c>
      <c r="O39" s="14"/>
      <c r="P39" s="14"/>
      <c r="Q39" s="14">
        <v>300</v>
      </c>
      <c r="R39" s="14">
        <v>300</v>
      </c>
      <c r="S39" s="14">
        <v>300</v>
      </c>
      <c r="T39" s="14">
        <v>300</v>
      </c>
      <c r="U39" s="14"/>
      <c r="V39" s="14"/>
      <c r="W39" s="14"/>
      <c r="X39" s="14">
        <v>300</v>
      </c>
      <c r="Y39" s="14">
        <v>300</v>
      </c>
      <c r="Z39" s="14">
        <v>300</v>
      </c>
      <c r="AA39" s="14">
        <v>300</v>
      </c>
      <c r="AB39" s="14"/>
      <c r="AC39" s="14"/>
      <c r="AD39" s="14"/>
      <c r="AE39" s="14"/>
      <c r="AF39" s="14">
        <v>300</v>
      </c>
      <c r="AG39" s="14">
        <v>300</v>
      </c>
      <c r="AH39" s="16">
        <v>300</v>
      </c>
    </row>
    <row r="40" spans="2:34" ht="10.5" x14ac:dyDescent="0.25">
      <c r="B40" s="17" t="s">
        <v>37</v>
      </c>
      <c r="C40" s="25">
        <f>SUM(C32:C39)</f>
        <v>7290</v>
      </c>
    </row>
  </sheetData>
  <mergeCells count="15">
    <mergeCell ref="V18:AH21"/>
    <mergeCell ref="L18:O21"/>
    <mergeCell ref="D9:AH9"/>
    <mergeCell ref="M33:P36"/>
    <mergeCell ref="T33:AA36"/>
    <mergeCell ref="D2:AH2"/>
    <mergeCell ref="D12:H15"/>
    <mergeCell ref="D4:AH4"/>
    <mergeCell ref="D7:H7"/>
    <mergeCell ref="I7:O7"/>
    <mergeCell ref="P7:V7"/>
    <mergeCell ref="W7:AC7"/>
    <mergeCell ref="AD7:AH7"/>
    <mergeCell ref="Y12:AH15"/>
    <mergeCell ref="N12:R15"/>
  </mergeCells>
  <pageMargins left="0.25" right="0.25" top="0.75" bottom="0.75" header="0.3" footer="0.3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C73"/>
  <sheetViews>
    <sheetView showGridLines="0" tabSelected="1" zoomScale="90" zoomScaleNormal="9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K35" sqref="AK35"/>
    </sheetView>
  </sheetViews>
  <sheetFormatPr baseColWidth="10" defaultColWidth="11.453125" defaultRowHeight="10" x14ac:dyDescent="0.35"/>
  <cols>
    <col min="1" max="1" width="2.7265625" style="50" customWidth="1"/>
    <col min="2" max="2" width="24.1796875" style="50" customWidth="1"/>
    <col min="3" max="3" width="8.54296875" style="50" customWidth="1"/>
    <col min="4" max="4" width="11.26953125" style="50" customWidth="1"/>
    <col min="5" max="5" width="9.26953125" style="122" customWidth="1"/>
    <col min="6" max="14" width="6.7265625" style="140" hidden="1" customWidth="1"/>
    <col min="15" max="18" width="6.7265625" style="122" hidden="1" customWidth="1"/>
    <col min="19" max="19" width="8" style="140" hidden="1" customWidth="1"/>
    <col min="20" max="27" width="6.7265625" style="140" hidden="1" customWidth="1"/>
    <col min="28" max="33" width="6.7265625" style="122" hidden="1" customWidth="1"/>
    <col min="34" max="36" width="6.7265625" style="122" customWidth="1"/>
    <col min="37" max="38" width="11.453125" style="50"/>
    <col min="39" max="39" width="11.26953125" style="50" customWidth="1"/>
    <col min="40" max="40" width="10.1796875" style="122" hidden="1" customWidth="1"/>
    <col min="41" max="49" width="6.7265625" style="140" customWidth="1"/>
    <col min="50" max="53" width="6.7265625" style="122" customWidth="1"/>
    <col min="54" max="54" width="8" style="140" customWidth="1"/>
    <col min="55" max="56" width="6.7265625" style="140" customWidth="1"/>
    <col min="57" max="62" width="6.7265625" style="140" hidden="1" customWidth="1"/>
    <col min="63" max="71" width="6.7265625" style="122" hidden="1" customWidth="1"/>
    <col min="72" max="72" width="0" style="50" hidden="1" customWidth="1"/>
    <col min="73" max="16384" width="11.453125" style="50"/>
  </cols>
  <sheetData>
    <row r="1" spans="2:71" x14ac:dyDescent="0.35">
      <c r="Q1" s="140"/>
      <c r="R1" s="140"/>
      <c r="AZ1" s="140"/>
      <c r="BA1" s="140"/>
    </row>
    <row r="2" spans="2:71" ht="10.5" x14ac:dyDescent="0.35">
      <c r="B2" s="259" t="s">
        <v>101</v>
      </c>
      <c r="C2" s="259"/>
      <c r="D2" s="259"/>
      <c r="E2" s="232"/>
      <c r="Q2" s="140"/>
      <c r="R2" s="140"/>
      <c r="S2" s="151"/>
      <c r="AN2" s="190"/>
      <c r="AZ2" s="140"/>
      <c r="BA2" s="140"/>
      <c r="BB2" s="151"/>
    </row>
    <row r="4" spans="2:71" ht="10.5" x14ac:dyDescent="0.35">
      <c r="F4" s="134" t="s">
        <v>2</v>
      </c>
      <c r="G4" s="134" t="s">
        <v>3</v>
      </c>
      <c r="H4" s="134" t="s">
        <v>4</v>
      </c>
      <c r="I4" s="166" t="s">
        <v>5</v>
      </c>
      <c r="J4" s="166" t="s">
        <v>6</v>
      </c>
      <c r="K4" s="134" t="s">
        <v>1</v>
      </c>
      <c r="L4" s="134" t="s">
        <v>1</v>
      </c>
      <c r="M4" s="83" t="s">
        <v>2</v>
      </c>
      <c r="N4" s="83" t="s">
        <v>3</v>
      </c>
      <c r="O4" s="83" t="s">
        <v>4</v>
      </c>
      <c r="P4" s="166" t="s">
        <v>5</v>
      </c>
      <c r="Q4" s="134" t="s">
        <v>6</v>
      </c>
      <c r="R4" s="134" t="s">
        <v>1</v>
      </c>
      <c r="S4" s="134" t="s">
        <v>1</v>
      </c>
      <c r="T4" s="134" t="s">
        <v>2</v>
      </c>
      <c r="U4" s="134" t="s">
        <v>3</v>
      </c>
      <c r="V4" s="134" t="s">
        <v>4</v>
      </c>
      <c r="W4" s="166" t="s">
        <v>5</v>
      </c>
      <c r="X4" s="134" t="s">
        <v>6</v>
      </c>
      <c r="Y4" s="166" t="s">
        <v>1</v>
      </c>
      <c r="Z4" s="83" t="s">
        <v>1</v>
      </c>
      <c r="AA4" s="134" t="s">
        <v>2</v>
      </c>
      <c r="AB4" s="134" t="s">
        <v>3</v>
      </c>
      <c r="AC4" s="134" t="s">
        <v>4</v>
      </c>
      <c r="AD4" s="166" t="s">
        <v>5</v>
      </c>
      <c r="AE4" s="83" t="s">
        <v>6</v>
      </c>
      <c r="AF4" s="83" t="s">
        <v>1</v>
      </c>
      <c r="AG4" s="83" t="s">
        <v>1</v>
      </c>
      <c r="AH4" s="83" t="s">
        <v>2</v>
      </c>
      <c r="AI4" s="83" t="s">
        <v>3</v>
      </c>
      <c r="AJ4" s="83" t="s">
        <v>4</v>
      </c>
      <c r="AO4" s="166" t="s">
        <v>5</v>
      </c>
      <c r="AP4" s="134" t="s">
        <v>6</v>
      </c>
      <c r="AQ4" s="134" t="s">
        <v>1</v>
      </c>
      <c r="AR4" s="134" t="s">
        <v>1</v>
      </c>
      <c r="AS4" s="83" t="s">
        <v>2</v>
      </c>
      <c r="AT4" s="83" t="s">
        <v>3</v>
      </c>
      <c r="AU4" s="166" t="s">
        <v>4</v>
      </c>
      <c r="AV4" s="166" t="s">
        <v>5</v>
      </c>
      <c r="AW4" s="134" t="s">
        <v>6</v>
      </c>
      <c r="AX4" s="134" t="s">
        <v>1</v>
      </c>
      <c r="AY4" s="134" t="s">
        <v>1</v>
      </c>
      <c r="AZ4" s="134" t="s">
        <v>2</v>
      </c>
      <c r="BA4" s="134" t="s">
        <v>3</v>
      </c>
      <c r="BB4" s="134" t="s">
        <v>4</v>
      </c>
      <c r="BC4" s="166" t="s">
        <v>5</v>
      </c>
      <c r="BD4" s="166" t="s">
        <v>6</v>
      </c>
      <c r="BE4" s="235" t="s">
        <v>1</v>
      </c>
      <c r="BF4" s="83" t="s">
        <v>1</v>
      </c>
      <c r="BG4" s="134" t="s">
        <v>2</v>
      </c>
      <c r="BH4" s="134" t="s">
        <v>3</v>
      </c>
      <c r="BI4" s="134" t="s">
        <v>4</v>
      </c>
      <c r="BJ4" s="166" t="s">
        <v>5</v>
      </c>
      <c r="BK4" s="83" t="s">
        <v>6</v>
      </c>
      <c r="BL4" s="83" t="s">
        <v>1</v>
      </c>
      <c r="BM4" s="83" t="s">
        <v>1</v>
      </c>
      <c r="BN4" s="83" t="s">
        <v>2</v>
      </c>
      <c r="BO4" s="83" t="s">
        <v>3</v>
      </c>
      <c r="BP4" s="83" t="s">
        <v>4</v>
      </c>
      <c r="BQ4" s="166" t="s">
        <v>5</v>
      </c>
      <c r="BR4" s="83" t="s">
        <v>6</v>
      </c>
      <c r="BS4" s="83" t="s">
        <v>1</v>
      </c>
    </row>
    <row r="5" spans="2:71" ht="10.5" x14ac:dyDescent="0.35">
      <c r="D5" s="51" t="s">
        <v>70</v>
      </c>
      <c r="E5" s="52"/>
      <c r="F5" s="134">
        <v>1</v>
      </c>
      <c r="G5" s="134">
        <v>2</v>
      </c>
      <c r="H5" s="134">
        <v>3</v>
      </c>
      <c r="I5" s="134">
        <v>4</v>
      </c>
      <c r="J5" s="134">
        <v>5</v>
      </c>
      <c r="K5" s="134">
        <v>6</v>
      </c>
      <c r="L5" s="134">
        <v>7</v>
      </c>
      <c r="M5" s="134">
        <v>8</v>
      </c>
      <c r="N5" s="134">
        <v>9</v>
      </c>
      <c r="O5" s="134">
        <v>10</v>
      </c>
      <c r="P5" s="134">
        <v>11</v>
      </c>
      <c r="Q5" s="134">
        <v>12</v>
      </c>
      <c r="R5" s="134">
        <v>13</v>
      </c>
      <c r="S5" s="134">
        <v>14</v>
      </c>
      <c r="T5" s="134">
        <v>15</v>
      </c>
      <c r="U5" s="134">
        <v>16</v>
      </c>
      <c r="V5" s="134">
        <v>17</v>
      </c>
      <c r="W5" s="134">
        <v>18</v>
      </c>
      <c r="X5" s="134">
        <v>19</v>
      </c>
      <c r="Y5" s="134">
        <v>20</v>
      </c>
      <c r="Z5" s="134">
        <v>21</v>
      </c>
      <c r="AA5" s="134">
        <v>22</v>
      </c>
      <c r="AB5" s="134">
        <v>23</v>
      </c>
      <c r="AC5" s="134">
        <v>24</v>
      </c>
      <c r="AD5" s="134">
        <v>25</v>
      </c>
      <c r="AE5" s="134">
        <v>26</v>
      </c>
      <c r="AF5" s="134">
        <v>27</v>
      </c>
      <c r="AG5" s="134">
        <v>28</v>
      </c>
      <c r="AH5" s="134">
        <v>29</v>
      </c>
      <c r="AI5" s="134">
        <v>30</v>
      </c>
      <c r="AJ5" s="134">
        <v>31</v>
      </c>
      <c r="AM5" s="51" t="s">
        <v>70</v>
      </c>
      <c r="AN5" s="52"/>
      <c r="AO5" s="134">
        <v>1</v>
      </c>
      <c r="AP5" s="134">
        <v>2</v>
      </c>
      <c r="AQ5" s="134">
        <v>3</v>
      </c>
      <c r="AR5" s="134">
        <v>4</v>
      </c>
      <c r="AS5" s="134">
        <v>5</v>
      </c>
      <c r="AT5" s="134">
        <v>6</v>
      </c>
      <c r="AU5" s="134">
        <v>7</v>
      </c>
      <c r="AV5" s="134">
        <v>8</v>
      </c>
      <c r="AW5" s="134">
        <v>9</v>
      </c>
      <c r="AX5" s="134">
        <v>10</v>
      </c>
      <c r="AY5" s="134">
        <v>11</v>
      </c>
      <c r="AZ5" s="134">
        <v>12</v>
      </c>
      <c r="BA5" s="134">
        <v>13</v>
      </c>
      <c r="BB5" s="134">
        <v>14</v>
      </c>
      <c r="BC5" s="134">
        <v>15</v>
      </c>
      <c r="BD5" s="134">
        <v>16</v>
      </c>
      <c r="BE5" s="235">
        <v>17</v>
      </c>
      <c r="BF5" s="134">
        <v>18</v>
      </c>
      <c r="BG5" s="134">
        <v>19</v>
      </c>
      <c r="BH5" s="134">
        <v>20</v>
      </c>
      <c r="BI5" s="134">
        <v>21</v>
      </c>
      <c r="BJ5" s="134">
        <v>22</v>
      </c>
      <c r="BK5" s="134">
        <v>23</v>
      </c>
      <c r="BL5" s="134">
        <v>24</v>
      </c>
      <c r="BM5" s="134">
        <v>25</v>
      </c>
      <c r="BN5" s="134">
        <v>26</v>
      </c>
      <c r="BO5" s="134">
        <v>27</v>
      </c>
      <c r="BP5" s="134">
        <v>28</v>
      </c>
      <c r="BQ5" s="134">
        <v>29</v>
      </c>
      <c r="BR5" s="134">
        <v>30</v>
      </c>
      <c r="BS5" s="134">
        <v>31</v>
      </c>
    </row>
    <row r="6" spans="2:71" ht="14.25" customHeight="1" x14ac:dyDescent="0.35">
      <c r="B6" s="120" t="s">
        <v>66</v>
      </c>
      <c r="C6" s="121"/>
      <c r="D6" s="157">
        <f>SUM(D7:D11)</f>
        <v>5078.4670000000006</v>
      </c>
      <c r="E6" s="141"/>
      <c r="F6" s="188">
        <f>+D6</f>
        <v>5078.4670000000006</v>
      </c>
      <c r="G6" s="188">
        <f t="shared" ref="G6:I6" si="0">+E6</f>
        <v>0</v>
      </c>
      <c r="H6" s="188">
        <f t="shared" si="0"/>
        <v>5078.4670000000006</v>
      </c>
      <c r="I6" s="188">
        <f t="shared" si="0"/>
        <v>0</v>
      </c>
      <c r="J6" s="188">
        <f t="shared" ref="J6:AJ6" si="1">SUM(J7:J9)</f>
        <v>5718.4670000000006</v>
      </c>
      <c r="K6" s="188">
        <f t="shared" si="1"/>
        <v>5718.4670000000006</v>
      </c>
      <c r="L6" s="188">
        <f t="shared" si="1"/>
        <v>5786.4670000000006</v>
      </c>
      <c r="M6" s="188">
        <f t="shared" si="1"/>
        <v>6222.4670000000006</v>
      </c>
      <c r="N6" s="188">
        <f t="shared" si="1"/>
        <v>6222.4670000000006</v>
      </c>
      <c r="O6" s="158">
        <f t="shared" si="1"/>
        <v>6222.4670000000006</v>
      </c>
      <c r="P6" s="158">
        <f t="shared" si="1"/>
        <v>6222.4670000000006</v>
      </c>
      <c r="Q6" s="158">
        <f t="shared" si="1"/>
        <v>6222.4670000000006</v>
      </c>
      <c r="R6" s="158">
        <f t="shared" si="1"/>
        <v>6222.4670000000006</v>
      </c>
      <c r="S6" s="188">
        <f t="shared" si="1"/>
        <v>6222.4670000000006</v>
      </c>
      <c r="T6" s="188">
        <f t="shared" si="1"/>
        <v>5078.4670000000006</v>
      </c>
      <c r="U6" s="188">
        <f t="shared" si="1"/>
        <v>5758.4670000000006</v>
      </c>
      <c r="V6" s="189">
        <f t="shared" si="1"/>
        <v>6504.4670000000006</v>
      </c>
      <c r="W6" s="189">
        <f t="shared" si="1"/>
        <v>6980.4670000000006</v>
      </c>
      <c r="X6" s="186">
        <f t="shared" si="1"/>
        <v>6980.4670000000006</v>
      </c>
      <c r="Y6" s="189">
        <f t="shared" si="1"/>
        <v>7322.4670000000006</v>
      </c>
      <c r="Z6" s="189">
        <f t="shared" si="1"/>
        <v>7322.4670000000006</v>
      </c>
      <c r="AA6" s="189">
        <f t="shared" si="1"/>
        <v>5078.4670000000006</v>
      </c>
      <c r="AB6" s="184">
        <f t="shared" si="1"/>
        <v>5284.4670000000006</v>
      </c>
      <c r="AC6" s="184">
        <f t="shared" si="1"/>
        <v>5662.4670000000006</v>
      </c>
      <c r="AD6" s="184">
        <f t="shared" si="1"/>
        <v>5868.4670000000006</v>
      </c>
      <c r="AE6" s="184">
        <f t="shared" si="1"/>
        <v>5868.4670000000006</v>
      </c>
      <c r="AF6" s="184">
        <f t="shared" si="1"/>
        <v>6074.4670000000006</v>
      </c>
      <c r="AG6" s="184">
        <f t="shared" si="1"/>
        <v>6302.4670000000006</v>
      </c>
      <c r="AH6" s="184">
        <f t="shared" si="1"/>
        <v>5078.4670000000006</v>
      </c>
      <c r="AI6" s="184">
        <f t="shared" si="1"/>
        <v>5580.4670000000006</v>
      </c>
      <c r="AJ6" s="185">
        <f t="shared" si="1"/>
        <v>5988.4670000000006</v>
      </c>
      <c r="AM6" s="157">
        <f>SUM(AM7:AM11)</f>
        <v>5988.4670000000006</v>
      </c>
      <c r="AN6" s="141"/>
      <c r="AO6" s="188">
        <f>+AM6</f>
        <v>5988.4670000000006</v>
      </c>
      <c r="AP6" s="188">
        <f t="shared" ref="AP6" si="2">+AN6</f>
        <v>0</v>
      </c>
      <c r="AQ6" s="188">
        <f t="shared" ref="AQ6" si="3">+AO6</f>
        <v>5988.4670000000006</v>
      </c>
      <c r="AR6" s="188">
        <f t="shared" ref="AR6" si="4">+AP6</f>
        <v>0</v>
      </c>
      <c r="AS6" s="188">
        <f t="shared" ref="AS6:BS6" si="5">SUM(AS7:AS9)</f>
        <v>7243.4670000000006</v>
      </c>
      <c r="AT6" s="188">
        <f t="shared" si="5"/>
        <v>7686.4670000000006</v>
      </c>
      <c r="AU6" s="188">
        <f t="shared" si="5"/>
        <v>8093.4670000000006</v>
      </c>
      <c r="AV6" s="188">
        <f t="shared" si="5"/>
        <v>8093.4670000000006</v>
      </c>
      <c r="AW6" s="188">
        <f t="shared" si="5"/>
        <v>8093.4670000000006</v>
      </c>
      <c r="AX6" s="158">
        <f t="shared" si="5"/>
        <v>8093.4670000000006</v>
      </c>
      <c r="AY6" s="158">
        <f t="shared" si="5"/>
        <v>8093.4670000000006</v>
      </c>
      <c r="AZ6" s="158">
        <f t="shared" si="5"/>
        <v>8093.4670000000006</v>
      </c>
      <c r="BA6" s="158">
        <f t="shared" si="5"/>
        <v>8093.4670000000006</v>
      </c>
      <c r="BB6" s="188">
        <f t="shared" si="5"/>
        <v>8093.4670000000006</v>
      </c>
      <c r="BC6" s="188">
        <f t="shared" si="5"/>
        <v>5988.4670000000006</v>
      </c>
      <c r="BD6" s="236">
        <f t="shared" si="5"/>
        <v>5988.4670000000006</v>
      </c>
      <c r="BE6" s="189">
        <f t="shared" si="5"/>
        <v>5988.4670000000006</v>
      </c>
      <c r="BF6" s="189">
        <f t="shared" si="5"/>
        <v>6431.4670000000006</v>
      </c>
      <c r="BG6" s="186">
        <f t="shared" si="5"/>
        <v>6806.4670000000006</v>
      </c>
      <c r="BH6" s="189">
        <f t="shared" si="5"/>
        <v>7315.4670000000006</v>
      </c>
      <c r="BI6" s="189">
        <f t="shared" si="5"/>
        <v>7858.4670000000006</v>
      </c>
      <c r="BJ6" s="189">
        <f t="shared" si="5"/>
        <v>8267.4670000000006</v>
      </c>
      <c r="BK6" s="184">
        <f t="shared" si="5"/>
        <v>8267.4670000000006</v>
      </c>
      <c r="BL6" s="184">
        <f t="shared" si="5"/>
        <v>8744.4670000000006</v>
      </c>
      <c r="BM6" s="184">
        <f t="shared" si="5"/>
        <v>8983.4670000000006</v>
      </c>
      <c r="BN6" s="184">
        <f t="shared" si="5"/>
        <v>9458.4670000000006</v>
      </c>
      <c r="BO6" s="184">
        <f t="shared" si="5"/>
        <v>9797.4670000000006</v>
      </c>
      <c r="BP6" s="184">
        <f t="shared" si="5"/>
        <v>10306.467000000001</v>
      </c>
      <c r="BQ6" s="184">
        <f t="shared" si="5"/>
        <v>10611.467000000001</v>
      </c>
      <c r="BR6" s="184">
        <f t="shared" si="5"/>
        <v>10611.467000000001</v>
      </c>
      <c r="BS6" s="185">
        <f t="shared" si="5"/>
        <v>10645.467000000001</v>
      </c>
    </row>
    <row r="7" spans="2:71" x14ac:dyDescent="0.35">
      <c r="B7" s="77" t="s">
        <v>152</v>
      </c>
      <c r="C7" s="59"/>
      <c r="D7" s="196">
        <f>2886.29+205.677</f>
        <v>3091.9670000000001</v>
      </c>
      <c r="E7" s="127"/>
      <c r="F7" s="187">
        <f>+D7</f>
        <v>3091.9670000000001</v>
      </c>
      <c r="G7" s="187">
        <f t="shared" ref="G7" si="6">F7-F29+F14</f>
        <v>3091.9670000000001</v>
      </c>
      <c r="H7" s="187">
        <f t="shared" ref="H7" si="7">G7-G29+G14</f>
        <v>3091.9670000000001</v>
      </c>
      <c r="I7" s="187">
        <f t="shared" ref="I7" si="8">H7-H29+H14</f>
        <v>3091.9670000000001</v>
      </c>
      <c r="J7" s="187">
        <f t="shared" ref="J7" si="9">I7-I29+I14</f>
        <v>3091.9670000000001</v>
      </c>
      <c r="K7" s="187">
        <f t="shared" ref="K7" si="10">J7-J29+J14</f>
        <v>3091.9670000000001</v>
      </c>
      <c r="L7" s="187">
        <f t="shared" ref="L7" si="11">K7-K29+K14</f>
        <v>3091.9670000000001</v>
      </c>
      <c r="M7" s="187">
        <f t="shared" ref="M7" si="12">L7-L29+L14</f>
        <v>3091.9670000000001</v>
      </c>
      <c r="N7" s="187">
        <f t="shared" ref="N7" si="13">M7-M29+M14</f>
        <v>3091.9670000000001</v>
      </c>
      <c r="O7" s="187">
        <f t="shared" ref="O7" si="14">N7-N29+N14</f>
        <v>3091.9670000000001</v>
      </c>
      <c r="P7" s="187">
        <f t="shared" ref="P7" si="15">O7-O29+O14</f>
        <v>3091.9670000000001</v>
      </c>
      <c r="Q7" s="187">
        <f t="shared" ref="Q7" si="16">P7-P29+P14</f>
        <v>3091.9670000000001</v>
      </c>
      <c r="R7" s="187">
        <f t="shared" ref="R7" si="17">Q7-Q29+Q14</f>
        <v>3091.9670000000001</v>
      </c>
      <c r="S7" s="187">
        <f t="shared" ref="S7" si="18">R7-R29+R14</f>
        <v>3091.9670000000001</v>
      </c>
      <c r="T7" s="187">
        <f>+D7</f>
        <v>3091.9670000000001</v>
      </c>
      <c r="U7" s="187">
        <f t="shared" ref="U7" si="19">T7-T29+T14</f>
        <v>3503.9670000000001</v>
      </c>
      <c r="V7" s="187">
        <f t="shared" ref="V7" si="20">U7-U29+U14</f>
        <v>3913.9670000000001</v>
      </c>
      <c r="W7" s="187">
        <f t="shared" ref="W7" si="21">V7-V29+V14</f>
        <v>4013.9670000000001</v>
      </c>
      <c r="X7" s="187">
        <f t="shared" ref="X7" si="22">W7-W29+W14</f>
        <v>4013.9670000000001</v>
      </c>
      <c r="Y7" s="187">
        <f t="shared" ref="Y7" si="23">X7-X29+X14</f>
        <v>4047.9670000000001</v>
      </c>
      <c r="Z7" s="187">
        <f t="shared" ref="Z7" si="24">Y7-Y29+Y14</f>
        <v>4047.9670000000001</v>
      </c>
      <c r="AA7" s="229">
        <f>+D7</f>
        <v>3091.9670000000001</v>
      </c>
      <c r="AB7" s="187">
        <f t="shared" ref="AB7" si="25">AA7-AA29+AA14</f>
        <v>3091.9670000000001</v>
      </c>
      <c r="AC7" s="187">
        <f t="shared" ref="AC7" si="26">AB7-AB29+AB14</f>
        <v>3091.9670000000001</v>
      </c>
      <c r="AD7" s="187">
        <f t="shared" ref="AD7" si="27">AC7-AC29+AC14</f>
        <v>3091.9670000000001</v>
      </c>
      <c r="AE7" s="187">
        <f t="shared" ref="AE7" si="28">AD7-AD29+AD14</f>
        <v>3091.9670000000001</v>
      </c>
      <c r="AF7" s="187">
        <f t="shared" ref="AF7" si="29">AE7-AE29+AE14</f>
        <v>3091.9670000000001</v>
      </c>
      <c r="AG7" s="187">
        <f t="shared" ref="AG7" si="30">AF7-AF29+AF14</f>
        <v>3091.9670000000001</v>
      </c>
      <c r="AH7" s="187">
        <f>+D7</f>
        <v>3091.9670000000001</v>
      </c>
      <c r="AI7" s="187">
        <f t="shared" ref="AI7" si="31">AH7-AH29+AH14</f>
        <v>3391.9670000000001</v>
      </c>
      <c r="AJ7" s="202">
        <f t="shared" ref="AJ7" si="32">AI7-AI29+AI14</f>
        <v>3491.9670000000001</v>
      </c>
      <c r="AM7" s="196">
        <f>+AJ7</f>
        <v>3491.9670000000001</v>
      </c>
      <c r="AN7" s="127"/>
      <c r="AO7" s="187">
        <f>+AM7</f>
        <v>3491.9670000000001</v>
      </c>
      <c r="AP7" s="187">
        <f t="shared" ref="AP7" si="33">AO7-AO29+AO14</f>
        <v>3491.9670000000001</v>
      </c>
      <c r="AQ7" s="187">
        <f t="shared" ref="AQ7" si="34">AP7-AP29+AP14</f>
        <v>3491.9670000000001</v>
      </c>
      <c r="AR7" s="187">
        <f t="shared" ref="AR7" si="35">AQ7-AQ29+AQ14</f>
        <v>3491.9670000000001</v>
      </c>
      <c r="AS7" s="187">
        <f t="shared" ref="AS7" si="36">AR7-AR29+AR14</f>
        <v>3491.9670000000001</v>
      </c>
      <c r="AT7" s="187">
        <f t="shared" ref="AT7" si="37">AS7-AS29+AS14</f>
        <v>3491.9670000000001</v>
      </c>
      <c r="AU7" s="187">
        <f t="shared" ref="AU7" si="38">AT7-AT29+AT14</f>
        <v>3491.9670000000001</v>
      </c>
      <c r="AV7" s="187">
        <f t="shared" ref="AV7" si="39">AU7-AU29+AU14</f>
        <v>3491.9670000000001</v>
      </c>
      <c r="AW7" s="187">
        <f t="shared" ref="AW7" si="40">AV7-AV29+AV14</f>
        <v>3491.9670000000001</v>
      </c>
      <c r="AX7" s="187">
        <f t="shared" ref="AX7" si="41">AW7-AW29+AW14</f>
        <v>3491.9670000000001</v>
      </c>
      <c r="AY7" s="187">
        <f t="shared" ref="AY7" si="42">AX7-AX29+AX14</f>
        <v>3491.9670000000001</v>
      </c>
      <c r="AZ7" s="187">
        <f t="shared" ref="AZ7" si="43">AY7-AY29+AY14</f>
        <v>3491.9670000000001</v>
      </c>
      <c r="BA7" s="187">
        <f t="shared" ref="BA7" si="44">AZ7-AZ29+AZ14</f>
        <v>3491.9670000000001</v>
      </c>
      <c r="BB7" s="187">
        <f t="shared" ref="BB7" si="45">BA7-BA29+BA14</f>
        <v>3491.9670000000001</v>
      </c>
      <c r="BC7" s="187">
        <f>+AM7</f>
        <v>3491.9670000000001</v>
      </c>
      <c r="BD7" s="202">
        <f t="shared" ref="BD7" si="46">BC7-BC29+BC14</f>
        <v>3491.9670000000001</v>
      </c>
      <c r="BE7" s="187">
        <f t="shared" ref="BE7" si="47">BD7-BD29+BD14</f>
        <v>3491.9670000000001</v>
      </c>
      <c r="BF7" s="187">
        <f t="shared" ref="BF7" si="48">BE7-BE29+BE14</f>
        <v>3491.9670000000001</v>
      </c>
      <c r="BG7" s="187">
        <f t="shared" ref="BG7" si="49">BF7-BF29+BF14</f>
        <v>3491.9670000000001</v>
      </c>
      <c r="BH7" s="187">
        <f t="shared" ref="BH7" si="50">BG7-BG29+BG14</f>
        <v>3491.9670000000001</v>
      </c>
      <c r="BI7" s="187">
        <f t="shared" ref="BI7" si="51">BH7-BH29+BH14</f>
        <v>3491.9670000000001</v>
      </c>
      <c r="BJ7" s="187">
        <f t="shared" ref="BJ7" si="52">BI7-BI29+BI14</f>
        <v>3491.9670000000001</v>
      </c>
      <c r="BK7" s="187">
        <f t="shared" ref="BK7" si="53">BJ7-BJ29+BJ14</f>
        <v>3491.9670000000001</v>
      </c>
      <c r="BL7" s="187">
        <f t="shared" ref="BL7" si="54">BK7-BK29+BK14</f>
        <v>3525.9670000000001</v>
      </c>
      <c r="BM7" s="187">
        <f t="shared" ref="BM7" si="55">BL7-BL29+BL14</f>
        <v>3559.9670000000001</v>
      </c>
      <c r="BN7" s="187">
        <f t="shared" ref="BN7" si="56">BM7-BM29+BM14</f>
        <v>3559.9670000000001</v>
      </c>
      <c r="BO7" s="187">
        <f t="shared" ref="BO7" si="57">BN7-BN29+BN14</f>
        <v>3693.9670000000001</v>
      </c>
      <c r="BP7" s="187">
        <f t="shared" ref="BP7" si="58">BO7-BO29+BO14</f>
        <v>3827.9670000000001</v>
      </c>
      <c r="BQ7" s="187">
        <f t="shared" ref="BQ7" si="59">BP7-BP29+BP14</f>
        <v>3927.9670000000001</v>
      </c>
      <c r="BR7" s="187">
        <f t="shared" ref="BR7" si="60">BQ7-BQ29+BQ14</f>
        <v>3927.9670000000001</v>
      </c>
      <c r="BS7" s="202">
        <f t="shared" ref="BS7" si="61">BR7-BR29+BR14</f>
        <v>3961.9670000000001</v>
      </c>
    </row>
    <row r="8" spans="2:71" x14ac:dyDescent="0.35">
      <c r="B8" s="78" t="s">
        <v>103</v>
      </c>
      <c r="C8" s="63"/>
      <c r="D8" s="197">
        <v>486.42</v>
      </c>
      <c r="E8" s="80"/>
      <c r="F8" s="178">
        <f>+D8</f>
        <v>486.42</v>
      </c>
      <c r="G8" s="178">
        <f t="shared" ref="G8" si="62">F8+F32-F45</f>
        <v>722.42000000000007</v>
      </c>
      <c r="H8" s="178">
        <f t="shared" ref="H8" si="63">G8+G32-G45</f>
        <v>890.42000000000007</v>
      </c>
      <c r="I8" s="178">
        <f t="shared" ref="I8" si="64">H8+H32-H45</f>
        <v>1126.42</v>
      </c>
      <c r="J8" s="178">
        <f t="shared" ref="J8" si="65">I8+I32-I45</f>
        <v>1126.42</v>
      </c>
      <c r="K8" s="178">
        <f t="shared" ref="K8" si="66">J8+J32-J45</f>
        <v>1126.42</v>
      </c>
      <c r="L8" s="178">
        <f t="shared" ref="L8" si="67">K8+K32-K45</f>
        <v>1194.42</v>
      </c>
      <c r="M8" s="178">
        <f t="shared" ref="M8" si="68">L8+L32-L45</f>
        <v>1630.42</v>
      </c>
      <c r="N8" s="178">
        <f t="shared" ref="N8" si="69">M8+M32-M45</f>
        <v>1630.42</v>
      </c>
      <c r="O8" s="178">
        <f t="shared" ref="O8" si="70">N8+N32-N45</f>
        <v>1730.42</v>
      </c>
      <c r="P8" s="178">
        <f t="shared" ref="P8" si="71">O8+O32-O45</f>
        <v>1730.42</v>
      </c>
      <c r="Q8" s="178">
        <f t="shared" ref="Q8" si="72">P8+P32-P45</f>
        <v>1730.42</v>
      </c>
      <c r="R8" s="178">
        <f t="shared" ref="R8" si="73">Q8+Q32-Q45</f>
        <v>1730.42</v>
      </c>
      <c r="S8" s="178">
        <f t="shared" ref="S8" si="74">R8+R32-R45</f>
        <v>1798.42</v>
      </c>
      <c r="T8" s="178">
        <f>+D8</f>
        <v>486.42</v>
      </c>
      <c r="U8" s="178">
        <f t="shared" ref="U8" si="75">T8+T32-T45</f>
        <v>754.42000000000007</v>
      </c>
      <c r="V8" s="178">
        <f t="shared" ref="V8" si="76">U8+U32-U45</f>
        <v>1090.42</v>
      </c>
      <c r="W8" s="178">
        <f t="shared" ref="W8" si="77">V8+V32-V45</f>
        <v>1466.42</v>
      </c>
      <c r="X8" s="178">
        <f t="shared" ref="X8" si="78">W8+W32-W45</f>
        <v>1466.42</v>
      </c>
      <c r="Y8" s="178">
        <f t="shared" ref="Y8" si="79">X8+X32-X45</f>
        <v>1774.42</v>
      </c>
      <c r="Z8" s="178">
        <f t="shared" ref="Z8" si="80">Y8+Y32-Y45</f>
        <v>1774.42</v>
      </c>
      <c r="AA8" s="230">
        <f>+D8</f>
        <v>486.42</v>
      </c>
      <c r="AB8" s="178">
        <f t="shared" ref="AB8" si="81">AA8+AA32-AA45</f>
        <v>692.42000000000007</v>
      </c>
      <c r="AC8" s="178">
        <f t="shared" ref="AC8" si="82">AB8+AB32-AB45</f>
        <v>1070.42</v>
      </c>
      <c r="AD8" s="178">
        <f t="shared" ref="AD8" si="83">AC8+AC32-AC45</f>
        <v>1276.42</v>
      </c>
      <c r="AE8" s="178">
        <f t="shared" ref="AE8" si="84">AD8+AD32-AD45</f>
        <v>1276.42</v>
      </c>
      <c r="AF8" s="178">
        <f t="shared" ref="AF8" si="85">AE8+AE32-AE45</f>
        <v>1482.42</v>
      </c>
      <c r="AG8" s="178">
        <f t="shared" ref="AG8" si="86">AF8+AF32-AF45</f>
        <v>1710.42</v>
      </c>
      <c r="AH8" s="178">
        <f>+D8</f>
        <v>486.42</v>
      </c>
      <c r="AI8" s="178">
        <f t="shared" ref="AI8" si="87">AH8+AH32-AH45</f>
        <v>688.42000000000007</v>
      </c>
      <c r="AJ8" s="203">
        <f t="shared" ref="AJ8" si="88">AI8+AI32-AI45</f>
        <v>996.42000000000007</v>
      </c>
      <c r="AK8" s="233">
        <f>+D8-120</f>
        <v>366.42</v>
      </c>
      <c r="AM8" s="197">
        <f>+AJ8</f>
        <v>996.42000000000007</v>
      </c>
      <c r="AN8" s="80"/>
      <c r="AO8" s="178">
        <f>+AM8</f>
        <v>996.42000000000007</v>
      </c>
      <c r="AP8" s="178">
        <f t="shared" ref="AP8" si="89">AO8+AO32-AO45</f>
        <v>996.42000000000007</v>
      </c>
      <c r="AQ8" s="178">
        <f t="shared" ref="AQ8" si="90">AP8+AP32-AP45</f>
        <v>1303.42</v>
      </c>
      <c r="AR8" s="178">
        <f t="shared" ref="AR8" si="91">AQ8+AQ32-AQ45</f>
        <v>1778.42</v>
      </c>
      <c r="AS8" s="178">
        <f t="shared" ref="AS8" si="92">AR8+AR32-AR45</f>
        <v>2251.42</v>
      </c>
      <c r="AT8" s="178">
        <f t="shared" ref="AT8" si="93">AS8+AS32-AS45</f>
        <v>2694.42</v>
      </c>
      <c r="AU8" s="178">
        <f t="shared" ref="AU8" si="94">AT8+AT32-AT45</f>
        <v>3101.42</v>
      </c>
      <c r="AV8" s="178">
        <f t="shared" ref="AV8" si="95">AU8+AU32-AU45</f>
        <v>3101.42</v>
      </c>
      <c r="AW8" s="178">
        <f t="shared" ref="AW8" si="96">AV8+AV32-AV45</f>
        <v>3101.42</v>
      </c>
      <c r="AX8" s="178">
        <f t="shared" ref="AX8" si="97">AW8+AW32-AW45</f>
        <v>3306.42</v>
      </c>
      <c r="AY8" s="178">
        <f t="shared" ref="AY8" si="98">AX8+AX32-AX45</f>
        <v>3511.42</v>
      </c>
      <c r="AZ8" s="178">
        <f t="shared" ref="AZ8" si="99">AY8+AY32-AY45</f>
        <v>3716.42</v>
      </c>
      <c r="BA8" s="178">
        <f t="shared" ref="BA8" si="100">AZ8+AZ32-AZ45</f>
        <v>3921.42</v>
      </c>
      <c r="BB8" s="178">
        <f t="shared" ref="BB8" si="101">BA8+BA32-BA45</f>
        <v>4126.42</v>
      </c>
      <c r="BC8" s="178">
        <f>+AM8</f>
        <v>996.42000000000007</v>
      </c>
      <c r="BD8" s="203">
        <f t="shared" ref="BD8" si="102">BC8+BC32-BC45</f>
        <v>996.42000000000007</v>
      </c>
      <c r="BE8" s="178">
        <f t="shared" ref="BE8" si="103">BD8+BD32-BD45</f>
        <v>996.42000000000007</v>
      </c>
      <c r="BF8" s="178">
        <f t="shared" ref="BF8" si="104">BE8+BE32-BE45</f>
        <v>1439.42</v>
      </c>
      <c r="BG8" s="178">
        <f t="shared" ref="BG8" si="105">BF8+BF32-BF45</f>
        <v>1814.42</v>
      </c>
      <c r="BH8" s="178">
        <f t="shared" ref="BH8" si="106">BG8+BG32-BG45</f>
        <v>2323.42</v>
      </c>
      <c r="BI8" s="178">
        <f t="shared" ref="BI8" si="107">BH8+BH32-BH45</f>
        <v>2866.42</v>
      </c>
      <c r="BJ8" s="178">
        <f t="shared" ref="BJ8" si="108">BI8+BI32-BI45</f>
        <v>3275.42</v>
      </c>
      <c r="BK8" s="178">
        <f t="shared" ref="BK8" si="109">BJ8+BJ32-BJ45</f>
        <v>3275.42</v>
      </c>
      <c r="BL8" s="178">
        <f t="shared" ref="BL8" si="110">BK8+BK32-BK45</f>
        <v>3718.42</v>
      </c>
      <c r="BM8" s="178">
        <f t="shared" ref="BM8" si="111">BL8+BL32-BL45</f>
        <v>3923.42</v>
      </c>
      <c r="BN8" s="178">
        <f t="shared" ref="BN8" si="112">BM8+BM32-BM45</f>
        <v>4398.42</v>
      </c>
      <c r="BO8" s="178">
        <f t="shared" ref="BO8" si="113">BN8+BN32-BN45</f>
        <v>4603.42</v>
      </c>
      <c r="BP8" s="178">
        <f t="shared" ref="BP8" si="114">BO8+BO32-BO45</f>
        <v>4978.42</v>
      </c>
      <c r="BQ8" s="178">
        <f t="shared" ref="BQ8" si="115">BP8+BP32-BP45</f>
        <v>5183.42</v>
      </c>
      <c r="BR8" s="178">
        <f t="shared" ref="BR8" si="116">BQ8+BQ32-BQ45</f>
        <v>5183.42</v>
      </c>
      <c r="BS8" s="203">
        <f t="shared" ref="BS8" si="117">BR8+BR32-BR45</f>
        <v>5183.42</v>
      </c>
    </row>
    <row r="9" spans="2:71" x14ac:dyDescent="0.35">
      <c r="B9" s="78" t="s">
        <v>104</v>
      </c>
      <c r="C9" s="63"/>
      <c r="D9" s="197">
        <v>1500.08</v>
      </c>
      <c r="E9" s="80"/>
      <c r="F9" s="178">
        <f>+D9</f>
        <v>1500.08</v>
      </c>
      <c r="G9" s="178">
        <f t="shared" ref="G9" si="118">F9-F46</f>
        <v>1500.08</v>
      </c>
      <c r="H9" s="178">
        <f t="shared" ref="H9" si="119">G9-G46</f>
        <v>1500.08</v>
      </c>
      <c r="I9" s="178">
        <f t="shared" ref="I9" si="120">H9-H46</f>
        <v>1500.08</v>
      </c>
      <c r="J9" s="178">
        <f t="shared" ref="J9" si="121">I9-I46</f>
        <v>1500.08</v>
      </c>
      <c r="K9" s="178">
        <f t="shared" ref="K9" si="122">J9-J46</f>
        <v>1500.08</v>
      </c>
      <c r="L9" s="178">
        <f t="shared" ref="L9" si="123">K9-K46</f>
        <v>1500.08</v>
      </c>
      <c r="M9" s="178">
        <f t="shared" ref="M9" si="124">L9-L46</f>
        <v>1500.08</v>
      </c>
      <c r="N9" s="178">
        <f t="shared" ref="N9" si="125">M9-M46</f>
        <v>1500.08</v>
      </c>
      <c r="O9" s="178">
        <f t="shared" ref="O9" si="126">N9-N46</f>
        <v>1400.08</v>
      </c>
      <c r="P9" s="178">
        <f t="shared" ref="P9" si="127">O9-O46</f>
        <v>1400.08</v>
      </c>
      <c r="Q9" s="178">
        <f t="shared" ref="Q9" si="128">P9-P46</f>
        <v>1400.08</v>
      </c>
      <c r="R9" s="178">
        <f t="shared" ref="R9" si="129">Q9-Q46</f>
        <v>1400.08</v>
      </c>
      <c r="S9" s="178">
        <f t="shared" ref="S9" si="130">R9-R46</f>
        <v>1332.08</v>
      </c>
      <c r="T9" s="178">
        <f>+D9</f>
        <v>1500.08</v>
      </c>
      <c r="U9" s="178">
        <f t="shared" ref="U9" si="131">T9-T46</f>
        <v>1500.08</v>
      </c>
      <c r="V9" s="178">
        <f t="shared" ref="V9" si="132">U9-U46</f>
        <v>1500.08</v>
      </c>
      <c r="W9" s="178">
        <f t="shared" ref="W9" si="133">V9-V46</f>
        <v>1500.08</v>
      </c>
      <c r="X9" s="178">
        <f t="shared" ref="X9" si="134">W9-W46</f>
        <v>1500.08</v>
      </c>
      <c r="Y9" s="178">
        <f t="shared" ref="Y9" si="135">X9-X46</f>
        <v>1500.08</v>
      </c>
      <c r="Z9" s="178">
        <f t="shared" ref="Z9" si="136">Y9-Y46</f>
        <v>1500.08</v>
      </c>
      <c r="AA9" s="230">
        <f t="shared" ref="AA9:AA10" si="137">+D9</f>
        <v>1500.08</v>
      </c>
      <c r="AB9" s="178">
        <f t="shared" ref="AB9" si="138">AA9-AA46</f>
        <v>1500.08</v>
      </c>
      <c r="AC9" s="178">
        <f t="shared" ref="AC9" si="139">AB9-AB46</f>
        <v>1500.08</v>
      </c>
      <c r="AD9" s="178">
        <f t="shared" ref="AD9" si="140">AC9-AC46</f>
        <v>1500.08</v>
      </c>
      <c r="AE9" s="178">
        <f t="shared" ref="AE9" si="141">AD9-AD46</f>
        <v>1500.08</v>
      </c>
      <c r="AF9" s="178">
        <f t="shared" ref="AF9" si="142">AE9-AE46</f>
        <v>1500.08</v>
      </c>
      <c r="AG9" s="178">
        <f t="shared" ref="AG9" si="143">AF9-AF46</f>
        <v>1500.08</v>
      </c>
      <c r="AH9" s="178">
        <f t="shared" ref="AH9" si="144">AG9-AG46</f>
        <v>1500.08</v>
      </c>
      <c r="AI9" s="178">
        <f t="shared" ref="AI9" si="145">AH9-AH46</f>
        <v>1500.08</v>
      </c>
      <c r="AJ9" s="203">
        <f t="shared" ref="AJ9" si="146">AI9-AI46</f>
        <v>1500.08</v>
      </c>
      <c r="AM9" s="197">
        <f>+AJ9</f>
        <v>1500.08</v>
      </c>
      <c r="AN9" s="80"/>
      <c r="AO9" s="178">
        <f>+AM9</f>
        <v>1500.08</v>
      </c>
      <c r="AP9" s="178">
        <f t="shared" ref="AP9" si="147">AO9-AO46</f>
        <v>1500.08</v>
      </c>
      <c r="AQ9" s="178">
        <f t="shared" ref="AQ9" si="148">AP9-AP46</f>
        <v>1500.08</v>
      </c>
      <c r="AR9" s="178">
        <f t="shared" ref="AR9" si="149">AQ9-AQ46</f>
        <v>1500.08</v>
      </c>
      <c r="AS9" s="178">
        <f t="shared" ref="AS9" si="150">AR9-AR46</f>
        <v>1500.08</v>
      </c>
      <c r="AT9" s="178">
        <f t="shared" ref="AT9" si="151">AS9-AS46</f>
        <v>1500.08</v>
      </c>
      <c r="AU9" s="178">
        <f t="shared" ref="AU9" si="152">AT9-AT46</f>
        <v>1500.08</v>
      </c>
      <c r="AV9" s="178">
        <f t="shared" ref="AV9" si="153">AU9-AU46</f>
        <v>1500.08</v>
      </c>
      <c r="AW9" s="178">
        <f t="shared" ref="AW9" si="154">AV9-AV46</f>
        <v>1500.08</v>
      </c>
      <c r="AX9" s="178">
        <f t="shared" ref="AX9" si="155">AW9-AW46</f>
        <v>1295.08</v>
      </c>
      <c r="AY9" s="178">
        <f t="shared" ref="AY9" si="156">AX9-AX46</f>
        <v>1090.08</v>
      </c>
      <c r="AZ9" s="178">
        <f t="shared" ref="AZ9" si="157">AY9-AY46</f>
        <v>885.07999999999993</v>
      </c>
      <c r="BA9" s="178">
        <f t="shared" ref="BA9" si="158">AZ9-AZ46</f>
        <v>680.07999999999993</v>
      </c>
      <c r="BB9" s="178">
        <f t="shared" ref="BB9" si="159">BA9-BA46</f>
        <v>475.07999999999993</v>
      </c>
      <c r="BC9" s="178">
        <f>+AM9</f>
        <v>1500.08</v>
      </c>
      <c r="BD9" s="203">
        <f t="shared" ref="BD9" si="160">BC9-BC46</f>
        <v>1500.08</v>
      </c>
      <c r="BE9" s="178">
        <f t="shared" ref="BE9" si="161">BD9-BD46</f>
        <v>1500.08</v>
      </c>
      <c r="BF9" s="178">
        <f t="shared" ref="BF9" si="162">BE9-BE46</f>
        <v>1500.08</v>
      </c>
      <c r="BG9" s="178">
        <f t="shared" ref="BG9" si="163">BF9-BF46</f>
        <v>1500.08</v>
      </c>
      <c r="BH9" s="178">
        <f t="shared" ref="BH9" si="164">BG9-BG46</f>
        <v>1500.08</v>
      </c>
      <c r="BI9" s="178">
        <f t="shared" ref="BI9" si="165">BH9-BH46</f>
        <v>1500.08</v>
      </c>
      <c r="BJ9" s="178">
        <f t="shared" ref="BJ9" si="166">BI9-BI46</f>
        <v>1500.08</v>
      </c>
      <c r="BK9" s="178">
        <f t="shared" ref="BK9" si="167">BJ9-BJ46</f>
        <v>1500.08</v>
      </c>
      <c r="BL9" s="178">
        <f t="shared" ref="BL9" si="168">BK9-BK46</f>
        <v>1500.08</v>
      </c>
      <c r="BM9" s="178">
        <f t="shared" ref="BM9" si="169">BL9-BL46</f>
        <v>1500.08</v>
      </c>
      <c r="BN9" s="178">
        <f t="shared" ref="BN9" si="170">BM9-BM46</f>
        <v>1500.08</v>
      </c>
      <c r="BO9" s="178">
        <f t="shared" ref="BO9" si="171">BN9-BN46</f>
        <v>1500.08</v>
      </c>
      <c r="BP9" s="178">
        <f t="shared" ref="BP9" si="172">BO9-BO46</f>
        <v>1500.08</v>
      </c>
      <c r="BQ9" s="178">
        <f t="shared" ref="BQ9" si="173">BP9-BP46</f>
        <v>1500.08</v>
      </c>
      <c r="BR9" s="178">
        <f t="shared" ref="BR9" si="174">BQ9-BQ46</f>
        <v>1500.08</v>
      </c>
      <c r="BS9" s="203">
        <f t="shared" ref="BS9" si="175">BR9-BR46</f>
        <v>1500.08</v>
      </c>
    </row>
    <row r="10" spans="2:71" x14ac:dyDescent="0.35">
      <c r="B10" s="79" t="s">
        <v>68</v>
      </c>
      <c r="C10" s="67"/>
      <c r="D10" s="198">
        <v>0</v>
      </c>
      <c r="E10" s="131"/>
      <c r="F10" s="179">
        <f>+D10</f>
        <v>0</v>
      </c>
      <c r="G10" s="179">
        <f t="shared" ref="G10" si="176">+F10-F21</f>
        <v>0</v>
      </c>
      <c r="H10" s="179">
        <f t="shared" ref="H10" si="177">+G10-G21</f>
        <v>0</v>
      </c>
      <c r="I10" s="179">
        <f t="shared" ref="I10" si="178">+H10-H21</f>
        <v>0</v>
      </c>
      <c r="J10" s="179">
        <f t="shared" ref="J10" si="179">+I10-I21</f>
        <v>0</v>
      </c>
      <c r="K10" s="179">
        <f t="shared" ref="K10" si="180">+J10-J21</f>
        <v>0</v>
      </c>
      <c r="L10" s="179">
        <f t="shared" ref="L10" si="181">+K10-K21</f>
        <v>0</v>
      </c>
      <c r="M10" s="179">
        <f t="shared" ref="M10" si="182">+L10-L21</f>
        <v>0</v>
      </c>
      <c r="N10" s="179">
        <f t="shared" ref="N10" si="183">+M10-M21</f>
        <v>0</v>
      </c>
      <c r="O10" s="159">
        <f t="shared" ref="O10" si="184">+N10-N21</f>
        <v>0</v>
      </c>
      <c r="P10" s="159">
        <f t="shared" ref="P10" si="185">+O10-O21</f>
        <v>0</v>
      </c>
      <c r="Q10" s="159">
        <f t="shared" ref="Q10" si="186">+P10-P21</f>
        <v>0</v>
      </c>
      <c r="R10" s="159">
        <f t="shared" ref="R10" si="187">+Q10-Q21</f>
        <v>0</v>
      </c>
      <c r="S10" s="179">
        <f t="shared" ref="S10" si="188">+R10-R21</f>
        <v>0</v>
      </c>
      <c r="T10" s="179">
        <f t="shared" ref="T10" si="189">+S10-S21</f>
        <v>0</v>
      </c>
      <c r="U10" s="179">
        <f t="shared" ref="U10" si="190">+T10-T21</f>
        <v>0</v>
      </c>
      <c r="V10" s="179">
        <f>+U10-U21</f>
        <v>0</v>
      </c>
      <c r="W10" s="179">
        <f t="shared" ref="W10" si="191">+V10-V21</f>
        <v>0</v>
      </c>
      <c r="X10" s="179">
        <f t="shared" ref="X10" si="192">+W10-W21</f>
        <v>0</v>
      </c>
      <c r="Y10" s="179">
        <f t="shared" ref="Y10" si="193">+X10-X21</f>
        <v>0</v>
      </c>
      <c r="Z10" s="179">
        <f t="shared" ref="Z10" si="194">+Y10-Y21</f>
        <v>0</v>
      </c>
      <c r="AA10" s="231">
        <f t="shared" si="137"/>
        <v>0</v>
      </c>
      <c r="AB10" s="159">
        <f t="shared" ref="AB10" si="195">+AA10-AA21</f>
        <v>0</v>
      </c>
      <c r="AC10" s="159">
        <f t="shared" ref="AC10" si="196">+AB10-AB21</f>
        <v>0</v>
      </c>
      <c r="AD10" s="159">
        <f t="shared" ref="AD10" si="197">+AC10-AC21</f>
        <v>0</v>
      </c>
      <c r="AE10" s="159">
        <f t="shared" ref="AE10" si="198">+AD10-AD21</f>
        <v>0</v>
      </c>
      <c r="AF10" s="159">
        <f>+AB10-AB21</f>
        <v>0</v>
      </c>
      <c r="AG10" s="159">
        <f t="shared" ref="AG10" si="199">+AC10-AC21</f>
        <v>0</v>
      </c>
      <c r="AH10" s="159">
        <f t="shared" ref="AH10" si="200">+AD10-AD21</f>
        <v>0</v>
      </c>
      <c r="AI10" s="159">
        <f t="shared" ref="AI10" si="201">+AE10-AE21</f>
        <v>0</v>
      </c>
      <c r="AJ10" s="160">
        <f t="shared" ref="AJ10" si="202">+AE10-AE21</f>
        <v>0</v>
      </c>
      <c r="AM10" s="198">
        <v>0</v>
      </c>
      <c r="AN10" s="131"/>
      <c r="AO10" s="179">
        <f>+AM10</f>
        <v>0</v>
      </c>
      <c r="AP10" s="179">
        <f t="shared" ref="AP10" si="203">+AO10-AO21</f>
        <v>0</v>
      </c>
      <c r="AQ10" s="179">
        <f t="shared" ref="AQ10" si="204">+AP10-AP21</f>
        <v>0</v>
      </c>
      <c r="AR10" s="179">
        <f t="shared" ref="AR10" si="205">+AQ10-AQ21</f>
        <v>0</v>
      </c>
      <c r="AS10" s="179">
        <f t="shared" ref="AS10" si="206">+AR10-AR21</f>
        <v>0</v>
      </c>
      <c r="AT10" s="179">
        <f t="shared" ref="AT10" si="207">+AS10-AS21</f>
        <v>0</v>
      </c>
      <c r="AU10" s="179">
        <f t="shared" ref="AU10" si="208">+AT10-AT21</f>
        <v>0</v>
      </c>
      <c r="AV10" s="179">
        <f t="shared" ref="AV10" si="209">+AU10-AU21</f>
        <v>0</v>
      </c>
      <c r="AW10" s="179">
        <f t="shared" ref="AW10" si="210">+AV10-AV21</f>
        <v>0</v>
      </c>
      <c r="AX10" s="159">
        <f t="shared" ref="AX10" si="211">+AW10-AW21</f>
        <v>0</v>
      </c>
      <c r="AY10" s="159">
        <f t="shared" ref="AY10" si="212">+AX10-AX21</f>
        <v>0</v>
      </c>
      <c r="AZ10" s="159">
        <f t="shared" ref="AZ10" si="213">+AY10-AY21</f>
        <v>0</v>
      </c>
      <c r="BA10" s="159">
        <f t="shared" ref="BA10" si="214">+AZ10-AZ21</f>
        <v>0</v>
      </c>
      <c r="BB10" s="179">
        <f t="shared" ref="BB10" si="215">+BA10-BA21</f>
        <v>0</v>
      </c>
      <c r="BC10" s="179">
        <f t="shared" ref="BC10" si="216">+BB10-BB21</f>
        <v>0</v>
      </c>
      <c r="BD10" s="237">
        <f t="shared" ref="BD10" si="217">+BC10-BC21</f>
        <v>0</v>
      </c>
      <c r="BE10" s="179">
        <f>+BD10-BD21</f>
        <v>0</v>
      </c>
      <c r="BF10" s="179">
        <f t="shared" ref="BF10" si="218">+BE10-BE21</f>
        <v>0</v>
      </c>
      <c r="BG10" s="179">
        <f t="shared" ref="BG10" si="219">+BF10-BF21</f>
        <v>0</v>
      </c>
      <c r="BH10" s="179">
        <f t="shared" ref="BH10" si="220">+BG10-BG21</f>
        <v>0</v>
      </c>
      <c r="BI10" s="179">
        <f t="shared" ref="BI10" si="221">+BH10-BH21</f>
        <v>0</v>
      </c>
      <c r="BJ10" s="179">
        <f t="shared" ref="BJ10" si="222">+BI10-BI21</f>
        <v>0</v>
      </c>
      <c r="BK10" s="159">
        <f t="shared" ref="BK10" si="223">+BJ10-BJ21</f>
        <v>0</v>
      </c>
      <c r="BL10" s="159">
        <f t="shared" ref="BL10" si="224">+BK10-BK21</f>
        <v>0</v>
      </c>
      <c r="BM10" s="159">
        <f t="shared" ref="BM10" si="225">+BL10-BL21</f>
        <v>0</v>
      </c>
      <c r="BN10" s="159">
        <f t="shared" ref="BN10" si="226">+BM10-BM21</f>
        <v>0</v>
      </c>
      <c r="BO10" s="159">
        <f>+BK10-BK21</f>
        <v>0</v>
      </c>
      <c r="BP10" s="159">
        <f t="shared" ref="BP10" si="227">+BL10-BL21</f>
        <v>0</v>
      </c>
      <c r="BQ10" s="159">
        <f t="shared" ref="BQ10" si="228">+BM10-BM21</f>
        <v>0</v>
      </c>
      <c r="BR10" s="159">
        <f t="shared" ref="BR10" si="229">+BN10-BN21</f>
        <v>0</v>
      </c>
      <c r="BS10" s="160">
        <f t="shared" ref="BS10" si="230">+BN10-BN21</f>
        <v>0</v>
      </c>
    </row>
    <row r="11" spans="2:71" hidden="1" x14ac:dyDescent="0.35">
      <c r="B11" s="79" t="s">
        <v>69</v>
      </c>
      <c r="C11" s="67"/>
      <c r="D11" s="119">
        <v>0</v>
      </c>
      <c r="E11" s="123"/>
      <c r="G11" s="179">
        <f>+F11-F22</f>
        <v>0</v>
      </c>
      <c r="AM11" s="119">
        <v>0</v>
      </c>
      <c r="AN11" s="123"/>
      <c r="AP11" s="179">
        <f>+AO11-AO22</f>
        <v>0</v>
      </c>
      <c r="BD11" s="165"/>
    </row>
    <row r="12" spans="2:71" x14ac:dyDescent="0.35">
      <c r="B12" s="69"/>
      <c r="C12" s="69"/>
      <c r="D12" s="69"/>
      <c r="AM12" s="69"/>
      <c r="BD12" s="165"/>
    </row>
    <row r="13" spans="2:71" ht="20" x14ac:dyDescent="0.35">
      <c r="B13" s="117" t="s">
        <v>127</v>
      </c>
      <c r="C13" s="88" t="s">
        <v>105</v>
      </c>
      <c r="D13" s="76" t="s">
        <v>76</v>
      </c>
      <c r="E13" s="76" t="s">
        <v>90</v>
      </c>
      <c r="F13" s="216"/>
      <c r="G13" s="136"/>
      <c r="H13" s="136"/>
      <c r="I13" s="136"/>
      <c r="J13" s="136"/>
      <c r="K13" s="136"/>
      <c r="L13" s="136"/>
      <c r="M13" s="136"/>
      <c r="N13" s="136"/>
      <c r="O13" s="126"/>
      <c r="P13" s="126"/>
      <c r="Q13" s="126"/>
      <c r="R13" s="126"/>
      <c r="S13" s="136"/>
      <c r="T13" s="136"/>
      <c r="U13" s="136"/>
      <c r="V13" s="136"/>
      <c r="W13" s="136"/>
      <c r="X13" s="136"/>
      <c r="Y13" s="136"/>
      <c r="Z13" s="136"/>
      <c r="AA13" s="136"/>
      <c r="AB13" s="126"/>
      <c r="AC13" s="126"/>
      <c r="AD13" s="126"/>
      <c r="AE13" s="126"/>
      <c r="AF13" s="126"/>
      <c r="AG13" s="126"/>
      <c r="AH13" s="126"/>
      <c r="AI13" s="126"/>
      <c r="AJ13" s="130"/>
      <c r="AM13" s="76" t="s">
        <v>76</v>
      </c>
      <c r="AN13" s="76" t="s">
        <v>90</v>
      </c>
      <c r="AO13" s="216"/>
      <c r="AP13" s="136"/>
      <c r="AQ13" s="136"/>
      <c r="AR13" s="136"/>
      <c r="AS13" s="136"/>
      <c r="AT13" s="136"/>
      <c r="AU13" s="136"/>
      <c r="AV13" s="136"/>
      <c r="AW13" s="136"/>
      <c r="AX13" s="126"/>
      <c r="AY13" s="126"/>
      <c r="AZ13" s="126"/>
      <c r="BA13" s="126"/>
      <c r="BB13" s="136"/>
      <c r="BC13" s="136"/>
      <c r="BD13" s="238"/>
      <c r="BE13" s="136"/>
      <c r="BF13" s="136"/>
      <c r="BG13" s="136"/>
      <c r="BH13" s="136"/>
      <c r="BI13" s="136"/>
      <c r="BJ13" s="136"/>
      <c r="BK13" s="126"/>
      <c r="BL13" s="126"/>
      <c r="BM13" s="126"/>
      <c r="BN13" s="126"/>
      <c r="BO13" s="126"/>
      <c r="BP13" s="126"/>
      <c r="BQ13" s="126"/>
      <c r="BR13" s="126"/>
      <c r="BS13" s="130"/>
    </row>
    <row r="14" spans="2:71" ht="14.25" customHeight="1" x14ac:dyDescent="0.35">
      <c r="B14" s="56" t="s">
        <v>67</v>
      </c>
      <c r="C14" s="89"/>
      <c r="D14" s="81"/>
      <c r="E14" s="111"/>
      <c r="F14" s="217">
        <f t="shared" ref="F14:AJ14" si="231">SUM(F15:F26)</f>
        <v>0</v>
      </c>
      <c r="G14" s="161">
        <f t="shared" si="231"/>
        <v>0</v>
      </c>
      <c r="H14" s="161">
        <f t="shared" si="231"/>
        <v>0</v>
      </c>
      <c r="I14" s="161">
        <f t="shared" si="231"/>
        <v>0</v>
      </c>
      <c r="J14" s="161">
        <f t="shared" si="231"/>
        <v>0</v>
      </c>
      <c r="K14" s="161">
        <f t="shared" si="231"/>
        <v>0</v>
      </c>
      <c r="L14" s="161">
        <f t="shared" si="231"/>
        <v>0</v>
      </c>
      <c r="M14" s="161">
        <f t="shared" si="231"/>
        <v>0</v>
      </c>
      <c r="N14" s="161">
        <f t="shared" si="231"/>
        <v>0</v>
      </c>
      <c r="O14" s="53">
        <f t="shared" si="231"/>
        <v>0</v>
      </c>
      <c r="P14" s="53">
        <f t="shared" si="231"/>
        <v>0</v>
      </c>
      <c r="Q14" s="53">
        <f t="shared" si="231"/>
        <v>0</v>
      </c>
      <c r="R14" s="53">
        <f t="shared" si="231"/>
        <v>0</v>
      </c>
      <c r="S14" s="161">
        <f t="shared" si="231"/>
        <v>0</v>
      </c>
      <c r="T14" s="161">
        <f t="shared" si="231"/>
        <v>412</v>
      </c>
      <c r="U14" s="161">
        <f t="shared" si="231"/>
        <v>410</v>
      </c>
      <c r="V14" s="161">
        <f t="shared" si="231"/>
        <v>100</v>
      </c>
      <c r="W14" s="161">
        <f t="shared" si="231"/>
        <v>0</v>
      </c>
      <c r="X14" s="161">
        <f t="shared" si="231"/>
        <v>34</v>
      </c>
      <c r="Y14" s="161">
        <f t="shared" si="231"/>
        <v>0</v>
      </c>
      <c r="Z14" s="161">
        <f t="shared" si="231"/>
        <v>134</v>
      </c>
      <c r="AA14" s="161">
        <f t="shared" si="231"/>
        <v>0</v>
      </c>
      <c r="AB14" s="161">
        <f t="shared" si="231"/>
        <v>0</v>
      </c>
      <c r="AC14" s="161">
        <f t="shared" si="231"/>
        <v>0</v>
      </c>
      <c r="AD14" s="161">
        <f t="shared" si="231"/>
        <v>0</v>
      </c>
      <c r="AE14" s="161">
        <f t="shared" si="231"/>
        <v>0</v>
      </c>
      <c r="AF14" s="161">
        <f t="shared" si="231"/>
        <v>0</v>
      </c>
      <c r="AG14" s="161">
        <f t="shared" si="231"/>
        <v>100</v>
      </c>
      <c r="AH14" s="161">
        <f t="shared" ref="AH14" si="232">SUM(AH15:AH26)</f>
        <v>300</v>
      </c>
      <c r="AI14" s="161">
        <f t="shared" si="231"/>
        <v>100</v>
      </c>
      <c r="AJ14" s="164">
        <f t="shared" si="231"/>
        <v>0</v>
      </c>
      <c r="AM14" s="81"/>
      <c r="AN14" s="111"/>
      <c r="AO14" s="217">
        <f t="shared" ref="AO14:BP14" si="233">SUM(AO15:AO26)</f>
        <v>0</v>
      </c>
      <c r="AP14" s="161">
        <f t="shared" si="233"/>
        <v>0</v>
      </c>
      <c r="AQ14" s="161">
        <f t="shared" si="233"/>
        <v>0</v>
      </c>
      <c r="AR14" s="161">
        <f t="shared" si="233"/>
        <v>0</v>
      </c>
      <c r="AS14" s="161">
        <f t="shared" si="233"/>
        <v>0</v>
      </c>
      <c r="AT14" s="161">
        <f t="shared" si="233"/>
        <v>0</v>
      </c>
      <c r="AU14" s="161">
        <f t="shared" si="233"/>
        <v>0</v>
      </c>
      <c r="AV14" s="161">
        <f t="shared" si="233"/>
        <v>0</v>
      </c>
      <c r="AW14" s="161">
        <f t="shared" si="233"/>
        <v>0</v>
      </c>
      <c r="AX14" s="53">
        <f t="shared" si="233"/>
        <v>0</v>
      </c>
      <c r="AY14" s="53">
        <f t="shared" si="233"/>
        <v>0</v>
      </c>
      <c r="AZ14" s="53">
        <f t="shared" si="233"/>
        <v>0</v>
      </c>
      <c r="BA14" s="53">
        <f t="shared" si="233"/>
        <v>0</v>
      </c>
      <c r="BB14" s="161">
        <f t="shared" si="233"/>
        <v>0</v>
      </c>
      <c r="BC14" s="161">
        <f t="shared" si="233"/>
        <v>0</v>
      </c>
      <c r="BD14" s="164">
        <f t="shared" si="233"/>
        <v>0</v>
      </c>
      <c r="BE14" s="161">
        <f t="shared" si="233"/>
        <v>0</v>
      </c>
      <c r="BF14" s="161">
        <f t="shared" si="233"/>
        <v>0</v>
      </c>
      <c r="BG14" s="161">
        <f t="shared" si="233"/>
        <v>0</v>
      </c>
      <c r="BH14" s="161">
        <f t="shared" si="233"/>
        <v>0</v>
      </c>
      <c r="BI14" s="161">
        <f t="shared" si="233"/>
        <v>0</v>
      </c>
      <c r="BJ14" s="161">
        <f t="shared" si="233"/>
        <v>0</v>
      </c>
      <c r="BK14" s="161">
        <f t="shared" si="233"/>
        <v>34</v>
      </c>
      <c r="BL14" s="161">
        <f t="shared" si="233"/>
        <v>34</v>
      </c>
      <c r="BM14" s="161">
        <f t="shared" si="233"/>
        <v>0</v>
      </c>
      <c r="BN14" s="161">
        <f t="shared" si="233"/>
        <v>134</v>
      </c>
      <c r="BO14" s="161">
        <f t="shared" si="233"/>
        <v>134</v>
      </c>
      <c r="BP14" s="161">
        <f t="shared" si="233"/>
        <v>100</v>
      </c>
      <c r="BQ14" s="161">
        <f t="shared" ref="BQ14" si="234">SUM(BQ15:BQ26)</f>
        <v>0</v>
      </c>
      <c r="BR14" s="161">
        <f t="shared" ref="BR14:BS14" si="235">SUM(BR15:BR26)</f>
        <v>34</v>
      </c>
      <c r="BS14" s="164">
        <f t="shared" si="235"/>
        <v>34</v>
      </c>
    </row>
    <row r="15" spans="2:71" x14ac:dyDescent="0.35">
      <c r="B15" s="113" t="s">
        <v>135</v>
      </c>
      <c r="C15" s="94"/>
      <c r="D15" s="138"/>
      <c r="E15" s="105"/>
      <c r="F15" s="218"/>
      <c r="G15" s="180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65"/>
      <c r="AK15" s="133">
        <f>SUM(T15:AJ15)+E15</f>
        <v>0</v>
      </c>
      <c r="AM15" s="138"/>
      <c r="AN15" s="105"/>
      <c r="AO15" s="218"/>
      <c r="AP15" s="180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65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65"/>
    </row>
    <row r="16" spans="2:71" x14ac:dyDescent="0.35">
      <c r="B16" s="118" t="s">
        <v>147</v>
      </c>
      <c r="C16" s="224">
        <v>4.2</v>
      </c>
      <c r="D16" s="138"/>
      <c r="E16" s="105"/>
      <c r="F16" s="137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>
        <v>100</v>
      </c>
      <c r="AH16" s="143"/>
      <c r="AI16" s="143"/>
      <c r="AJ16" s="165"/>
      <c r="AK16" s="133">
        <f t="shared" ref="AK16:AK25" si="236">SUM(T16:AJ16)+E16</f>
        <v>100</v>
      </c>
      <c r="AM16" s="138">
        <v>200</v>
      </c>
      <c r="AN16" s="105"/>
      <c r="AO16" s="137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65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>
        <v>100</v>
      </c>
      <c r="BO16" s="143">
        <v>100</v>
      </c>
      <c r="BP16" s="143">
        <v>100</v>
      </c>
      <c r="BQ16" s="143"/>
      <c r="BR16" s="143"/>
      <c r="BS16" s="165"/>
    </row>
    <row r="17" spans="2:81" x14ac:dyDescent="0.35">
      <c r="B17" s="118" t="s">
        <v>74</v>
      </c>
      <c r="C17" s="224">
        <v>4.8600000000000003</v>
      </c>
      <c r="D17" s="138">
        <v>1000</v>
      </c>
      <c r="E17" s="105">
        <v>1000</v>
      </c>
      <c r="F17" s="137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>
        <v>100</v>
      </c>
      <c r="W17" s="143"/>
      <c r="X17" s="143"/>
      <c r="Y17" s="143"/>
      <c r="Z17" s="143">
        <v>100</v>
      </c>
      <c r="AA17" s="143"/>
      <c r="AB17" s="143"/>
      <c r="AC17" s="143"/>
      <c r="AD17" s="143"/>
      <c r="AE17" s="143"/>
      <c r="AF17" s="143"/>
      <c r="AG17" s="143"/>
      <c r="AH17" s="143"/>
      <c r="AI17" s="143"/>
      <c r="AJ17" s="165"/>
      <c r="AK17" s="228">
        <f>SUM(T17:AJ17)+E17</f>
        <v>1200</v>
      </c>
      <c r="AM17" s="138"/>
      <c r="AN17" s="105"/>
      <c r="AO17" s="137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65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65"/>
    </row>
    <row r="18" spans="2:81" x14ac:dyDescent="0.35">
      <c r="B18" s="118" t="s">
        <v>81</v>
      </c>
      <c r="C18" s="224"/>
      <c r="D18" s="138"/>
      <c r="E18" s="105"/>
      <c r="F18" s="137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65"/>
      <c r="AK18" s="133">
        <f t="shared" si="236"/>
        <v>0</v>
      </c>
      <c r="AM18" s="138"/>
      <c r="AN18" s="105"/>
      <c r="AO18" s="137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65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65"/>
    </row>
    <row r="19" spans="2:81" x14ac:dyDescent="0.35">
      <c r="B19" s="113" t="s">
        <v>72</v>
      </c>
      <c r="C19" s="224">
        <v>4.6900000000000004</v>
      </c>
      <c r="D19" s="138">
        <v>2000</v>
      </c>
      <c r="E19" s="105">
        <f>48*34.5</f>
        <v>1656</v>
      </c>
      <c r="F19" s="137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>
        <v>210</v>
      </c>
      <c r="U19" s="143">
        <v>240</v>
      </c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>
        <v>100</v>
      </c>
      <c r="AI19" s="143">
        <v>100</v>
      </c>
      <c r="AJ19" s="165"/>
      <c r="AK19" s="133">
        <f t="shared" si="236"/>
        <v>2306</v>
      </c>
      <c r="AM19" s="138"/>
      <c r="AN19" s="105"/>
      <c r="AO19" s="137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65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65"/>
    </row>
    <row r="20" spans="2:81" x14ac:dyDescent="0.35">
      <c r="B20" s="116" t="s">
        <v>138</v>
      </c>
      <c r="C20" s="94">
        <v>5.42</v>
      </c>
      <c r="D20" s="137">
        <v>800</v>
      </c>
      <c r="E20" s="105">
        <f>34.5*14</f>
        <v>483</v>
      </c>
      <c r="F20" s="137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>
        <v>34</v>
      </c>
      <c r="U20" s="143">
        <v>34</v>
      </c>
      <c r="V20" s="143"/>
      <c r="W20" s="143"/>
      <c r="X20" s="143">
        <v>34</v>
      </c>
      <c r="Y20" s="143"/>
      <c r="Z20" s="143">
        <v>34</v>
      </c>
      <c r="AA20" s="143"/>
      <c r="AB20" s="143"/>
      <c r="AC20" s="143"/>
      <c r="AD20" s="143"/>
      <c r="AE20" s="143"/>
      <c r="AF20" s="143"/>
      <c r="AG20" s="143"/>
      <c r="AH20" s="143"/>
      <c r="AI20" s="143"/>
      <c r="AJ20" s="165"/>
      <c r="AK20" s="133">
        <f t="shared" si="236"/>
        <v>619</v>
      </c>
      <c r="AM20" s="138"/>
      <c r="AN20" s="138"/>
      <c r="AO20" s="137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65"/>
      <c r="BE20" s="143"/>
      <c r="BF20" s="143"/>
      <c r="BG20" s="143"/>
      <c r="BH20" s="143"/>
      <c r="BI20" s="143"/>
      <c r="BJ20" s="143"/>
      <c r="BK20" s="143">
        <v>34</v>
      </c>
      <c r="BL20" s="143">
        <v>34</v>
      </c>
      <c r="BM20" s="143"/>
      <c r="BN20" s="143">
        <v>34</v>
      </c>
      <c r="BO20" s="143">
        <v>34</v>
      </c>
      <c r="BP20" s="143"/>
      <c r="BQ20" s="143"/>
      <c r="BR20" s="143">
        <v>34</v>
      </c>
      <c r="BS20" s="165">
        <v>34</v>
      </c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</row>
    <row r="21" spans="2:81" x14ac:dyDescent="0.35">
      <c r="B21" s="132" t="s">
        <v>134</v>
      </c>
      <c r="C21" s="94"/>
      <c r="D21" s="138"/>
      <c r="E21" s="105"/>
      <c r="F21" s="137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65"/>
      <c r="AK21" s="133">
        <f t="shared" si="236"/>
        <v>0</v>
      </c>
      <c r="AM21" s="138"/>
      <c r="AN21" s="105"/>
      <c r="AO21" s="137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65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65"/>
    </row>
    <row r="22" spans="2:81" x14ac:dyDescent="0.35">
      <c r="B22" s="132" t="s">
        <v>133</v>
      </c>
      <c r="C22" s="94"/>
      <c r="D22" s="138">
        <v>1000</v>
      </c>
      <c r="E22" s="105"/>
      <c r="F22" s="137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>
        <v>100</v>
      </c>
      <c r="U22" s="143">
        <v>68</v>
      </c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65"/>
      <c r="AK22" s="133">
        <f t="shared" si="236"/>
        <v>168</v>
      </c>
      <c r="AM22" s="138"/>
      <c r="AN22" s="105"/>
      <c r="AO22" s="137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65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  <c r="BS22" s="165"/>
    </row>
    <row r="23" spans="2:81" x14ac:dyDescent="0.35">
      <c r="B23" s="132" t="s">
        <v>128</v>
      </c>
      <c r="C23" s="90"/>
      <c r="D23" s="138"/>
      <c r="E23" s="105"/>
      <c r="F23" s="137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65"/>
      <c r="AK23" s="133">
        <f t="shared" si="236"/>
        <v>0</v>
      </c>
      <c r="AM23" s="138"/>
      <c r="AN23" s="105"/>
      <c r="AO23" s="137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65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65"/>
    </row>
    <row r="24" spans="2:81" x14ac:dyDescent="0.35">
      <c r="B24" s="132" t="s">
        <v>129</v>
      </c>
      <c r="C24" s="94"/>
      <c r="D24" s="138">
        <v>800</v>
      </c>
      <c r="E24" s="105"/>
      <c r="F24" s="137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>
        <v>68</v>
      </c>
      <c r="U24" s="143">
        <v>68</v>
      </c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>
        <v>200</v>
      </c>
      <c r="AI24" s="143"/>
      <c r="AJ24" s="165"/>
      <c r="AK24" s="133">
        <f t="shared" si="236"/>
        <v>336</v>
      </c>
      <c r="AM24" s="138"/>
      <c r="AN24" s="105"/>
      <c r="AO24" s="137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65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  <c r="BS24" s="165"/>
    </row>
    <row r="25" spans="2:81" x14ac:dyDescent="0.35">
      <c r="B25" s="118" t="s">
        <v>80</v>
      </c>
      <c r="C25" s="94">
        <v>2.72</v>
      </c>
      <c r="D25" s="138"/>
      <c r="E25" s="105"/>
      <c r="F25" s="137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65"/>
      <c r="AK25" s="133">
        <f t="shared" si="236"/>
        <v>0</v>
      </c>
      <c r="AM25" s="138"/>
      <c r="AN25" s="169"/>
      <c r="AO25" s="137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65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65"/>
    </row>
    <row r="26" spans="2:81" x14ac:dyDescent="0.35">
      <c r="B26" s="115" t="s">
        <v>75</v>
      </c>
      <c r="C26" s="225">
        <v>3</v>
      </c>
      <c r="D26" s="147"/>
      <c r="E26" s="124"/>
      <c r="F26" s="156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73"/>
      <c r="AM26" s="147"/>
      <c r="AN26" s="124"/>
      <c r="AO26" s="156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73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73"/>
    </row>
    <row r="27" spans="2:81" x14ac:dyDescent="0.35">
      <c r="B27" s="114"/>
      <c r="C27" s="114"/>
      <c r="D27" s="71"/>
      <c r="E27" s="104"/>
      <c r="O27" s="140"/>
      <c r="P27" s="140"/>
      <c r="Q27" s="140"/>
      <c r="R27" s="140"/>
      <c r="AM27" s="71"/>
      <c r="AN27" s="104"/>
      <c r="AX27" s="140"/>
      <c r="AY27" s="140"/>
      <c r="AZ27" s="140"/>
      <c r="BA27" s="140"/>
      <c r="BD27" s="165"/>
    </row>
    <row r="28" spans="2:81" x14ac:dyDescent="0.35">
      <c r="B28" s="72" t="s">
        <v>82</v>
      </c>
      <c r="C28" s="52"/>
      <c r="D28" s="52"/>
      <c r="E28" s="52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26"/>
      <c r="AC28" s="126"/>
      <c r="AD28" s="126"/>
      <c r="AE28" s="126"/>
      <c r="AF28" s="126"/>
      <c r="AG28" s="126"/>
      <c r="AH28" s="126"/>
      <c r="AI28" s="126"/>
      <c r="AJ28" s="130"/>
      <c r="AM28" s="52"/>
      <c r="AN28" s="52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238"/>
      <c r="BE28" s="136"/>
      <c r="BF28" s="136"/>
      <c r="BG28" s="136"/>
      <c r="BH28" s="136"/>
      <c r="BI28" s="136"/>
      <c r="BJ28" s="136"/>
      <c r="BK28" s="126"/>
      <c r="BL28" s="126"/>
      <c r="BM28" s="126"/>
      <c r="BN28" s="126"/>
      <c r="BO28" s="126"/>
      <c r="BP28" s="126"/>
      <c r="BQ28" s="126"/>
      <c r="BR28" s="126"/>
      <c r="BS28" s="130"/>
    </row>
    <row r="29" spans="2:81" x14ac:dyDescent="0.35">
      <c r="B29" s="108" t="s">
        <v>78</v>
      </c>
      <c r="C29" s="108"/>
      <c r="D29" s="109"/>
      <c r="E29" s="109"/>
      <c r="F29" s="181"/>
      <c r="G29" s="181"/>
      <c r="H29" s="181"/>
      <c r="I29" s="181"/>
      <c r="J29" s="181"/>
      <c r="K29" s="181"/>
      <c r="L29" s="181"/>
      <c r="M29" s="181"/>
      <c r="N29" s="181"/>
      <c r="O29" s="128"/>
      <c r="P29" s="128"/>
      <c r="Q29" s="128"/>
      <c r="R29" s="128"/>
      <c r="S29" s="181"/>
      <c r="T29" s="181"/>
      <c r="U29" s="181"/>
      <c r="V29" s="181"/>
      <c r="W29" s="181"/>
      <c r="X29" s="181"/>
      <c r="Y29" s="181"/>
      <c r="Z29" s="181"/>
      <c r="AA29" s="181"/>
      <c r="AB29" s="128"/>
      <c r="AC29" s="128"/>
      <c r="AD29" s="128"/>
      <c r="AE29" s="128"/>
      <c r="AF29" s="128"/>
      <c r="AG29" s="128"/>
      <c r="AH29" s="128"/>
      <c r="AI29" s="128"/>
      <c r="AJ29" s="129"/>
      <c r="AM29" s="109"/>
      <c r="AN29" s="109"/>
      <c r="AO29" s="181"/>
      <c r="AP29" s="181"/>
      <c r="AQ29" s="181"/>
      <c r="AR29" s="181"/>
      <c r="AS29" s="181"/>
      <c r="AT29" s="181"/>
      <c r="AU29" s="181"/>
      <c r="AV29" s="181"/>
      <c r="AW29" s="181"/>
      <c r="AX29" s="128"/>
      <c r="AY29" s="128"/>
      <c r="AZ29" s="128"/>
      <c r="BA29" s="128"/>
      <c r="BB29" s="181"/>
      <c r="BC29" s="181"/>
      <c r="BD29" s="239"/>
      <c r="BE29" s="181"/>
      <c r="BF29" s="181"/>
      <c r="BG29" s="181"/>
      <c r="BH29" s="181"/>
      <c r="BI29" s="181"/>
      <c r="BJ29" s="181"/>
      <c r="BK29" s="128"/>
      <c r="BL29" s="128"/>
      <c r="BM29" s="128"/>
      <c r="BN29" s="128"/>
      <c r="BO29" s="128"/>
      <c r="BP29" s="128"/>
      <c r="BQ29" s="128"/>
      <c r="BR29" s="128"/>
      <c r="BS29" s="129"/>
    </row>
    <row r="30" spans="2:81" ht="17.5" customHeight="1" x14ac:dyDescent="0.35">
      <c r="B30" s="114"/>
      <c r="C30" s="114"/>
      <c r="D30" s="71"/>
      <c r="E30" s="71"/>
      <c r="AM30" s="71"/>
      <c r="AN30" s="71"/>
      <c r="BD30" s="165"/>
    </row>
    <row r="31" spans="2:81" ht="20" x14ac:dyDescent="0.35">
      <c r="B31" s="69"/>
      <c r="C31" s="88" t="s">
        <v>105</v>
      </c>
      <c r="D31" s="76" t="s">
        <v>76</v>
      </c>
      <c r="E31" s="76" t="s">
        <v>90</v>
      </c>
      <c r="F31" s="182"/>
      <c r="G31" s="182"/>
      <c r="H31" s="182"/>
      <c r="I31" s="182"/>
      <c r="J31" s="182"/>
      <c r="K31" s="182"/>
      <c r="L31" s="182"/>
      <c r="M31" s="182"/>
      <c r="N31" s="182"/>
      <c r="O31" s="142"/>
      <c r="P31" s="142"/>
      <c r="Q31" s="142"/>
      <c r="R31" s="142"/>
      <c r="S31" s="182"/>
      <c r="T31" s="182"/>
      <c r="U31" s="182"/>
      <c r="V31" s="182"/>
      <c r="W31" s="182"/>
      <c r="X31" s="182"/>
      <c r="Y31" s="182"/>
      <c r="Z31" s="182"/>
      <c r="AA31" s="182"/>
      <c r="AB31" s="142"/>
      <c r="AC31" s="142"/>
      <c r="AD31" s="142"/>
      <c r="AE31" s="142"/>
      <c r="AF31" s="142"/>
      <c r="AG31" s="142"/>
      <c r="AH31" s="142"/>
      <c r="AI31" s="142"/>
      <c r="AJ31" s="163"/>
      <c r="AM31" s="76" t="s">
        <v>76</v>
      </c>
      <c r="AN31" s="76" t="s">
        <v>90</v>
      </c>
      <c r="AO31" s="182"/>
      <c r="AP31" s="182"/>
      <c r="AQ31" s="182"/>
      <c r="AR31" s="182"/>
      <c r="AS31" s="182"/>
      <c r="AT31" s="182"/>
      <c r="AU31" s="182"/>
      <c r="AV31" s="182"/>
      <c r="AW31" s="182"/>
      <c r="AX31" s="142"/>
      <c r="AY31" s="142"/>
      <c r="AZ31" s="142"/>
      <c r="BA31" s="142"/>
      <c r="BB31" s="182"/>
      <c r="BC31" s="182"/>
      <c r="BD31" s="240"/>
      <c r="BE31" s="182"/>
      <c r="BF31" s="182"/>
      <c r="BG31" s="182"/>
      <c r="BH31" s="182"/>
      <c r="BI31" s="182"/>
      <c r="BJ31" s="182"/>
      <c r="BK31" s="142"/>
      <c r="BL31" s="142"/>
      <c r="BM31" s="142"/>
      <c r="BN31" s="142"/>
      <c r="BO31" s="142"/>
      <c r="BP31" s="142"/>
      <c r="BQ31" s="142"/>
      <c r="BR31" s="142"/>
      <c r="BS31" s="163"/>
    </row>
    <row r="32" spans="2:81" ht="14.25" customHeight="1" x14ac:dyDescent="0.35">
      <c r="B32" s="145" t="s">
        <v>77</v>
      </c>
      <c r="C32" s="145"/>
      <c r="D32" s="215"/>
      <c r="E32" s="200"/>
      <c r="F32" s="217">
        <f t="shared" ref="F32:AJ32" si="237">SUM(F33:F43)</f>
        <v>236</v>
      </c>
      <c r="G32" s="161">
        <f t="shared" si="237"/>
        <v>168</v>
      </c>
      <c r="H32" s="161">
        <f t="shared" si="237"/>
        <v>236</v>
      </c>
      <c r="I32" s="161">
        <f t="shared" si="237"/>
        <v>0</v>
      </c>
      <c r="J32" s="161">
        <f t="shared" si="237"/>
        <v>0</v>
      </c>
      <c r="K32" s="161">
        <f t="shared" si="237"/>
        <v>68</v>
      </c>
      <c r="L32" s="161">
        <f t="shared" si="237"/>
        <v>436</v>
      </c>
      <c r="M32" s="161">
        <f t="shared" si="237"/>
        <v>304</v>
      </c>
      <c r="N32" s="161">
        <f t="shared" si="237"/>
        <v>236</v>
      </c>
      <c r="O32" s="161">
        <f t="shared" si="237"/>
        <v>440</v>
      </c>
      <c r="P32" s="161">
        <f t="shared" si="237"/>
        <v>0</v>
      </c>
      <c r="Q32" s="161">
        <f t="shared" si="237"/>
        <v>0</v>
      </c>
      <c r="R32" s="161">
        <f t="shared" si="237"/>
        <v>236</v>
      </c>
      <c r="S32" s="161">
        <f t="shared" si="237"/>
        <v>338</v>
      </c>
      <c r="T32" s="161">
        <f t="shared" si="237"/>
        <v>268</v>
      </c>
      <c r="U32" s="161">
        <f t="shared" si="237"/>
        <v>336</v>
      </c>
      <c r="V32" s="161">
        <f t="shared" si="237"/>
        <v>376</v>
      </c>
      <c r="W32" s="161">
        <f t="shared" si="237"/>
        <v>0</v>
      </c>
      <c r="X32" s="161">
        <f t="shared" si="237"/>
        <v>308</v>
      </c>
      <c r="Y32" s="161">
        <f t="shared" si="237"/>
        <v>0</v>
      </c>
      <c r="Z32" s="161">
        <f t="shared" si="237"/>
        <v>270</v>
      </c>
      <c r="AA32" s="161">
        <f t="shared" si="237"/>
        <v>206</v>
      </c>
      <c r="AB32" s="161">
        <f t="shared" si="237"/>
        <v>378</v>
      </c>
      <c r="AC32" s="161">
        <f t="shared" si="237"/>
        <v>206</v>
      </c>
      <c r="AD32" s="161">
        <f t="shared" si="237"/>
        <v>0</v>
      </c>
      <c r="AE32" s="161">
        <f t="shared" si="237"/>
        <v>206</v>
      </c>
      <c r="AF32" s="161">
        <f t="shared" si="237"/>
        <v>228</v>
      </c>
      <c r="AG32" s="161">
        <f t="shared" si="237"/>
        <v>34</v>
      </c>
      <c r="AH32" s="161">
        <f t="shared" ref="AH32" si="238">SUM(AH33:AH43)</f>
        <v>202</v>
      </c>
      <c r="AI32" s="161">
        <f t="shared" si="237"/>
        <v>308</v>
      </c>
      <c r="AJ32" s="164">
        <f t="shared" si="237"/>
        <v>336</v>
      </c>
      <c r="AM32" s="215"/>
      <c r="AN32" s="200"/>
      <c r="AO32" s="217">
        <f t="shared" ref="AO32:BP32" si="239">SUM(AO33:AO43)</f>
        <v>0</v>
      </c>
      <c r="AP32" s="161">
        <f t="shared" si="239"/>
        <v>307</v>
      </c>
      <c r="AQ32" s="161">
        <f t="shared" si="239"/>
        <v>475</v>
      </c>
      <c r="AR32" s="161">
        <f t="shared" si="239"/>
        <v>473</v>
      </c>
      <c r="AS32" s="161">
        <f t="shared" si="239"/>
        <v>443</v>
      </c>
      <c r="AT32" s="161">
        <f t="shared" si="239"/>
        <v>407</v>
      </c>
      <c r="AU32" s="161">
        <f t="shared" si="239"/>
        <v>0</v>
      </c>
      <c r="AV32" s="161">
        <f t="shared" si="239"/>
        <v>0</v>
      </c>
      <c r="AW32" s="161">
        <f t="shared" si="239"/>
        <v>239</v>
      </c>
      <c r="AX32" s="161">
        <f t="shared" si="239"/>
        <v>443</v>
      </c>
      <c r="AY32" s="161">
        <f t="shared" si="239"/>
        <v>339</v>
      </c>
      <c r="AZ32" s="161">
        <f t="shared" si="239"/>
        <v>545</v>
      </c>
      <c r="BA32" s="161">
        <f t="shared" si="239"/>
        <v>475</v>
      </c>
      <c r="BB32" s="161">
        <f t="shared" si="239"/>
        <v>511</v>
      </c>
      <c r="BC32" s="161">
        <f t="shared" si="239"/>
        <v>0</v>
      </c>
      <c r="BD32" s="164">
        <f t="shared" si="239"/>
        <v>0</v>
      </c>
      <c r="BE32" s="161">
        <f t="shared" si="239"/>
        <v>443</v>
      </c>
      <c r="BF32" s="161">
        <f t="shared" si="239"/>
        <v>375</v>
      </c>
      <c r="BG32" s="161">
        <f t="shared" si="239"/>
        <v>509</v>
      </c>
      <c r="BH32" s="161">
        <f t="shared" si="239"/>
        <v>543</v>
      </c>
      <c r="BI32" s="161">
        <f t="shared" si="239"/>
        <v>409</v>
      </c>
      <c r="BJ32" s="161">
        <f t="shared" si="239"/>
        <v>0</v>
      </c>
      <c r="BK32" s="161">
        <f t="shared" si="239"/>
        <v>443</v>
      </c>
      <c r="BL32" s="161">
        <f t="shared" si="239"/>
        <v>205</v>
      </c>
      <c r="BM32" s="161">
        <f t="shared" si="239"/>
        <v>475</v>
      </c>
      <c r="BN32" s="161">
        <f t="shared" si="239"/>
        <v>205</v>
      </c>
      <c r="BO32" s="161">
        <f t="shared" si="239"/>
        <v>375</v>
      </c>
      <c r="BP32" s="161">
        <f t="shared" si="239"/>
        <v>205</v>
      </c>
      <c r="BQ32" s="161">
        <f t="shared" ref="BQ32" si="240">SUM(BQ33:BQ43)</f>
        <v>0</v>
      </c>
      <c r="BR32" s="161">
        <f t="shared" ref="BR32:BS32" si="241">SUM(BR33:BR43)</f>
        <v>0</v>
      </c>
      <c r="BS32" s="164">
        <f t="shared" si="241"/>
        <v>0</v>
      </c>
    </row>
    <row r="33" spans="2:71" x14ac:dyDescent="0.35">
      <c r="B33" s="132" t="s">
        <v>72</v>
      </c>
      <c r="C33" s="80">
        <v>4.6900000000000004</v>
      </c>
      <c r="D33" s="138">
        <v>1000</v>
      </c>
      <c r="E33" s="138"/>
      <c r="F33" s="137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>
        <v>170</v>
      </c>
      <c r="W33" s="143"/>
      <c r="X33" s="143">
        <v>170</v>
      </c>
      <c r="Y33" s="143"/>
      <c r="Z33" s="143">
        <v>170</v>
      </c>
      <c r="AA33" s="143"/>
      <c r="AB33" s="143"/>
      <c r="AC33" s="143"/>
      <c r="AD33" s="143"/>
      <c r="AE33" s="143"/>
      <c r="AF33" s="143"/>
      <c r="AG33" s="143"/>
      <c r="AH33" s="143"/>
      <c r="AI33" s="143"/>
      <c r="AJ33" s="165"/>
      <c r="AK33" s="133">
        <f t="shared" ref="AK33:AK43" si="242">SUM(AA33:AJ33)+E33</f>
        <v>0</v>
      </c>
      <c r="AM33" s="138">
        <v>4500</v>
      </c>
      <c r="AN33" s="138">
        <v>4500</v>
      </c>
      <c r="AO33" s="137"/>
      <c r="AP33" s="143">
        <v>205</v>
      </c>
      <c r="AQ33" s="143">
        <v>205</v>
      </c>
      <c r="AR33" s="143">
        <v>205</v>
      </c>
      <c r="AS33" s="143">
        <v>205</v>
      </c>
      <c r="AT33" s="143">
        <v>205</v>
      </c>
      <c r="AU33" s="143"/>
      <c r="AV33" s="143"/>
      <c r="AW33" s="143">
        <v>205</v>
      </c>
      <c r="AX33" s="143">
        <v>205</v>
      </c>
      <c r="AY33" s="143">
        <v>205</v>
      </c>
      <c r="AZ33" s="143">
        <v>205</v>
      </c>
      <c r="BA33" s="143">
        <v>205</v>
      </c>
      <c r="BB33" s="143">
        <v>205</v>
      </c>
      <c r="BC33" s="143"/>
      <c r="BD33" s="165"/>
      <c r="BE33" s="143">
        <v>205</v>
      </c>
      <c r="BF33" s="143">
        <v>205</v>
      </c>
      <c r="BG33" s="143">
        <v>205</v>
      </c>
      <c r="BH33" s="143">
        <v>205</v>
      </c>
      <c r="BI33" s="143">
        <v>205</v>
      </c>
      <c r="BJ33" s="143"/>
      <c r="BK33" s="143">
        <v>205</v>
      </c>
      <c r="BL33" s="143">
        <v>205</v>
      </c>
      <c r="BM33" s="143">
        <v>205</v>
      </c>
      <c r="BN33" s="143">
        <v>205</v>
      </c>
      <c r="BO33" s="143">
        <v>205</v>
      </c>
      <c r="BP33" s="143">
        <v>205</v>
      </c>
      <c r="BQ33" s="143"/>
      <c r="BR33" s="143"/>
      <c r="BS33" s="165"/>
    </row>
    <row r="34" spans="2:71" x14ac:dyDescent="0.35">
      <c r="B34" s="132" t="s">
        <v>73</v>
      </c>
      <c r="C34" s="137">
        <v>3.32</v>
      </c>
      <c r="D34" s="138">
        <v>550</v>
      </c>
      <c r="E34" s="138">
        <v>530</v>
      </c>
      <c r="F34" s="137"/>
      <c r="G34" s="143">
        <v>100</v>
      </c>
      <c r="H34" s="143">
        <v>100</v>
      </c>
      <c r="I34" s="143"/>
      <c r="J34" s="143"/>
      <c r="K34" s="143"/>
      <c r="L34" s="143"/>
      <c r="M34" s="143">
        <v>100</v>
      </c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>
        <v>22</v>
      </c>
      <c r="AG34" s="143"/>
      <c r="AH34" s="143"/>
      <c r="AI34" s="143"/>
      <c r="AJ34" s="165"/>
      <c r="AK34" s="133">
        <f>SUM(AH34:AJ34)+E34</f>
        <v>530</v>
      </c>
      <c r="AM34" s="138">
        <v>250</v>
      </c>
      <c r="AN34" s="138">
        <v>250</v>
      </c>
      <c r="AO34" s="137"/>
      <c r="AP34" s="143"/>
      <c r="AQ34" s="143">
        <v>100</v>
      </c>
      <c r="AR34" s="143">
        <v>100</v>
      </c>
      <c r="AS34" s="143">
        <v>68</v>
      </c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65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65"/>
    </row>
    <row r="35" spans="2:71" x14ac:dyDescent="0.35">
      <c r="B35" s="132" t="s">
        <v>81</v>
      </c>
      <c r="C35" s="137">
        <v>3.44</v>
      </c>
      <c r="D35" s="138">
        <v>800</v>
      </c>
      <c r="E35" s="138">
        <f>18*34.5</f>
        <v>621</v>
      </c>
      <c r="F35" s="137">
        <v>100</v>
      </c>
      <c r="G35" s="143"/>
      <c r="H35" s="143">
        <v>68</v>
      </c>
      <c r="I35" s="143"/>
      <c r="J35" s="143"/>
      <c r="K35" s="143">
        <v>68</v>
      </c>
      <c r="L35" s="143">
        <v>68</v>
      </c>
      <c r="M35" s="143"/>
      <c r="N35" s="143"/>
      <c r="O35" s="143">
        <v>68</v>
      </c>
      <c r="P35" s="143"/>
      <c r="Q35" s="143"/>
      <c r="R35" s="143">
        <v>68</v>
      </c>
      <c r="S35" s="143"/>
      <c r="T35" s="143">
        <v>68</v>
      </c>
      <c r="U35" s="143">
        <v>68</v>
      </c>
      <c r="V35" s="143"/>
      <c r="W35" s="143"/>
      <c r="X35" s="143"/>
      <c r="Y35" s="143"/>
      <c r="Z35" s="143"/>
      <c r="AA35" s="143"/>
      <c r="AB35" s="143">
        <v>68</v>
      </c>
      <c r="AC35" s="143"/>
      <c r="AD35" s="143"/>
      <c r="AE35" s="143">
        <v>68</v>
      </c>
      <c r="AF35" s="143"/>
      <c r="AG35" s="143"/>
      <c r="AH35" s="143"/>
      <c r="AI35" s="143"/>
      <c r="AJ35" s="165">
        <v>68</v>
      </c>
      <c r="AK35" s="133">
        <f t="shared" ref="AK35:AK40" si="243">SUM(AH35:AJ35)+E35</f>
        <v>689</v>
      </c>
      <c r="AM35" s="138">
        <v>800</v>
      </c>
      <c r="AN35" s="138">
        <v>800</v>
      </c>
      <c r="AO35" s="137"/>
      <c r="AP35" s="143">
        <v>68</v>
      </c>
      <c r="AQ35" s="143"/>
      <c r="AR35" s="143">
        <v>68</v>
      </c>
      <c r="AS35" s="143"/>
      <c r="AT35" s="143">
        <v>68</v>
      </c>
      <c r="AU35" s="143"/>
      <c r="AV35" s="143"/>
      <c r="AW35" s="143"/>
      <c r="AX35" s="143">
        <v>68</v>
      </c>
      <c r="AY35" s="143"/>
      <c r="AZ35" s="143">
        <v>68</v>
      </c>
      <c r="BA35" s="143"/>
      <c r="BB35" s="143">
        <v>68</v>
      </c>
      <c r="BC35" s="143"/>
      <c r="BD35" s="165"/>
      <c r="BE35" s="143">
        <v>68</v>
      </c>
      <c r="BF35" s="143"/>
      <c r="BG35" s="143">
        <v>68</v>
      </c>
      <c r="BH35" s="143"/>
      <c r="BI35" s="143">
        <v>68</v>
      </c>
      <c r="BJ35" s="143"/>
      <c r="BK35" s="143">
        <v>68</v>
      </c>
      <c r="BL35" s="143"/>
      <c r="BM35" s="143">
        <v>68</v>
      </c>
      <c r="BN35" s="143"/>
      <c r="BO35" s="143">
        <v>68</v>
      </c>
      <c r="BP35" s="143"/>
      <c r="BQ35" s="143"/>
      <c r="BR35" s="143"/>
      <c r="BS35" s="165"/>
    </row>
    <row r="36" spans="2:71" x14ac:dyDescent="0.35">
      <c r="B36" s="132" t="s">
        <v>122</v>
      </c>
      <c r="C36" s="137">
        <v>5.42</v>
      </c>
      <c r="D36" s="138">
        <v>400</v>
      </c>
      <c r="E36" s="138">
        <v>172</v>
      </c>
      <c r="F36" s="143"/>
      <c r="G36" s="143">
        <v>68</v>
      </c>
      <c r="H36" s="143"/>
      <c r="I36" s="143"/>
      <c r="J36" s="143"/>
      <c r="K36" s="143"/>
      <c r="L36" s="143">
        <v>68</v>
      </c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>
        <v>68</v>
      </c>
      <c r="AI36" s="143">
        <v>34</v>
      </c>
      <c r="AJ36" s="165"/>
      <c r="AK36" s="133">
        <f>SUM(AH36:AJ36)+E36</f>
        <v>274</v>
      </c>
      <c r="AL36" s="143"/>
      <c r="AM36" s="138">
        <v>400</v>
      </c>
      <c r="AN36" s="138">
        <v>400</v>
      </c>
      <c r="AO36" s="143"/>
      <c r="AP36" s="143">
        <v>34</v>
      </c>
      <c r="AQ36" s="143">
        <v>34</v>
      </c>
      <c r="AR36" s="143"/>
      <c r="AS36" s="143">
        <v>34</v>
      </c>
      <c r="AT36" s="143">
        <v>34</v>
      </c>
      <c r="AU36" s="143"/>
      <c r="AV36" s="143"/>
      <c r="AW36" s="143">
        <v>34</v>
      </c>
      <c r="AX36" s="143">
        <v>34</v>
      </c>
      <c r="AY36" s="143">
        <v>34</v>
      </c>
      <c r="AZ36" s="143"/>
      <c r="BA36" s="143">
        <v>34</v>
      </c>
      <c r="BB36" s="143">
        <v>34</v>
      </c>
      <c r="BC36" s="143"/>
      <c r="BD36" s="165"/>
      <c r="BE36" s="143">
        <v>34</v>
      </c>
      <c r="BF36" s="143">
        <v>34</v>
      </c>
      <c r="BG36" s="143"/>
      <c r="BH36" s="143">
        <v>34</v>
      </c>
      <c r="BI36" s="143"/>
      <c r="BJ36" s="143"/>
      <c r="BK36" s="143">
        <v>34</v>
      </c>
      <c r="BL36" s="143"/>
      <c r="BM36" s="143">
        <v>34</v>
      </c>
      <c r="BN36" s="143"/>
      <c r="BO36" s="143">
        <v>34</v>
      </c>
      <c r="BP36" s="143"/>
      <c r="BQ36" s="143"/>
      <c r="BR36" s="143"/>
      <c r="BS36" s="165"/>
    </row>
    <row r="37" spans="2:71" x14ac:dyDescent="0.35">
      <c r="B37" s="132" t="s">
        <v>74</v>
      </c>
      <c r="C37" s="137">
        <v>4.8600000000000003</v>
      </c>
      <c r="D37" s="138">
        <f>760+300</f>
        <v>1060</v>
      </c>
      <c r="E37" s="138">
        <v>860</v>
      </c>
      <c r="F37" s="137"/>
      <c r="G37" s="143"/>
      <c r="H37" s="143"/>
      <c r="I37" s="143"/>
      <c r="J37" s="143"/>
      <c r="K37" s="143"/>
      <c r="L37" s="143">
        <v>100</v>
      </c>
      <c r="M37" s="143"/>
      <c r="N37" s="143"/>
      <c r="O37" s="143">
        <v>100</v>
      </c>
      <c r="P37" s="143"/>
      <c r="Q37" s="143"/>
      <c r="R37" s="143">
        <v>100</v>
      </c>
      <c r="S37" s="143">
        <v>100</v>
      </c>
      <c r="T37" s="143">
        <v>100</v>
      </c>
      <c r="U37" s="143">
        <v>100</v>
      </c>
      <c r="V37" s="143"/>
      <c r="W37" s="143"/>
      <c r="X37" s="143"/>
      <c r="Y37" s="143"/>
      <c r="Z37" s="143"/>
      <c r="AA37" s="143"/>
      <c r="AB37" s="143">
        <v>138</v>
      </c>
      <c r="AC37" s="143"/>
      <c r="AD37" s="143"/>
      <c r="AE37" s="143"/>
      <c r="AF37" s="143"/>
      <c r="AG37" s="143"/>
      <c r="AH37" s="143">
        <v>100</v>
      </c>
      <c r="AI37" s="143">
        <v>68</v>
      </c>
      <c r="AJ37" s="165">
        <v>34</v>
      </c>
      <c r="AK37" s="133">
        <f>SUM(AH37:AJ37)+E37</f>
        <v>1062</v>
      </c>
      <c r="AM37" s="138">
        <v>1000</v>
      </c>
      <c r="AN37" s="138">
        <v>1000</v>
      </c>
      <c r="AO37" s="137"/>
      <c r="AP37" s="143"/>
      <c r="AQ37" s="143">
        <v>68</v>
      </c>
      <c r="AR37" s="143">
        <v>100</v>
      </c>
      <c r="AS37" s="143">
        <v>68</v>
      </c>
      <c r="AT37" s="143">
        <v>100</v>
      </c>
      <c r="AU37" s="143"/>
      <c r="AV37" s="143"/>
      <c r="AW37" s="143"/>
      <c r="AX37" s="143">
        <v>68</v>
      </c>
      <c r="AY37" s="143">
        <v>100</v>
      </c>
      <c r="AZ37" s="143">
        <v>68</v>
      </c>
      <c r="BA37" s="143">
        <v>100</v>
      </c>
      <c r="BB37" s="143">
        <v>68</v>
      </c>
      <c r="BC37" s="143"/>
      <c r="BD37" s="165"/>
      <c r="BE37" s="143"/>
      <c r="BF37" s="143">
        <v>68</v>
      </c>
      <c r="BG37" s="143">
        <v>100</v>
      </c>
      <c r="BH37" s="143">
        <v>100</v>
      </c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65"/>
    </row>
    <row r="38" spans="2:71" x14ac:dyDescent="0.35">
      <c r="B38" s="132" t="s">
        <v>80</v>
      </c>
      <c r="C38" s="137"/>
      <c r="D38" s="138">
        <f>510+210</f>
        <v>720</v>
      </c>
      <c r="E38" s="138">
        <v>552</v>
      </c>
      <c r="F38" s="137"/>
      <c r="G38" s="143"/>
      <c r="H38" s="143"/>
      <c r="I38" s="143"/>
      <c r="J38" s="143"/>
      <c r="K38" s="143"/>
      <c r="L38" s="143"/>
      <c r="M38" s="143">
        <v>68</v>
      </c>
      <c r="N38" s="143"/>
      <c r="O38" s="143">
        <v>100</v>
      </c>
      <c r="P38" s="143"/>
      <c r="Q38" s="143"/>
      <c r="R38" s="143"/>
      <c r="S38" s="143">
        <v>100</v>
      </c>
      <c r="T38" s="143"/>
      <c r="U38" s="143">
        <v>68</v>
      </c>
      <c r="V38" s="143">
        <v>68</v>
      </c>
      <c r="W38" s="143"/>
      <c r="X38" s="143"/>
      <c r="Y38" s="143"/>
      <c r="Z38" s="143">
        <v>100</v>
      </c>
      <c r="AA38" s="143">
        <v>68</v>
      </c>
      <c r="AB38" s="143">
        <v>34</v>
      </c>
      <c r="AC38" s="143">
        <v>68</v>
      </c>
      <c r="AD38" s="143"/>
      <c r="AE38" s="143"/>
      <c r="AF38" s="143">
        <v>68</v>
      </c>
      <c r="AG38" s="143">
        <v>34</v>
      </c>
      <c r="AH38" s="143">
        <v>34</v>
      </c>
      <c r="AI38" s="143">
        <v>34</v>
      </c>
      <c r="AJ38" s="165">
        <v>102</v>
      </c>
      <c r="AK38" s="133">
        <f t="shared" si="243"/>
        <v>722</v>
      </c>
      <c r="AM38" s="138">
        <v>400</v>
      </c>
      <c r="AN38" s="138">
        <v>400</v>
      </c>
      <c r="AO38" s="137"/>
      <c r="AP38" s="143"/>
      <c r="AQ38" s="143">
        <v>68</v>
      </c>
      <c r="AR38" s="143"/>
      <c r="AS38" s="143">
        <v>68</v>
      </c>
      <c r="AT38" s="143"/>
      <c r="AU38" s="143"/>
      <c r="AV38" s="143"/>
      <c r="AW38" s="143"/>
      <c r="AX38" s="143">
        <v>68</v>
      </c>
      <c r="AY38" s="143"/>
      <c r="AZ38" s="143">
        <v>68</v>
      </c>
      <c r="BA38" s="143"/>
      <c r="BB38" s="143"/>
      <c r="BC38" s="143"/>
      <c r="BD38" s="165"/>
      <c r="BE38" s="143"/>
      <c r="BF38" s="143">
        <v>68</v>
      </c>
      <c r="BG38" s="143"/>
      <c r="BH38" s="143">
        <v>68</v>
      </c>
      <c r="BI38" s="143"/>
      <c r="BJ38" s="143"/>
      <c r="BK38" s="143"/>
      <c r="BL38" s="143"/>
      <c r="BM38" s="143">
        <v>68</v>
      </c>
      <c r="BN38" s="143"/>
      <c r="BO38" s="143">
        <v>68</v>
      </c>
      <c r="BP38" s="143"/>
      <c r="BQ38" s="143"/>
      <c r="BR38" s="143"/>
      <c r="BS38" s="165"/>
    </row>
    <row r="39" spans="2:71" x14ac:dyDescent="0.35">
      <c r="B39" s="132" t="s">
        <v>75</v>
      </c>
      <c r="C39" s="226">
        <v>3</v>
      </c>
      <c r="D39" s="138">
        <v>1500</v>
      </c>
      <c r="E39" s="138">
        <v>1210</v>
      </c>
      <c r="F39" s="137">
        <v>136</v>
      </c>
      <c r="G39" s="143"/>
      <c r="H39" s="143"/>
      <c r="I39" s="143"/>
      <c r="J39" s="143"/>
      <c r="K39" s="143"/>
      <c r="L39" s="143"/>
      <c r="M39" s="143"/>
      <c r="N39" s="143"/>
      <c r="O39" s="143">
        <v>172</v>
      </c>
      <c r="P39" s="143"/>
      <c r="Q39" s="143"/>
      <c r="R39" s="143"/>
      <c r="S39" s="143">
        <v>138</v>
      </c>
      <c r="T39" s="143">
        <v>100</v>
      </c>
      <c r="U39" s="143">
        <v>100</v>
      </c>
      <c r="V39" s="143">
        <v>138</v>
      </c>
      <c r="W39" s="143"/>
      <c r="X39" s="143">
        <v>138</v>
      </c>
      <c r="Y39" s="143"/>
      <c r="Z39" s="143"/>
      <c r="AA39" s="143">
        <v>138</v>
      </c>
      <c r="AB39" s="143">
        <v>138</v>
      </c>
      <c r="AC39" s="143">
        <v>138</v>
      </c>
      <c r="AD39" s="143"/>
      <c r="AE39" s="143">
        <v>138</v>
      </c>
      <c r="AF39" s="143">
        <v>138</v>
      </c>
      <c r="AG39" s="143"/>
      <c r="AH39" s="143"/>
      <c r="AI39" s="143">
        <v>172</v>
      </c>
      <c r="AJ39" s="165">
        <v>132</v>
      </c>
      <c r="AK39" s="133">
        <f t="shared" si="243"/>
        <v>1514</v>
      </c>
      <c r="AM39" s="138">
        <v>2000</v>
      </c>
      <c r="AN39" s="138">
        <v>2000</v>
      </c>
      <c r="AO39" s="137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>
        <v>136</v>
      </c>
      <c r="BA39" s="143">
        <v>136</v>
      </c>
      <c r="BB39" s="143">
        <v>136</v>
      </c>
      <c r="BC39" s="143"/>
      <c r="BD39" s="165"/>
      <c r="BE39" s="143">
        <v>136</v>
      </c>
      <c r="BF39" s="143"/>
      <c r="BG39" s="143">
        <v>136</v>
      </c>
      <c r="BH39" s="143">
        <v>136</v>
      </c>
      <c r="BI39" s="143">
        <v>136</v>
      </c>
      <c r="BJ39" s="143"/>
      <c r="BK39" s="143">
        <v>136</v>
      </c>
      <c r="BL39" s="143"/>
      <c r="BM39" s="143">
        <v>100</v>
      </c>
      <c r="BN39" s="143"/>
      <c r="BO39" s="143"/>
      <c r="BP39" s="143"/>
      <c r="BQ39" s="143"/>
      <c r="BR39" s="143"/>
      <c r="BS39" s="165"/>
    </row>
    <row r="40" spans="2:71" x14ac:dyDescent="0.35">
      <c r="B40" s="132" t="s">
        <v>129</v>
      </c>
      <c r="C40" s="80">
        <v>3.31</v>
      </c>
      <c r="D40" s="138"/>
      <c r="E40" s="138"/>
      <c r="F40" s="137"/>
      <c r="G40" s="143"/>
      <c r="H40" s="143"/>
      <c r="I40" s="143"/>
      <c r="J40" s="143"/>
      <c r="K40" s="143"/>
      <c r="L40" s="143">
        <v>100</v>
      </c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65"/>
      <c r="AK40" s="133">
        <f t="shared" si="243"/>
        <v>0</v>
      </c>
      <c r="AM40" s="138">
        <v>600</v>
      </c>
      <c r="AN40" s="138">
        <v>600</v>
      </c>
      <c r="AO40" s="137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65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65"/>
    </row>
    <row r="41" spans="2:71" x14ac:dyDescent="0.35">
      <c r="B41" s="132" t="s">
        <v>153</v>
      </c>
      <c r="C41" s="80">
        <v>3.31</v>
      </c>
      <c r="D41" s="138">
        <v>500</v>
      </c>
      <c r="E41" s="138"/>
      <c r="F41" s="137"/>
      <c r="G41" s="143"/>
      <c r="H41" s="143"/>
      <c r="I41" s="143"/>
      <c r="J41" s="143"/>
      <c r="K41" s="143"/>
      <c r="L41" s="143"/>
      <c r="M41" s="143">
        <v>136</v>
      </c>
      <c r="N41" s="143">
        <v>136</v>
      </c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65"/>
      <c r="AK41" s="133">
        <f t="shared" si="242"/>
        <v>0</v>
      </c>
      <c r="AM41" s="138"/>
      <c r="AN41" s="138"/>
      <c r="AO41" s="137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65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65"/>
    </row>
    <row r="42" spans="2:71" x14ac:dyDescent="0.35">
      <c r="B42" s="132" t="s">
        <v>131</v>
      </c>
      <c r="C42" s="137"/>
      <c r="D42" s="138"/>
      <c r="E42" s="138"/>
      <c r="F42" s="137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65"/>
      <c r="AK42" s="133">
        <f t="shared" si="242"/>
        <v>0</v>
      </c>
      <c r="AM42" s="138"/>
      <c r="AN42" s="138"/>
      <c r="AO42" s="137"/>
      <c r="AP42" s="143"/>
      <c r="AQ42" s="143"/>
      <c r="AR42" s="143"/>
      <c r="AS42" s="143"/>
      <c r="AT42" s="143"/>
      <c r="AU42" s="143"/>
      <c r="AV42" s="143"/>
      <c r="AW42" s="143"/>
      <c r="AX42" s="143"/>
      <c r="AY42" s="143"/>
      <c r="AZ42" s="143"/>
      <c r="BA42" s="143"/>
      <c r="BB42" s="143"/>
      <c r="BC42" s="143"/>
      <c r="BD42" s="165"/>
      <c r="BE42" s="143"/>
      <c r="BF42" s="143"/>
      <c r="BG42" s="143"/>
      <c r="BH42" s="143"/>
      <c r="BI42" s="143"/>
      <c r="BJ42" s="143"/>
      <c r="BK42" s="143"/>
      <c r="BL42" s="143"/>
      <c r="BM42" s="143"/>
      <c r="BN42" s="143"/>
      <c r="BO42" s="143"/>
      <c r="BP42" s="143"/>
      <c r="BQ42" s="143"/>
      <c r="BR42" s="143"/>
      <c r="BS42" s="165"/>
    </row>
    <row r="43" spans="2:71" x14ac:dyDescent="0.35">
      <c r="B43" s="146" t="s">
        <v>130</v>
      </c>
      <c r="C43" s="156">
        <v>5.12</v>
      </c>
      <c r="D43" s="147">
        <v>1000</v>
      </c>
      <c r="E43" s="147"/>
      <c r="F43" s="156"/>
      <c r="G43" s="162"/>
      <c r="H43" s="162">
        <v>68</v>
      </c>
      <c r="I43" s="162"/>
      <c r="J43" s="162"/>
      <c r="K43" s="162"/>
      <c r="L43" s="162">
        <v>100</v>
      </c>
      <c r="M43" s="162"/>
      <c r="N43" s="162">
        <v>100</v>
      </c>
      <c r="O43" s="162"/>
      <c r="P43" s="162"/>
      <c r="Q43" s="162"/>
      <c r="R43" s="162">
        <v>68</v>
      </c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73"/>
      <c r="AK43" s="133">
        <f t="shared" si="242"/>
        <v>0</v>
      </c>
      <c r="AM43" s="147">
        <v>800</v>
      </c>
      <c r="AN43" s="147">
        <v>800</v>
      </c>
      <c r="AO43" s="156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  <c r="BA43" s="162"/>
      <c r="BB43" s="162"/>
      <c r="BC43" s="162"/>
      <c r="BD43" s="173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/>
      <c r="BQ43" s="162"/>
      <c r="BR43" s="162"/>
      <c r="BS43" s="173"/>
    </row>
    <row r="44" spans="2:71" x14ac:dyDescent="0.35">
      <c r="B44" s="148"/>
      <c r="C44" s="148"/>
      <c r="D44" s="143"/>
      <c r="E44" s="143"/>
      <c r="O44" s="140"/>
      <c r="P44" s="140"/>
      <c r="Q44" s="140"/>
      <c r="R44" s="140"/>
      <c r="AM44" s="143"/>
      <c r="AN44" s="143"/>
      <c r="AX44" s="140"/>
      <c r="AY44" s="140"/>
      <c r="AZ44" s="140"/>
      <c r="BA44" s="140"/>
      <c r="BD44" s="165"/>
    </row>
    <row r="45" spans="2:71" s="199" customFormat="1" x14ac:dyDescent="0.35">
      <c r="B45" s="149" t="s">
        <v>106</v>
      </c>
      <c r="C45" s="149"/>
      <c r="D45" s="150"/>
      <c r="E45" s="183"/>
      <c r="F45" s="219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f>+SUM(M34:M41)</f>
        <v>304</v>
      </c>
      <c r="N45" s="183">
        <f t="shared" ref="N45:R45" si="244">+SUM(N34:N41)</f>
        <v>136</v>
      </c>
      <c r="O45" s="183">
        <f t="shared" si="244"/>
        <v>440</v>
      </c>
      <c r="P45" s="183">
        <f t="shared" si="244"/>
        <v>0</v>
      </c>
      <c r="Q45" s="183">
        <f t="shared" si="244"/>
        <v>0</v>
      </c>
      <c r="R45" s="183">
        <f t="shared" si="244"/>
        <v>168</v>
      </c>
      <c r="S45" s="183">
        <f t="shared" ref="S45" si="245">+SUM(S34:S40)</f>
        <v>338</v>
      </c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M45" s="150"/>
      <c r="AN45" s="183"/>
      <c r="AO45" s="219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f>+SUM(AV34:AV41)</f>
        <v>0</v>
      </c>
      <c r="AW45" s="183">
        <f t="shared" ref="AW45:BA45" si="246">+SUM(AW34:AW41)</f>
        <v>34</v>
      </c>
      <c r="AX45" s="183">
        <f t="shared" si="246"/>
        <v>238</v>
      </c>
      <c r="AY45" s="183">
        <f t="shared" si="246"/>
        <v>134</v>
      </c>
      <c r="AZ45" s="183">
        <f t="shared" si="246"/>
        <v>340</v>
      </c>
      <c r="BA45" s="183">
        <f t="shared" si="246"/>
        <v>270</v>
      </c>
      <c r="BB45" s="183">
        <f t="shared" ref="BB45" si="247">+SUM(BB34:BB40)</f>
        <v>306</v>
      </c>
      <c r="BC45" s="183"/>
      <c r="BD45" s="241"/>
      <c r="BE45" s="183"/>
      <c r="BF45" s="183"/>
      <c r="BG45" s="183"/>
      <c r="BH45" s="183"/>
      <c r="BI45" s="183"/>
      <c r="BJ45" s="183"/>
      <c r="BK45" s="183"/>
      <c r="BL45" s="183"/>
      <c r="BM45" s="183"/>
      <c r="BN45" s="183"/>
      <c r="BO45" s="183"/>
      <c r="BP45" s="183"/>
      <c r="BQ45" s="183"/>
      <c r="BR45" s="183"/>
      <c r="BS45" s="183"/>
    </row>
    <row r="46" spans="2:71" s="110" customFormat="1" x14ac:dyDescent="0.35">
      <c r="B46" s="149" t="s">
        <v>109</v>
      </c>
      <c r="C46" s="149"/>
      <c r="D46" s="150"/>
      <c r="E46" s="144"/>
      <c r="F46" s="219"/>
      <c r="G46" s="183"/>
      <c r="H46" s="183"/>
      <c r="I46" s="183"/>
      <c r="J46" s="183"/>
      <c r="K46" s="183"/>
      <c r="L46" s="183"/>
      <c r="M46" s="183">
        <f t="shared" ref="M46:S46" si="248">+M33+M43</f>
        <v>0</v>
      </c>
      <c r="N46" s="183">
        <f t="shared" si="248"/>
        <v>100</v>
      </c>
      <c r="O46" s="183">
        <f t="shared" si="248"/>
        <v>0</v>
      </c>
      <c r="P46" s="183">
        <f t="shared" si="248"/>
        <v>0</v>
      </c>
      <c r="Q46" s="183">
        <f t="shared" si="248"/>
        <v>0</v>
      </c>
      <c r="R46" s="183">
        <f t="shared" si="248"/>
        <v>68</v>
      </c>
      <c r="S46" s="183">
        <f t="shared" si="248"/>
        <v>0</v>
      </c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M46" s="150"/>
      <c r="AN46" s="144"/>
      <c r="AO46" s="219"/>
      <c r="AP46" s="183"/>
      <c r="AQ46" s="183"/>
      <c r="AR46" s="183"/>
      <c r="AS46" s="183"/>
      <c r="AT46" s="183"/>
      <c r="AU46" s="183"/>
      <c r="AV46" s="183">
        <f t="shared" ref="AV46:BB46" si="249">+AV33+AV43</f>
        <v>0</v>
      </c>
      <c r="AW46" s="183">
        <f t="shared" si="249"/>
        <v>205</v>
      </c>
      <c r="AX46" s="183">
        <f t="shared" si="249"/>
        <v>205</v>
      </c>
      <c r="AY46" s="183">
        <f t="shared" si="249"/>
        <v>205</v>
      </c>
      <c r="AZ46" s="183">
        <f t="shared" si="249"/>
        <v>205</v>
      </c>
      <c r="BA46" s="183">
        <f t="shared" si="249"/>
        <v>205</v>
      </c>
      <c r="BB46" s="183">
        <f t="shared" si="249"/>
        <v>205</v>
      </c>
      <c r="BC46" s="183"/>
      <c r="BD46" s="241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</row>
    <row r="47" spans="2:71" x14ac:dyDescent="0.35">
      <c r="B47" s="133"/>
      <c r="C47" s="133"/>
      <c r="D47" s="133"/>
      <c r="E47" s="140"/>
      <c r="O47" s="140"/>
      <c r="P47" s="140"/>
      <c r="Q47" s="140"/>
      <c r="R47" s="140"/>
      <c r="AM47" s="133"/>
      <c r="AN47" s="140"/>
      <c r="AX47" s="140"/>
      <c r="AY47" s="140"/>
      <c r="AZ47" s="140"/>
      <c r="BA47" s="140"/>
      <c r="BD47" s="165"/>
    </row>
    <row r="48" spans="2:71" ht="20" x14ac:dyDescent="0.35">
      <c r="B48" s="151"/>
      <c r="C48" s="152" t="s">
        <v>105</v>
      </c>
      <c r="D48" s="76" t="s">
        <v>76</v>
      </c>
      <c r="E48" s="154" t="s">
        <v>90</v>
      </c>
      <c r="F48" s="134">
        <v>1</v>
      </c>
      <c r="G48" s="134">
        <v>2</v>
      </c>
      <c r="H48" s="134">
        <v>3</v>
      </c>
      <c r="I48" s="134">
        <v>4</v>
      </c>
      <c r="J48" s="134">
        <v>5</v>
      </c>
      <c r="K48" s="134">
        <v>6</v>
      </c>
      <c r="L48" s="134">
        <v>7</v>
      </c>
      <c r="M48" s="134">
        <v>8</v>
      </c>
      <c r="N48" s="134">
        <v>9</v>
      </c>
      <c r="O48" s="134">
        <v>10</v>
      </c>
      <c r="P48" s="134">
        <v>11</v>
      </c>
      <c r="Q48" s="134">
        <v>12</v>
      </c>
      <c r="R48" s="134">
        <v>13</v>
      </c>
      <c r="S48" s="134">
        <v>14</v>
      </c>
      <c r="T48" s="134">
        <v>15</v>
      </c>
      <c r="U48" s="134">
        <v>16</v>
      </c>
      <c r="V48" s="134">
        <v>17</v>
      </c>
      <c r="W48" s="134">
        <v>18</v>
      </c>
      <c r="X48" s="134">
        <v>19</v>
      </c>
      <c r="Y48" s="134">
        <v>20</v>
      </c>
      <c r="Z48" s="134">
        <v>21</v>
      </c>
      <c r="AA48" s="134">
        <v>22</v>
      </c>
      <c r="AB48" s="134">
        <v>23</v>
      </c>
      <c r="AC48" s="134">
        <v>24</v>
      </c>
      <c r="AD48" s="134">
        <v>25</v>
      </c>
      <c r="AE48" s="134">
        <v>26</v>
      </c>
      <c r="AF48" s="134">
        <v>27</v>
      </c>
      <c r="AG48" s="134">
        <v>28</v>
      </c>
      <c r="AH48" s="134">
        <v>30</v>
      </c>
      <c r="AI48" s="134">
        <v>29</v>
      </c>
      <c r="AJ48" s="134">
        <v>30</v>
      </c>
      <c r="AM48" s="76" t="s">
        <v>76</v>
      </c>
      <c r="AN48" s="154" t="s">
        <v>90</v>
      </c>
      <c r="AO48" s="134">
        <v>1</v>
      </c>
      <c r="AP48" s="134">
        <v>2</v>
      </c>
      <c r="AQ48" s="134">
        <v>3</v>
      </c>
      <c r="AR48" s="134">
        <v>4</v>
      </c>
      <c r="AS48" s="134">
        <v>5</v>
      </c>
      <c r="AT48" s="134">
        <v>6</v>
      </c>
      <c r="AU48" s="134">
        <v>7</v>
      </c>
      <c r="AV48" s="134">
        <v>8</v>
      </c>
      <c r="AW48" s="134">
        <v>9</v>
      </c>
      <c r="AX48" s="134">
        <v>10</v>
      </c>
      <c r="AY48" s="134">
        <v>11</v>
      </c>
      <c r="AZ48" s="134">
        <v>12</v>
      </c>
      <c r="BA48" s="134">
        <v>13</v>
      </c>
      <c r="BB48" s="134">
        <v>14</v>
      </c>
      <c r="BC48" s="134">
        <v>15</v>
      </c>
      <c r="BD48" s="134">
        <v>16</v>
      </c>
      <c r="BE48" s="235">
        <v>17</v>
      </c>
      <c r="BF48" s="134">
        <v>18</v>
      </c>
      <c r="BG48" s="134">
        <v>19</v>
      </c>
      <c r="BH48" s="134">
        <v>20</v>
      </c>
      <c r="BI48" s="134">
        <v>21</v>
      </c>
      <c r="BJ48" s="134">
        <v>22</v>
      </c>
      <c r="BK48" s="134">
        <v>23</v>
      </c>
      <c r="BL48" s="134">
        <v>24</v>
      </c>
      <c r="BM48" s="134">
        <v>25</v>
      </c>
      <c r="BN48" s="134">
        <v>26</v>
      </c>
      <c r="BO48" s="134">
        <v>27</v>
      </c>
      <c r="BP48" s="134">
        <v>28</v>
      </c>
      <c r="BQ48" s="134">
        <v>30</v>
      </c>
      <c r="BR48" s="134">
        <v>29</v>
      </c>
      <c r="BS48" s="134">
        <v>30</v>
      </c>
    </row>
    <row r="49" spans="2:71" ht="10.5" x14ac:dyDescent="0.35">
      <c r="B49" s="145" t="s">
        <v>100</v>
      </c>
      <c r="C49" s="145"/>
      <c r="D49" s="174"/>
      <c r="E49" s="164"/>
      <c r="F49" s="217">
        <f t="shared" ref="F49:S49" si="250">SUM(F50:F60)</f>
        <v>0</v>
      </c>
      <c r="G49" s="161">
        <f t="shared" si="250"/>
        <v>276</v>
      </c>
      <c r="H49" s="161">
        <f t="shared" si="250"/>
        <v>276</v>
      </c>
      <c r="I49" s="161">
        <f t="shared" si="250"/>
        <v>0</v>
      </c>
      <c r="J49" s="161">
        <f t="shared" si="250"/>
        <v>0</v>
      </c>
      <c r="K49" s="161">
        <f t="shared" si="250"/>
        <v>0</v>
      </c>
      <c r="L49" s="161">
        <f t="shared" si="250"/>
        <v>276</v>
      </c>
      <c r="M49" s="161">
        <f t="shared" si="250"/>
        <v>276</v>
      </c>
      <c r="N49" s="161">
        <f t="shared" si="250"/>
        <v>810</v>
      </c>
      <c r="O49" s="161">
        <f t="shared" si="250"/>
        <v>0</v>
      </c>
      <c r="P49" s="161">
        <f t="shared" si="250"/>
        <v>0</v>
      </c>
      <c r="Q49" s="161">
        <f t="shared" si="250"/>
        <v>0</v>
      </c>
      <c r="R49" s="161">
        <f t="shared" si="250"/>
        <v>68</v>
      </c>
      <c r="S49" s="161">
        <f t="shared" si="250"/>
        <v>0</v>
      </c>
      <c r="T49" s="161">
        <f>SUM(T50:T60)</f>
        <v>0</v>
      </c>
      <c r="U49" s="161">
        <f>SUM(U50:U60)</f>
        <v>0</v>
      </c>
      <c r="V49" s="161">
        <f>SUM(V50:V60)</f>
        <v>0</v>
      </c>
      <c r="W49" s="161">
        <f>SUM(W50:W60)</f>
        <v>0</v>
      </c>
      <c r="X49" s="161">
        <f t="shared" ref="X49:AF49" si="251">SUM(X50:X60)</f>
        <v>0</v>
      </c>
      <c r="Y49" s="161">
        <f t="shared" si="251"/>
        <v>0</v>
      </c>
      <c r="Z49" s="161">
        <f t="shared" si="251"/>
        <v>0</v>
      </c>
      <c r="AA49" s="161">
        <f t="shared" si="251"/>
        <v>0</v>
      </c>
      <c r="AB49" s="53">
        <f t="shared" si="251"/>
        <v>512</v>
      </c>
      <c r="AC49" s="53">
        <f t="shared" si="251"/>
        <v>0</v>
      </c>
      <c r="AD49" s="53">
        <f t="shared" si="251"/>
        <v>0</v>
      </c>
      <c r="AE49" s="53">
        <f t="shared" si="251"/>
        <v>0</v>
      </c>
      <c r="AF49" s="53">
        <f t="shared" si="251"/>
        <v>0</v>
      </c>
      <c r="AG49" s="53">
        <f t="shared" ref="AG49:AI49" si="252">SUM(AG50:AG60)</f>
        <v>0</v>
      </c>
      <c r="AH49" s="53">
        <f t="shared" ref="AH49:AJ49" si="253">SUM(AH50:AH60)</f>
        <v>0</v>
      </c>
      <c r="AI49" s="53">
        <f t="shared" si="252"/>
        <v>0</v>
      </c>
      <c r="AJ49" s="213">
        <f t="shared" si="253"/>
        <v>0</v>
      </c>
      <c r="AM49" s="174"/>
      <c r="AN49" s="164"/>
      <c r="AO49" s="217">
        <f t="shared" ref="AO49:BB49" si="254">SUM(AO50:AO60)</f>
        <v>0</v>
      </c>
      <c r="AP49" s="161">
        <f t="shared" si="254"/>
        <v>0</v>
      </c>
      <c r="AQ49" s="161">
        <f t="shared" si="254"/>
        <v>0</v>
      </c>
      <c r="AR49" s="161">
        <f t="shared" si="254"/>
        <v>0</v>
      </c>
      <c r="AS49" s="161">
        <f t="shared" si="254"/>
        <v>0</v>
      </c>
      <c r="AT49" s="161">
        <f t="shared" si="254"/>
        <v>0</v>
      </c>
      <c r="AU49" s="161">
        <f t="shared" si="254"/>
        <v>0</v>
      </c>
      <c r="AV49" s="161">
        <f t="shared" si="254"/>
        <v>0</v>
      </c>
      <c r="AW49" s="161">
        <f t="shared" si="254"/>
        <v>0</v>
      </c>
      <c r="AX49" s="161">
        <f t="shared" si="254"/>
        <v>0</v>
      </c>
      <c r="AY49" s="161">
        <f t="shared" si="254"/>
        <v>0</v>
      </c>
      <c r="AZ49" s="161">
        <f t="shared" si="254"/>
        <v>0</v>
      </c>
      <c r="BA49" s="161">
        <f t="shared" si="254"/>
        <v>0</v>
      </c>
      <c r="BB49" s="161">
        <f t="shared" si="254"/>
        <v>0</v>
      </c>
      <c r="BC49" s="161">
        <f>SUM(BC50:BC60)</f>
        <v>0</v>
      </c>
      <c r="BD49" s="164">
        <f>SUM(BD50:BD60)</f>
        <v>0</v>
      </c>
      <c r="BE49" s="161">
        <f>SUM(BE50:BE60)</f>
        <v>0</v>
      </c>
      <c r="BF49" s="161">
        <f>SUM(BF50:BF60)</f>
        <v>0</v>
      </c>
      <c r="BG49" s="161">
        <f t="shared" ref="BG49:BS49" si="255">SUM(BG50:BG60)</f>
        <v>0</v>
      </c>
      <c r="BH49" s="161">
        <f t="shared" si="255"/>
        <v>0</v>
      </c>
      <c r="BI49" s="161">
        <f t="shared" si="255"/>
        <v>0</v>
      </c>
      <c r="BJ49" s="161">
        <f t="shared" si="255"/>
        <v>0</v>
      </c>
      <c r="BK49" s="53">
        <f t="shared" si="255"/>
        <v>0</v>
      </c>
      <c r="BL49" s="53">
        <f t="shared" si="255"/>
        <v>0</v>
      </c>
      <c r="BM49" s="53">
        <f t="shared" si="255"/>
        <v>0</v>
      </c>
      <c r="BN49" s="53">
        <f t="shared" si="255"/>
        <v>0</v>
      </c>
      <c r="BO49" s="53">
        <f t="shared" si="255"/>
        <v>0</v>
      </c>
      <c r="BP49" s="53">
        <f t="shared" si="255"/>
        <v>0</v>
      </c>
      <c r="BQ49" s="53">
        <f t="shared" si="255"/>
        <v>0</v>
      </c>
      <c r="BR49" s="53">
        <f t="shared" si="255"/>
        <v>0</v>
      </c>
      <c r="BS49" s="213">
        <f t="shared" si="255"/>
        <v>0</v>
      </c>
    </row>
    <row r="50" spans="2:71" ht="10.5" x14ac:dyDescent="0.35">
      <c r="B50" s="139" t="s">
        <v>97</v>
      </c>
      <c r="C50" s="155"/>
      <c r="D50" s="138"/>
      <c r="E50" s="165"/>
      <c r="F50" s="137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65"/>
      <c r="AM50" s="138"/>
      <c r="AN50" s="165"/>
      <c r="AO50" s="137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65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3"/>
      <c r="BQ50" s="143"/>
      <c r="BR50" s="143"/>
      <c r="BS50" s="165"/>
    </row>
    <row r="51" spans="2:71" x14ac:dyDescent="0.35">
      <c r="B51" s="132" t="s">
        <v>72</v>
      </c>
      <c r="C51" s="137"/>
      <c r="D51" s="138">
        <v>2650</v>
      </c>
      <c r="E51" s="165">
        <v>2650</v>
      </c>
      <c r="F51" s="137"/>
      <c r="G51" s="143">
        <v>276</v>
      </c>
      <c r="H51" s="143">
        <f>8*34.5</f>
        <v>276</v>
      </c>
      <c r="I51" s="143"/>
      <c r="J51" s="143"/>
      <c r="K51" s="143"/>
      <c r="L51" s="143">
        <f>8*34.5</f>
        <v>276</v>
      </c>
      <c r="M51" s="143">
        <f>8*34.5</f>
        <v>276</v>
      </c>
      <c r="N51" s="143">
        <v>250</v>
      </c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>
        <f>11*34</f>
        <v>374</v>
      </c>
      <c r="AC51" s="143"/>
      <c r="AD51" s="143"/>
      <c r="AE51" s="143"/>
      <c r="AF51" s="143"/>
      <c r="AG51" s="143"/>
      <c r="AH51" s="143"/>
      <c r="AI51" s="143"/>
      <c r="AJ51" s="165"/>
      <c r="AM51" s="138"/>
      <c r="AN51" s="165"/>
      <c r="AO51" s="137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65"/>
      <c r="BE51" s="143"/>
      <c r="BF51" s="143"/>
      <c r="BG51" s="143"/>
      <c r="BH51" s="143"/>
      <c r="BI51" s="143"/>
      <c r="BJ51" s="143"/>
      <c r="BK51" s="143"/>
      <c r="BL51" s="143"/>
      <c r="BM51" s="143"/>
      <c r="BN51" s="143"/>
      <c r="BO51" s="143"/>
      <c r="BP51" s="143"/>
      <c r="BQ51" s="143"/>
      <c r="BR51" s="143"/>
      <c r="BS51" s="165"/>
    </row>
    <row r="52" spans="2:71" x14ac:dyDescent="0.35">
      <c r="B52" s="132" t="s">
        <v>81</v>
      </c>
      <c r="C52" s="137"/>
      <c r="D52" s="138"/>
      <c r="E52" s="165"/>
      <c r="F52" s="137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65"/>
      <c r="AM52" s="138"/>
      <c r="AN52" s="165"/>
      <c r="AO52" s="137"/>
      <c r="AP52" s="143"/>
      <c r="AQ52" s="143"/>
      <c r="AR52" s="143"/>
      <c r="AS52" s="143"/>
      <c r="AT52" s="143"/>
      <c r="AU52" s="143"/>
      <c r="AV52" s="143"/>
      <c r="AW52" s="143"/>
      <c r="AX52" s="143"/>
      <c r="AY52" s="143"/>
      <c r="AZ52" s="143"/>
      <c r="BA52" s="143"/>
      <c r="BB52" s="143"/>
      <c r="BC52" s="143"/>
      <c r="BD52" s="165"/>
      <c r="BE52" s="143"/>
      <c r="BF52" s="143"/>
      <c r="BG52" s="143"/>
      <c r="BH52" s="143"/>
      <c r="BI52" s="143"/>
      <c r="BJ52" s="143"/>
      <c r="BK52" s="143"/>
      <c r="BL52" s="143"/>
      <c r="BM52" s="143"/>
      <c r="BN52" s="143"/>
      <c r="BO52" s="143"/>
      <c r="BP52" s="143"/>
      <c r="BQ52" s="143"/>
      <c r="BR52" s="143"/>
      <c r="BS52" s="165"/>
    </row>
    <row r="53" spans="2:71" x14ac:dyDescent="0.35">
      <c r="B53" s="132" t="s">
        <v>74</v>
      </c>
      <c r="C53" s="137"/>
      <c r="D53" s="138"/>
      <c r="E53" s="165"/>
      <c r="F53" s="137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65"/>
      <c r="AM53" s="138"/>
      <c r="AN53" s="165"/>
      <c r="AO53" s="137"/>
      <c r="AP53" s="143"/>
      <c r="AQ53" s="143"/>
      <c r="AR53" s="143"/>
      <c r="AS53" s="143"/>
      <c r="AT53" s="143"/>
      <c r="AU53" s="143"/>
      <c r="AV53" s="143"/>
      <c r="AW53" s="143"/>
      <c r="AX53" s="143"/>
      <c r="AY53" s="143"/>
      <c r="AZ53" s="143"/>
      <c r="BA53" s="143"/>
      <c r="BB53" s="143"/>
      <c r="BC53" s="143"/>
      <c r="BD53" s="165"/>
      <c r="BE53" s="143"/>
      <c r="BF53" s="143"/>
      <c r="BG53" s="143"/>
      <c r="BH53" s="143"/>
      <c r="BI53" s="143"/>
      <c r="BJ53" s="143"/>
      <c r="BK53" s="143"/>
      <c r="BL53" s="143"/>
      <c r="BM53" s="143"/>
      <c r="BN53" s="143"/>
      <c r="BO53" s="143"/>
      <c r="BP53" s="143"/>
      <c r="BQ53" s="143"/>
      <c r="BR53" s="143"/>
      <c r="BS53" s="165"/>
    </row>
    <row r="54" spans="2:71" x14ac:dyDescent="0.35">
      <c r="B54" s="132" t="s">
        <v>122</v>
      </c>
      <c r="C54" s="137"/>
      <c r="D54" s="138">
        <v>800</v>
      </c>
      <c r="E54" s="165"/>
      <c r="F54" s="137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>
        <v>68</v>
      </c>
      <c r="S54" s="143"/>
      <c r="T54" s="143"/>
      <c r="U54" s="143"/>
      <c r="V54" s="143"/>
      <c r="W54" s="143"/>
      <c r="X54" s="143"/>
      <c r="Y54" s="143"/>
      <c r="Z54" s="143"/>
      <c r="AA54" s="143"/>
      <c r="AB54" s="143">
        <f>4*34.5</f>
        <v>138</v>
      </c>
      <c r="AC54" s="143"/>
      <c r="AD54" s="143"/>
      <c r="AE54" s="143"/>
      <c r="AF54" s="143"/>
      <c r="AG54" s="143"/>
      <c r="AH54" s="143"/>
      <c r="AI54" s="143"/>
      <c r="AJ54" s="165"/>
      <c r="AM54" s="138"/>
      <c r="AN54" s="165"/>
      <c r="AO54" s="137"/>
      <c r="AP54" s="143"/>
      <c r="AQ54" s="143"/>
      <c r="AR54" s="143"/>
      <c r="AS54" s="143"/>
      <c r="AT54" s="143"/>
      <c r="AU54" s="143"/>
      <c r="AV54" s="143"/>
      <c r="AW54" s="143"/>
      <c r="AX54" s="143"/>
      <c r="AY54" s="143"/>
      <c r="AZ54" s="143"/>
      <c r="BA54" s="143"/>
      <c r="BB54" s="143"/>
      <c r="BC54" s="143"/>
      <c r="BD54" s="165"/>
      <c r="BE54" s="143"/>
      <c r="BF54" s="143"/>
      <c r="BG54" s="143"/>
      <c r="BH54" s="143"/>
      <c r="BI54" s="143"/>
      <c r="BJ54" s="143"/>
      <c r="BK54" s="143"/>
      <c r="BL54" s="143"/>
      <c r="BM54" s="143"/>
      <c r="BN54" s="143"/>
      <c r="BO54" s="143"/>
      <c r="BP54" s="143"/>
      <c r="BQ54" s="143"/>
      <c r="BR54" s="143"/>
      <c r="BS54" s="165"/>
    </row>
    <row r="55" spans="2:71" x14ac:dyDescent="0.35">
      <c r="B55" s="118" t="s">
        <v>80</v>
      </c>
      <c r="C55" s="118"/>
      <c r="D55" s="138"/>
      <c r="E55" s="165"/>
      <c r="F55" s="137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43"/>
      <c r="AE55" s="143"/>
      <c r="AF55" s="143"/>
      <c r="AG55" s="143"/>
      <c r="AH55" s="143"/>
      <c r="AI55" s="143"/>
      <c r="AJ55" s="165"/>
      <c r="AM55" s="138"/>
      <c r="AN55" s="165"/>
      <c r="AO55" s="137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65"/>
      <c r="BE55" s="143"/>
      <c r="BF55" s="143"/>
      <c r="BG55" s="143"/>
      <c r="BH55" s="143"/>
      <c r="BI55" s="143"/>
      <c r="BJ55" s="143"/>
      <c r="BK55" s="143"/>
      <c r="BL55" s="143"/>
      <c r="BM55" s="143"/>
      <c r="BN55" s="143"/>
      <c r="BO55" s="143"/>
      <c r="BP55" s="143"/>
      <c r="BQ55" s="143"/>
      <c r="BR55" s="143"/>
      <c r="BS55" s="165"/>
    </row>
    <row r="56" spans="2:71" x14ac:dyDescent="0.35">
      <c r="B56" s="132" t="s">
        <v>73</v>
      </c>
      <c r="C56" s="137"/>
      <c r="D56" s="138"/>
      <c r="E56" s="165"/>
      <c r="F56" s="137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  <c r="AA56" s="143"/>
      <c r="AB56" s="143"/>
      <c r="AC56" s="143"/>
      <c r="AD56" s="143"/>
      <c r="AE56" s="143"/>
      <c r="AF56" s="143"/>
      <c r="AG56" s="143"/>
      <c r="AH56" s="143"/>
      <c r="AI56" s="143"/>
      <c r="AJ56" s="165"/>
      <c r="AM56" s="138"/>
      <c r="AN56" s="165"/>
      <c r="AO56" s="137"/>
      <c r="AP56" s="143"/>
      <c r="AQ56" s="143"/>
      <c r="AR56" s="143"/>
      <c r="AS56" s="143"/>
      <c r="AT56" s="143"/>
      <c r="AU56" s="143"/>
      <c r="AV56" s="143"/>
      <c r="AW56" s="143"/>
      <c r="AX56" s="143"/>
      <c r="AY56" s="143"/>
      <c r="AZ56" s="143"/>
      <c r="BA56" s="143"/>
      <c r="BB56" s="143"/>
      <c r="BC56" s="143"/>
      <c r="BD56" s="165"/>
      <c r="BE56" s="143"/>
      <c r="BF56" s="143"/>
      <c r="BG56" s="143"/>
      <c r="BH56" s="143"/>
      <c r="BI56" s="143"/>
      <c r="BJ56" s="143"/>
      <c r="BK56" s="143"/>
      <c r="BL56" s="143"/>
      <c r="BM56" s="143"/>
      <c r="BN56" s="143"/>
      <c r="BO56" s="143"/>
      <c r="BP56" s="143"/>
      <c r="BQ56" s="143"/>
      <c r="BR56" s="143"/>
      <c r="BS56" s="165"/>
    </row>
    <row r="57" spans="2:71" x14ac:dyDescent="0.35">
      <c r="B57" s="132" t="s">
        <v>144</v>
      </c>
      <c r="C57" s="137"/>
      <c r="D57" s="138"/>
      <c r="E57" s="165"/>
      <c r="F57" s="137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  <c r="AI57" s="143"/>
      <c r="AJ57" s="165"/>
      <c r="AM57" s="138"/>
      <c r="AN57" s="165"/>
      <c r="AO57" s="137"/>
      <c r="AP57" s="143"/>
      <c r="AQ57" s="143"/>
      <c r="AR57" s="143"/>
      <c r="AS57" s="143"/>
      <c r="AT57" s="143"/>
      <c r="AU57" s="143"/>
      <c r="AV57" s="143"/>
      <c r="AW57" s="143"/>
      <c r="AX57" s="143"/>
      <c r="AY57" s="143"/>
      <c r="AZ57" s="143"/>
      <c r="BA57" s="143"/>
      <c r="BB57" s="143"/>
      <c r="BC57" s="143"/>
      <c r="BD57" s="165"/>
      <c r="BE57" s="143"/>
      <c r="BF57" s="143"/>
      <c r="BG57" s="143"/>
      <c r="BH57" s="143"/>
      <c r="BI57" s="143"/>
      <c r="BJ57" s="143"/>
      <c r="BK57" s="143"/>
      <c r="BL57" s="143"/>
      <c r="BM57" s="143"/>
      <c r="BN57" s="143"/>
      <c r="BO57" s="143"/>
      <c r="BP57" s="143"/>
      <c r="BQ57" s="143"/>
      <c r="BR57" s="143"/>
      <c r="BS57" s="165"/>
    </row>
    <row r="58" spans="2:71" x14ac:dyDescent="0.35">
      <c r="B58" s="132" t="s">
        <v>128</v>
      </c>
      <c r="C58" s="137"/>
      <c r="D58" s="138"/>
      <c r="E58" s="165"/>
      <c r="F58" s="137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  <c r="AA58" s="143"/>
      <c r="AB58" s="143"/>
      <c r="AC58" s="143"/>
      <c r="AD58" s="143"/>
      <c r="AE58" s="143"/>
      <c r="AF58" s="143"/>
      <c r="AG58" s="143"/>
      <c r="AH58" s="143"/>
      <c r="AI58" s="143"/>
      <c r="AJ58" s="165"/>
      <c r="AM58" s="138"/>
      <c r="AN58" s="165"/>
      <c r="AO58" s="137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65"/>
      <c r="BE58" s="143"/>
      <c r="BF58" s="143"/>
      <c r="BG58" s="143"/>
      <c r="BH58" s="143"/>
      <c r="BI58" s="143"/>
      <c r="BJ58" s="143"/>
      <c r="BK58" s="143"/>
      <c r="BL58" s="143"/>
      <c r="BM58" s="143"/>
      <c r="BN58" s="143"/>
      <c r="BO58" s="143"/>
      <c r="BP58" s="143"/>
      <c r="BQ58" s="143"/>
      <c r="BR58" s="143"/>
      <c r="BS58" s="165"/>
    </row>
    <row r="59" spans="2:71" x14ac:dyDescent="0.35">
      <c r="B59" s="132" t="s">
        <v>75</v>
      </c>
      <c r="C59" s="137"/>
      <c r="D59" s="138"/>
      <c r="E59" s="165"/>
      <c r="F59" s="137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  <c r="AA59" s="143"/>
      <c r="AB59" s="143"/>
      <c r="AC59" s="143"/>
      <c r="AD59" s="143"/>
      <c r="AE59" s="143"/>
      <c r="AF59" s="143"/>
      <c r="AG59" s="143"/>
      <c r="AH59" s="143"/>
      <c r="AI59" s="143"/>
      <c r="AJ59" s="165"/>
      <c r="AM59" s="138"/>
      <c r="AN59" s="165"/>
      <c r="AO59" s="137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43"/>
      <c r="BD59" s="165"/>
      <c r="BE59" s="143"/>
      <c r="BF59" s="143"/>
      <c r="BG59" s="143"/>
      <c r="BH59" s="143"/>
      <c r="BI59" s="143"/>
      <c r="BJ59" s="143"/>
      <c r="BK59" s="143"/>
      <c r="BL59" s="143"/>
      <c r="BM59" s="143"/>
      <c r="BN59" s="143"/>
      <c r="BO59" s="143"/>
      <c r="BP59" s="143"/>
      <c r="BQ59" s="143"/>
      <c r="BR59" s="143"/>
      <c r="BS59" s="165"/>
    </row>
    <row r="60" spans="2:71" x14ac:dyDescent="0.35">
      <c r="B60" s="146" t="s">
        <v>129</v>
      </c>
      <c r="C60" s="156"/>
      <c r="D60" s="147"/>
      <c r="E60" s="173"/>
      <c r="F60" s="156"/>
      <c r="G60" s="162"/>
      <c r="H60" s="162"/>
      <c r="I60" s="162"/>
      <c r="J60" s="162"/>
      <c r="K60" s="162"/>
      <c r="L60" s="162"/>
      <c r="M60" s="162"/>
      <c r="N60" s="162">
        <v>560</v>
      </c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2"/>
      <c r="AG60" s="162"/>
      <c r="AH60" s="162"/>
      <c r="AI60" s="162"/>
      <c r="AJ60" s="173"/>
      <c r="AM60" s="147"/>
      <c r="AN60" s="173"/>
      <c r="AO60" s="156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2"/>
      <c r="BA60" s="162"/>
      <c r="BB60" s="162"/>
      <c r="BC60" s="162"/>
      <c r="BD60" s="173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/>
      <c r="BQ60" s="162"/>
      <c r="BR60" s="162"/>
      <c r="BS60" s="173"/>
    </row>
    <row r="61" spans="2:71" x14ac:dyDescent="0.35">
      <c r="B61" s="133"/>
      <c r="C61" s="133"/>
      <c r="D61" s="133"/>
      <c r="E61" s="140"/>
      <c r="O61" s="140"/>
      <c r="P61" s="140"/>
      <c r="Q61" s="140"/>
      <c r="R61" s="140"/>
      <c r="AM61" s="133"/>
      <c r="AN61" s="140"/>
      <c r="AX61" s="140"/>
      <c r="AY61" s="140"/>
      <c r="AZ61" s="140"/>
      <c r="BA61" s="140"/>
      <c r="BD61" s="165"/>
    </row>
    <row r="62" spans="2:71" x14ac:dyDescent="0.35">
      <c r="B62" s="153" t="s">
        <v>126</v>
      </c>
      <c r="C62" s="135"/>
      <c r="D62" s="135"/>
      <c r="E62" s="201">
        <v>2889</v>
      </c>
      <c r="F62" s="222">
        <f>+E62</f>
        <v>2889</v>
      </c>
      <c r="G62" s="201">
        <f>+F62+G49</f>
        <v>3165</v>
      </c>
      <c r="H62" s="201">
        <f t="shared" ref="H62:AJ62" si="256">+G62+H49</f>
        <v>3441</v>
      </c>
      <c r="I62" s="201">
        <f t="shared" si="256"/>
        <v>3441</v>
      </c>
      <c r="J62" s="201">
        <f t="shared" si="256"/>
        <v>3441</v>
      </c>
      <c r="K62" s="201">
        <f t="shared" si="256"/>
        <v>3441</v>
      </c>
      <c r="L62" s="201">
        <f t="shared" si="256"/>
        <v>3717</v>
      </c>
      <c r="M62" s="201">
        <f>+E62</f>
        <v>2889</v>
      </c>
      <c r="N62" s="201">
        <f t="shared" si="256"/>
        <v>3699</v>
      </c>
      <c r="O62" s="201">
        <f t="shared" si="256"/>
        <v>3699</v>
      </c>
      <c r="P62" s="201">
        <f t="shared" si="256"/>
        <v>3699</v>
      </c>
      <c r="Q62" s="201">
        <f t="shared" si="256"/>
        <v>3699</v>
      </c>
      <c r="R62" s="201">
        <f t="shared" si="256"/>
        <v>3767</v>
      </c>
      <c r="S62" s="201">
        <f t="shared" si="256"/>
        <v>3767</v>
      </c>
      <c r="T62" s="201">
        <f>+E62</f>
        <v>2889</v>
      </c>
      <c r="U62" s="201">
        <f t="shared" si="256"/>
        <v>2889</v>
      </c>
      <c r="V62" s="201">
        <f t="shared" si="256"/>
        <v>2889</v>
      </c>
      <c r="W62" s="201">
        <f t="shared" si="256"/>
        <v>2889</v>
      </c>
      <c r="X62" s="201">
        <f t="shared" si="256"/>
        <v>2889</v>
      </c>
      <c r="Y62" s="201">
        <f t="shared" si="256"/>
        <v>2889</v>
      </c>
      <c r="Z62" s="201">
        <f t="shared" si="256"/>
        <v>2889</v>
      </c>
      <c r="AA62" s="201">
        <f t="shared" si="256"/>
        <v>2889</v>
      </c>
      <c r="AB62" s="201">
        <f t="shared" si="256"/>
        <v>3401</v>
      </c>
      <c r="AC62" s="201">
        <f t="shared" si="256"/>
        <v>3401</v>
      </c>
      <c r="AD62" s="201">
        <f t="shared" si="256"/>
        <v>3401</v>
      </c>
      <c r="AE62" s="201">
        <f t="shared" si="256"/>
        <v>3401</v>
      </c>
      <c r="AF62" s="201">
        <f>+AE62+AF49-3400</f>
        <v>1</v>
      </c>
      <c r="AG62" s="201">
        <f t="shared" si="256"/>
        <v>1</v>
      </c>
      <c r="AH62" s="201">
        <f t="shared" si="256"/>
        <v>1</v>
      </c>
      <c r="AI62" s="201">
        <f t="shared" si="256"/>
        <v>1</v>
      </c>
      <c r="AJ62" s="223">
        <f t="shared" si="256"/>
        <v>1</v>
      </c>
      <c r="AM62" s="153"/>
      <c r="AN62" s="201">
        <f>+AJ62</f>
        <v>1</v>
      </c>
      <c r="AO62" s="222">
        <f>+AN62</f>
        <v>1</v>
      </c>
      <c r="AP62" s="201">
        <f>+AO62+AP49</f>
        <v>1</v>
      </c>
      <c r="AQ62" s="201">
        <f t="shared" ref="AQ62" si="257">+AP62+AQ49</f>
        <v>1</v>
      </c>
      <c r="AR62" s="201">
        <f t="shared" ref="AR62" si="258">+AQ62+AR49</f>
        <v>1</v>
      </c>
      <c r="AS62" s="201">
        <f t="shared" ref="AS62" si="259">+AR62+AS49</f>
        <v>1</v>
      </c>
      <c r="AT62" s="201">
        <f t="shared" ref="AT62" si="260">+AS62+AT49</f>
        <v>1</v>
      </c>
      <c r="AU62" s="201">
        <f t="shared" ref="AU62" si="261">+AT62+AU49</f>
        <v>1</v>
      </c>
      <c r="AV62" s="201">
        <f>+AN62</f>
        <v>1</v>
      </c>
      <c r="AW62" s="201">
        <f t="shared" ref="AW62" si="262">+AV62+AW49</f>
        <v>1</v>
      </c>
      <c r="AX62" s="201">
        <f t="shared" ref="AX62" si="263">+AW62+AX49</f>
        <v>1</v>
      </c>
      <c r="AY62" s="201">
        <f t="shared" ref="AY62" si="264">+AX62+AY49</f>
        <v>1</v>
      </c>
      <c r="AZ62" s="201">
        <f t="shared" ref="AZ62" si="265">+AY62+AZ49</f>
        <v>1</v>
      </c>
      <c r="BA62" s="201">
        <f t="shared" ref="BA62" si="266">+AZ62+BA49</f>
        <v>1</v>
      </c>
      <c r="BB62" s="201">
        <f t="shared" ref="BB62" si="267">+BA62+BB49</f>
        <v>1</v>
      </c>
      <c r="BC62" s="201">
        <f>+AN62</f>
        <v>1</v>
      </c>
      <c r="BD62" s="223">
        <f t="shared" ref="BD62" si="268">+BC62+BD49</f>
        <v>1</v>
      </c>
      <c r="BE62" s="201">
        <f t="shared" ref="BE62" si="269">+BD62+BE49</f>
        <v>1</v>
      </c>
      <c r="BF62" s="201">
        <f t="shared" ref="BF62" si="270">+BE62+BF49</f>
        <v>1</v>
      </c>
      <c r="BG62" s="201">
        <f t="shared" ref="BG62" si="271">+BF62+BG49</f>
        <v>1</v>
      </c>
      <c r="BH62" s="201">
        <f t="shared" ref="BH62" si="272">+BG62+BH49</f>
        <v>1</v>
      </c>
      <c r="BI62" s="201">
        <f t="shared" ref="BI62" si="273">+BH62+BI49</f>
        <v>1</v>
      </c>
      <c r="BJ62" s="201">
        <f t="shared" ref="BJ62" si="274">+BI62+BJ49</f>
        <v>1</v>
      </c>
      <c r="BK62" s="201">
        <f t="shared" ref="BK62" si="275">+BJ62+BK49</f>
        <v>1</v>
      </c>
      <c r="BL62" s="201">
        <f t="shared" ref="BL62" si="276">+BK62+BL49</f>
        <v>1</v>
      </c>
      <c r="BM62" s="201">
        <f t="shared" ref="BM62" si="277">+BL62+BM49</f>
        <v>1</v>
      </c>
      <c r="BN62" s="201">
        <f t="shared" ref="BN62" si="278">+BM62+BN49</f>
        <v>1</v>
      </c>
      <c r="BO62" s="201">
        <f t="shared" ref="BO62" si="279">+BN62+BO49</f>
        <v>1</v>
      </c>
      <c r="BP62" s="201">
        <f t="shared" ref="BP62" si="280">+BO62+BP49</f>
        <v>1</v>
      </c>
      <c r="BQ62" s="201">
        <f t="shared" ref="BQ62" si="281">+BP62+BQ49</f>
        <v>1</v>
      </c>
      <c r="BR62" s="201">
        <f t="shared" ref="BR62" si="282">+BQ62+BR49</f>
        <v>1</v>
      </c>
      <c r="BS62" s="223">
        <f t="shared" ref="BS62" si="283">+BR62+BS49</f>
        <v>1</v>
      </c>
    </row>
    <row r="63" spans="2:71" x14ac:dyDescent="0.35">
      <c r="B63" s="63"/>
      <c r="C63" s="63"/>
      <c r="D63" s="63"/>
      <c r="E63" s="71"/>
      <c r="F63" s="143"/>
      <c r="G63" s="143"/>
      <c r="H63" s="143"/>
      <c r="I63" s="143"/>
      <c r="J63" s="143"/>
      <c r="K63" s="143"/>
      <c r="L63" s="143"/>
      <c r="M63" s="143"/>
      <c r="N63" s="143"/>
      <c r="O63" s="71"/>
      <c r="P63" s="71"/>
      <c r="Q63" s="71"/>
      <c r="R63" s="71"/>
      <c r="S63" s="143"/>
      <c r="T63" s="143"/>
      <c r="U63" s="143"/>
      <c r="V63" s="143"/>
      <c r="W63" s="143"/>
      <c r="X63" s="143"/>
      <c r="Y63" s="143"/>
      <c r="Z63" s="143"/>
      <c r="AA63" s="143"/>
      <c r="AB63" s="71"/>
      <c r="AC63" s="71"/>
      <c r="AD63" s="71"/>
      <c r="AE63" s="71"/>
      <c r="AF63" s="71"/>
      <c r="AG63" s="71"/>
      <c r="AH63" s="71"/>
      <c r="AI63" s="71"/>
      <c r="AJ63" s="71"/>
      <c r="AM63" s="63"/>
      <c r="AN63" s="71"/>
      <c r="AO63" s="143"/>
      <c r="AP63" s="143"/>
      <c r="AQ63" s="143"/>
      <c r="AR63" s="143"/>
      <c r="AS63" s="143"/>
      <c r="AT63" s="143"/>
      <c r="AU63" s="143"/>
      <c r="AV63" s="143"/>
      <c r="AW63" s="143"/>
      <c r="AX63" s="71"/>
      <c r="AY63" s="71"/>
      <c r="AZ63" s="71"/>
      <c r="BA63" s="71"/>
      <c r="BB63" s="143"/>
      <c r="BC63" s="143"/>
      <c r="BD63" s="165"/>
      <c r="BE63" s="143"/>
      <c r="BF63" s="143"/>
      <c r="BG63" s="143"/>
      <c r="BH63" s="143"/>
      <c r="BI63" s="143"/>
      <c r="BJ63" s="143"/>
      <c r="BK63" s="71"/>
      <c r="BL63" s="71"/>
      <c r="BM63" s="71"/>
      <c r="BN63" s="71"/>
      <c r="BO63" s="71"/>
      <c r="BP63" s="71"/>
      <c r="BQ63" s="71"/>
      <c r="BR63" s="71"/>
      <c r="BS63" s="71"/>
    </row>
    <row r="64" spans="2:71" x14ac:dyDescent="0.35">
      <c r="BD64" s="165"/>
    </row>
    <row r="65" spans="2:71" x14ac:dyDescent="0.35">
      <c r="BD65" s="165"/>
    </row>
    <row r="66" spans="2:71" ht="14.5" customHeight="1" x14ac:dyDescent="0.35">
      <c r="B66" s="73" t="s">
        <v>132</v>
      </c>
      <c r="C66" s="74"/>
      <c r="D66" s="74"/>
      <c r="E66" s="126"/>
      <c r="F66" s="136">
        <f t="shared" ref="F66:AI66" si="284">+F32+F14</f>
        <v>236</v>
      </c>
      <c r="G66" s="136">
        <f t="shared" si="284"/>
        <v>168</v>
      </c>
      <c r="H66" s="136">
        <f t="shared" si="284"/>
        <v>236</v>
      </c>
      <c r="I66" s="136">
        <f t="shared" si="284"/>
        <v>0</v>
      </c>
      <c r="J66" s="136">
        <f t="shared" si="284"/>
        <v>0</v>
      </c>
      <c r="K66" s="136">
        <f t="shared" si="284"/>
        <v>68</v>
      </c>
      <c r="L66" s="136">
        <f t="shared" si="284"/>
        <v>436</v>
      </c>
      <c r="M66" s="136">
        <f t="shared" si="284"/>
        <v>304</v>
      </c>
      <c r="N66" s="136">
        <f t="shared" si="284"/>
        <v>236</v>
      </c>
      <c r="O66" s="126">
        <f t="shared" si="284"/>
        <v>440</v>
      </c>
      <c r="P66" s="126">
        <f t="shared" si="284"/>
        <v>0</v>
      </c>
      <c r="Q66" s="126">
        <f t="shared" si="284"/>
        <v>0</v>
      </c>
      <c r="R66" s="126">
        <f t="shared" si="284"/>
        <v>236</v>
      </c>
      <c r="S66" s="136">
        <f t="shared" si="284"/>
        <v>338</v>
      </c>
      <c r="T66" s="136">
        <f t="shared" si="284"/>
        <v>680</v>
      </c>
      <c r="U66" s="136">
        <f t="shared" si="284"/>
        <v>746</v>
      </c>
      <c r="V66" s="136">
        <f t="shared" si="284"/>
        <v>476</v>
      </c>
      <c r="W66" s="136">
        <f t="shared" si="284"/>
        <v>0</v>
      </c>
      <c r="X66" s="136">
        <f t="shared" si="284"/>
        <v>342</v>
      </c>
      <c r="Y66" s="136">
        <f t="shared" si="284"/>
        <v>0</v>
      </c>
      <c r="Z66" s="136">
        <f t="shared" si="284"/>
        <v>404</v>
      </c>
      <c r="AA66" s="136">
        <f t="shared" si="284"/>
        <v>206</v>
      </c>
      <c r="AB66" s="136">
        <f t="shared" si="284"/>
        <v>378</v>
      </c>
      <c r="AC66" s="136">
        <f t="shared" si="284"/>
        <v>206</v>
      </c>
      <c r="AD66" s="126">
        <f t="shared" si="284"/>
        <v>0</v>
      </c>
      <c r="AE66" s="126">
        <f t="shared" si="284"/>
        <v>206</v>
      </c>
      <c r="AF66" s="126">
        <f t="shared" si="284"/>
        <v>228</v>
      </c>
      <c r="AG66" s="126">
        <f t="shared" si="284"/>
        <v>134</v>
      </c>
      <c r="AH66" s="126">
        <f t="shared" si="284"/>
        <v>502</v>
      </c>
      <c r="AI66" s="126">
        <f t="shared" si="284"/>
        <v>408</v>
      </c>
      <c r="AJ66" s="130">
        <f t="shared" ref="AJ66" si="285">+AJ32+AJ14</f>
        <v>336</v>
      </c>
      <c r="AM66" s="73"/>
      <c r="AN66" s="126"/>
      <c r="AO66" s="136">
        <f t="shared" ref="AO66:BS66" si="286">+AO32+AO14</f>
        <v>0</v>
      </c>
      <c r="AP66" s="136">
        <f t="shared" si="286"/>
        <v>307</v>
      </c>
      <c r="AQ66" s="136">
        <f t="shared" si="286"/>
        <v>475</v>
      </c>
      <c r="AR66" s="136">
        <f t="shared" si="286"/>
        <v>473</v>
      </c>
      <c r="AS66" s="136">
        <f t="shared" si="286"/>
        <v>443</v>
      </c>
      <c r="AT66" s="136">
        <f t="shared" si="286"/>
        <v>407</v>
      </c>
      <c r="AU66" s="136">
        <f t="shared" si="286"/>
        <v>0</v>
      </c>
      <c r="AV66" s="136">
        <f t="shared" si="286"/>
        <v>0</v>
      </c>
      <c r="AW66" s="136">
        <f t="shared" si="286"/>
        <v>239</v>
      </c>
      <c r="AX66" s="126">
        <f t="shared" si="286"/>
        <v>443</v>
      </c>
      <c r="AY66" s="126">
        <f t="shared" si="286"/>
        <v>339</v>
      </c>
      <c r="AZ66" s="126">
        <f t="shared" si="286"/>
        <v>545</v>
      </c>
      <c r="BA66" s="126">
        <f t="shared" si="286"/>
        <v>475</v>
      </c>
      <c r="BB66" s="136">
        <f t="shared" si="286"/>
        <v>511</v>
      </c>
      <c r="BC66" s="136">
        <f t="shared" si="286"/>
        <v>0</v>
      </c>
      <c r="BD66" s="238">
        <f t="shared" si="286"/>
        <v>0</v>
      </c>
      <c r="BE66" s="136">
        <f t="shared" si="286"/>
        <v>443</v>
      </c>
      <c r="BF66" s="136">
        <f t="shared" si="286"/>
        <v>375</v>
      </c>
      <c r="BG66" s="136">
        <f t="shared" si="286"/>
        <v>509</v>
      </c>
      <c r="BH66" s="136">
        <f t="shared" si="286"/>
        <v>543</v>
      </c>
      <c r="BI66" s="136">
        <f t="shared" si="286"/>
        <v>409</v>
      </c>
      <c r="BJ66" s="136">
        <f t="shared" si="286"/>
        <v>0</v>
      </c>
      <c r="BK66" s="136">
        <f t="shared" si="286"/>
        <v>477</v>
      </c>
      <c r="BL66" s="136">
        <f t="shared" si="286"/>
        <v>239</v>
      </c>
      <c r="BM66" s="126">
        <f t="shared" si="286"/>
        <v>475</v>
      </c>
      <c r="BN66" s="126">
        <f t="shared" si="286"/>
        <v>339</v>
      </c>
      <c r="BO66" s="126">
        <f t="shared" si="286"/>
        <v>509</v>
      </c>
      <c r="BP66" s="126">
        <f t="shared" si="286"/>
        <v>305</v>
      </c>
      <c r="BQ66" s="126">
        <f t="shared" si="286"/>
        <v>0</v>
      </c>
      <c r="BR66" s="126">
        <f t="shared" si="286"/>
        <v>34</v>
      </c>
      <c r="BS66" s="130">
        <f t="shared" si="286"/>
        <v>34</v>
      </c>
    </row>
    <row r="69" spans="2:71" x14ac:dyDescent="0.35">
      <c r="B69" s="50" t="s">
        <v>148</v>
      </c>
    </row>
    <row r="71" spans="2:71" x14ac:dyDescent="0.35">
      <c r="B71" s="50" t="s">
        <v>149</v>
      </c>
    </row>
    <row r="72" spans="2:71" x14ac:dyDescent="0.35">
      <c r="B72" s="50" t="s">
        <v>150</v>
      </c>
    </row>
    <row r="73" spans="2:71" x14ac:dyDescent="0.35">
      <c r="B73" s="50" t="s">
        <v>151</v>
      </c>
    </row>
  </sheetData>
  <mergeCells count="1">
    <mergeCell ref="B2:D2"/>
  </mergeCells>
  <pageMargins left="0.25" right="0.25" top="0.75" bottom="0.75" header="0.3" footer="0.3"/>
  <pageSetup paperSize="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6DB1-A2FA-4388-AD23-624FAF86017F}">
  <dimension ref="B4:BO20"/>
  <sheetViews>
    <sheetView showGridLines="0" topLeftCell="C1" zoomScaleNormal="100" workbookViewId="0">
      <selection activeCell="AO17" sqref="AO17"/>
    </sheetView>
  </sheetViews>
  <sheetFormatPr baseColWidth="10" defaultColWidth="11.453125" defaultRowHeight="10" x14ac:dyDescent="0.35"/>
  <cols>
    <col min="1" max="1" width="1.90625" style="50" customWidth="1"/>
    <col min="2" max="2" width="28.08984375" style="50" customWidth="1"/>
    <col min="3" max="3" width="13.1796875" style="50" customWidth="1"/>
    <col min="4" max="5" width="6.6328125" style="50" hidden="1" customWidth="1"/>
    <col min="6" max="13" width="6.81640625" style="50" hidden="1" customWidth="1"/>
    <col min="14" max="15" width="6.81640625" style="122" hidden="1" customWidth="1"/>
    <col min="16" max="19" width="6.81640625" style="50" hidden="1" customWidth="1"/>
    <col min="20" max="31" width="5.81640625" style="50" hidden="1" customWidth="1"/>
    <col min="32" max="34" width="5.81640625" style="50" customWidth="1"/>
    <col min="35" max="35" width="11.453125" style="50"/>
    <col min="36" max="36" width="13.1796875" style="50" customWidth="1"/>
    <col min="37" max="38" width="6.6328125" style="50" customWidth="1"/>
    <col min="39" max="46" width="6.81640625" style="50" customWidth="1"/>
    <col min="47" max="48" width="6.81640625" style="122" customWidth="1"/>
    <col min="49" max="51" width="6.81640625" style="50" customWidth="1"/>
    <col min="52" max="52" width="6.81640625" style="50" hidden="1" customWidth="1"/>
    <col min="53" max="67" width="5.81640625" style="50" hidden="1" customWidth="1"/>
    <col min="68" max="16384" width="11.453125" style="50"/>
  </cols>
  <sheetData>
    <row r="4" spans="2:67" ht="10.5" x14ac:dyDescent="0.35">
      <c r="D4" s="134" t="s">
        <v>2</v>
      </c>
      <c r="E4" s="134" t="s">
        <v>3</v>
      </c>
      <c r="F4" s="134" t="s">
        <v>4</v>
      </c>
      <c r="G4" s="166" t="s">
        <v>5</v>
      </c>
      <c r="H4" s="134" t="s">
        <v>6</v>
      </c>
      <c r="I4" s="134" t="s">
        <v>1</v>
      </c>
      <c r="J4" s="134" t="s">
        <v>1</v>
      </c>
      <c r="K4" s="83" t="s">
        <v>2</v>
      </c>
      <c r="L4" s="83" t="s">
        <v>3</v>
      </c>
      <c r="M4" s="83" t="s">
        <v>4</v>
      </c>
      <c r="N4" s="166" t="s">
        <v>5</v>
      </c>
      <c r="O4" s="134" t="s">
        <v>6</v>
      </c>
      <c r="P4" s="134" t="s">
        <v>1</v>
      </c>
      <c r="Q4" s="134" t="s">
        <v>1</v>
      </c>
      <c r="R4" s="134" t="s">
        <v>2</v>
      </c>
      <c r="S4" s="134" t="s">
        <v>3</v>
      </c>
      <c r="T4" s="134" t="s">
        <v>4</v>
      </c>
      <c r="U4" s="166" t="s">
        <v>5</v>
      </c>
      <c r="V4" s="134" t="s">
        <v>6</v>
      </c>
      <c r="W4" s="134" t="s">
        <v>1</v>
      </c>
      <c r="X4" s="83" t="s">
        <v>1</v>
      </c>
      <c r="Y4" s="134" t="s">
        <v>2</v>
      </c>
      <c r="Z4" s="134" t="s">
        <v>3</v>
      </c>
      <c r="AA4" s="134" t="s">
        <v>4</v>
      </c>
      <c r="AB4" s="166" t="s">
        <v>5</v>
      </c>
      <c r="AC4" s="134" t="s">
        <v>6</v>
      </c>
      <c r="AD4" s="134" t="s">
        <v>1</v>
      </c>
      <c r="AE4" s="83" t="s">
        <v>1</v>
      </c>
      <c r="AF4" s="134" t="s">
        <v>2</v>
      </c>
      <c r="AG4" s="83" t="s">
        <v>3</v>
      </c>
      <c r="AH4" s="83" t="s">
        <v>4</v>
      </c>
      <c r="AK4" s="166" t="s">
        <v>5</v>
      </c>
      <c r="AL4" s="134" t="s">
        <v>6</v>
      </c>
      <c r="AM4" s="134" t="s">
        <v>1</v>
      </c>
      <c r="AN4" s="134" t="s">
        <v>1</v>
      </c>
      <c r="AO4" s="83" t="s">
        <v>2</v>
      </c>
      <c r="AP4" s="83" t="s">
        <v>3</v>
      </c>
      <c r="AQ4" s="166" t="s">
        <v>4</v>
      </c>
      <c r="AR4" s="166" t="s">
        <v>5</v>
      </c>
      <c r="AS4" s="134" t="s">
        <v>6</v>
      </c>
      <c r="AT4" s="134" t="s">
        <v>1</v>
      </c>
      <c r="AU4" s="134" t="s">
        <v>1</v>
      </c>
      <c r="AV4" s="134" t="s">
        <v>2</v>
      </c>
      <c r="AW4" s="134" t="s">
        <v>3</v>
      </c>
      <c r="AX4" s="134" t="s">
        <v>4</v>
      </c>
      <c r="AY4" s="166" t="s">
        <v>5</v>
      </c>
      <c r="AZ4" s="234" t="s">
        <v>6</v>
      </c>
      <c r="BA4" s="134" t="s">
        <v>1</v>
      </c>
      <c r="BB4" s="83" t="s">
        <v>1</v>
      </c>
      <c r="BC4" s="134" t="s">
        <v>2</v>
      </c>
      <c r="BD4" s="134" t="s">
        <v>3</v>
      </c>
      <c r="BE4" s="134" t="s">
        <v>4</v>
      </c>
      <c r="BF4" s="166" t="s">
        <v>5</v>
      </c>
      <c r="BG4" s="83" t="s">
        <v>6</v>
      </c>
      <c r="BH4" s="83" t="s">
        <v>1</v>
      </c>
      <c r="BI4" s="83" t="s">
        <v>1</v>
      </c>
      <c r="BJ4" s="83" t="s">
        <v>2</v>
      </c>
      <c r="BK4" s="83" t="s">
        <v>3</v>
      </c>
      <c r="BL4" s="83" t="s">
        <v>4</v>
      </c>
      <c r="BM4" s="166" t="s">
        <v>5</v>
      </c>
      <c r="BN4" s="83" t="s">
        <v>6</v>
      </c>
      <c r="BO4" s="83" t="s">
        <v>1</v>
      </c>
    </row>
    <row r="5" spans="2:67" ht="10.5" x14ac:dyDescent="0.35">
      <c r="C5" s="51" t="s">
        <v>70</v>
      </c>
      <c r="D5" s="134">
        <v>1</v>
      </c>
      <c r="E5" s="134">
        <v>2</v>
      </c>
      <c r="F5" s="134">
        <v>3</v>
      </c>
      <c r="G5" s="134">
        <v>4</v>
      </c>
      <c r="H5" s="134">
        <v>5</v>
      </c>
      <c r="I5" s="134">
        <v>6</v>
      </c>
      <c r="J5" s="134">
        <v>7</v>
      </c>
      <c r="K5" s="134">
        <v>8</v>
      </c>
      <c r="L5" s="134">
        <v>9</v>
      </c>
      <c r="M5" s="134">
        <v>10</v>
      </c>
      <c r="N5" s="134">
        <v>11</v>
      </c>
      <c r="O5" s="134">
        <v>12</v>
      </c>
      <c r="P5" s="134">
        <v>13</v>
      </c>
      <c r="Q5" s="134">
        <v>14</v>
      </c>
      <c r="R5" s="134">
        <v>15</v>
      </c>
      <c r="S5" s="134">
        <v>16</v>
      </c>
      <c r="T5" s="134">
        <v>17</v>
      </c>
      <c r="U5" s="134">
        <v>18</v>
      </c>
      <c r="V5" s="134">
        <v>19</v>
      </c>
      <c r="W5" s="134">
        <v>20</v>
      </c>
      <c r="X5" s="134">
        <v>21</v>
      </c>
      <c r="Y5" s="134">
        <v>22</v>
      </c>
      <c r="Z5" s="134">
        <v>23</v>
      </c>
      <c r="AA5" s="134">
        <v>24</v>
      </c>
      <c r="AB5" s="134">
        <v>25</v>
      </c>
      <c r="AC5" s="134">
        <v>26</v>
      </c>
      <c r="AD5" s="134">
        <v>27</v>
      </c>
      <c r="AE5" s="134">
        <v>28</v>
      </c>
      <c r="AF5" s="134">
        <v>29</v>
      </c>
      <c r="AG5" s="134">
        <v>30</v>
      </c>
      <c r="AH5" s="134">
        <v>31</v>
      </c>
      <c r="AJ5" s="51" t="s">
        <v>70</v>
      </c>
      <c r="AK5" s="134">
        <v>1</v>
      </c>
      <c r="AL5" s="134">
        <v>2</v>
      </c>
      <c r="AM5" s="134">
        <v>3</v>
      </c>
      <c r="AN5" s="134">
        <v>4</v>
      </c>
      <c r="AO5" s="134">
        <v>5</v>
      </c>
      <c r="AP5" s="134">
        <v>6</v>
      </c>
      <c r="AQ5" s="134">
        <v>7</v>
      </c>
      <c r="AR5" s="134">
        <v>8</v>
      </c>
      <c r="AS5" s="134">
        <v>9</v>
      </c>
      <c r="AT5" s="134">
        <v>10</v>
      </c>
      <c r="AU5" s="134">
        <v>11</v>
      </c>
      <c r="AV5" s="134">
        <v>12</v>
      </c>
      <c r="AW5" s="134">
        <v>13</v>
      </c>
      <c r="AX5" s="134">
        <v>14</v>
      </c>
      <c r="AY5" s="134">
        <v>15</v>
      </c>
      <c r="AZ5" s="235">
        <v>16</v>
      </c>
      <c r="BA5" s="134">
        <v>17</v>
      </c>
      <c r="BB5" s="134">
        <v>18</v>
      </c>
      <c r="BC5" s="134">
        <v>19</v>
      </c>
      <c r="BD5" s="134">
        <v>20</v>
      </c>
      <c r="BE5" s="134">
        <v>21</v>
      </c>
      <c r="BF5" s="134">
        <v>22</v>
      </c>
      <c r="BG5" s="134">
        <v>23</v>
      </c>
      <c r="BH5" s="134">
        <v>24</v>
      </c>
      <c r="BI5" s="134">
        <v>25</v>
      </c>
      <c r="BJ5" s="134">
        <v>26</v>
      </c>
      <c r="BK5" s="134">
        <v>27</v>
      </c>
      <c r="BL5" s="134">
        <v>28</v>
      </c>
      <c r="BM5" s="134">
        <v>29</v>
      </c>
      <c r="BN5" s="134">
        <v>30</v>
      </c>
      <c r="BO5" s="134">
        <v>31</v>
      </c>
    </row>
    <row r="6" spans="2:67" ht="10.5" x14ac:dyDescent="0.35">
      <c r="C6" s="54"/>
      <c r="AJ6" s="54"/>
      <c r="AY6" s="64"/>
    </row>
    <row r="7" spans="2:67" x14ac:dyDescent="0.35">
      <c r="B7" s="69"/>
      <c r="C7" s="69"/>
      <c r="AJ7" s="69"/>
      <c r="AY7" s="64"/>
    </row>
    <row r="8" spans="2:67" x14ac:dyDescent="0.35">
      <c r="C8" s="100" t="s">
        <v>70</v>
      </c>
      <c r="AJ8" s="100" t="s">
        <v>70</v>
      </c>
      <c r="AY8" s="64"/>
    </row>
    <row r="9" spans="2:67" ht="10.5" x14ac:dyDescent="0.35">
      <c r="B9" s="56" t="s">
        <v>87</v>
      </c>
      <c r="C9" s="172">
        <f>SUM(C10:C10)</f>
        <v>3202</v>
      </c>
      <c r="D9" s="77"/>
      <c r="E9" s="59"/>
      <c r="F9" s="59"/>
      <c r="G9" s="59"/>
      <c r="H9" s="59"/>
      <c r="I9" s="59"/>
      <c r="J9" s="59"/>
      <c r="K9" s="59"/>
      <c r="L9" s="59"/>
      <c r="M9" s="59"/>
      <c r="N9" s="142"/>
      <c r="O9" s="142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60"/>
      <c r="AJ9" s="172">
        <f>SUM(AJ10:AJ10)</f>
        <v>3202</v>
      </c>
      <c r="AK9" s="77"/>
      <c r="AL9" s="59"/>
      <c r="AM9" s="59"/>
      <c r="AN9" s="59"/>
      <c r="AO9" s="59"/>
      <c r="AP9" s="59"/>
      <c r="AQ9" s="59"/>
      <c r="AR9" s="59"/>
      <c r="AS9" s="59"/>
      <c r="AT9" s="59"/>
      <c r="AU9" s="142"/>
      <c r="AV9" s="142"/>
      <c r="AW9" s="59"/>
      <c r="AX9" s="59"/>
      <c r="AY9" s="60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60"/>
    </row>
    <row r="10" spans="2:67" x14ac:dyDescent="0.35">
      <c r="B10" s="115" t="s">
        <v>100</v>
      </c>
      <c r="C10" s="167">
        <v>3202</v>
      </c>
      <c r="D10" s="204">
        <f>+C10</f>
        <v>3202</v>
      </c>
      <c r="E10" s="85">
        <f>+D10-SUM(D13:D14)</f>
        <v>3202</v>
      </c>
      <c r="F10" s="85">
        <f>+E10-SUM(E13:E14)</f>
        <v>2802</v>
      </c>
      <c r="G10" s="85">
        <f t="shared" ref="G10:AH10" si="0">+F10-SUM(F13:F14)</f>
        <v>2202</v>
      </c>
      <c r="H10" s="85">
        <f t="shared" si="0"/>
        <v>2202</v>
      </c>
      <c r="I10" s="85">
        <f t="shared" si="0"/>
        <v>1202</v>
      </c>
      <c r="J10" s="85">
        <f t="shared" si="0"/>
        <v>1202</v>
      </c>
      <c r="K10" s="85">
        <f t="shared" si="0"/>
        <v>202</v>
      </c>
      <c r="L10" s="85">
        <f t="shared" si="0"/>
        <v>202</v>
      </c>
      <c r="M10" s="85">
        <f t="shared" si="0"/>
        <v>202</v>
      </c>
      <c r="N10" s="85">
        <f t="shared" si="0"/>
        <v>-598</v>
      </c>
      <c r="O10" s="85">
        <f t="shared" si="0"/>
        <v>-1098</v>
      </c>
      <c r="P10" s="85">
        <f t="shared" si="0"/>
        <v>-2098</v>
      </c>
      <c r="Q10" s="85">
        <f t="shared" si="0"/>
        <v>-2098</v>
      </c>
      <c r="R10" s="85">
        <f>+C10</f>
        <v>3202</v>
      </c>
      <c r="S10" s="85">
        <f t="shared" si="0"/>
        <v>3202</v>
      </c>
      <c r="T10" s="85">
        <f t="shared" si="0"/>
        <v>3202</v>
      </c>
      <c r="U10" s="85">
        <f t="shared" si="0"/>
        <v>3202</v>
      </c>
      <c r="V10" s="85">
        <f t="shared" si="0"/>
        <v>3202</v>
      </c>
      <c r="W10" s="85">
        <f t="shared" si="0"/>
        <v>3202</v>
      </c>
      <c r="X10" s="85">
        <f t="shared" si="0"/>
        <v>3202</v>
      </c>
      <c r="Y10" s="85">
        <f>+C10</f>
        <v>3202</v>
      </c>
      <c r="Z10" s="85">
        <f t="shared" si="0"/>
        <v>2702</v>
      </c>
      <c r="AA10" s="85">
        <f t="shared" si="0"/>
        <v>2202</v>
      </c>
      <c r="AB10" s="85">
        <f t="shared" si="0"/>
        <v>1202</v>
      </c>
      <c r="AC10" s="85">
        <f t="shared" si="0"/>
        <v>202</v>
      </c>
      <c r="AD10" s="85">
        <f t="shared" si="0"/>
        <v>-98</v>
      </c>
      <c r="AE10" s="85">
        <f t="shared" si="0"/>
        <v>-98</v>
      </c>
      <c r="AF10" s="85">
        <f>+C10</f>
        <v>3202</v>
      </c>
      <c r="AG10" s="85">
        <f t="shared" si="0"/>
        <v>3202</v>
      </c>
      <c r="AH10" s="87">
        <f t="shared" si="0"/>
        <v>3202</v>
      </c>
      <c r="AJ10" s="167">
        <f>+AH10</f>
        <v>3202</v>
      </c>
      <c r="AK10" s="204">
        <f>+AJ10</f>
        <v>3202</v>
      </c>
      <c r="AL10" s="85">
        <f>+AK10-SUM(AK13:AK14)</f>
        <v>2702</v>
      </c>
      <c r="AM10" s="85">
        <f>+AL10-SUM(AL13:AL14)</f>
        <v>2702</v>
      </c>
      <c r="AN10" s="85">
        <f t="shared" ref="AN10" si="1">+AM10-SUM(AM13:AM14)</f>
        <v>1702</v>
      </c>
      <c r="AO10" s="85">
        <f>+AN10-SUM(AN13:AN14)</f>
        <v>1702</v>
      </c>
      <c r="AP10" s="85">
        <f t="shared" ref="AP10:AY10" si="2">+AO10-SUM(AO13:AO14)</f>
        <v>1702</v>
      </c>
      <c r="AQ10" s="85">
        <f t="shared" si="2"/>
        <v>1702</v>
      </c>
      <c r="AR10" s="85">
        <f t="shared" si="2"/>
        <v>702</v>
      </c>
      <c r="AS10" s="85">
        <f t="shared" si="2"/>
        <v>702</v>
      </c>
      <c r="AT10" s="85">
        <f t="shared" si="2"/>
        <v>702</v>
      </c>
      <c r="AU10" s="85">
        <f t="shared" si="2"/>
        <v>702</v>
      </c>
      <c r="AV10" s="85">
        <f t="shared" si="2"/>
        <v>702</v>
      </c>
      <c r="AW10" s="85">
        <f t="shared" si="2"/>
        <v>202</v>
      </c>
      <c r="AX10" s="85">
        <f t="shared" si="2"/>
        <v>202</v>
      </c>
      <c r="AY10" s="87">
        <f t="shared" si="2"/>
        <v>202</v>
      </c>
      <c r="AZ10" s="85">
        <f t="shared" ref="AZ10" si="3">+AY10-SUM(AY13:AY14)</f>
        <v>202</v>
      </c>
      <c r="BA10" s="85">
        <f t="shared" ref="BA10" si="4">+AZ10-SUM(AZ13:AZ14)</f>
        <v>202</v>
      </c>
      <c r="BB10" s="85">
        <f t="shared" ref="BB10" si="5">+BA10-SUM(BA13:BA14)</f>
        <v>202</v>
      </c>
      <c r="BC10" s="85">
        <f t="shared" ref="BC10" si="6">+BB10-SUM(BB13:BB14)</f>
        <v>202</v>
      </c>
      <c r="BD10" s="85">
        <f t="shared" ref="BD10" si="7">+BC10-SUM(BC13:BC14)</f>
        <v>202</v>
      </c>
      <c r="BE10" s="85">
        <f t="shared" ref="BE10" si="8">+BD10-SUM(BD13:BD14)</f>
        <v>202</v>
      </c>
      <c r="BF10" s="85">
        <f t="shared" ref="BF10" si="9">+BE10-SUM(BE13:BE14)</f>
        <v>202</v>
      </c>
      <c r="BG10" s="85">
        <f t="shared" ref="BG10" si="10">+BF10-SUM(BF13:BF14)</f>
        <v>202</v>
      </c>
      <c r="BH10" s="85">
        <f t="shared" ref="BH10" si="11">+BG10-SUM(BG13:BG14)</f>
        <v>202</v>
      </c>
      <c r="BI10" s="85">
        <f t="shared" ref="BI10" si="12">+BH10-SUM(BH13:BH14)</f>
        <v>202</v>
      </c>
      <c r="BJ10" s="85">
        <f t="shared" ref="BJ10" si="13">+BI10-SUM(BI13:BI14)</f>
        <v>202</v>
      </c>
      <c r="BK10" s="85">
        <f t="shared" ref="BK10" si="14">+BJ10-SUM(BJ13:BJ14)</f>
        <v>202</v>
      </c>
      <c r="BL10" s="85">
        <f t="shared" ref="BL10" si="15">+BK10-SUM(BK13:BK14)</f>
        <v>202</v>
      </c>
      <c r="BM10" s="85">
        <f t="shared" ref="BM10" si="16">+BL10-SUM(BL13:BL14)</f>
        <v>202</v>
      </c>
      <c r="BN10" s="85">
        <f t="shared" ref="BN10" si="17">+BM10-SUM(BM13:BM14)</f>
        <v>202</v>
      </c>
      <c r="BO10" s="87">
        <f t="shared" ref="BO10" si="18">+BN10-SUM(BN13:BN14)</f>
        <v>202</v>
      </c>
    </row>
    <row r="11" spans="2:67" x14ac:dyDescent="0.35">
      <c r="B11" s="205"/>
      <c r="C11" s="90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71"/>
      <c r="O11" s="71"/>
      <c r="P11" s="63"/>
      <c r="Q11" s="63"/>
      <c r="R11" s="63"/>
      <c r="S11" s="63"/>
      <c r="T11" s="63"/>
      <c r="U11" s="63"/>
      <c r="AJ11" s="90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71"/>
      <c r="AV11" s="71"/>
      <c r="AW11" s="63"/>
      <c r="AX11" s="63"/>
      <c r="AY11" s="64"/>
      <c r="AZ11" s="63"/>
      <c r="BA11" s="63"/>
      <c r="BB11" s="63"/>
    </row>
    <row r="12" spans="2:67" x14ac:dyDescent="0.35">
      <c r="B12" s="91" t="s">
        <v>89</v>
      </c>
      <c r="C12" s="90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71"/>
      <c r="O12" s="71"/>
      <c r="P12" s="63"/>
      <c r="Q12" s="63"/>
      <c r="R12" s="63"/>
      <c r="S12" s="63"/>
      <c r="T12" s="63"/>
      <c r="U12" s="63"/>
      <c r="AJ12" s="90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71"/>
      <c r="AV12" s="71"/>
      <c r="AW12" s="63"/>
      <c r="AX12" s="63"/>
      <c r="AY12" s="64"/>
      <c r="AZ12" s="63"/>
      <c r="BA12" s="63"/>
      <c r="BB12" s="63"/>
    </row>
    <row r="13" spans="2:67" x14ac:dyDescent="0.35">
      <c r="B13" s="103" t="s">
        <v>136</v>
      </c>
      <c r="C13" s="168"/>
      <c r="D13" s="73"/>
      <c r="E13" s="74">
        <v>400</v>
      </c>
      <c r="F13" s="74">
        <v>600</v>
      </c>
      <c r="G13" s="74"/>
      <c r="H13" s="74">
        <v>1000</v>
      </c>
      <c r="I13" s="74"/>
      <c r="J13" s="74">
        <v>1000</v>
      </c>
      <c r="K13" s="74"/>
      <c r="L13" s="74"/>
      <c r="M13" s="74">
        <v>800</v>
      </c>
      <c r="N13" s="126">
        <v>500</v>
      </c>
      <c r="O13" s="126">
        <v>1000</v>
      </c>
      <c r="P13" s="74"/>
      <c r="Q13" s="74"/>
      <c r="R13" s="74"/>
      <c r="S13" s="74"/>
      <c r="T13" s="74"/>
      <c r="U13" s="74"/>
      <c r="V13" s="74"/>
      <c r="W13" s="74"/>
      <c r="X13" s="74"/>
      <c r="Y13" s="74">
        <v>500</v>
      </c>
      <c r="Z13" s="74">
        <v>500</v>
      </c>
      <c r="AA13" s="74">
        <v>1000</v>
      </c>
      <c r="AB13" s="74">
        <v>1000</v>
      </c>
      <c r="AC13" s="74">
        <v>300</v>
      </c>
      <c r="AD13" s="74"/>
      <c r="AE13" s="74"/>
      <c r="AF13" s="74"/>
      <c r="AG13" s="74"/>
      <c r="AH13" s="75">
        <v>500</v>
      </c>
      <c r="AJ13" s="168"/>
      <c r="AK13" s="74">
        <v>500</v>
      </c>
      <c r="AL13" s="74"/>
      <c r="AM13" s="74">
        <v>1000</v>
      </c>
      <c r="AN13" s="74"/>
      <c r="AO13" s="74"/>
      <c r="AP13" s="74"/>
      <c r="AQ13" s="74">
        <v>1000</v>
      </c>
      <c r="AR13" s="74"/>
      <c r="AS13" s="74"/>
      <c r="AT13" s="74"/>
      <c r="AU13" s="126"/>
      <c r="AV13" s="126">
        <v>500</v>
      </c>
      <c r="AW13" s="74"/>
      <c r="AX13" s="74"/>
      <c r="AY13" s="75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5"/>
    </row>
    <row r="14" spans="2:67" x14ac:dyDescent="0.35">
      <c r="B14" s="103" t="s">
        <v>137</v>
      </c>
      <c r="C14" s="52"/>
      <c r="D14" s="73"/>
      <c r="E14" s="74"/>
      <c r="F14" s="74"/>
      <c r="G14" s="74"/>
      <c r="H14" s="74"/>
      <c r="I14" s="74"/>
      <c r="J14" s="74"/>
      <c r="K14" s="74"/>
      <c r="L14" s="74"/>
      <c r="M14" s="74"/>
      <c r="N14" s="126"/>
      <c r="O14" s="126"/>
      <c r="P14" s="74"/>
      <c r="Q14" s="74"/>
      <c r="R14" s="74"/>
      <c r="S14" s="74"/>
      <c r="T14" s="74"/>
      <c r="U14" s="74"/>
      <c r="V14" s="74"/>
      <c r="W14" s="74"/>
      <c r="X14" s="74">
        <v>500</v>
      </c>
      <c r="Y14" s="74"/>
      <c r="Z14" s="74"/>
      <c r="AA14" s="74"/>
      <c r="AB14" s="74"/>
      <c r="AC14" s="74"/>
      <c r="AD14" s="74"/>
      <c r="AE14" s="74"/>
      <c r="AF14" s="74"/>
      <c r="AG14" s="74"/>
      <c r="AH14" s="75"/>
      <c r="AJ14" s="52"/>
      <c r="AK14" s="73"/>
      <c r="AL14" s="74"/>
      <c r="AM14" s="74"/>
      <c r="AN14" s="74"/>
      <c r="AO14" s="74"/>
      <c r="AP14" s="74"/>
      <c r="AQ14" s="74"/>
      <c r="AR14" s="74"/>
      <c r="AS14" s="74"/>
      <c r="AT14" s="74"/>
      <c r="AU14" s="126"/>
      <c r="AV14" s="126"/>
      <c r="AW14" s="74"/>
      <c r="AX14" s="74"/>
      <c r="AY14" s="75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5"/>
    </row>
    <row r="15" spans="2:67" x14ac:dyDescent="0.35">
      <c r="B15" s="69"/>
      <c r="C15" s="69"/>
      <c r="AJ15" s="69"/>
    </row>
    <row r="16" spans="2:67" x14ac:dyDescent="0.35">
      <c r="Y16" s="50" t="s">
        <v>157</v>
      </c>
    </row>
    <row r="20" spans="29:62" x14ac:dyDescent="0.35">
      <c r="AC20" s="106"/>
      <c r="BJ20" s="106"/>
    </row>
  </sheetData>
  <pageMargins left="0.25" right="0.25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P30"/>
  <sheetViews>
    <sheetView showGridLines="0" zoomScale="90" zoomScaleNormal="90" workbookViewId="0">
      <selection activeCell="B13" sqref="B13"/>
    </sheetView>
  </sheetViews>
  <sheetFormatPr baseColWidth="10" defaultColWidth="11.453125" defaultRowHeight="10" x14ac:dyDescent="0.35"/>
  <cols>
    <col min="1" max="1" width="2.7265625" style="50" customWidth="1"/>
    <col min="2" max="2" width="27" style="50" customWidth="1"/>
    <col min="3" max="3" width="8.54296875" style="50" hidden="1" customWidth="1"/>
    <col min="4" max="4" width="12.81640625" style="50" customWidth="1"/>
    <col min="5" max="13" width="6.81640625" style="50" hidden="1" customWidth="1"/>
    <col min="14" max="14" width="6.81640625" style="133" hidden="1" customWidth="1"/>
    <col min="15" max="32" width="6.81640625" style="50" hidden="1" customWidth="1"/>
    <col min="33" max="34" width="6.81640625" style="50" customWidth="1"/>
    <col min="35" max="35" width="6.81640625" style="122" customWidth="1"/>
    <col min="36" max="36" width="11.453125" style="50"/>
    <col min="37" max="37" width="12.81640625" style="50" customWidth="1"/>
    <col min="38" max="46" width="6.81640625" style="50" customWidth="1"/>
    <col min="47" max="47" width="6.81640625" style="133" customWidth="1"/>
    <col min="48" max="67" width="6.81640625" style="50" customWidth="1"/>
    <col min="68" max="68" width="6.81640625" style="122" customWidth="1"/>
    <col min="69" max="16384" width="11.453125" style="50"/>
  </cols>
  <sheetData>
    <row r="2" spans="1:68" ht="12.4" customHeight="1" x14ac:dyDescent="0.35">
      <c r="A2" s="259" t="s">
        <v>102</v>
      </c>
      <c r="B2" s="259"/>
      <c r="C2" s="259"/>
    </row>
    <row r="4" spans="1:68" ht="10.5" x14ac:dyDescent="0.35">
      <c r="E4" s="134" t="s">
        <v>2</v>
      </c>
      <c r="F4" s="83" t="s">
        <v>3</v>
      </c>
      <c r="G4" s="83" t="s">
        <v>4</v>
      </c>
      <c r="H4" s="166" t="s">
        <v>5</v>
      </c>
      <c r="I4" s="83" t="s">
        <v>6</v>
      </c>
      <c r="J4" s="83" t="s">
        <v>1</v>
      </c>
      <c r="K4" s="83" t="s">
        <v>1</v>
      </c>
      <c r="L4" s="83" t="s">
        <v>2</v>
      </c>
      <c r="M4" s="83" t="s">
        <v>3</v>
      </c>
      <c r="N4" s="134" t="s">
        <v>4</v>
      </c>
      <c r="O4" s="166" t="s">
        <v>5</v>
      </c>
      <c r="P4" s="83" t="s">
        <v>6</v>
      </c>
      <c r="Q4" s="83" t="s">
        <v>1</v>
      </c>
      <c r="R4" s="83" t="s">
        <v>1</v>
      </c>
      <c r="S4" s="83" t="s">
        <v>2</v>
      </c>
      <c r="T4" s="83" t="s">
        <v>3</v>
      </c>
      <c r="U4" s="83" t="s">
        <v>4</v>
      </c>
      <c r="V4" s="166" t="s">
        <v>5</v>
      </c>
      <c r="W4" s="83" t="s">
        <v>6</v>
      </c>
      <c r="X4" s="83" t="s">
        <v>1</v>
      </c>
      <c r="Y4" s="83" t="s">
        <v>1</v>
      </c>
      <c r="Z4" s="83" t="s">
        <v>2</v>
      </c>
      <c r="AA4" s="83" t="s">
        <v>3</v>
      </c>
      <c r="AB4" s="83" t="s">
        <v>4</v>
      </c>
      <c r="AC4" s="166" t="s">
        <v>5</v>
      </c>
      <c r="AD4" s="134" t="s">
        <v>6</v>
      </c>
      <c r="AE4" s="134" t="s">
        <v>1</v>
      </c>
      <c r="AF4" s="134" t="s">
        <v>1</v>
      </c>
      <c r="AG4" s="134" t="s">
        <v>2</v>
      </c>
      <c r="AH4" s="134" t="s">
        <v>3</v>
      </c>
      <c r="AI4" s="83" t="s">
        <v>4</v>
      </c>
      <c r="AL4" s="166" t="s">
        <v>5</v>
      </c>
      <c r="AM4" s="134" t="s">
        <v>6</v>
      </c>
      <c r="AN4" s="134" t="s">
        <v>1</v>
      </c>
      <c r="AO4" s="134" t="s">
        <v>1</v>
      </c>
      <c r="AP4" s="83" t="s">
        <v>2</v>
      </c>
      <c r="AQ4" s="83" t="s">
        <v>3</v>
      </c>
      <c r="AR4" s="166" t="s">
        <v>4</v>
      </c>
      <c r="AS4" s="166" t="s">
        <v>5</v>
      </c>
      <c r="AT4" s="134" t="s">
        <v>6</v>
      </c>
      <c r="AU4" s="134" t="s">
        <v>1</v>
      </c>
      <c r="AV4" s="134" t="s">
        <v>1</v>
      </c>
      <c r="AW4" s="134" t="s">
        <v>2</v>
      </c>
      <c r="AX4" s="134" t="s">
        <v>3</v>
      </c>
      <c r="AY4" s="134" t="s">
        <v>4</v>
      </c>
      <c r="AZ4" s="166" t="s">
        <v>5</v>
      </c>
      <c r="BA4" s="234" t="s">
        <v>6</v>
      </c>
      <c r="BB4" s="134" t="s">
        <v>1</v>
      </c>
      <c r="BC4" s="83" t="s">
        <v>1</v>
      </c>
      <c r="BD4" s="134" t="s">
        <v>2</v>
      </c>
      <c r="BE4" s="134" t="s">
        <v>3</v>
      </c>
      <c r="BF4" s="134" t="s">
        <v>4</v>
      </c>
      <c r="BG4" s="166" t="s">
        <v>5</v>
      </c>
      <c r="BH4" s="83" t="s">
        <v>6</v>
      </c>
      <c r="BI4" s="83" t="s">
        <v>1</v>
      </c>
      <c r="BJ4" s="83" t="s">
        <v>1</v>
      </c>
      <c r="BK4" s="83" t="s">
        <v>2</v>
      </c>
      <c r="BL4" s="83" t="s">
        <v>3</v>
      </c>
      <c r="BM4" s="83" t="s">
        <v>4</v>
      </c>
      <c r="BN4" s="166" t="s">
        <v>5</v>
      </c>
      <c r="BO4" s="83" t="s">
        <v>6</v>
      </c>
      <c r="BP4" s="83" t="s">
        <v>1</v>
      </c>
    </row>
    <row r="5" spans="1:68" ht="10.5" x14ac:dyDescent="0.35">
      <c r="D5" s="51" t="s">
        <v>70</v>
      </c>
      <c r="E5" s="134">
        <v>1</v>
      </c>
      <c r="F5" s="134">
        <v>2</v>
      </c>
      <c r="G5" s="134">
        <v>3</v>
      </c>
      <c r="H5" s="134">
        <v>4</v>
      </c>
      <c r="I5" s="134">
        <v>5</v>
      </c>
      <c r="J5" s="134">
        <v>6</v>
      </c>
      <c r="K5" s="134">
        <v>7</v>
      </c>
      <c r="L5" s="134">
        <v>8</v>
      </c>
      <c r="M5" s="134">
        <v>9</v>
      </c>
      <c r="N5" s="134">
        <v>10</v>
      </c>
      <c r="O5" s="134">
        <v>11</v>
      </c>
      <c r="P5" s="134">
        <v>12</v>
      </c>
      <c r="Q5" s="134">
        <v>13</v>
      </c>
      <c r="R5" s="134">
        <v>14</v>
      </c>
      <c r="S5" s="134">
        <v>15</v>
      </c>
      <c r="T5" s="134">
        <v>16</v>
      </c>
      <c r="U5" s="134">
        <v>17</v>
      </c>
      <c r="V5" s="134">
        <v>18</v>
      </c>
      <c r="W5" s="134">
        <v>19</v>
      </c>
      <c r="X5" s="134">
        <v>20</v>
      </c>
      <c r="Y5" s="134">
        <v>21</v>
      </c>
      <c r="Z5" s="134">
        <v>22</v>
      </c>
      <c r="AA5" s="134">
        <v>23</v>
      </c>
      <c r="AB5" s="134">
        <v>24</v>
      </c>
      <c r="AC5" s="134">
        <v>25</v>
      </c>
      <c r="AD5" s="134">
        <v>26</v>
      </c>
      <c r="AE5" s="134">
        <v>27</v>
      </c>
      <c r="AF5" s="134">
        <v>28</v>
      </c>
      <c r="AG5" s="134">
        <v>29</v>
      </c>
      <c r="AH5" s="134">
        <v>30</v>
      </c>
      <c r="AI5" s="134">
        <v>31</v>
      </c>
      <c r="AK5" s="51" t="s">
        <v>70</v>
      </c>
      <c r="AL5" s="134">
        <v>1</v>
      </c>
      <c r="AM5" s="134">
        <v>2</v>
      </c>
      <c r="AN5" s="134">
        <v>3</v>
      </c>
      <c r="AO5" s="134">
        <v>4</v>
      </c>
      <c r="AP5" s="134">
        <v>5</v>
      </c>
      <c r="AQ5" s="134">
        <v>6</v>
      </c>
      <c r="AR5" s="134">
        <v>7</v>
      </c>
      <c r="AS5" s="134">
        <v>8</v>
      </c>
      <c r="AT5" s="134">
        <v>9</v>
      </c>
      <c r="AU5" s="134">
        <v>10</v>
      </c>
      <c r="AV5" s="134">
        <v>11</v>
      </c>
      <c r="AW5" s="134">
        <v>12</v>
      </c>
      <c r="AX5" s="134">
        <v>13</v>
      </c>
      <c r="AY5" s="134">
        <v>14</v>
      </c>
      <c r="AZ5" s="134">
        <v>15</v>
      </c>
      <c r="BA5" s="235">
        <v>16</v>
      </c>
      <c r="BB5" s="134">
        <v>17</v>
      </c>
      <c r="BC5" s="134">
        <v>18</v>
      </c>
      <c r="BD5" s="134">
        <v>19</v>
      </c>
      <c r="BE5" s="134">
        <v>20</v>
      </c>
      <c r="BF5" s="134">
        <v>21</v>
      </c>
      <c r="BG5" s="134">
        <v>22</v>
      </c>
      <c r="BH5" s="134">
        <v>23</v>
      </c>
      <c r="BI5" s="134">
        <v>24</v>
      </c>
      <c r="BJ5" s="134">
        <v>25</v>
      </c>
      <c r="BK5" s="134">
        <v>26</v>
      </c>
      <c r="BL5" s="134">
        <v>27</v>
      </c>
      <c r="BM5" s="134">
        <v>28</v>
      </c>
      <c r="BN5" s="134">
        <v>29</v>
      </c>
      <c r="BO5" s="134">
        <v>30</v>
      </c>
      <c r="BP5" s="134">
        <v>31</v>
      </c>
    </row>
    <row r="6" spans="1:68" x14ac:dyDescent="0.35">
      <c r="D6" s="52" t="s">
        <v>41</v>
      </c>
      <c r="AK6" s="52" t="s">
        <v>41</v>
      </c>
      <c r="AY6" s="63"/>
      <c r="AZ6" s="64"/>
    </row>
    <row r="7" spans="1:68" ht="10.5" x14ac:dyDescent="0.35">
      <c r="D7" s="83" t="s">
        <v>40</v>
      </c>
      <c r="AK7" s="83" t="s">
        <v>40</v>
      </c>
      <c r="AY7" s="63"/>
      <c r="AZ7" s="64"/>
    </row>
    <row r="8" spans="1:68" ht="10.5" x14ac:dyDescent="0.35">
      <c r="D8" s="54"/>
      <c r="AK8" s="54"/>
      <c r="AY8" s="63"/>
      <c r="AZ8" s="64"/>
    </row>
    <row r="9" spans="1:68" x14ac:dyDescent="0.35">
      <c r="C9" s="55" t="s">
        <v>79</v>
      </c>
      <c r="D9" s="51" t="s">
        <v>70</v>
      </c>
      <c r="AK9" s="51" t="s">
        <v>70</v>
      </c>
      <c r="AY9" s="63"/>
      <c r="AZ9" s="64"/>
    </row>
    <row r="10" spans="1:68" ht="14.25" customHeight="1" x14ac:dyDescent="0.35">
      <c r="B10" s="56" t="s">
        <v>91</v>
      </c>
      <c r="C10" s="57"/>
      <c r="D10" s="58">
        <v>440</v>
      </c>
      <c r="E10" s="107">
        <f>+D10</f>
        <v>440</v>
      </c>
      <c r="F10" s="107">
        <f>+E10+E16-E24</f>
        <v>576</v>
      </c>
      <c r="G10" s="107">
        <f t="shared" ref="G10" si="0">+F10+F16-F24</f>
        <v>880</v>
      </c>
      <c r="H10" s="107">
        <f t="shared" ref="H10" si="1">+G10+G16-G24</f>
        <v>1320</v>
      </c>
      <c r="I10" s="107">
        <f t="shared" ref="I10" si="2">+H10+H16-H24</f>
        <v>1388</v>
      </c>
      <c r="J10" s="107">
        <f t="shared" ref="J10" si="3">+I10+I16-I24</f>
        <v>1388</v>
      </c>
      <c r="K10" s="107">
        <f t="shared" ref="K10" si="4">+J10+J16-J24</f>
        <v>1456</v>
      </c>
      <c r="L10" s="107">
        <f t="shared" ref="L10" si="5">+K10+K16-K24</f>
        <v>1524</v>
      </c>
      <c r="M10" s="107">
        <f t="shared" ref="M10" si="6">+L10+L16-L24</f>
        <v>1524</v>
      </c>
      <c r="N10" s="192">
        <f t="shared" ref="N10" si="7">+M10+M16-M24</f>
        <v>1524</v>
      </c>
      <c r="O10" s="107">
        <f t="shared" ref="O10" si="8">+N10+N16-N24</f>
        <v>1624</v>
      </c>
      <c r="P10" s="107">
        <f t="shared" ref="P10" si="9">+O10+O16-O24</f>
        <v>1624</v>
      </c>
      <c r="Q10" s="107">
        <f t="shared" ref="Q10" si="10">+P10+P16-P24</f>
        <v>1804</v>
      </c>
      <c r="R10" s="107">
        <f t="shared" ref="R10" si="11">+Q10+Q16-Q24</f>
        <v>1804</v>
      </c>
      <c r="S10" s="107">
        <f t="shared" ref="S10" si="12">+R10+R16-R24</f>
        <v>1872</v>
      </c>
      <c r="T10" s="107">
        <f t="shared" ref="T10" si="13">+S10+S16-S24</f>
        <v>2212</v>
      </c>
      <c r="U10" s="107">
        <f t="shared" ref="U10" si="14">+T10+T16-T24</f>
        <v>2312</v>
      </c>
      <c r="V10" s="107">
        <f t="shared" ref="V10" si="15">+U10+U16-U24</f>
        <v>2380</v>
      </c>
      <c r="W10" s="107">
        <f t="shared" ref="W10" si="16">+V10+V16-V24</f>
        <v>2380</v>
      </c>
      <c r="X10" s="107">
        <f t="shared" ref="X10" si="17">+W10+W16-W24</f>
        <v>2720</v>
      </c>
      <c r="Y10" s="107">
        <f t="shared" ref="Y10" si="18">+X10+X16-X24</f>
        <v>2920</v>
      </c>
      <c r="Z10" s="107">
        <f>+D10</f>
        <v>440</v>
      </c>
      <c r="AA10" s="107">
        <f>+Z10+Z16-Z24</f>
        <v>508</v>
      </c>
      <c r="AB10" s="107">
        <f t="shared" ref="AB10" si="19">+AA10+AA16-AA24</f>
        <v>508</v>
      </c>
      <c r="AC10" s="107">
        <f t="shared" ref="AC10" si="20">+AB10+AB16-AB24</f>
        <v>508</v>
      </c>
      <c r="AD10" s="107">
        <f t="shared" ref="AD10" si="21">+AC10+AC16-AC24</f>
        <v>508</v>
      </c>
      <c r="AE10" s="107">
        <f t="shared" ref="AE10" si="22">+AD10+AD16-AD24</f>
        <v>508</v>
      </c>
      <c r="AF10" s="107">
        <f t="shared" ref="AF10" si="23">+AE10+AE16-AE24</f>
        <v>508</v>
      </c>
      <c r="AG10" s="107">
        <f t="shared" ref="AG10" si="24">+AF10+AF16-AF24</f>
        <v>508</v>
      </c>
      <c r="AH10" s="107">
        <f t="shared" ref="AH10" si="25">+AG10+AG16-AG24</f>
        <v>508</v>
      </c>
      <c r="AI10" s="210">
        <f>+AC10+AC16-AC24</f>
        <v>508</v>
      </c>
      <c r="AK10" s="58">
        <v>440</v>
      </c>
      <c r="AL10" s="107">
        <f>+AK10</f>
        <v>440</v>
      </c>
      <c r="AM10" s="107">
        <f>+AL10+AL16-AL24</f>
        <v>440</v>
      </c>
      <c r="AN10" s="107">
        <f t="shared" ref="AN10" si="26">+AM10+AM16-AM24</f>
        <v>440</v>
      </c>
      <c r="AO10" s="107">
        <f t="shared" ref="AO10" si="27">+AN10+AN16-AN24</f>
        <v>590</v>
      </c>
      <c r="AP10" s="107">
        <f t="shared" ref="AP10" si="28">+AO10+AO16-AO24</f>
        <v>790</v>
      </c>
      <c r="AQ10" s="107">
        <f t="shared" ref="AQ10" si="29">+AP10+AP16-AP24</f>
        <v>790</v>
      </c>
      <c r="AR10" s="107">
        <f t="shared" ref="AR10" si="30">+AQ10+AQ16-AQ24</f>
        <v>790</v>
      </c>
      <c r="AS10" s="107">
        <f t="shared" ref="AS10" si="31">+AR10+AR16-AR24</f>
        <v>790</v>
      </c>
      <c r="AT10" s="107">
        <f t="shared" ref="AT10" si="32">+AS10+AS16-AS24</f>
        <v>790</v>
      </c>
      <c r="AU10" s="192">
        <f t="shared" ref="AU10" si="33">+AT10+AT16-AT24</f>
        <v>1040</v>
      </c>
      <c r="AV10" s="107">
        <f t="shared" ref="AV10" si="34">+AU10+AU16-AU24</f>
        <v>1040</v>
      </c>
      <c r="AW10" s="107">
        <f t="shared" ref="AW10" si="35">+AV10+AV16-AV24</f>
        <v>1140</v>
      </c>
      <c r="AX10" s="107">
        <f t="shared" ref="AX10" si="36">+AW10+AW16-AW24</f>
        <v>1140</v>
      </c>
      <c r="AY10" s="107">
        <f t="shared" ref="AY10" si="37">+AX10+AX16-AX24</f>
        <v>1140</v>
      </c>
      <c r="AZ10" s="243">
        <f t="shared" ref="AZ10" si="38">+AY10+AY16-AY24</f>
        <v>1140</v>
      </c>
      <c r="BA10" s="107">
        <f t="shared" ref="BA10" si="39">+AZ10+AZ16-AZ24</f>
        <v>1140</v>
      </c>
      <c r="BB10" s="107">
        <f t="shared" ref="BB10" si="40">+BA10+BA16-BA24</f>
        <v>1140</v>
      </c>
      <c r="BC10" s="107">
        <f t="shared" ref="BC10" si="41">+BB10+BB16-BB24</f>
        <v>1390</v>
      </c>
      <c r="BD10" s="107">
        <f t="shared" ref="BD10" si="42">+BC10+BC16-BC24</f>
        <v>1590</v>
      </c>
      <c r="BE10" s="107">
        <f t="shared" ref="BE10" si="43">+BD10+BD16-BD24</f>
        <v>1790</v>
      </c>
      <c r="BF10" s="107">
        <f t="shared" ref="BF10" si="44">+BE10+BE16-BE24</f>
        <v>1990</v>
      </c>
      <c r="BG10" s="107">
        <f t="shared" ref="BG10" si="45">+BF10+BF16-BF24</f>
        <v>1990</v>
      </c>
      <c r="BH10" s="107">
        <f>+BG10+BG16-BG24</f>
        <v>1990</v>
      </c>
      <c r="BI10" s="107">
        <f t="shared" ref="BI10" si="46">+BH10+BH16-BH24</f>
        <v>1990</v>
      </c>
      <c r="BJ10" s="107">
        <f t="shared" ref="BJ10" si="47">+BI10+BI16-BI24</f>
        <v>1990</v>
      </c>
      <c r="BK10" s="107">
        <f t="shared" ref="BK10" si="48">+BJ10+BJ16-BJ24</f>
        <v>1990</v>
      </c>
      <c r="BL10" s="107">
        <f t="shared" ref="BL10" si="49">+BK10+BK16-BK24</f>
        <v>1990</v>
      </c>
      <c r="BM10" s="107">
        <f t="shared" ref="BM10" si="50">+BL10+BL16-BL24</f>
        <v>1990</v>
      </c>
      <c r="BN10" s="107">
        <f t="shared" ref="BN10" si="51">+BM10+BM16-BM24</f>
        <v>1990</v>
      </c>
      <c r="BO10" s="107">
        <f t="shared" ref="BO10" si="52">+BN10+BN16-BN24</f>
        <v>1990</v>
      </c>
      <c r="BP10" s="210">
        <f>+BJ10+BJ16-BJ24</f>
        <v>1990</v>
      </c>
    </row>
    <row r="11" spans="1:68" x14ac:dyDescent="0.35">
      <c r="B11" s="90" t="s">
        <v>111</v>
      </c>
      <c r="C11" s="118"/>
      <c r="D11" s="94">
        <v>238</v>
      </c>
      <c r="E11" s="63"/>
      <c r="F11" s="63"/>
      <c r="G11" s="63"/>
      <c r="H11" s="63"/>
      <c r="I11" s="63"/>
      <c r="J11" s="63"/>
      <c r="K11" s="63"/>
      <c r="L11" s="63"/>
      <c r="M11" s="63"/>
      <c r="N11" s="191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211"/>
      <c r="AK11" s="94">
        <v>238</v>
      </c>
      <c r="AL11" s="63"/>
      <c r="AM11" s="63"/>
      <c r="AN11" s="63"/>
      <c r="AO11" s="63"/>
      <c r="AP11" s="63"/>
      <c r="AQ11" s="63"/>
      <c r="AR11" s="63"/>
      <c r="AS11" s="63"/>
      <c r="AT11" s="63"/>
      <c r="AU11" s="191"/>
      <c r="AV11" s="63"/>
      <c r="AW11" s="63"/>
      <c r="AX11" s="63"/>
      <c r="AY11" s="63"/>
      <c r="AZ11" s="64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211"/>
    </row>
    <row r="12" spans="1:68" x14ac:dyDescent="0.35">
      <c r="B12" s="118" t="s">
        <v>112</v>
      </c>
      <c r="C12" s="118"/>
      <c r="D12" s="94">
        <v>0</v>
      </c>
      <c r="E12" s="63"/>
      <c r="F12" s="63"/>
      <c r="G12" s="63"/>
      <c r="H12" s="63"/>
      <c r="I12" s="63"/>
      <c r="J12" s="63"/>
      <c r="K12" s="63"/>
      <c r="L12" s="63"/>
      <c r="M12" s="63"/>
      <c r="N12" s="191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211"/>
      <c r="AK12" s="94">
        <v>0</v>
      </c>
      <c r="AL12" s="63"/>
      <c r="AM12" s="63"/>
      <c r="AN12" s="63"/>
      <c r="AO12" s="63"/>
      <c r="AP12" s="63"/>
      <c r="AQ12" s="63"/>
      <c r="AR12" s="63"/>
      <c r="AS12" s="63"/>
      <c r="AT12" s="63"/>
      <c r="AU12" s="191"/>
      <c r="AV12" s="63"/>
      <c r="AW12" s="63"/>
      <c r="AX12" s="63"/>
      <c r="AY12" s="63"/>
      <c r="AZ12" s="64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211"/>
    </row>
    <row r="13" spans="1:68" x14ac:dyDescent="0.35">
      <c r="B13" s="115" t="s">
        <v>110</v>
      </c>
      <c r="C13" s="115"/>
      <c r="D13" s="66">
        <v>9</v>
      </c>
      <c r="E13" s="67"/>
      <c r="F13" s="67"/>
      <c r="G13" s="67"/>
      <c r="H13" s="67"/>
      <c r="I13" s="67"/>
      <c r="J13" s="67"/>
      <c r="K13" s="67"/>
      <c r="L13" s="67"/>
      <c r="M13" s="67"/>
      <c r="N13" s="193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212"/>
      <c r="AK13" s="66">
        <v>9</v>
      </c>
      <c r="AL13" s="67"/>
      <c r="AM13" s="67"/>
      <c r="AN13" s="67"/>
      <c r="AO13" s="67"/>
      <c r="AP13" s="67"/>
      <c r="AQ13" s="67"/>
      <c r="AR13" s="67"/>
      <c r="AS13" s="67"/>
      <c r="AT13" s="67"/>
      <c r="AU13" s="193"/>
      <c r="AV13" s="67"/>
      <c r="AW13" s="67"/>
      <c r="AX13" s="67"/>
      <c r="AY13" s="67"/>
      <c r="AZ13" s="68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212"/>
    </row>
    <row r="14" spans="1:68" x14ac:dyDescent="0.35">
      <c r="B14" s="69"/>
      <c r="C14" s="69"/>
      <c r="D14" s="69"/>
      <c r="AK14" s="69"/>
      <c r="AY14" s="63"/>
      <c r="AZ14" s="64"/>
    </row>
    <row r="15" spans="1:68" ht="37.5" customHeight="1" x14ac:dyDescent="0.35">
      <c r="B15" s="69" t="s">
        <v>71</v>
      </c>
      <c r="C15" s="55" t="s">
        <v>79</v>
      </c>
      <c r="D15" s="76" t="s">
        <v>76</v>
      </c>
      <c r="AK15" s="76" t="s">
        <v>76</v>
      </c>
      <c r="AY15" s="63"/>
      <c r="AZ15" s="64"/>
    </row>
    <row r="16" spans="1:68" ht="14.25" customHeight="1" x14ac:dyDescent="0.35">
      <c r="B16" s="89" t="s">
        <v>94</v>
      </c>
      <c r="C16" s="56"/>
      <c r="D16" s="58">
        <f t="shared" ref="D16" si="53">SUM(D18:D19)</f>
        <v>2100</v>
      </c>
      <c r="E16" s="59">
        <f t="shared" ref="E16:AI16" si="54">SUM(E17:E21)</f>
        <v>136</v>
      </c>
      <c r="F16" s="59">
        <f t="shared" si="54"/>
        <v>304</v>
      </c>
      <c r="G16" s="59">
        <f t="shared" si="54"/>
        <v>440</v>
      </c>
      <c r="H16" s="59">
        <f t="shared" si="54"/>
        <v>68</v>
      </c>
      <c r="I16" s="59">
        <f t="shared" si="54"/>
        <v>0</v>
      </c>
      <c r="J16" s="59">
        <f t="shared" si="54"/>
        <v>68</v>
      </c>
      <c r="K16" s="59">
        <f t="shared" si="54"/>
        <v>68</v>
      </c>
      <c r="L16" s="59">
        <f t="shared" si="54"/>
        <v>0</v>
      </c>
      <c r="M16" s="59">
        <f t="shared" si="54"/>
        <v>0</v>
      </c>
      <c r="N16" s="194">
        <f t="shared" si="54"/>
        <v>100</v>
      </c>
      <c r="O16" s="59">
        <f t="shared" si="54"/>
        <v>0</v>
      </c>
      <c r="P16" s="59">
        <f t="shared" si="54"/>
        <v>180</v>
      </c>
      <c r="Q16" s="59">
        <f t="shared" si="54"/>
        <v>0</v>
      </c>
      <c r="R16" s="59">
        <f t="shared" si="54"/>
        <v>68</v>
      </c>
      <c r="S16" s="59">
        <f t="shared" si="54"/>
        <v>340</v>
      </c>
      <c r="T16" s="59">
        <f t="shared" si="54"/>
        <v>100</v>
      </c>
      <c r="U16" s="59">
        <f t="shared" si="54"/>
        <v>68</v>
      </c>
      <c r="V16" s="59">
        <f t="shared" si="54"/>
        <v>0</v>
      </c>
      <c r="W16" s="59">
        <f t="shared" si="54"/>
        <v>340</v>
      </c>
      <c r="X16" s="59">
        <f t="shared" si="54"/>
        <v>200</v>
      </c>
      <c r="Y16" s="59">
        <f t="shared" si="54"/>
        <v>0</v>
      </c>
      <c r="Z16" s="59">
        <f t="shared" si="54"/>
        <v>68</v>
      </c>
      <c r="AA16" s="59">
        <f t="shared" si="54"/>
        <v>0</v>
      </c>
      <c r="AB16" s="59">
        <f t="shared" si="54"/>
        <v>0</v>
      </c>
      <c r="AC16" s="59">
        <f t="shared" si="54"/>
        <v>0</v>
      </c>
      <c r="AD16" s="59">
        <f t="shared" si="54"/>
        <v>0</v>
      </c>
      <c r="AE16" s="59">
        <f t="shared" si="54"/>
        <v>0</v>
      </c>
      <c r="AF16" s="59">
        <f t="shared" si="54"/>
        <v>0</v>
      </c>
      <c r="AG16" s="59">
        <f t="shared" si="54"/>
        <v>0</v>
      </c>
      <c r="AH16" s="59">
        <f t="shared" si="54"/>
        <v>140</v>
      </c>
      <c r="AI16" s="227">
        <f t="shared" si="54"/>
        <v>0</v>
      </c>
      <c r="AK16" s="58">
        <f t="shared" ref="AK16" si="55">SUM(AK18:AK19)</f>
        <v>2100</v>
      </c>
      <c r="AL16" s="59">
        <f t="shared" ref="AL16:BP16" si="56">SUM(AL17:AL21)</f>
        <v>0</v>
      </c>
      <c r="AM16" s="59">
        <f t="shared" si="56"/>
        <v>0</v>
      </c>
      <c r="AN16" s="59">
        <f t="shared" si="56"/>
        <v>150</v>
      </c>
      <c r="AO16" s="59">
        <f t="shared" si="56"/>
        <v>200</v>
      </c>
      <c r="AP16" s="59">
        <f t="shared" si="56"/>
        <v>0</v>
      </c>
      <c r="AQ16" s="59">
        <f t="shared" si="56"/>
        <v>0</v>
      </c>
      <c r="AR16" s="59">
        <f t="shared" si="56"/>
        <v>0</v>
      </c>
      <c r="AS16" s="59">
        <f t="shared" si="56"/>
        <v>0</v>
      </c>
      <c r="AT16" s="59">
        <f t="shared" si="56"/>
        <v>250</v>
      </c>
      <c r="AU16" s="194">
        <f t="shared" si="56"/>
        <v>0</v>
      </c>
      <c r="AV16" s="59">
        <f t="shared" si="56"/>
        <v>100</v>
      </c>
      <c r="AW16" s="59">
        <f t="shared" si="56"/>
        <v>0</v>
      </c>
      <c r="AX16" s="59">
        <f t="shared" si="56"/>
        <v>0</v>
      </c>
      <c r="AY16" s="59">
        <f t="shared" si="56"/>
        <v>0</v>
      </c>
      <c r="AZ16" s="60">
        <f t="shared" si="56"/>
        <v>0</v>
      </c>
      <c r="BA16" s="59">
        <f t="shared" si="56"/>
        <v>0</v>
      </c>
      <c r="BB16" s="59">
        <f t="shared" si="56"/>
        <v>250</v>
      </c>
      <c r="BC16" s="59">
        <f t="shared" si="56"/>
        <v>200</v>
      </c>
      <c r="BD16" s="59">
        <f t="shared" si="56"/>
        <v>200</v>
      </c>
      <c r="BE16" s="59">
        <f t="shared" si="56"/>
        <v>200</v>
      </c>
      <c r="BF16" s="59">
        <f t="shared" si="56"/>
        <v>0</v>
      </c>
      <c r="BG16" s="59">
        <f t="shared" si="56"/>
        <v>0</v>
      </c>
      <c r="BH16" s="59">
        <f t="shared" si="56"/>
        <v>0</v>
      </c>
      <c r="BI16" s="59">
        <f t="shared" si="56"/>
        <v>0</v>
      </c>
      <c r="BJ16" s="59">
        <f t="shared" si="56"/>
        <v>0</v>
      </c>
      <c r="BK16" s="59">
        <f t="shared" si="56"/>
        <v>0</v>
      </c>
      <c r="BL16" s="59">
        <f t="shared" si="56"/>
        <v>0</v>
      </c>
      <c r="BM16" s="59">
        <f t="shared" si="56"/>
        <v>0</v>
      </c>
      <c r="BN16" s="59">
        <f t="shared" si="56"/>
        <v>0</v>
      </c>
      <c r="BO16" s="59">
        <f t="shared" si="56"/>
        <v>0</v>
      </c>
      <c r="BP16" s="227">
        <f t="shared" si="56"/>
        <v>0</v>
      </c>
    </row>
    <row r="17" spans="2:68" ht="14.25" customHeight="1" x14ac:dyDescent="0.35">
      <c r="B17" s="90" t="s">
        <v>113</v>
      </c>
      <c r="C17" s="118"/>
      <c r="D17" s="94">
        <v>600</v>
      </c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211"/>
      <c r="AK17" s="94">
        <v>600</v>
      </c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63"/>
      <c r="AW17" s="63"/>
      <c r="AX17" s="63"/>
      <c r="AY17" s="63"/>
      <c r="AZ17" s="64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211"/>
    </row>
    <row r="18" spans="2:68" x14ac:dyDescent="0.35">
      <c r="B18" s="90" t="s">
        <v>145</v>
      </c>
      <c r="C18" s="118"/>
      <c r="D18" s="94">
        <v>500</v>
      </c>
      <c r="E18" s="191">
        <v>136</v>
      </c>
      <c r="F18" s="191">
        <v>136</v>
      </c>
      <c r="G18" s="191">
        <f>170</f>
        <v>170</v>
      </c>
      <c r="H18" s="191">
        <v>68</v>
      </c>
      <c r="I18" s="191"/>
      <c r="J18" s="191"/>
      <c r="K18" s="191"/>
      <c r="L18" s="191"/>
      <c r="M18" s="191"/>
      <c r="N18" s="191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165"/>
      <c r="AK18" s="94">
        <v>500</v>
      </c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63"/>
      <c r="AW18" s="63"/>
      <c r="AX18" s="63"/>
      <c r="AY18" s="63"/>
      <c r="AZ18" s="64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165"/>
    </row>
    <row r="19" spans="2:68" x14ac:dyDescent="0.35">
      <c r="B19" s="90" t="s">
        <v>95</v>
      </c>
      <c r="C19" s="118"/>
      <c r="D19" s="94">
        <v>1600</v>
      </c>
      <c r="E19" s="191"/>
      <c r="F19" s="191">
        <v>100</v>
      </c>
      <c r="G19" s="191">
        <v>100</v>
      </c>
      <c r="H19" s="191"/>
      <c r="I19" s="191"/>
      <c r="J19" s="191">
        <v>68</v>
      </c>
      <c r="K19" s="191">
        <v>68</v>
      </c>
      <c r="L19" s="191"/>
      <c r="M19" s="191"/>
      <c r="N19" s="191">
        <v>100</v>
      </c>
      <c r="O19" s="63"/>
      <c r="P19" s="63">
        <v>180</v>
      </c>
      <c r="Q19" s="63"/>
      <c r="R19" s="191">
        <v>68</v>
      </c>
      <c r="S19" s="63">
        <v>340</v>
      </c>
      <c r="T19" s="191">
        <v>100</v>
      </c>
      <c r="U19" s="191">
        <v>68</v>
      </c>
      <c r="V19" s="63"/>
      <c r="W19" s="63">
        <v>340</v>
      </c>
      <c r="X19" s="63">
        <v>200</v>
      </c>
      <c r="Y19" s="63"/>
      <c r="Z19" s="63">
        <v>68</v>
      </c>
      <c r="AA19" s="63"/>
      <c r="AB19" s="63"/>
      <c r="AC19" s="63"/>
      <c r="AD19" s="63"/>
      <c r="AE19" s="63"/>
      <c r="AF19" s="63"/>
      <c r="AG19" s="63"/>
      <c r="AH19" s="63">
        <v>140</v>
      </c>
      <c r="AI19" s="211"/>
      <c r="AK19" s="94">
        <v>1600</v>
      </c>
      <c r="AL19" s="191"/>
      <c r="AM19" s="191"/>
      <c r="AN19" s="191">
        <v>150</v>
      </c>
      <c r="AO19" s="191">
        <v>200</v>
      </c>
      <c r="AP19" s="191"/>
      <c r="AQ19" s="191"/>
      <c r="AR19" s="191"/>
      <c r="AS19" s="191"/>
      <c r="AT19" s="191">
        <v>250</v>
      </c>
      <c r="AU19" s="191"/>
      <c r="AV19" s="63">
        <v>100</v>
      </c>
      <c r="AW19" s="63"/>
      <c r="AX19" s="63"/>
      <c r="AY19" s="191"/>
      <c r="AZ19" s="64"/>
      <c r="BA19" s="191"/>
      <c r="BB19" s="191">
        <v>250</v>
      </c>
      <c r="BC19" s="63">
        <v>200</v>
      </c>
      <c r="BD19" s="63">
        <v>200</v>
      </c>
      <c r="BE19" s="63">
        <v>200</v>
      </c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211"/>
    </row>
    <row r="20" spans="2:68" x14ac:dyDescent="0.35">
      <c r="B20" s="90" t="s">
        <v>143</v>
      </c>
      <c r="C20" s="118"/>
      <c r="D20" s="94"/>
      <c r="E20" s="191"/>
      <c r="F20" s="191"/>
      <c r="G20" s="191">
        <v>136</v>
      </c>
      <c r="H20" s="191"/>
      <c r="I20" s="191"/>
      <c r="J20" s="191"/>
      <c r="K20" s="191"/>
      <c r="L20" s="191"/>
      <c r="M20" s="191"/>
      <c r="N20" s="191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211"/>
      <c r="AK20" s="94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63"/>
      <c r="AW20" s="63"/>
      <c r="AX20" s="63"/>
      <c r="AY20" s="63"/>
      <c r="AZ20" s="64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211"/>
    </row>
    <row r="21" spans="2:68" x14ac:dyDescent="0.35">
      <c r="B21" s="91" t="s">
        <v>142</v>
      </c>
      <c r="C21" s="115"/>
      <c r="D21" s="66">
        <v>100</v>
      </c>
      <c r="E21" s="193"/>
      <c r="F21" s="193">
        <v>68</v>
      </c>
      <c r="G21" s="193">
        <v>34</v>
      </c>
      <c r="H21" s="193"/>
      <c r="I21" s="193"/>
      <c r="J21" s="193"/>
      <c r="K21" s="193"/>
      <c r="L21" s="193"/>
      <c r="M21" s="193"/>
      <c r="N21" s="193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212"/>
      <c r="AK21" s="66">
        <v>100</v>
      </c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67"/>
      <c r="AW21" s="67"/>
      <c r="AX21" s="67"/>
      <c r="AY21" s="67"/>
      <c r="AZ21" s="68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212"/>
    </row>
    <row r="22" spans="2:68" x14ac:dyDescent="0.35">
      <c r="B22" s="70"/>
      <c r="C22" s="70"/>
      <c r="D22" s="71"/>
      <c r="AK22" s="71"/>
      <c r="AY22" s="63"/>
      <c r="AZ22" s="64"/>
    </row>
    <row r="23" spans="2:68" x14ac:dyDescent="0.35">
      <c r="B23" s="72" t="s">
        <v>82</v>
      </c>
      <c r="C23" s="72"/>
      <c r="D23" s="52"/>
      <c r="E23" s="74"/>
      <c r="F23" s="74"/>
      <c r="G23" s="74"/>
      <c r="H23" s="74"/>
      <c r="I23" s="74"/>
      <c r="J23" s="74"/>
      <c r="K23" s="74"/>
      <c r="L23" s="74"/>
      <c r="M23" s="74"/>
      <c r="N23" s="135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130"/>
      <c r="AK23" s="52"/>
      <c r="AL23" s="74"/>
      <c r="AM23" s="74"/>
      <c r="AN23" s="74"/>
      <c r="AO23" s="74"/>
      <c r="AP23" s="74"/>
      <c r="AQ23" s="74"/>
      <c r="AR23" s="74"/>
      <c r="AS23" s="74"/>
      <c r="AT23" s="74"/>
      <c r="AU23" s="135"/>
      <c r="AV23" s="74"/>
      <c r="AW23" s="74"/>
      <c r="AX23" s="74"/>
      <c r="AY23" s="74"/>
      <c r="AZ23" s="75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130"/>
    </row>
    <row r="24" spans="2:68" x14ac:dyDescent="0.35">
      <c r="B24" s="72" t="s">
        <v>78</v>
      </c>
      <c r="C24" s="72"/>
      <c r="D24" s="52"/>
      <c r="E24" s="74"/>
      <c r="F24" s="74"/>
      <c r="G24" s="74"/>
      <c r="H24" s="74"/>
      <c r="I24" s="74"/>
      <c r="J24" s="74"/>
      <c r="K24" s="74"/>
      <c r="L24" s="74"/>
      <c r="M24" s="74"/>
      <c r="N24" s="135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130"/>
      <c r="AK24" s="52"/>
      <c r="AL24" s="74"/>
      <c r="AM24" s="74"/>
      <c r="AN24" s="74"/>
      <c r="AO24" s="74"/>
      <c r="AP24" s="74"/>
      <c r="AQ24" s="74"/>
      <c r="AR24" s="74"/>
      <c r="AS24" s="74"/>
      <c r="AT24" s="74"/>
      <c r="AU24" s="135"/>
      <c r="AV24" s="74"/>
      <c r="AW24" s="74"/>
      <c r="AX24" s="74"/>
      <c r="AY24" s="74"/>
      <c r="AZ24" s="75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130"/>
    </row>
    <row r="25" spans="2:68" hidden="1" x14ac:dyDescent="0.35">
      <c r="B25" s="72" t="s">
        <v>107</v>
      </c>
      <c r="C25" s="72"/>
      <c r="D25" s="52"/>
      <c r="AK25" s="52"/>
      <c r="AY25" s="63"/>
      <c r="AZ25" s="64"/>
    </row>
    <row r="26" spans="2:68" hidden="1" x14ac:dyDescent="0.35">
      <c r="B26" s="72" t="s">
        <v>108</v>
      </c>
      <c r="C26" s="72"/>
      <c r="D26" s="52"/>
      <c r="AK26" s="52"/>
      <c r="AY26" s="63"/>
      <c r="AZ26" s="64"/>
    </row>
    <row r="27" spans="2:68" x14ac:dyDescent="0.35">
      <c r="AY27" s="63"/>
      <c r="AZ27" s="64"/>
    </row>
    <row r="28" spans="2:68" x14ac:dyDescent="0.35">
      <c r="AY28" s="63"/>
      <c r="AZ28" s="64"/>
    </row>
    <row r="29" spans="2:68" x14ac:dyDescent="0.2">
      <c r="B29" s="112" t="s">
        <v>31</v>
      </c>
      <c r="C29" s="74"/>
      <c r="D29" s="206"/>
      <c r="E29" s="74"/>
      <c r="F29" s="74"/>
      <c r="G29" s="59"/>
      <c r="H29" s="59"/>
      <c r="I29" s="59"/>
      <c r="J29" s="59"/>
      <c r="K29" s="59"/>
      <c r="L29" s="59"/>
      <c r="M29" s="59"/>
      <c r="N29" s="194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163"/>
      <c r="AK29" s="206"/>
      <c r="AL29" s="74"/>
      <c r="AM29" s="74"/>
      <c r="AN29" s="59"/>
      <c r="AO29" s="59"/>
      <c r="AP29" s="59"/>
      <c r="AQ29" s="59"/>
      <c r="AR29" s="59"/>
      <c r="AS29" s="59"/>
      <c r="AT29" s="59"/>
      <c r="AU29" s="194"/>
      <c r="AV29" s="59"/>
      <c r="AW29" s="59"/>
      <c r="AX29" s="59"/>
      <c r="AY29" s="59"/>
      <c r="AZ29" s="60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163"/>
    </row>
    <row r="30" spans="2:68" x14ac:dyDescent="0.2">
      <c r="B30" s="13" t="s">
        <v>34</v>
      </c>
      <c r="C30" s="67"/>
      <c r="D30" s="207"/>
      <c r="E30" s="67"/>
      <c r="F30" s="67"/>
      <c r="G30" s="74"/>
      <c r="H30" s="74"/>
      <c r="I30" s="74"/>
      <c r="J30" s="74"/>
      <c r="K30" s="74"/>
      <c r="L30" s="74"/>
      <c r="M30" s="74"/>
      <c r="N30" s="135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130"/>
      <c r="AK30" s="207"/>
      <c r="AL30" s="67"/>
      <c r="AM30" s="67"/>
      <c r="AN30" s="74"/>
      <c r="AO30" s="74"/>
      <c r="AP30" s="74"/>
      <c r="AQ30" s="74"/>
      <c r="AR30" s="74"/>
      <c r="AS30" s="74"/>
      <c r="AT30" s="74"/>
      <c r="AU30" s="135"/>
      <c r="AV30" s="74"/>
      <c r="AW30" s="74"/>
      <c r="AX30" s="74"/>
      <c r="AY30" s="74"/>
      <c r="AZ30" s="75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130"/>
    </row>
  </sheetData>
  <mergeCells count="1">
    <mergeCell ref="A2:C2"/>
  </mergeCells>
  <pageMargins left="0.25" right="0.25" top="0.75" bottom="0.75" header="0.3" footer="0.3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XDR32"/>
  <sheetViews>
    <sheetView showGridLines="0" workbookViewId="0">
      <pane xSplit="3" ySplit="5" topLeftCell="D7" activePane="bottomRight" state="frozen"/>
      <selection pane="topRight" activeCell="D1" sqref="D1"/>
      <selection pane="bottomLeft" activeCell="A6" sqref="A6"/>
      <selection pane="bottomRight" activeCell="AL20" sqref="AL20"/>
    </sheetView>
  </sheetViews>
  <sheetFormatPr baseColWidth="10" defaultColWidth="11.453125" defaultRowHeight="10" x14ac:dyDescent="0.35"/>
  <cols>
    <col min="1" max="1" width="2.7265625" style="50" customWidth="1"/>
    <col min="2" max="2" width="27" style="50" customWidth="1"/>
    <col min="3" max="3" width="13.1796875" style="50" customWidth="1"/>
    <col min="4" max="12" width="6" style="50" hidden="1" customWidth="1"/>
    <col min="13" max="22" width="6.81640625" style="50" hidden="1" customWidth="1"/>
    <col min="23" max="27" width="6" style="50" hidden="1" customWidth="1"/>
    <col min="28" max="29" width="6.453125" style="50" hidden="1" customWidth="1"/>
    <col min="30" max="31" width="5.90625" style="50" hidden="1" customWidth="1"/>
    <col min="32" max="34" width="5.90625" style="50" customWidth="1"/>
    <col min="35" max="35" width="11.453125" style="50"/>
    <col min="36" max="36" width="13.1796875" style="50" customWidth="1"/>
    <col min="37" max="45" width="6" style="50" customWidth="1"/>
    <col min="46" max="51" width="6.81640625" style="50" customWidth="1"/>
    <col min="52" max="55" width="6.81640625" style="50" hidden="1" customWidth="1"/>
    <col min="56" max="60" width="6" style="50" hidden="1" customWidth="1"/>
    <col min="61" max="62" width="6.453125" style="50" hidden="1" customWidth="1"/>
    <col min="63" max="67" width="5.90625" style="50" hidden="1" customWidth="1"/>
    <col min="68" max="16384" width="11.453125" style="50"/>
  </cols>
  <sheetData>
    <row r="4" spans="2:67" ht="10.5" x14ac:dyDescent="0.35">
      <c r="D4" s="134" t="s">
        <v>2</v>
      </c>
      <c r="E4" s="83" t="s">
        <v>3</v>
      </c>
      <c r="F4" s="83" t="s">
        <v>4</v>
      </c>
      <c r="G4" s="83" t="s">
        <v>5</v>
      </c>
      <c r="H4" s="83" t="s">
        <v>6</v>
      </c>
      <c r="I4" s="83" t="s">
        <v>1</v>
      </c>
      <c r="J4" s="83" t="s">
        <v>1</v>
      </c>
      <c r="K4" s="83" t="s">
        <v>2</v>
      </c>
      <c r="L4" s="83" t="s">
        <v>3</v>
      </c>
      <c r="M4" s="134" t="s">
        <v>4</v>
      </c>
      <c r="N4" s="83" t="s">
        <v>5</v>
      </c>
      <c r="O4" s="83" t="s">
        <v>6</v>
      </c>
      <c r="P4" s="83" t="s">
        <v>1</v>
      </c>
      <c r="Q4" s="83" t="s">
        <v>1</v>
      </c>
      <c r="R4" s="83" t="s">
        <v>2</v>
      </c>
      <c r="S4" s="83" t="s">
        <v>3</v>
      </c>
      <c r="T4" s="83" t="s">
        <v>4</v>
      </c>
      <c r="U4" s="166" t="s">
        <v>5</v>
      </c>
      <c r="V4" s="83" t="s">
        <v>6</v>
      </c>
      <c r="W4" s="166" t="s">
        <v>1</v>
      </c>
      <c r="X4" s="83" t="s">
        <v>1</v>
      </c>
      <c r="Y4" s="83" t="s">
        <v>2</v>
      </c>
      <c r="Z4" s="83" t="s">
        <v>3</v>
      </c>
      <c r="AA4" s="83" t="s">
        <v>4</v>
      </c>
      <c r="AB4" s="166" t="s">
        <v>5</v>
      </c>
      <c r="AC4" s="134" t="s">
        <v>6</v>
      </c>
      <c r="AD4" s="134" t="s">
        <v>1</v>
      </c>
      <c r="AE4" s="134" t="s">
        <v>1</v>
      </c>
      <c r="AF4" s="83" t="s">
        <v>2</v>
      </c>
      <c r="AG4" s="134" t="s">
        <v>3</v>
      </c>
      <c r="AH4" s="83" t="s">
        <v>4</v>
      </c>
      <c r="AK4" s="166" t="s">
        <v>5</v>
      </c>
      <c r="AL4" s="134" t="s">
        <v>6</v>
      </c>
      <c r="AM4" s="134" t="s">
        <v>1</v>
      </c>
      <c r="AN4" s="134" t="s">
        <v>1</v>
      </c>
      <c r="AO4" s="83" t="s">
        <v>2</v>
      </c>
      <c r="AP4" s="83" t="s">
        <v>3</v>
      </c>
      <c r="AQ4" s="166" t="s">
        <v>4</v>
      </c>
      <c r="AR4" s="166" t="s">
        <v>5</v>
      </c>
      <c r="AS4" s="134" t="s">
        <v>6</v>
      </c>
      <c r="AT4" s="134" t="s">
        <v>1</v>
      </c>
      <c r="AU4" s="134" t="s">
        <v>1</v>
      </c>
      <c r="AV4" s="134" t="s">
        <v>2</v>
      </c>
      <c r="AW4" s="134" t="s">
        <v>3</v>
      </c>
      <c r="AX4" s="134" t="s">
        <v>4</v>
      </c>
      <c r="AY4" s="166" t="s">
        <v>5</v>
      </c>
      <c r="AZ4" s="234" t="s">
        <v>6</v>
      </c>
      <c r="BA4" s="134" t="s">
        <v>1</v>
      </c>
      <c r="BB4" s="83" t="s">
        <v>1</v>
      </c>
      <c r="BC4" s="134" t="s">
        <v>2</v>
      </c>
      <c r="BD4" s="134" t="s">
        <v>3</v>
      </c>
      <c r="BE4" s="134" t="s">
        <v>4</v>
      </c>
      <c r="BF4" s="166" t="s">
        <v>5</v>
      </c>
      <c r="BG4" s="83" t="s">
        <v>6</v>
      </c>
      <c r="BH4" s="83" t="s">
        <v>1</v>
      </c>
      <c r="BI4" s="83" t="s">
        <v>1</v>
      </c>
      <c r="BJ4" s="83" t="s">
        <v>2</v>
      </c>
      <c r="BK4" s="83" t="s">
        <v>3</v>
      </c>
      <c r="BL4" s="83" t="s">
        <v>4</v>
      </c>
      <c r="BM4" s="166" t="s">
        <v>5</v>
      </c>
      <c r="BN4" s="83" t="s">
        <v>6</v>
      </c>
      <c r="BO4" s="83" t="s">
        <v>1</v>
      </c>
    </row>
    <row r="5" spans="2:67" ht="10.5" x14ac:dyDescent="0.35">
      <c r="C5" s="51" t="s">
        <v>70</v>
      </c>
      <c r="D5" s="134">
        <v>1</v>
      </c>
      <c r="E5" s="134">
        <v>2</v>
      </c>
      <c r="F5" s="134">
        <v>3</v>
      </c>
      <c r="G5" s="134">
        <v>4</v>
      </c>
      <c r="H5" s="134">
        <v>5</v>
      </c>
      <c r="I5" s="134">
        <v>6</v>
      </c>
      <c r="J5" s="134">
        <v>7</v>
      </c>
      <c r="K5" s="134">
        <v>8</v>
      </c>
      <c r="L5" s="134">
        <v>9</v>
      </c>
      <c r="M5" s="134">
        <v>10</v>
      </c>
      <c r="N5" s="134">
        <v>11</v>
      </c>
      <c r="O5" s="134">
        <v>12</v>
      </c>
      <c r="P5" s="134">
        <v>13</v>
      </c>
      <c r="Q5" s="134">
        <v>14</v>
      </c>
      <c r="R5" s="134">
        <v>15</v>
      </c>
      <c r="S5" s="134">
        <v>16</v>
      </c>
      <c r="T5" s="134">
        <v>17</v>
      </c>
      <c r="U5" s="134">
        <v>18</v>
      </c>
      <c r="V5" s="134">
        <v>19</v>
      </c>
      <c r="W5" s="134">
        <v>20</v>
      </c>
      <c r="X5" s="134">
        <v>21</v>
      </c>
      <c r="Y5" s="134">
        <v>22</v>
      </c>
      <c r="Z5" s="134">
        <v>23</v>
      </c>
      <c r="AA5" s="134">
        <v>24</v>
      </c>
      <c r="AB5" s="134">
        <v>25</v>
      </c>
      <c r="AC5" s="134">
        <v>26</v>
      </c>
      <c r="AD5" s="134">
        <v>27</v>
      </c>
      <c r="AE5" s="134">
        <v>28</v>
      </c>
      <c r="AF5" s="134">
        <v>29</v>
      </c>
      <c r="AG5" s="134">
        <v>30</v>
      </c>
      <c r="AH5" s="134">
        <v>31</v>
      </c>
      <c r="AJ5" s="51" t="s">
        <v>70</v>
      </c>
      <c r="AK5" s="134">
        <v>1</v>
      </c>
      <c r="AL5" s="134">
        <v>2</v>
      </c>
      <c r="AM5" s="134">
        <v>3</v>
      </c>
      <c r="AN5" s="134">
        <v>4</v>
      </c>
      <c r="AO5" s="134">
        <v>5</v>
      </c>
      <c r="AP5" s="134">
        <v>6</v>
      </c>
      <c r="AQ5" s="134">
        <v>7</v>
      </c>
      <c r="AR5" s="134">
        <v>8</v>
      </c>
      <c r="AS5" s="134">
        <v>9</v>
      </c>
      <c r="AT5" s="134">
        <v>10</v>
      </c>
      <c r="AU5" s="134">
        <v>11</v>
      </c>
      <c r="AV5" s="134">
        <v>12</v>
      </c>
      <c r="AW5" s="134">
        <v>13</v>
      </c>
      <c r="AX5" s="134">
        <v>14</v>
      </c>
      <c r="AY5" s="134">
        <v>15</v>
      </c>
      <c r="AZ5" s="235">
        <v>16</v>
      </c>
      <c r="BA5" s="134">
        <v>17</v>
      </c>
      <c r="BB5" s="134">
        <v>18</v>
      </c>
      <c r="BC5" s="134">
        <v>19</v>
      </c>
      <c r="BD5" s="134">
        <v>20</v>
      </c>
      <c r="BE5" s="134">
        <v>21</v>
      </c>
      <c r="BF5" s="134">
        <v>22</v>
      </c>
      <c r="BG5" s="134">
        <v>23</v>
      </c>
      <c r="BH5" s="134">
        <v>24</v>
      </c>
      <c r="BI5" s="134">
        <v>25</v>
      </c>
      <c r="BJ5" s="134">
        <v>26</v>
      </c>
      <c r="BK5" s="134">
        <v>27</v>
      </c>
      <c r="BL5" s="134">
        <v>28</v>
      </c>
      <c r="BM5" s="134">
        <v>29</v>
      </c>
      <c r="BN5" s="134">
        <v>30</v>
      </c>
      <c r="BO5" s="134">
        <v>31</v>
      </c>
    </row>
    <row r="6" spans="2:67" ht="10.5" x14ac:dyDescent="0.35">
      <c r="C6" s="54"/>
      <c r="AJ6" s="54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4"/>
    </row>
    <row r="7" spans="2:67" x14ac:dyDescent="0.35">
      <c r="C7" s="51" t="s">
        <v>70</v>
      </c>
      <c r="AJ7" s="51" t="s">
        <v>70</v>
      </c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4"/>
    </row>
    <row r="8" spans="2:67" ht="14.25" customHeight="1" x14ac:dyDescent="0.35">
      <c r="B8" s="56" t="s">
        <v>86</v>
      </c>
      <c r="C8" s="58">
        <f>SUM(C9:C11)</f>
        <v>500</v>
      </c>
      <c r="AJ8" s="58">
        <f>SUM(AJ9:AJ11)</f>
        <v>500</v>
      </c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4"/>
    </row>
    <row r="9" spans="2:67" x14ac:dyDescent="0.35">
      <c r="B9" s="61" t="s">
        <v>123</v>
      </c>
      <c r="C9" s="93">
        <v>500</v>
      </c>
      <c r="D9" s="175">
        <f>+C9</f>
        <v>500</v>
      </c>
      <c r="E9" s="59">
        <f t="shared" ref="E9" si="0">D9-E23+E19</f>
        <v>500</v>
      </c>
      <c r="F9" s="59">
        <f t="shared" ref="F9" si="1">E9-F23+F19</f>
        <v>500</v>
      </c>
      <c r="G9" s="59">
        <f t="shared" ref="G9" si="2">F9-G23+G19</f>
        <v>500</v>
      </c>
      <c r="H9" s="59">
        <f t="shared" ref="H9" si="3">G9-H23+H19</f>
        <v>500</v>
      </c>
      <c r="I9" s="59">
        <f t="shared" ref="I9" si="4">H9-I23+I19</f>
        <v>800</v>
      </c>
      <c r="J9" s="59">
        <f t="shared" ref="J9" si="5">I9-J23+J19</f>
        <v>1100</v>
      </c>
      <c r="K9" s="59">
        <f t="shared" ref="K9" si="6">J9-K23+K19</f>
        <v>1400</v>
      </c>
      <c r="L9" s="59">
        <f t="shared" ref="L9" si="7">K9-L23+L19</f>
        <v>1700</v>
      </c>
      <c r="M9" s="59">
        <f t="shared" ref="M9" si="8">L9-M23+M19</f>
        <v>2200</v>
      </c>
      <c r="N9" s="59">
        <f t="shared" ref="N9" si="9">M9-N23+N19</f>
        <v>2200</v>
      </c>
      <c r="O9" s="59">
        <f t="shared" ref="O9" si="10">N9-O23+O19</f>
        <v>2700</v>
      </c>
      <c r="P9" s="59">
        <f t="shared" ref="P9" si="11">O9-P23+P19</f>
        <v>3000</v>
      </c>
      <c r="Q9" s="59">
        <f t="shared" ref="Q9" si="12">P9-Q23+Q19</f>
        <v>3300</v>
      </c>
      <c r="R9" s="175">
        <f>+C9</f>
        <v>500</v>
      </c>
      <c r="S9" s="175">
        <f>R9-S23+S19</f>
        <v>400</v>
      </c>
      <c r="T9" s="175">
        <f>S9-T23+T19</f>
        <v>350</v>
      </c>
      <c r="U9" s="175">
        <f>T9-U23+U19</f>
        <v>100</v>
      </c>
      <c r="V9" s="175">
        <f t="shared" ref="V9" si="13">+U9+U19</f>
        <v>100</v>
      </c>
      <c r="W9" s="175">
        <f t="shared" ref="W9" si="14">+V9+V19</f>
        <v>500</v>
      </c>
      <c r="X9" s="175">
        <f t="shared" ref="X9" si="15">+W9+W19</f>
        <v>500</v>
      </c>
      <c r="Y9" s="175">
        <f>+C9</f>
        <v>500</v>
      </c>
      <c r="Z9" s="175">
        <f t="shared" ref="Z9" si="16">+Y9+Y19</f>
        <v>500</v>
      </c>
      <c r="AA9" s="175">
        <f t="shared" ref="AA9" si="17">+Z9+Z19</f>
        <v>800</v>
      </c>
      <c r="AB9" s="175">
        <f>+AA9+AA19</f>
        <v>1200</v>
      </c>
      <c r="AC9" s="175">
        <f t="shared" ref="AC9" si="18">+AB9+AB19</f>
        <v>1200</v>
      </c>
      <c r="AD9" s="175">
        <f t="shared" ref="AD9" si="19">+AC9+AC19</f>
        <v>1500</v>
      </c>
      <c r="AE9" s="175">
        <f t="shared" ref="AE9" si="20">+AD9+AD19</f>
        <v>1500</v>
      </c>
      <c r="AF9" s="175">
        <f t="shared" ref="AF9" si="21">+AE9+AE19</f>
        <v>2000</v>
      </c>
      <c r="AG9" s="175">
        <f t="shared" ref="AG9" si="22">+AF9+AF19</f>
        <v>2300</v>
      </c>
      <c r="AH9" s="176">
        <f>+AD9+AD19</f>
        <v>1500</v>
      </c>
      <c r="AJ9" s="93">
        <v>500</v>
      </c>
      <c r="AK9" s="175">
        <f>+AJ9</f>
        <v>500</v>
      </c>
      <c r="AL9" s="59">
        <f t="shared" ref="AL9" si="23">AK9-AL23+AL19</f>
        <v>900</v>
      </c>
      <c r="AM9" s="59">
        <f t="shared" ref="AM9" si="24">AL9-AM23+AM19</f>
        <v>1200</v>
      </c>
      <c r="AN9" s="59">
        <f t="shared" ref="AN9" si="25">AM9-AN23+AN19</f>
        <v>1400</v>
      </c>
      <c r="AO9" s="59">
        <f t="shared" ref="AO9" si="26">AN9-AO23+AO19</f>
        <v>1600</v>
      </c>
      <c r="AP9" s="59">
        <f t="shared" ref="AP9" si="27">AO9-AP23+AP19</f>
        <v>1900</v>
      </c>
      <c r="AQ9" s="59">
        <f t="shared" ref="AQ9" si="28">AP9-AQ23+AQ19</f>
        <v>2300</v>
      </c>
      <c r="AR9" s="59">
        <f t="shared" ref="AR9" si="29">AQ9-AR23+AR19</f>
        <v>2300</v>
      </c>
      <c r="AS9" s="59">
        <f t="shared" ref="AS9" si="30">AR9-AS23+AS19</f>
        <v>2600</v>
      </c>
      <c r="AT9" s="59">
        <f t="shared" ref="AT9" si="31">AS9-AT23+AT19</f>
        <v>2900</v>
      </c>
      <c r="AU9" s="59">
        <f t="shared" ref="AU9" si="32">AT9-AU23+AU19</f>
        <v>2900</v>
      </c>
      <c r="AV9" s="59">
        <f t="shared" ref="AV9" si="33">AU9-AV23+AV19</f>
        <v>3400</v>
      </c>
      <c r="AW9" s="59">
        <f t="shared" ref="AW9" si="34">AV9-AW23+AW19</f>
        <v>3400</v>
      </c>
      <c r="AX9" s="59">
        <f t="shared" ref="AX9" si="35">AW9-AX23+AX19</f>
        <v>3400</v>
      </c>
      <c r="AY9" s="176">
        <f>+AJ9</f>
        <v>500</v>
      </c>
      <c r="AZ9" s="175">
        <f>AY9-AZ23+AZ19</f>
        <v>500</v>
      </c>
      <c r="BA9" s="175">
        <f>AZ9-BA23+BA19</f>
        <v>500</v>
      </c>
      <c r="BB9" s="175">
        <f>BA9-BB23+BB19</f>
        <v>500</v>
      </c>
      <c r="BC9" s="175">
        <f t="shared" ref="BC9" si="36">+BB9+BB19</f>
        <v>500</v>
      </c>
      <c r="BD9" s="175">
        <f t="shared" ref="BD9" si="37">+BC9+BC19</f>
        <v>500</v>
      </c>
      <c r="BE9" s="175">
        <f t="shared" ref="BE9" si="38">+BD9+BD19</f>
        <v>500</v>
      </c>
      <c r="BF9" s="175">
        <f t="shared" ref="BF9" si="39">+BE9+BE19</f>
        <v>500</v>
      </c>
      <c r="BG9" s="175">
        <f t="shared" ref="BG9" si="40">+BF9+BF19</f>
        <v>500</v>
      </c>
      <c r="BH9" s="175">
        <f t="shared" ref="BH9" si="41">+BG9+BG19</f>
        <v>500</v>
      </c>
      <c r="BI9" s="175">
        <f>+BH9+BH19</f>
        <v>500</v>
      </c>
      <c r="BJ9" s="175">
        <f t="shared" ref="BJ9" si="42">+BI9+BI19</f>
        <v>500</v>
      </c>
      <c r="BK9" s="175">
        <f t="shared" ref="BK9" si="43">+BJ9+BJ19</f>
        <v>500</v>
      </c>
      <c r="BL9" s="175">
        <f t="shared" ref="BL9" si="44">+BK9+BK19</f>
        <v>500</v>
      </c>
      <c r="BM9" s="175">
        <f t="shared" ref="BM9" si="45">+BL9+BL19</f>
        <v>500</v>
      </c>
      <c r="BN9" s="175">
        <f t="shared" ref="BN9" si="46">+BM9+BM19</f>
        <v>500</v>
      </c>
      <c r="BO9" s="176">
        <f>+BK9+BK19</f>
        <v>500</v>
      </c>
    </row>
    <row r="10" spans="2:67" x14ac:dyDescent="0.35">
      <c r="B10" s="61" t="s">
        <v>124</v>
      </c>
      <c r="C10" s="125"/>
      <c r="D10" s="220">
        <f>+C10</f>
        <v>0</v>
      </c>
      <c r="E10" s="63">
        <f t="shared" ref="E10" si="47">+D10-E24+E23</f>
        <v>0</v>
      </c>
      <c r="F10" s="63">
        <f t="shared" ref="F10" si="48">+E10-F24+F23</f>
        <v>0</v>
      </c>
      <c r="G10" s="63">
        <f t="shared" ref="G10" si="49">+F10-G24+G23</f>
        <v>0</v>
      </c>
      <c r="H10" s="63">
        <f t="shared" ref="H10" si="50">+G10-H24+H23</f>
        <v>0</v>
      </c>
      <c r="I10" s="63">
        <f t="shared" ref="I10" si="51">+H10-I24+I23</f>
        <v>0</v>
      </c>
      <c r="J10" s="63">
        <f t="shared" ref="J10" si="52">+I10-J24+J23</f>
        <v>0</v>
      </c>
      <c r="K10" s="63">
        <f t="shared" ref="K10" si="53">+J10-K24+K23</f>
        <v>0</v>
      </c>
      <c r="L10" s="63">
        <f t="shared" ref="L10" si="54">+K10-L24+L23</f>
        <v>0</v>
      </c>
      <c r="M10" s="63">
        <f t="shared" ref="M10" si="55">+L10-M24+M23</f>
        <v>0</v>
      </c>
      <c r="N10" s="63">
        <f t="shared" ref="N10" si="56">+M10-N24+N23</f>
        <v>0</v>
      </c>
      <c r="O10" s="63">
        <f t="shared" ref="O10" si="57">+N10-O24+O23</f>
        <v>0</v>
      </c>
      <c r="P10" s="63">
        <f t="shared" ref="P10" si="58">+O10-P24+P23</f>
        <v>0</v>
      </c>
      <c r="Q10" s="63">
        <f t="shared" ref="Q10" si="59">+P10-Q24+Q23</f>
        <v>0</v>
      </c>
      <c r="R10" s="63">
        <f t="shared" ref="R10" si="60">+Q10-R24+R23</f>
        <v>0</v>
      </c>
      <c r="S10" s="63">
        <f t="shared" ref="S10" si="61">+R10-S24+S23</f>
        <v>100</v>
      </c>
      <c r="T10" s="63">
        <f t="shared" ref="T10" si="62">+S10-T24+T23</f>
        <v>450</v>
      </c>
      <c r="U10" s="63">
        <f>+T10-U24+U23</f>
        <v>700</v>
      </c>
      <c r="V10" s="63">
        <v>0</v>
      </c>
      <c r="W10" s="63">
        <f t="shared" ref="W10:W11" si="63">+O10</f>
        <v>0</v>
      </c>
      <c r="X10" s="63">
        <f t="shared" ref="X10:X11" si="64">+P10</f>
        <v>0</v>
      </c>
      <c r="Y10" s="220">
        <f>+C10</f>
        <v>0</v>
      </c>
      <c r="Z10" s="63">
        <f t="shared" ref="Z10:Z11" si="65">+R10</f>
        <v>0</v>
      </c>
      <c r="AA10" s="63">
        <v>0</v>
      </c>
      <c r="AB10" s="63">
        <f t="shared" ref="AB10:AB11" si="66">+T10</f>
        <v>450</v>
      </c>
      <c r="AC10" s="63">
        <f t="shared" ref="AC10:AC11" si="67">+U10</f>
        <v>700</v>
      </c>
      <c r="AD10" s="63">
        <f t="shared" ref="AD10:AD11" si="68">+V10</f>
        <v>0</v>
      </c>
      <c r="AE10" s="63">
        <f t="shared" ref="AE10:AE11" si="69">+W10</f>
        <v>0</v>
      </c>
      <c r="AF10" s="63">
        <f t="shared" ref="AF10:AF11" si="70">+X10</f>
        <v>0</v>
      </c>
      <c r="AG10" s="63">
        <f t="shared" ref="AG10:AG11" si="71">+Y10</f>
        <v>0</v>
      </c>
      <c r="AH10" s="64">
        <f t="shared" ref="AH10:AH11" si="72">+W10</f>
        <v>0</v>
      </c>
      <c r="AJ10" s="125"/>
      <c r="AK10" s="220">
        <f>+AJ10</f>
        <v>0</v>
      </c>
      <c r="AL10" s="63">
        <f t="shared" ref="AL10" si="73">+AK10-AL24+AL23</f>
        <v>0</v>
      </c>
      <c r="AM10" s="63">
        <f t="shared" ref="AM10" si="74">+AL10-AM24+AM23</f>
        <v>0</v>
      </c>
      <c r="AN10" s="63">
        <f t="shared" ref="AN10" si="75">+AM10-AN24+AN23</f>
        <v>0</v>
      </c>
      <c r="AO10" s="63">
        <f t="shared" ref="AO10" si="76">+AN10-AO24+AO23</f>
        <v>0</v>
      </c>
      <c r="AP10" s="63">
        <f t="shared" ref="AP10" si="77">+AO10-AP24+AP23</f>
        <v>0</v>
      </c>
      <c r="AQ10" s="63">
        <f t="shared" ref="AQ10" si="78">+AP10-AQ24+AQ23</f>
        <v>0</v>
      </c>
      <c r="AR10" s="63">
        <f t="shared" ref="AR10" si="79">+AQ10-AR24+AR23</f>
        <v>0</v>
      </c>
      <c r="AS10" s="63">
        <f t="shared" ref="AS10" si="80">+AR10-AS24+AS23</f>
        <v>0</v>
      </c>
      <c r="AT10" s="63">
        <f t="shared" ref="AT10" si="81">+AS10-AT24+AT23</f>
        <v>0</v>
      </c>
      <c r="AU10" s="63">
        <f t="shared" ref="AU10" si="82">+AT10-AU24+AU23</f>
        <v>0</v>
      </c>
      <c r="AV10" s="63">
        <f t="shared" ref="AV10" si="83">+AU10-AV24+AV23</f>
        <v>0</v>
      </c>
      <c r="AW10" s="63">
        <f t="shared" ref="AW10" si="84">+AV10-AW24+AW23</f>
        <v>0</v>
      </c>
      <c r="AX10" s="63">
        <f t="shared" ref="AX10" si="85">+AW10-AX24+AX23</f>
        <v>0</v>
      </c>
      <c r="AY10" s="64">
        <f t="shared" ref="AY10" si="86">+AX10-AY24+AY23</f>
        <v>0</v>
      </c>
      <c r="AZ10" s="63">
        <f t="shared" ref="AZ10" si="87">+AY10-AZ24+AZ23</f>
        <v>0</v>
      </c>
      <c r="BA10" s="63">
        <f t="shared" ref="BA10" si="88">+AZ10-BA24+BA23</f>
        <v>0</v>
      </c>
      <c r="BB10" s="63">
        <f>+BA10-BB24+BB23</f>
        <v>0</v>
      </c>
      <c r="BC10" s="63">
        <v>0</v>
      </c>
      <c r="BD10" s="63">
        <f t="shared" ref="BD10:BD11" si="89">+AV10</f>
        <v>0</v>
      </c>
      <c r="BE10" s="63">
        <f t="shared" ref="BE10:BE11" si="90">+AW10</f>
        <v>0</v>
      </c>
      <c r="BF10" s="63">
        <f t="shared" ref="BF10:BF11" si="91">+AX10</f>
        <v>0</v>
      </c>
      <c r="BG10" s="63">
        <f t="shared" ref="BG10:BG11" si="92">+AY10</f>
        <v>0</v>
      </c>
      <c r="BH10" s="63">
        <v>0</v>
      </c>
      <c r="BI10" s="63">
        <f t="shared" ref="BI10:BI11" si="93">+BA10</f>
        <v>0</v>
      </c>
      <c r="BJ10" s="63">
        <f t="shared" ref="BJ10:BJ11" si="94">+BB10</f>
        <v>0</v>
      </c>
      <c r="BK10" s="63">
        <f t="shared" ref="BK10:BK11" si="95">+BC10</f>
        <v>0</v>
      </c>
      <c r="BL10" s="63">
        <f t="shared" ref="BL10:BL11" si="96">+BD10</f>
        <v>0</v>
      </c>
      <c r="BM10" s="63">
        <f t="shared" ref="BM10:BM11" si="97">+BE10</f>
        <v>0</v>
      </c>
      <c r="BN10" s="63">
        <f t="shared" ref="BN10:BN11" si="98">+BF10</f>
        <v>0</v>
      </c>
      <c r="BO10" s="64">
        <f t="shared" ref="BO10:BO11" si="99">+BD10</f>
        <v>0</v>
      </c>
    </row>
    <row r="11" spans="2:67" x14ac:dyDescent="0.35">
      <c r="B11" s="65" t="s">
        <v>125</v>
      </c>
      <c r="C11" s="92">
        <v>0</v>
      </c>
      <c r="D11" s="221">
        <f>+C11</f>
        <v>0</v>
      </c>
      <c r="E11" s="67">
        <f t="shared" ref="E11" si="100">+D11+D20-D25+D24</f>
        <v>0</v>
      </c>
      <c r="F11" s="67">
        <f t="shared" ref="F11" si="101">+E11+E20-E25+E24</f>
        <v>0</v>
      </c>
      <c r="G11" s="67">
        <f t="shared" ref="G11" si="102">+F11+F20-F25+F24</f>
        <v>0</v>
      </c>
      <c r="H11" s="67">
        <f t="shared" ref="H11" si="103">+G11+G20-G25+G24</f>
        <v>0</v>
      </c>
      <c r="I11" s="67">
        <f t="shared" ref="I11" si="104">+H11+H20-H25+H24</f>
        <v>0</v>
      </c>
      <c r="J11" s="67">
        <f t="shared" ref="J11" si="105">+I11+I20-I25+I24</f>
        <v>0</v>
      </c>
      <c r="K11" s="67">
        <f t="shared" ref="K11" si="106">+J11+J20-J25+J24</f>
        <v>0</v>
      </c>
      <c r="L11" s="67">
        <f t="shared" ref="L11" si="107">+K11+K20-K25+K24</f>
        <v>0</v>
      </c>
      <c r="M11" s="67">
        <f t="shared" ref="M11" si="108">+L11+L20-L25+L24</f>
        <v>0</v>
      </c>
      <c r="N11" s="67">
        <f t="shared" ref="N11" si="109">+M11+M20-M25+M24</f>
        <v>0</v>
      </c>
      <c r="O11" s="67">
        <f t="shared" ref="O11" si="110">+N11+N20-N25+N24</f>
        <v>0</v>
      </c>
      <c r="P11" s="67">
        <f t="shared" ref="P11" si="111">+O11+O20-O25+O24</f>
        <v>0</v>
      </c>
      <c r="Q11" s="67">
        <f t="shared" ref="Q11" si="112">+P11+P20-P25+P24</f>
        <v>0</v>
      </c>
      <c r="R11" s="67">
        <f t="shared" ref="R11" si="113">+Q11+Q20-Q25+Q24</f>
        <v>0</v>
      </c>
      <c r="S11" s="67">
        <f t="shared" ref="S11" si="114">+R11+R20-R25+R24</f>
        <v>0</v>
      </c>
      <c r="T11" s="67">
        <f t="shared" ref="T11" si="115">+S11+S20-S25+S24</f>
        <v>0</v>
      </c>
      <c r="U11" s="67">
        <f t="shared" ref="U11" si="116">+T11+T20-T25+T24</f>
        <v>0</v>
      </c>
      <c r="V11" s="67">
        <f t="shared" ref="V11" si="117">+N11</f>
        <v>0</v>
      </c>
      <c r="W11" s="67">
        <f t="shared" si="63"/>
        <v>0</v>
      </c>
      <c r="X11" s="67">
        <f t="shared" si="64"/>
        <v>0</v>
      </c>
      <c r="Y11" s="221">
        <f>+C11</f>
        <v>0</v>
      </c>
      <c r="Z11" s="67">
        <f t="shared" si="65"/>
        <v>0</v>
      </c>
      <c r="AA11" s="67">
        <f t="shared" ref="AA11" si="118">+S11</f>
        <v>0</v>
      </c>
      <c r="AB11" s="67">
        <f t="shared" si="66"/>
        <v>0</v>
      </c>
      <c r="AC11" s="67">
        <f t="shared" si="67"/>
        <v>0</v>
      </c>
      <c r="AD11" s="67">
        <f t="shared" si="68"/>
        <v>0</v>
      </c>
      <c r="AE11" s="67">
        <f t="shared" si="69"/>
        <v>0</v>
      </c>
      <c r="AF11" s="67">
        <f t="shared" si="70"/>
        <v>0</v>
      </c>
      <c r="AG11" s="67">
        <f t="shared" si="71"/>
        <v>0</v>
      </c>
      <c r="AH11" s="68">
        <f t="shared" si="72"/>
        <v>0</v>
      </c>
      <c r="AJ11" s="92">
        <v>0</v>
      </c>
      <c r="AK11" s="221">
        <f>+AJ11</f>
        <v>0</v>
      </c>
      <c r="AL11" s="67">
        <f t="shared" ref="AL11" si="119">+AK11+AK20-AK25+AK24</f>
        <v>0</v>
      </c>
      <c r="AM11" s="67">
        <f t="shared" ref="AM11" si="120">+AL11+AL20-AL25+AL24</f>
        <v>0</v>
      </c>
      <c r="AN11" s="67">
        <f t="shared" ref="AN11" si="121">+AM11+AM20-AM25+AM24</f>
        <v>0</v>
      </c>
      <c r="AO11" s="67">
        <f t="shared" ref="AO11" si="122">+AN11+AN20-AN25+AN24</f>
        <v>0</v>
      </c>
      <c r="AP11" s="67">
        <f t="shared" ref="AP11" si="123">+AO11+AO20-AO25+AO24</f>
        <v>0</v>
      </c>
      <c r="AQ11" s="67">
        <f t="shared" ref="AQ11" si="124">+AP11+AP20-AP25+AP24</f>
        <v>0</v>
      </c>
      <c r="AR11" s="67">
        <f t="shared" ref="AR11" si="125">+AQ11+AQ20-AQ25+AQ24</f>
        <v>0</v>
      </c>
      <c r="AS11" s="67">
        <f t="shared" ref="AS11" si="126">+AR11+AR20-AR25+AR24</f>
        <v>0</v>
      </c>
      <c r="AT11" s="67">
        <f t="shared" ref="AT11" si="127">+AS11+AS20-AS25+AS24</f>
        <v>0</v>
      </c>
      <c r="AU11" s="67">
        <f t="shared" ref="AU11" si="128">+AT11+AT20-AT25+AT24</f>
        <v>0</v>
      </c>
      <c r="AV11" s="67">
        <f t="shared" ref="AV11" si="129">+AU11+AU20-AU25+AU24</f>
        <v>0</v>
      </c>
      <c r="AW11" s="67">
        <f t="shared" ref="AW11" si="130">+AV11+AV20-AV25+AV24</f>
        <v>0</v>
      </c>
      <c r="AX11" s="67">
        <f t="shared" ref="AX11" si="131">+AW11+AW20-AW25+AW24</f>
        <v>0</v>
      </c>
      <c r="AY11" s="68">
        <f t="shared" ref="AY11" si="132">+AX11+AX20-AX25+AX24</f>
        <v>0</v>
      </c>
      <c r="AZ11" s="67">
        <f t="shared" ref="AZ11" si="133">+AY11+AY20-AY25+AY24</f>
        <v>0</v>
      </c>
      <c r="BA11" s="67">
        <f t="shared" ref="BA11" si="134">+AZ11+AZ20-AZ25+AZ24</f>
        <v>0</v>
      </c>
      <c r="BB11" s="67">
        <f t="shared" ref="BB11" si="135">+BA11+BA20-BA25+BA24</f>
        <v>0</v>
      </c>
      <c r="BC11" s="67">
        <f t="shared" ref="BC11" si="136">+AU11</f>
        <v>0</v>
      </c>
      <c r="BD11" s="67">
        <f t="shared" si="89"/>
        <v>0</v>
      </c>
      <c r="BE11" s="67">
        <f t="shared" si="90"/>
        <v>0</v>
      </c>
      <c r="BF11" s="67">
        <f t="shared" si="91"/>
        <v>0</v>
      </c>
      <c r="BG11" s="67">
        <f t="shared" si="92"/>
        <v>0</v>
      </c>
      <c r="BH11" s="67">
        <f t="shared" ref="BH11" si="137">+AZ11</f>
        <v>0</v>
      </c>
      <c r="BI11" s="67">
        <f t="shared" si="93"/>
        <v>0</v>
      </c>
      <c r="BJ11" s="67">
        <f t="shared" si="94"/>
        <v>0</v>
      </c>
      <c r="BK11" s="67">
        <f t="shared" si="95"/>
        <v>0</v>
      </c>
      <c r="BL11" s="67">
        <f t="shared" si="96"/>
        <v>0</v>
      </c>
      <c r="BM11" s="67">
        <f t="shared" si="97"/>
        <v>0</v>
      </c>
      <c r="BN11" s="67">
        <f t="shared" si="98"/>
        <v>0</v>
      </c>
      <c r="BO11" s="68">
        <f t="shared" si="99"/>
        <v>0</v>
      </c>
    </row>
    <row r="12" spans="2:67" x14ac:dyDescent="0.35">
      <c r="B12" s="69"/>
      <c r="C12" s="69"/>
      <c r="AJ12" s="69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4"/>
    </row>
    <row r="13" spans="2:67" x14ac:dyDescent="0.35">
      <c r="C13" s="100" t="s">
        <v>70</v>
      </c>
      <c r="AJ13" s="100" t="s">
        <v>70</v>
      </c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4"/>
    </row>
    <row r="14" spans="2:67" ht="10.5" x14ac:dyDescent="0.35">
      <c r="B14" s="56" t="s">
        <v>87</v>
      </c>
      <c r="C14" s="172">
        <f>SUM(C15:C16)</f>
        <v>3244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  <c r="AJ14" s="172">
        <f>SUM(AJ15:AJ16)</f>
        <v>1144</v>
      </c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60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60"/>
    </row>
    <row r="15" spans="2:67" x14ac:dyDescent="0.35">
      <c r="B15" s="118" t="s">
        <v>83</v>
      </c>
      <c r="C15" s="93">
        <v>3244</v>
      </c>
      <c r="D15" s="84">
        <f>+C14</f>
        <v>3244</v>
      </c>
      <c r="E15" s="84">
        <f>+D15-D19</f>
        <v>3244</v>
      </c>
      <c r="F15" s="84">
        <f t="shared" ref="F15:H15" si="138">+E15-E19</f>
        <v>3244</v>
      </c>
      <c r="G15" s="84">
        <f t="shared" si="138"/>
        <v>3244</v>
      </c>
      <c r="H15" s="84">
        <f t="shared" si="138"/>
        <v>3244</v>
      </c>
      <c r="I15" s="84">
        <f t="shared" ref="I15:I16" si="139">+H15-H19</f>
        <v>3244</v>
      </c>
      <c r="J15" s="84">
        <f t="shared" ref="J15:J16" si="140">+I15-I19</f>
        <v>2944</v>
      </c>
      <c r="K15" s="84">
        <f t="shared" ref="K15:K16" si="141">+J15-J19</f>
        <v>2644</v>
      </c>
      <c r="L15" s="84">
        <f t="shared" ref="L15:L16" si="142">+K15-K19</f>
        <v>2344</v>
      </c>
      <c r="M15" s="84">
        <f t="shared" ref="M15:M16" si="143">+L15-L19</f>
        <v>2044</v>
      </c>
      <c r="N15" s="84">
        <f t="shared" ref="N15:N16" si="144">+M15-M19</f>
        <v>1544</v>
      </c>
      <c r="O15" s="84">
        <f t="shared" ref="O15:O16" si="145">+N15-N19</f>
        <v>1544</v>
      </c>
      <c r="P15" s="84">
        <f t="shared" ref="P15:P16" si="146">+O15-O19</f>
        <v>1044</v>
      </c>
      <c r="Q15" s="84">
        <f t="shared" ref="Q15:Q16" si="147">+P15-P19</f>
        <v>744</v>
      </c>
      <c r="R15" s="84">
        <f t="shared" ref="R15:R16" si="148">+Q15-Q19</f>
        <v>444</v>
      </c>
      <c r="S15" s="84">
        <f t="shared" ref="S15:S16" si="149">+R15-R19</f>
        <v>444</v>
      </c>
      <c r="T15" s="84">
        <f t="shared" ref="T15" si="150">+S15-S19</f>
        <v>444</v>
      </c>
      <c r="U15" s="84">
        <f t="shared" ref="U15:U16" si="151">+T15-T19</f>
        <v>144</v>
      </c>
      <c r="V15" s="84">
        <f t="shared" ref="V15:V16" si="152">+U15-U19</f>
        <v>144</v>
      </c>
      <c r="W15" s="84">
        <f t="shared" ref="W15:W16" si="153">+V15-V19</f>
        <v>-256</v>
      </c>
      <c r="X15" s="84">
        <f t="shared" ref="X15:X16" si="154">+W15-W19</f>
        <v>-256</v>
      </c>
      <c r="Y15" s="84">
        <f>+C15</f>
        <v>3244</v>
      </c>
      <c r="Z15" s="84">
        <f t="shared" ref="Z15:Z16" si="155">+Y15-Y19</f>
        <v>3244</v>
      </c>
      <c r="AA15" s="84">
        <f t="shared" ref="AA15:AA16" si="156">+Z15-Z19</f>
        <v>2944</v>
      </c>
      <c r="AB15" s="84">
        <f t="shared" ref="AB15:AB16" si="157">+AA15-AA19</f>
        <v>2544</v>
      </c>
      <c r="AC15" s="84">
        <f t="shared" ref="AC15:AC16" si="158">+AB15-AB19</f>
        <v>2544</v>
      </c>
      <c r="AD15" s="84">
        <f t="shared" ref="AD15:AD16" si="159">+AC15-AC19</f>
        <v>2244</v>
      </c>
      <c r="AE15" s="84">
        <f t="shared" ref="AE15:AE16" si="160">+AD15-AD19</f>
        <v>2244</v>
      </c>
      <c r="AF15" s="84">
        <f t="shared" ref="AF15:AF16" si="161">+AE15-AE19</f>
        <v>1744</v>
      </c>
      <c r="AG15" s="84">
        <f t="shared" ref="AG15:AH16" si="162">+AF15-AF19</f>
        <v>1444</v>
      </c>
      <c r="AH15" s="86">
        <f t="shared" si="162"/>
        <v>1144</v>
      </c>
      <c r="AJ15" s="93">
        <f>+AH15</f>
        <v>1144</v>
      </c>
      <c r="AK15" s="84">
        <f>+AH15</f>
        <v>1144</v>
      </c>
      <c r="AL15" s="84">
        <f>+AK15-AK19</f>
        <v>1144</v>
      </c>
      <c r="AM15" s="84">
        <f t="shared" ref="AM15" si="163">+AL15-AL19</f>
        <v>744</v>
      </c>
      <c r="AN15" s="84">
        <f t="shared" ref="AN15:AN16" si="164">+AM15-AM19</f>
        <v>444</v>
      </c>
      <c r="AO15" s="84">
        <f t="shared" ref="AO15:AO16" si="165">+AN15-AN19</f>
        <v>244</v>
      </c>
      <c r="AP15" s="84">
        <f t="shared" ref="AP15:AP16" si="166">+AO15-AO19</f>
        <v>44</v>
      </c>
      <c r="AQ15" s="242">
        <f t="shared" ref="AQ15:AQ16" si="167">+AP15-AP19</f>
        <v>-256</v>
      </c>
      <c r="AR15" s="84">
        <f t="shared" ref="AR15:AR16" si="168">+AQ15-AQ19</f>
        <v>-656</v>
      </c>
      <c r="AS15" s="84">
        <f t="shared" ref="AS15:AS16" si="169">+AR15-AR19</f>
        <v>-656</v>
      </c>
      <c r="AT15" s="84">
        <f t="shared" ref="AT15:AT16" si="170">+AS15-AS19</f>
        <v>-956</v>
      </c>
      <c r="AU15" s="84">
        <f t="shared" ref="AU15:AU16" si="171">+AT15-AT19</f>
        <v>-1256</v>
      </c>
      <c r="AV15" s="84">
        <f t="shared" ref="AV15:AV16" si="172">+AU15-AU19</f>
        <v>-1256</v>
      </c>
      <c r="AW15" s="84">
        <f t="shared" ref="AW15:AW16" si="173">+AV15-AV19</f>
        <v>-1756</v>
      </c>
      <c r="AX15" s="84">
        <f t="shared" ref="AX15:AX16" si="174">+AW15-AW19</f>
        <v>-1756</v>
      </c>
      <c r="AY15" s="86">
        <f t="shared" ref="AY15:AY16" si="175">+AX15-AX19</f>
        <v>-1756</v>
      </c>
      <c r="AZ15" s="84">
        <f t="shared" ref="AZ15:AZ16" si="176">+AY15-AY19</f>
        <v>-1756</v>
      </c>
      <c r="BA15" s="84">
        <f t="shared" ref="BA15" si="177">+AZ15-AZ19</f>
        <v>-1756</v>
      </c>
      <c r="BB15" s="84">
        <f t="shared" ref="BB15:BB16" si="178">+BA15-BA19</f>
        <v>-1756</v>
      </c>
      <c r="BC15" s="84">
        <f t="shared" ref="BC15:BC16" si="179">+BB15-BB19</f>
        <v>-1756</v>
      </c>
      <c r="BD15" s="84">
        <f t="shared" ref="BD15:BD16" si="180">+BC15-BC19</f>
        <v>-1756</v>
      </c>
      <c r="BE15" s="84">
        <f t="shared" ref="BE15:BE16" si="181">+BD15-BD19</f>
        <v>-1756</v>
      </c>
      <c r="BF15" s="84">
        <f t="shared" ref="BF15:BF16" si="182">+BE15-BE19</f>
        <v>-1756</v>
      </c>
      <c r="BG15" s="84">
        <f t="shared" ref="BG15:BG16" si="183">+BF15-BF19</f>
        <v>-1756</v>
      </c>
      <c r="BH15" s="84">
        <f t="shared" ref="BH15:BH16" si="184">+BG15-BG19</f>
        <v>-1756</v>
      </c>
      <c r="BI15" s="84">
        <f t="shared" ref="BI15:BI16" si="185">+BH15-BH19</f>
        <v>-1756</v>
      </c>
      <c r="BJ15" s="84">
        <f t="shared" ref="BJ15:BJ16" si="186">+BI15-BI19</f>
        <v>-1756</v>
      </c>
      <c r="BK15" s="84">
        <f t="shared" ref="BK15:BK16" si="187">+BJ15-BJ19</f>
        <v>-1756</v>
      </c>
      <c r="BL15" s="84">
        <f t="shared" ref="BL15:BL16" si="188">+BK15-BK19</f>
        <v>-1756</v>
      </c>
      <c r="BM15" s="84">
        <f t="shared" ref="BM15:BM16" si="189">+BL15-BL19</f>
        <v>-1756</v>
      </c>
      <c r="BN15" s="84">
        <f t="shared" ref="BN15:BN16" si="190">+BM15-BM19</f>
        <v>-1756</v>
      </c>
      <c r="BO15" s="86">
        <f t="shared" ref="BO15" si="191">+BN15-BN19</f>
        <v>-1756</v>
      </c>
    </row>
    <row r="16" spans="2:67" x14ac:dyDescent="0.35">
      <c r="B16" s="115" t="s">
        <v>85</v>
      </c>
      <c r="C16" s="66">
        <v>0</v>
      </c>
      <c r="D16" s="85">
        <f>+C16</f>
        <v>0</v>
      </c>
      <c r="E16" s="85">
        <f t="shared" ref="E16" si="192">+D16-D20</f>
        <v>0</v>
      </c>
      <c r="F16" s="85">
        <f>+E16-E20</f>
        <v>0</v>
      </c>
      <c r="G16" s="85">
        <f t="shared" ref="G16" si="193">+F16-F20</f>
        <v>0</v>
      </c>
      <c r="H16" s="85">
        <f t="shared" ref="H16" si="194">+G16-G20</f>
        <v>0</v>
      </c>
      <c r="I16" s="85">
        <f t="shared" si="139"/>
        <v>0</v>
      </c>
      <c r="J16" s="85">
        <f t="shared" si="140"/>
        <v>0</v>
      </c>
      <c r="K16" s="85">
        <f t="shared" si="141"/>
        <v>0</v>
      </c>
      <c r="L16" s="85">
        <f t="shared" si="142"/>
        <v>0</v>
      </c>
      <c r="M16" s="85">
        <f t="shared" si="143"/>
        <v>0</v>
      </c>
      <c r="N16" s="85">
        <f t="shared" si="144"/>
        <v>0</v>
      </c>
      <c r="O16" s="85">
        <f t="shared" si="145"/>
        <v>0</v>
      </c>
      <c r="P16" s="85">
        <f t="shared" si="146"/>
        <v>0</v>
      </c>
      <c r="Q16" s="85">
        <f t="shared" si="147"/>
        <v>0</v>
      </c>
      <c r="R16" s="85">
        <f t="shared" si="148"/>
        <v>0</v>
      </c>
      <c r="S16" s="85">
        <f t="shared" si="149"/>
        <v>0</v>
      </c>
      <c r="T16" s="85">
        <f>+S16-S20</f>
        <v>0</v>
      </c>
      <c r="U16" s="85">
        <f t="shared" si="151"/>
        <v>0</v>
      </c>
      <c r="V16" s="85">
        <f t="shared" si="152"/>
        <v>0</v>
      </c>
      <c r="W16" s="85">
        <f t="shared" si="153"/>
        <v>0</v>
      </c>
      <c r="X16" s="85">
        <f t="shared" si="154"/>
        <v>0</v>
      </c>
      <c r="Y16" s="85">
        <f t="shared" ref="Y16" si="195">+X16-X20</f>
        <v>0</v>
      </c>
      <c r="Z16" s="85">
        <f t="shared" si="155"/>
        <v>0</v>
      </c>
      <c r="AA16" s="85">
        <f t="shared" si="156"/>
        <v>0</v>
      </c>
      <c r="AB16" s="85">
        <f t="shared" si="157"/>
        <v>0</v>
      </c>
      <c r="AC16" s="85">
        <f t="shared" si="158"/>
        <v>0</v>
      </c>
      <c r="AD16" s="85">
        <f t="shared" si="159"/>
        <v>0</v>
      </c>
      <c r="AE16" s="85">
        <f t="shared" si="160"/>
        <v>0</v>
      </c>
      <c r="AF16" s="85">
        <f t="shared" si="161"/>
        <v>0</v>
      </c>
      <c r="AG16" s="85">
        <f t="shared" si="162"/>
        <v>0</v>
      </c>
      <c r="AH16" s="87">
        <f t="shared" ref="AH16" si="196">+AD16-AD20</f>
        <v>0</v>
      </c>
      <c r="AJ16" s="66">
        <v>0</v>
      </c>
      <c r="AK16" s="85">
        <f>+AJ16</f>
        <v>0</v>
      </c>
      <c r="AL16" s="85">
        <f t="shared" ref="AL16" si="197">+AK16-AK20</f>
        <v>0</v>
      </c>
      <c r="AM16" s="85">
        <f>+AL16-AL20</f>
        <v>0</v>
      </c>
      <c r="AN16" s="85">
        <f t="shared" si="164"/>
        <v>0</v>
      </c>
      <c r="AO16" s="85">
        <f t="shared" si="165"/>
        <v>0</v>
      </c>
      <c r="AP16" s="85">
        <f t="shared" si="166"/>
        <v>0</v>
      </c>
      <c r="AQ16" s="85">
        <f t="shared" si="167"/>
        <v>0</v>
      </c>
      <c r="AR16" s="85">
        <f t="shared" si="168"/>
        <v>0</v>
      </c>
      <c r="AS16" s="85">
        <f t="shared" si="169"/>
        <v>0</v>
      </c>
      <c r="AT16" s="85">
        <f t="shared" si="170"/>
        <v>0</v>
      </c>
      <c r="AU16" s="85">
        <f t="shared" si="171"/>
        <v>0</v>
      </c>
      <c r="AV16" s="85">
        <f t="shared" si="172"/>
        <v>0</v>
      </c>
      <c r="AW16" s="85">
        <f t="shared" si="173"/>
        <v>0</v>
      </c>
      <c r="AX16" s="85">
        <f t="shared" si="174"/>
        <v>0</v>
      </c>
      <c r="AY16" s="87">
        <f t="shared" si="175"/>
        <v>0</v>
      </c>
      <c r="AZ16" s="85">
        <f t="shared" si="176"/>
        <v>0</v>
      </c>
      <c r="BA16" s="85">
        <f>+AZ16-AZ20</f>
        <v>0</v>
      </c>
      <c r="BB16" s="85">
        <f t="shared" si="178"/>
        <v>0</v>
      </c>
      <c r="BC16" s="85">
        <f t="shared" si="179"/>
        <v>0</v>
      </c>
      <c r="BD16" s="85">
        <f t="shared" si="180"/>
        <v>0</v>
      </c>
      <c r="BE16" s="85">
        <f t="shared" si="181"/>
        <v>0</v>
      </c>
      <c r="BF16" s="85">
        <f t="shared" si="182"/>
        <v>0</v>
      </c>
      <c r="BG16" s="85">
        <f t="shared" si="183"/>
        <v>0</v>
      </c>
      <c r="BH16" s="85">
        <f t="shared" si="184"/>
        <v>0</v>
      </c>
      <c r="BI16" s="85">
        <f t="shared" si="185"/>
        <v>0</v>
      </c>
      <c r="BJ16" s="85">
        <f t="shared" si="186"/>
        <v>0</v>
      </c>
      <c r="BK16" s="85">
        <f t="shared" si="187"/>
        <v>0</v>
      </c>
      <c r="BL16" s="85">
        <f t="shared" si="188"/>
        <v>0</v>
      </c>
      <c r="BM16" s="85">
        <f t="shared" si="189"/>
        <v>0</v>
      </c>
      <c r="BN16" s="85">
        <f t="shared" si="190"/>
        <v>0</v>
      </c>
      <c r="BO16" s="87">
        <f t="shared" ref="BO16" si="198">+BK16-BK20</f>
        <v>0</v>
      </c>
    </row>
    <row r="17" spans="2:67 16346:16346" x14ac:dyDescent="0.35">
      <c r="B17" s="69"/>
      <c r="C17" s="69"/>
      <c r="AJ17" s="69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4"/>
    </row>
    <row r="18" spans="2:67 16346:16346" x14ac:dyDescent="0.35">
      <c r="B18" s="69" t="s">
        <v>89</v>
      </c>
      <c r="C18" s="69"/>
      <c r="AJ18" s="69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4"/>
    </row>
    <row r="19" spans="2:67 16346:16346" x14ac:dyDescent="0.35">
      <c r="B19" s="72" t="s">
        <v>88</v>
      </c>
      <c r="C19" s="52"/>
      <c r="D19" s="74"/>
      <c r="E19" s="74"/>
      <c r="F19" s="74"/>
      <c r="G19" s="74"/>
      <c r="H19" s="74"/>
      <c r="I19" s="74">
        <v>300</v>
      </c>
      <c r="J19" s="74">
        <v>300</v>
      </c>
      <c r="K19" s="74">
        <v>300</v>
      </c>
      <c r="L19" s="74">
        <v>300</v>
      </c>
      <c r="M19" s="74">
        <v>500</v>
      </c>
      <c r="N19" s="74"/>
      <c r="O19" s="74">
        <v>500</v>
      </c>
      <c r="P19" s="74">
        <v>300</v>
      </c>
      <c r="Q19" s="74">
        <v>300</v>
      </c>
      <c r="R19" s="74"/>
      <c r="S19" s="74"/>
      <c r="T19" s="74">
        <v>300</v>
      </c>
      <c r="U19" s="74"/>
      <c r="V19" s="74">
        <v>400</v>
      </c>
      <c r="W19" s="74"/>
      <c r="X19" s="74"/>
      <c r="Y19" s="74"/>
      <c r="Z19" s="74">
        <v>300</v>
      </c>
      <c r="AA19" s="74">
        <v>400</v>
      </c>
      <c r="AB19" s="95"/>
      <c r="AC19" s="95">
        <v>300</v>
      </c>
      <c r="AD19" s="95"/>
      <c r="AE19" s="95">
        <v>500</v>
      </c>
      <c r="AF19" s="95">
        <v>300</v>
      </c>
      <c r="AG19" s="95">
        <v>300</v>
      </c>
      <c r="AH19" s="96">
        <v>300</v>
      </c>
      <c r="AJ19" s="52"/>
      <c r="AK19" s="74"/>
      <c r="AL19" s="74">
        <v>400</v>
      </c>
      <c r="AM19" s="74">
        <v>300</v>
      </c>
      <c r="AN19" s="74">
        <v>200</v>
      </c>
      <c r="AO19" s="74">
        <v>200</v>
      </c>
      <c r="AP19" s="74">
        <v>300</v>
      </c>
      <c r="AQ19" s="74">
        <v>400</v>
      </c>
      <c r="AR19" s="74"/>
      <c r="AS19" s="74">
        <v>300</v>
      </c>
      <c r="AT19" s="74">
        <v>300</v>
      </c>
      <c r="AU19" s="74"/>
      <c r="AV19" s="74">
        <v>500</v>
      </c>
      <c r="AW19" s="74"/>
      <c r="AX19" s="74"/>
      <c r="AY19" s="75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5"/>
      <c r="XDR19" s="74"/>
    </row>
    <row r="20" spans="2:67 16346:16346" x14ac:dyDescent="0.35">
      <c r="B20" s="72" t="s">
        <v>85</v>
      </c>
      <c r="C20" s="5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5"/>
      <c r="AJ20" s="52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5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5"/>
    </row>
    <row r="21" spans="2:67 16346:16346" x14ac:dyDescent="0.35">
      <c r="B21" s="69"/>
      <c r="C21" s="69"/>
      <c r="AJ21" s="69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4"/>
    </row>
    <row r="22" spans="2:67 16346:16346" x14ac:dyDescent="0.35">
      <c r="B22" s="69" t="s">
        <v>141</v>
      </c>
      <c r="C22" s="69"/>
      <c r="AJ22" s="69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4"/>
    </row>
    <row r="23" spans="2:67 16346:16346" x14ac:dyDescent="0.35">
      <c r="B23" s="72" t="s">
        <v>88</v>
      </c>
      <c r="C23" s="52"/>
      <c r="D23" s="74"/>
      <c r="E23" s="74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74">
        <v>100</v>
      </c>
      <c r="T23" s="74">
        <v>350</v>
      </c>
      <c r="U23" s="74">
        <v>250</v>
      </c>
      <c r="V23" s="74"/>
      <c r="W23" s="74"/>
      <c r="X23" s="74"/>
      <c r="Y23" s="74"/>
      <c r="Z23" s="74"/>
      <c r="AA23" s="74"/>
      <c r="AB23" s="95"/>
      <c r="AC23" s="95"/>
      <c r="AD23" s="95"/>
      <c r="AE23" s="95"/>
      <c r="AF23" s="95"/>
      <c r="AG23" s="95"/>
      <c r="AH23" s="96"/>
      <c r="AJ23" s="52"/>
      <c r="AK23" s="74"/>
      <c r="AL23" s="74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6"/>
      <c r="AZ23" s="74"/>
      <c r="BA23" s="74"/>
      <c r="BB23" s="74"/>
      <c r="BC23" s="74"/>
      <c r="BD23" s="74"/>
      <c r="BE23" s="74"/>
      <c r="BF23" s="74"/>
      <c r="BG23" s="74"/>
      <c r="BH23" s="74"/>
      <c r="BI23" s="95"/>
      <c r="BJ23" s="95"/>
      <c r="BK23" s="95"/>
      <c r="BL23" s="95"/>
      <c r="BM23" s="95"/>
      <c r="BN23" s="95"/>
      <c r="BO23" s="96"/>
    </row>
    <row r="24" spans="2:67 16346:16346" x14ac:dyDescent="0.2">
      <c r="B24" s="118" t="s">
        <v>84</v>
      </c>
      <c r="C24" s="52"/>
      <c r="D24" s="74"/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Z24" s="98"/>
      <c r="AA24" s="98"/>
      <c r="AB24" s="98"/>
      <c r="AC24" s="98"/>
      <c r="AD24" s="98"/>
      <c r="AE24" s="98"/>
      <c r="AF24" s="98"/>
      <c r="AG24" s="98"/>
      <c r="AH24" s="99"/>
      <c r="AJ24" s="52"/>
      <c r="AK24" s="74"/>
      <c r="AL24" s="97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9"/>
      <c r="BG24" s="98"/>
      <c r="BH24" s="98"/>
      <c r="BI24" s="98"/>
      <c r="BJ24" s="98"/>
      <c r="BK24" s="98"/>
      <c r="BL24" s="98"/>
      <c r="BM24" s="98"/>
      <c r="BN24" s="98"/>
      <c r="BO24" s="99"/>
    </row>
    <row r="25" spans="2:67 16346:16346" x14ac:dyDescent="0.35">
      <c r="B25" s="72" t="s">
        <v>85</v>
      </c>
      <c r="C25" s="52"/>
      <c r="D25" s="74"/>
      <c r="E25" s="74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5"/>
      <c r="AJ25" s="52"/>
      <c r="AK25" s="74"/>
      <c r="AL25" s="74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6"/>
      <c r="AZ25" s="95"/>
      <c r="BA25" s="95"/>
      <c r="BB25" s="95"/>
      <c r="BC25" s="95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5"/>
    </row>
    <row r="32" spans="2:67 16346:16346" x14ac:dyDescent="0.35">
      <c r="AC32" s="106"/>
      <c r="BJ32" s="106"/>
    </row>
  </sheetData>
  <pageMargins left="0.25" right="0.25" top="0.75" bottom="0.7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P31"/>
  <sheetViews>
    <sheetView showGridLines="0" workbookViewId="0">
      <pane xSplit="4" ySplit="8" topLeftCell="E9" activePane="bottomRight" state="frozen"/>
      <selection pane="topRight" activeCell="D1" sqref="D1"/>
      <selection pane="bottomLeft" activeCell="A10" sqref="A10"/>
      <selection pane="bottomRight" activeCell="BH14" sqref="BH14"/>
    </sheetView>
  </sheetViews>
  <sheetFormatPr baseColWidth="10" defaultColWidth="11.453125" defaultRowHeight="10" x14ac:dyDescent="0.35"/>
  <cols>
    <col min="1" max="1" width="2.7265625" style="50" customWidth="1"/>
    <col min="2" max="2" width="22.7265625" style="50" customWidth="1"/>
    <col min="3" max="4" width="13.1796875" style="50" customWidth="1"/>
    <col min="5" max="31" width="5.1796875" style="50" hidden="1" customWidth="1"/>
    <col min="32" max="32" width="5.36328125" style="50" hidden="1" customWidth="1"/>
    <col min="33" max="35" width="5.36328125" style="50" customWidth="1"/>
    <col min="36" max="36" width="11.453125" style="50"/>
    <col min="37" max="37" width="13.1796875" style="50" customWidth="1"/>
    <col min="38" max="64" width="5.1796875" style="50" customWidth="1"/>
    <col min="65" max="68" width="5.36328125" style="50" customWidth="1"/>
    <col min="69" max="16384" width="11.453125" style="50"/>
  </cols>
  <sheetData>
    <row r="4" spans="2:68" ht="10.5" x14ac:dyDescent="0.35">
      <c r="E4" s="134" t="s">
        <v>2</v>
      </c>
      <c r="F4" s="83" t="s">
        <v>3</v>
      </c>
      <c r="G4" s="83" t="s">
        <v>4</v>
      </c>
      <c r="H4" s="83" t="s">
        <v>5</v>
      </c>
      <c r="I4" s="83" t="s">
        <v>6</v>
      </c>
      <c r="J4" s="83" t="s">
        <v>1</v>
      </c>
      <c r="K4" s="83" t="s">
        <v>1</v>
      </c>
      <c r="L4" s="83" t="s">
        <v>2</v>
      </c>
      <c r="M4" s="83" t="s">
        <v>3</v>
      </c>
      <c r="N4" s="134" t="s">
        <v>4</v>
      </c>
      <c r="O4" s="83" t="s">
        <v>5</v>
      </c>
      <c r="P4" s="83" t="s">
        <v>6</v>
      </c>
      <c r="Q4" s="83" t="s">
        <v>1</v>
      </c>
      <c r="R4" s="83" t="s">
        <v>1</v>
      </c>
      <c r="S4" s="83" t="s">
        <v>2</v>
      </c>
      <c r="T4" s="83" t="s">
        <v>3</v>
      </c>
      <c r="U4" s="83" t="s">
        <v>4</v>
      </c>
      <c r="V4" s="83" t="s">
        <v>5</v>
      </c>
      <c r="W4" s="83" t="s">
        <v>6</v>
      </c>
      <c r="X4" s="83" t="s">
        <v>1</v>
      </c>
      <c r="Y4" s="83" t="s">
        <v>1</v>
      </c>
      <c r="Z4" s="83" t="s">
        <v>2</v>
      </c>
      <c r="AA4" s="83" t="s">
        <v>3</v>
      </c>
      <c r="AB4" s="83" t="s">
        <v>4</v>
      </c>
      <c r="AC4" s="83" t="s">
        <v>5</v>
      </c>
      <c r="AD4" s="83" t="s">
        <v>6</v>
      </c>
      <c r="AE4" s="83" t="s">
        <v>1</v>
      </c>
      <c r="AF4" s="83" t="s">
        <v>1</v>
      </c>
      <c r="AG4" s="83" t="s">
        <v>2</v>
      </c>
      <c r="AH4" s="83" t="s">
        <v>3</v>
      </c>
      <c r="AI4" s="83" t="s">
        <v>4</v>
      </c>
      <c r="AL4" s="166" t="s">
        <v>5</v>
      </c>
      <c r="AM4" s="134" t="s">
        <v>6</v>
      </c>
      <c r="AN4" s="134" t="s">
        <v>1</v>
      </c>
      <c r="AO4" s="134" t="s">
        <v>1</v>
      </c>
      <c r="AP4" s="83" t="s">
        <v>2</v>
      </c>
      <c r="AQ4" s="83" t="s">
        <v>3</v>
      </c>
      <c r="AR4" s="166" t="s">
        <v>4</v>
      </c>
      <c r="AS4" s="166" t="s">
        <v>5</v>
      </c>
      <c r="AT4" s="134" t="s">
        <v>6</v>
      </c>
      <c r="AU4" s="134" t="s">
        <v>1</v>
      </c>
      <c r="AV4" s="134" t="s">
        <v>1</v>
      </c>
      <c r="AW4" s="134" t="s">
        <v>2</v>
      </c>
      <c r="AX4" s="134" t="s">
        <v>3</v>
      </c>
      <c r="AY4" s="134" t="s">
        <v>4</v>
      </c>
      <c r="AZ4" s="166" t="s">
        <v>5</v>
      </c>
      <c r="BA4" s="166" t="s">
        <v>6</v>
      </c>
      <c r="BB4" s="134" t="s">
        <v>1</v>
      </c>
      <c r="BC4" s="83" t="s">
        <v>1</v>
      </c>
      <c r="BD4" s="134" t="s">
        <v>2</v>
      </c>
      <c r="BE4" s="134" t="s">
        <v>3</v>
      </c>
      <c r="BF4" s="134" t="s">
        <v>4</v>
      </c>
      <c r="BG4" s="166" t="s">
        <v>5</v>
      </c>
      <c r="BH4" s="83" t="s">
        <v>6</v>
      </c>
      <c r="BI4" s="83" t="s">
        <v>1</v>
      </c>
      <c r="BJ4" s="83" t="s">
        <v>1</v>
      </c>
      <c r="BK4" s="83" t="s">
        <v>2</v>
      </c>
      <c r="BL4" s="83" t="s">
        <v>3</v>
      </c>
      <c r="BM4" s="83" t="s">
        <v>4</v>
      </c>
      <c r="BN4" s="166" t="s">
        <v>5</v>
      </c>
      <c r="BO4" s="83" t="s">
        <v>6</v>
      </c>
      <c r="BP4" s="83" t="s">
        <v>1</v>
      </c>
    </row>
    <row r="5" spans="2:68" ht="10.5" x14ac:dyDescent="0.35">
      <c r="C5" s="52" t="s">
        <v>70</v>
      </c>
      <c r="D5" s="52" t="s">
        <v>70</v>
      </c>
      <c r="E5" s="134">
        <v>1</v>
      </c>
      <c r="F5" s="134">
        <v>2</v>
      </c>
      <c r="G5" s="134">
        <v>3</v>
      </c>
      <c r="H5" s="134">
        <v>4</v>
      </c>
      <c r="I5" s="134">
        <v>5</v>
      </c>
      <c r="J5" s="134">
        <v>6</v>
      </c>
      <c r="K5" s="134">
        <v>7</v>
      </c>
      <c r="L5" s="134">
        <v>8</v>
      </c>
      <c r="M5" s="134">
        <v>9</v>
      </c>
      <c r="N5" s="134">
        <v>10</v>
      </c>
      <c r="O5" s="134">
        <v>11</v>
      </c>
      <c r="P5" s="134">
        <v>12</v>
      </c>
      <c r="Q5" s="134">
        <v>13</v>
      </c>
      <c r="R5" s="134">
        <v>14</v>
      </c>
      <c r="S5" s="134">
        <v>15</v>
      </c>
      <c r="T5" s="134">
        <v>16</v>
      </c>
      <c r="U5" s="134">
        <v>17</v>
      </c>
      <c r="V5" s="134">
        <v>18</v>
      </c>
      <c r="W5" s="134">
        <v>19</v>
      </c>
      <c r="X5" s="134">
        <v>20</v>
      </c>
      <c r="Y5" s="134">
        <v>21</v>
      </c>
      <c r="Z5" s="134">
        <v>22</v>
      </c>
      <c r="AA5" s="134">
        <v>23</v>
      </c>
      <c r="AB5" s="134">
        <v>24</v>
      </c>
      <c r="AC5" s="134">
        <v>25</v>
      </c>
      <c r="AD5" s="134">
        <v>26</v>
      </c>
      <c r="AE5" s="134">
        <v>27</v>
      </c>
      <c r="AF5" s="134">
        <v>28</v>
      </c>
      <c r="AG5" s="134">
        <v>29</v>
      </c>
      <c r="AH5" s="134">
        <v>30</v>
      </c>
      <c r="AI5" s="134">
        <v>31</v>
      </c>
      <c r="AK5" s="52" t="s">
        <v>70</v>
      </c>
      <c r="AL5" s="134">
        <v>1</v>
      </c>
      <c r="AM5" s="134">
        <v>2</v>
      </c>
      <c r="AN5" s="134">
        <v>3</v>
      </c>
      <c r="AO5" s="134">
        <v>4</v>
      </c>
      <c r="AP5" s="134">
        <v>5</v>
      </c>
      <c r="AQ5" s="134">
        <v>6</v>
      </c>
      <c r="AR5" s="134">
        <v>7</v>
      </c>
      <c r="AS5" s="134">
        <v>8</v>
      </c>
      <c r="AT5" s="134">
        <v>9</v>
      </c>
      <c r="AU5" s="134">
        <v>10</v>
      </c>
      <c r="AV5" s="134">
        <v>11</v>
      </c>
      <c r="AW5" s="134">
        <v>12</v>
      </c>
      <c r="AX5" s="134">
        <v>13</v>
      </c>
      <c r="AY5" s="134">
        <v>14</v>
      </c>
      <c r="AZ5" s="134">
        <v>15</v>
      </c>
      <c r="BA5" s="134">
        <v>16</v>
      </c>
      <c r="BB5" s="134">
        <v>17</v>
      </c>
      <c r="BC5" s="134">
        <v>18</v>
      </c>
      <c r="BD5" s="134">
        <v>19</v>
      </c>
      <c r="BE5" s="134">
        <v>20</v>
      </c>
      <c r="BF5" s="134">
        <v>21</v>
      </c>
      <c r="BG5" s="134">
        <v>22</v>
      </c>
      <c r="BH5" s="134">
        <v>23</v>
      </c>
      <c r="BI5" s="134">
        <v>24</v>
      </c>
      <c r="BJ5" s="134">
        <v>25</v>
      </c>
      <c r="BK5" s="134">
        <v>26</v>
      </c>
      <c r="BL5" s="134">
        <v>27</v>
      </c>
      <c r="BM5" s="134">
        <v>28</v>
      </c>
      <c r="BN5" s="134">
        <v>29</v>
      </c>
      <c r="BO5" s="134">
        <v>30</v>
      </c>
      <c r="BP5" s="134">
        <v>31</v>
      </c>
    </row>
    <row r="6" spans="2:68" ht="10.5" x14ac:dyDescent="0.35">
      <c r="C6" s="54"/>
      <c r="D6" s="54"/>
      <c r="AK6" s="54"/>
    </row>
    <row r="7" spans="2:68" ht="20" x14ac:dyDescent="0.35">
      <c r="C7" s="76" t="s">
        <v>76</v>
      </c>
      <c r="D7" s="76" t="s">
        <v>90</v>
      </c>
      <c r="AK7" s="76" t="s">
        <v>76</v>
      </c>
    </row>
    <row r="8" spans="2:68" ht="14.25" customHeight="1" x14ac:dyDescent="0.35">
      <c r="B8" s="56" t="s">
        <v>114</v>
      </c>
      <c r="C8" s="58">
        <f>SUM(C9:C15)</f>
        <v>0</v>
      </c>
      <c r="D8" s="58">
        <f>SUM(D9:D15)</f>
        <v>0</v>
      </c>
      <c r="E8" s="170">
        <f t="shared" ref="E8:F8" si="0">SUM(E9:E15)</f>
        <v>0</v>
      </c>
      <c r="F8" s="170">
        <f t="shared" si="0"/>
        <v>0</v>
      </c>
      <c r="G8" s="170">
        <f>SUM(G9:G15)</f>
        <v>0</v>
      </c>
      <c r="H8" s="170">
        <f t="shared" ref="H8:M8" si="1">SUM(H9:H15)</f>
        <v>0</v>
      </c>
      <c r="I8" s="170">
        <f t="shared" si="1"/>
        <v>0</v>
      </c>
      <c r="J8" s="170">
        <f t="shared" si="1"/>
        <v>0</v>
      </c>
      <c r="K8" s="170">
        <f t="shared" si="1"/>
        <v>0</v>
      </c>
      <c r="L8" s="170">
        <f t="shared" si="1"/>
        <v>0</v>
      </c>
      <c r="M8" s="170">
        <f t="shared" si="1"/>
        <v>0</v>
      </c>
      <c r="N8" s="170">
        <f>SUM(N9:N15)</f>
        <v>0</v>
      </c>
      <c r="O8" s="170">
        <f t="shared" ref="O8:AI8" si="2">SUM(O9:O15)</f>
        <v>0</v>
      </c>
      <c r="P8" s="170">
        <f t="shared" si="2"/>
        <v>0</v>
      </c>
      <c r="Q8" s="208">
        <f t="shared" si="2"/>
        <v>34</v>
      </c>
      <c r="R8" s="170">
        <f t="shared" si="2"/>
        <v>0</v>
      </c>
      <c r="S8" s="170">
        <f t="shared" si="2"/>
        <v>0</v>
      </c>
      <c r="T8" s="170">
        <f t="shared" si="2"/>
        <v>34</v>
      </c>
      <c r="U8" s="170">
        <f t="shared" si="2"/>
        <v>68</v>
      </c>
      <c r="V8" s="170">
        <f t="shared" si="2"/>
        <v>0</v>
      </c>
      <c r="W8" s="170">
        <f t="shared" si="2"/>
        <v>136</v>
      </c>
      <c r="X8" s="170">
        <f t="shared" si="2"/>
        <v>0</v>
      </c>
      <c r="Y8" s="170">
        <f t="shared" si="2"/>
        <v>0</v>
      </c>
      <c r="Z8" s="170">
        <f t="shared" si="2"/>
        <v>0</v>
      </c>
      <c r="AA8" s="170">
        <f t="shared" si="2"/>
        <v>34</v>
      </c>
      <c r="AB8" s="170">
        <f t="shared" si="2"/>
        <v>68</v>
      </c>
      <c r="AC8" s="170">
        <f t="shared" si="2"/>
        <v>0</v>
      </c>
      <c r="AD8" s="170">
        <f t="shared" si="2"/>
        <v>34</v>
      </c>
      <c r="AE8" s="170">
        <f t="shared" si="2"/>
        <v>0</v>
      </c>
      <c r="AF8" s="209">
        <f t="shared" si="2"/>
        <v>0</v>
      </c>
      <c r="AG8" s="209">
        <f t="shared" si="2"/>
        <v>0</v>
      </c>
      <c r="AH8" s="209"/>
      <c r="AI8" s="170">
        <f t="shared" si="2"/>
        <v>0</v>
      </c>
      <c r="AK8" s="58">
        <f>SUM(AK9:AK15)</f>
        <v>0</v>
      </c>
      <c r="AL8" s="170">
        <f t="shared" ref="AL8:AM8" si="3">SUM(AL9:AL15)</f>
        <v>0</v>
      </c>
      <c r="AM8" s="170">
        <f t="shared" si="3"/>
        <v>0</v>
      </c>
      <c r="AN8" s="170">
        <f>SUM(AN9:AN15)</f>
        <v>0</v>
      </c>
      <c r="AO8" s="170">
        <f t="shared" ref="AO8:AT8" si="4">SUM(AO9:AO15)</f>
        <v>0</v>
      </c>
      <c r="AP8" s="170">
        <f t="shared" si="4"/>
        <v>0</v>
      </c>
      <c r="AQ8" s="170">
        <f t="shared" si="4"/>
        <v>34</v>
      </c>
      <c r="AR8" s="170">
        <f t="shared" si="4"/>
        <v>0</v>
      </c>
      <c r="AS8" s="170">
        <f t="shared" si="4"/>
        <v>0</v>
      </c>
      <c r="AT8" s="170">
        <f t="shared" si="4"/>
        <v>68</v>
      </c>
      <c r="AU8" s="170">
        <f>SUM(AU9:AU15)</f>
        <v>68</v>
      </c>
      <c r="AV8" s="170">
        <f t="shared" ref="AV8:BN8" si="5">SUM(AV9:AV15)</f>
        <v>0</v>
      </c>
      <c r="AW8" s="170">
        <f t="shared" si="5"/>
        <v>68</v>
      </c>
      <c r="AX8" s="208">
        <f t="shared" si="5"/>
        <v>34</v>
      </c>
      <c r="AY8" s="170">
        <f t="shared" si="5"/>
        <v>68</v>
      </c>
      <c r="AZ8" s="170">
        <f t="shared" si="5"/>
        <v>0</v>
      </c>
      <c r="BA8" s="170">
        <f t="shared" si="5"/>
        <v>0</v>
      </c>
      <c r="BB8" s="170">
        <f t="shared" si="5"/>
        <v>68</v>
      </c>
      <c r="BC8" s="170">
        <f t="shared" si="5"/>
        <v>68</v>
      </c>
      <c r="BD8" s="170">
        <f t="shared" si="5"/>
        <v>0</v>
      </c>
      <c r="BE8" s="170">
        <f t="shared" si="5"/>
        <v>0</v>
      </c>
      <c r="BF8" s="170">
        <f t="shared" si="5"/>
        <v>34</v>
      </c>
      <c r="BG8" s="170">
        <f t="shared" si="5"/>
        <v>0</v>
      </c>
      <c r="BH8" s="170">
        <f t="shared" si="5"/>
        <v>34</v>
      </c>
      <c r="BI8" s="170">
        <f t="shared" si="5"/>
        <v>0</v>
      </c>
      <c r="BJ8" s="170">
        <f t="shared" si="5"/>
        <v>0</v>
      </c>
      <c r="BK8" s="170">
        <f t="shared" si="5"/>
        <v>0</v>
      </c>
      <c r="BL8" s="170">
        <f t="shared" si="5"/>
        <v>0</v>
      </c>
      <c r="BM8" s="209">
        <f t="shared" si="5"/>
        <v>0</v>
      </c>
      <c r="BN8" s="209">
        <f t="shared" si="5"/>
        <v>0</v>
      </c>
      <c r="BO8" s="209"/>
      <c r="BP8" s="170">
        <f t="shared" ref="BP8" si="6">SUM(BP9:BP15)</f>
        <v>0</v>
      </c>
    </row>
    <row r="9" spans="2:68" x14ac:dyDescent="0.35">
      <c r="B9" s="103" t="s">
        <v>121</v>
      </c>
      <c r="C9" s="52">
        <v>0</v>
      </c>
      <c r="D9" s="52"/>
      <c r="E9" s="74"/>
      <c r="F9" s="74"/>
      <c r="G9" s="74"/>
      <c r="H9" s="74"/>
      <c r="I9" s="101"/>
      <c r="J9" s="101"/>
      <c r="K9" s="101"/>
      <c r="L9" s="101"/>
      <c r="M9" s="101"/>
      <c r="N9" s="101"/>
      <c r="O9" s="101"/>
      <c r="P9" s="85"/>
      <c r="Q9" s="85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2"/>
      <c r="AK9" s="52"/>
      <c r="AL9" s="74"/>
      <c r="AM9" s="74"/>
      <c r="AN9" s="74"/>
      <c r="AO9" s="74"/>
      <c r="AP9" s="101"/>
      <c r="AQ9" s="101"/>
      <c r="AR9" s="101"/>
      <c r="AS9" s="101"/>
      <c r="AT9" s="101"/>
      <c r="AU9" s="101"/>
      <c r="AV9" s="101"/>
      <c r="AW9" s="85"/>
      <c r="AX9" s="85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2"/>
    </row>
    <row r="10" spans="2:68" x14ac:dyDescent="0.35">
      <c r="B10" s="115" t="s">
        <v>140</v>
      </c>
      <c r="C10" s="66"/>
      <c r="D10" s="66"/>
      <c r="E10" s="135"/>
      <c r="F10" s="135"/>
      <c r="G10" s="177"/>
      <c r="H10" s="177"/>
      <c r="I10" s="135"/>
      <c r="J10" s="177"/>
      <c r="K10" s="177"/>
      <c r="L10" s="177"/>
      <c r="M10" s="177"/>
      <c r="N10" s="177"/>
      <c r="O10" s="177"/>
      <c r="P10" s="214"/>
      <c r="Q10" s="214"/>
      <c r="R10" s="177"/>
      <c r="S10" s="177"/>
      <c r="T10" s="177">
        <v>34</v>
      </c>
      <c r="U10" s="177">
        <v>34</v>
      </c>
      <c r="V10" s="177"/>
      <c r="W10" s="101"/>
      <c r="X10" s="101"/>
      <c r="Y10" s="101"/>
      <c r="Z10" s="177"/>
      <c r="AA10" s="177"/>
      <c r="AB10" s="177"/>
      <c r="AC10" s="177"/>
      <c r="AD10" s="177"/>
      <c r="AE10" s="177"/>
      <c r="AF10" s="177"/>
      <c r="AG10" s="177"/>
      <c r="AH10" s="177"/>
      <c r="AI10" s="195"/>
      <c r="AK10" s="66"/>
      <c r="AL10" s="135"/>
      <c r="AM10" s="135"/>
      <c r="AN10" s="177"/>
      <c r="AO10" s="177"/>
      <c r="AP10" s="135"/>
      <c r="AQ10" s="177"/>
      <c r="AR10" s="177"/>
      <c r="AS10" s="177"/>
      <c r="AT10" s="177"/>
      <c r="AU10" s="177"/>
      <c r="AV10" s="177"/>
      <c r="AW10" s="214"/>
      <c r="AX10" s="214"/>
      <c r="AY10" s="177">
        <v>68</v>
      </c>
      <c r="AZ10" s="177"/>
      <c r="BA10" s="177"/>
      <c r="BB10" s="177"/>
      <c r="BC10" s="177"/>
      <c r="BD10" s="101"/>
      <c r="BE10" s="101"/>
      <c r="BF10" s="177">
        <v>34</v>
      </c>
      <c r="BG10" s="177"/>
      <c r="BH10" s="177"/>
      <c r="BI10" s="177"/>
      <c r="BJ10" s="177"/>
      <c r="BK10" s="177"/>
      <c r="BL10" s="177"/>
      <c r="BM10" s="177"/>
      <c r="BN10" s="177"/>
      <c r="BO10" s="177"/>
      <c r="BP10" s="195"/>
    </row>
    <row r="11" spans="2:68" x14ac:dyDescent="0.35">
      <c r="B11" s="115" t="s">
        <v>143</v>
      </c>
      <c r="C11" s="66"/>
      <c r="D11" s="66"/>
      <c r="E11" s="135"/>
      <c r="F11" s="135"/>
      <c r="G11" s="177"/>
      <c r="H11" s="177"/>
      <c r="I11" s="177"/>
      <c r="J11" s="177"/>
      <c r="K11" s="177"/>
      <c r="L11" s="177"/>
      <c r="M11" s="177"/>
      <c r="N11" s="177"/>
      <c r="O11" s="177"/>
      <c r="P11" s="214"/>
      <c r="Q11" s="214"/>
      <c r="R11" s="214"/>
      <c r="S11" s="214"/>
      <c r="T11" s="177"/>
      <c r="U11" s="177"/>
      <c r="V11" s="177"/>
      <c r="W11" s="101"/>
      <c r="X11" s="101"/>
      <c r="Y11" s="101"/>
      <c r="Z11" s="177"/>
      <c r="AA11" s="177"/>
      <c r="AB11" s="177"/>
      <c r="AC11" s="177"/>
      <c r="AD11" s="177"/>
      <c r="AE11" s="177"/>
      <c r="AF11" s="177"/>
      <c r="AG11" s="177"/>
      <c r="AH11" s="177"/>
      <c r="AI11" s="195"/>
      <c r="AK11" s="66"/>
      <c r="AL11" s="135"/>
      <c r="AM11" s="135"/>
      <c r="AN11" s="177"/>
      <c r="AO11" s="177"/>
      <c r="AP11" s="177"/>
      <c r="AQ11" s="177"/>
      <c r="AR11" s="177"/>
      <c r="AS11" s="177"/>
      <c r="AT11" s="177"/>
      <c r="AU11" s="177"/>
      <c r="AV11" s="177"/>
      <c r="AW11" s="214"/>
      <c r="AX11" s="214"/>
      <c r="AY11" s="214"/>
      <c r="AZ11" s="214"/>
      <c r="BA11" s="177"/>
      <c r="BB11" s="177"/>
      <c r="BC11" s="177">
        <v>68</v>
      </c>
      <c r="BD11" s="101"/>
      <c r="BE11" s="101"/>
      <c r="BF11" s="101"/>
      <c r="BG11" s="177"/>
      <c r="BH11" s="177"/>
      <c r="BI11" s="177"/>
      <c r="BJ11" s="177"/>
      <c r="BK11" s="177"/>
      <c r="BL11" s="177"/>
      <c r="BM11" s="177"/>
      <c r="BN11" s="177"/>
      <c r="BO11" s="177"/>
      <c r="BP11" s="195"/>
    </row>
    <row r="12" spans="2:68" x14ac:dyDescent="0.35">
      <c r="B12" s="115" t="s">
        <v>139</v>
      </c>
      <c r="C12" s="66"/>
      <c r="D12" s="66"/>
      <c r="E12" s="135"/>
      <c r="F12" s="135"/>
      <c r="G12" s="135"/>
      <c r="H12" s="135"/>
      <c r="I12" s="177"/>
      <c r="J12" s="177"/>
      <c r="K12" s="177"/>
      <c r="L12" s="177"/>
      <c r="M12" s="177"/>
      <c r="N12" s="177"/>
      <c r="O12" s="177"/>
      <c r="P12" s="214"/>
      <c r="Q12" s="214"/>
      <c r="R12" s="177"/>
      <c r="S12" s="177"/>
      <c r="T12" s="214"/>
      <c r="U12" s="177"/>
      <c r="V12" s="177"/>
      <c r="W12" s="101">
        <v>68</v>
      </c>
      <c r="X12" s="101"/>
      <c r="Y12" s="101"/>
      <c r="Z12" s="177"/>
      <c r="AA12" s="177"/>
      <c r="AB12" s="177"/>
      <c r="AC12" s="177"/>
      <c r="AD12" s="177">
        <v>34</v>
      </c>
      <c r="AE12" s="177"/>
      <c r="AF12" s="177"/>
      <c r="AG12" s="177"/>
      <c r="AH12" s="177"/>
      <c r="AI12" s="195"/>
      <c r="AK12" s="66"/>
      <c r="AL12" s="135"/>
      <c r="AM12" s="135"/>
      <c r="AN12" s="135"/>
      <c r="AO12" s="135"/>
      <c r="AP12" s="177"/>
      <c r="AQ12" s="177"/>
      <c r="AR12" s="177"/>
      <c r="AS12" s="177"/>
      <c r="AT12" s="177">
        <v>34</v>
      </c>
      <c r="AU12" s="177"/>
      <c r="AV12" s="177"/>
      <c r="AW12" s="177">
        <v>34</v>
      </c>
      <c r="AX12" s="214"/>
      <c r="AY12" s="177"/>
      <c r="AZ12" s="177"/>
      <c r="BA12" s="214"/>
      <c r="BB12" s="177">
        <v>34</v>
      </c>
      <c r="BC12" s="177"/>
      <c r="BD12" s="101"/>
      <c r="BE12" s="101"/>
      <c r="BF12" s="101"/>
      <c r="BG12" s="177"/>
      <c r="BH12" s="177"/>
      <c r="BI12" s="177"/>
      <c r="BJ12" s="177"/>
      <c r="BK12" s="177"/>
      <c r="BL12" s="177"/>
      <c r="BM12" s="177"/>
      <c r="BN12" s="177"/>
      <c r="BO12" s="177"/>
      <c r="BP12" s="195"/>
    </row>
    <row r="13" spans="2:68" x14ac:dyDescent="0.35">
      <c r="B13" s="115" t="s">
        <v>146</v>
      </c>
      <c r="C13" s="66"/>
      <c r="D13" s="66"/>
      <c r="E13" s="135"/>
      <c r="F13" s="135"/>
      <c r="G13" s="135"/>
      <c r="H13" s="135"/>
      <c r="I13" s="177"/>
      <c r="J13" s="177"/>
      <c r="K13" s="177"/>
      <c r="L13" s="177"/>
      <c r="M13" s="177"/>
      <c r="N13" s="177"/>
      <c r="O13" s="177"/>
      <c r="P13" s="214"/>
      <c r="Q13" s="214"/>
      <c r="R13" s="177"/>
      <c r="S13" s="177"/>
      <c r="T13" s="177"/>
      <c r="U13" s="177">
        <v>34</v>
      </c>
      <c r="V13" s="177"/>
      <c r="W13" s="101">
        <v>34</v>
      </c>
      <c r="X13" s="177"/>
      <c r="Y13" s="101"/>
      <c r="Z13" s="177"/>
      <c r="AA13" s="177">
        <v>34</v>
      </c>
      <c r="AB13" s="177"/>
      <c r="AC13" s="177"/>
      <c r="AD13" s="177"/>
      <c r="AE13" s="177"/>
      <c r="AF13" s="177"/>
      <c r="AG13" s="177"/>
      <c r="AH13" s="177"/>
      <c r="AI13" s="195"/>
      <c r="AK13" s="66"/>
      <c r="AL13" s="135"/>
      <c r="AM13" s="135"/>
      <c r="AN13" s="135"/>
      <c r="AO13" s="135"/>
      <c r="AP13" s="177"/>
      <c r="AQ13" s="177"/>
      <c r="AR13" s="177"/>
      <c r="AS13" s="177"/>
      <c r="AT13" s="177"/>
      <c r="AU13" s="177">
        <v>68</v>
      </c>
      <c r="AV13" s="177"/>
      <c r="AW13" s="177">
        <v>34</v>
      </c>
      <c r="AX13" s="214"/>
      <c r="AY13" s="177"/>
      <c r="AZ13" s="177"/>
      <c r="BA13" s="177"/>
      <c r="BB13" s="177">
        <v>34</v>
      </c>
      <c r="BC13" s="177"/>
      <c r="BD13" s="101"/>
      <c r="BE13" s="177"/>
      <c r="BF13" s="101"/>
      <c r="BG13" s="177"/>
      <c r="BH13" s="177"/>
      <c r="BI13" s="177"/>
      <c r="BJ13" s="177"/>
      <c r="BK13" s="177"/>
      <c r="BL13" s="177"/>
      <c r="BM13" s="177"/>
      <c r="BN13" s="177"/>
      <c r="BO13" s="177"/>
      <c r="BP13" s="195"/>
    </row>
    <row r="14" spans="2:68" x14ac:dyDescent="0.35">
      <c r="B14" s="65" t="s">
        <v>116</v>
      </c>
      <c r="C14" s="66"/>
      <c r="D14" s="66"/>
      <c r="E14" s="177"/>
      <c r="F14" s="177"/>
      <c r="G14" s="177"/>
      <c r="H14" s="177"/>
      <c r="I14" s="177"/>
      <c r="J14" s="177"/>
      <c r="K14" s="177"/>
      <c r="L14" s="177"/>
      <c r="M14" s="135"/>
      <c r="N14" s="177"/>
      <c r="O14" s="177"/>
      <c r="P14" s="214"/>
      <c r="Q14" s="214">
        <v>34</v>
      </c>
      <c r="R14" s="177"/>
      <c r="S14" s="177"/>
      <c r="T14" s="177"/>
      <c r="U14" s="177"/>
      <c r="V14" s="177"/>
      <c r="W14" s="177">
        <v>34</v>
      </c>
      <c r="X14" s="101"/>
      <c r="Y14" s="101"/>
      <c r="Z14" s="177"/>
      <c r="AA14" s="74"/>
      <c r="AB14" s="177">
        <v>68</v>
      </c>
      <c r="AC14" s="177"/>
      <c r="AD14" s="177"/>
      <c r="AE14" s="177"/>
      <c r="AF14" s="177"/>
      <c r="AG14" s="177"/>
      <c r="AH14" s="177"/>
      <c r="AI14" s="195"/>
      <c r="AK14" s="66"/>
      <c r="AL14" s="177"/>
      <c r="AM14" s="177"/>
      <c r="AN14" s="177"/>
      <c r="AO14" s="177"/>
      <c r="AP14" s="177"/>
      <c r="AQ14" s="177">
        <v>34</v>
      </c>
      <c r="AR14" s="177"/>
      <c r="AS14" s="177"/>
      <c r="AT14" s="177">
        <v>34</v>
      </c>
      <c r="AU14" s="177"/>
      <c r="AV14" s="177"/>
      <c r="AW14" s="214"/>
      <c r="AX14" s="177">
        <v>34</v>
      </c>
      <c r="AY14" s="177"/>
      <c r="AZ14" s="177"/>
      <c r="BA14" s="177"/>
      <c r="BB14" s="177"/>
      <c r="BC14" s="177"/>
      <c r="BD14" s="177"/>
      <c r="BE14" s="101"/>
      <c r="BF14" s="101"/>
      <c r="BG14" s="177"/>
      <c r="BH14" s="177">
        <v>34</v>
      </c>
      <c r="BI14" s="177"/>
      <c r="BJ14" s="177"/>
      <c r="BK14" s="177"/>
      <c r="BL14" s="177"/>
      <c r="BM14" s="177"/>
      <c r="BN14" s="177"/>
      <c r="BO14" s="177"/>
      <c r="BP14" s="195"/>
    </row>
    <row r="15" spans="2:68" x14ac:dyDescent="0.35">
      <c r="B15" s="65" t="s">
        <v>115</v>
      </c>
      <c r="C15" s="66"/>
      <c r="D15" s="66"/>
      <c r="E15" s="135"/>
      <c r="F15" s="135"/>
      <c r="G15" s="135"/>
      <c r="H15" s="135"/>
      <c r="I15" s="177"/>
      <c r="J15" s="177"/>
      <c r="K15" s="177"/>
      <c r="L15" s="177"/>
      <c r="M15" s="177"/>
      <c r="N15" s="177"/>
      <c r="O15" s="177"/>
      <c r="P15" s="214"/>
      <c r="Q15" s="214"/>
      <c r="R15" s="177"/>
      <c r="S15" s="177"/>
      <c r="T15" s="177"/>
      <c r="U15" s="177"/>
      <c r="V15" s="177"/>
      <c r="W15" s="101"/>
      <c r="X15" s="101"/>
      <c r="Y15" s="101"/>
      <c r="Z15" s="177"/>
      <c r="AA15" s="177"/>
      <c r="AB15" s="177"/>
      <c r="AC15" s="177"/>
      <c r="AD15" s="177"/>
      <c r="AE15" s="177"/>
      <c r="AF15" s="177"/>
      <c r="AG15" s="177"/>
      <c r="AH15" s="177"/>
      <c r="AI15" s="195"/>
      <c r="AK15" s="66"/>
      <c r="AL15" s="135"/>
      <c r="AM15" s="135"/>
      <c r="AN15" s="135"/>
      <c r="AO15" s="135"/>
      <c r="AP15" s="177"/>
      <c r="AQ15" s="177"/>
      <c r="AR15" s="177"/>
      <c r="AS15" s="177"/>
      <c r="AT15" s="177"/>
      <c r="AU15" s="177"/>
      <c r="AV15" s="177"/>
      <c r="AW15" s="214"/>
      <c r="AX15" s="214"/>
      <c r="AY15" s="177"/>
      <c r="AZ15" s="177"/>
      <c r="BA15" s="177"/>
      <c r="BB15" s="177"/>
      <c r="BC15" s="177"/>
      <c r="BD15" s="101"/>
      <c r="BE15" s="101"/>
      <c r="BF15" s="101"/>
      <c r="BG15" s="177"/>
      <c r="BH15" s="177"/>
      <c r="BI15" s="177"/>
      <c r="BJ15" s="177"/>
      <c r="BK15" s="177"/>
      <c r="BL15" s="177"/>
      <c r="BM15" s="177"/>
      <c r="BN15" s="177"/>
      <c r="BO15" s="177"/>
      <c r="BP15" s="195"/>
    </row>
    <row r="16" spans="2:68" x14ac:dyDescent="0.35">
      <c r="Z16" s="133"/>
      <c r="AA16" s="133"/>
      <c r="AB16" s="133"/>
      <c r="AC16" s="133"/>
      <c r="AD16" s="133"/>
      <c r="AE16" s="133"/>
      <c r="AF16" s="133"/>
      <c r="BG16" s="133"/>
      <c r="BH16" s="133"/>
      <c r="BI16" s="133"/>
      <c r="BJ16" s="133"/>
      <c r="BK16" s="133"/>
      <c r="BL16" s="133"/>
      <c r="BM16" s="133"/>
    </row>
    <row r="18" spans="2:65" ht="20" hidden="1" x14ac:dyDescent="0.35">
      <c r="C18" s="76" t="s">
        <v>76</v>
      </c>
      <c r="D18" s="76" t="s">
        <v>90</v>
      </c>
      <c r="AK18" s="76" t="s">
        <v>90</v>
      </c>
    </row>
    <row r="19" spans="2:65" ht="16.5" hidden="1" customHeight="1" x14ac:dyDescent="0.35">
      <c r="B19" s="56" t="s">
        <v>114</v>
      </c>
      <c r="C19" s="58">
        <f>SUM(C20:C24)</f>
        <v>0</v>
      </c>
      <c r="D19" s="58">
        <f>SUM(D20:D24)</f>
        <v>0</v>
      </c>
      <c r="E19" s="170">
        <f t="shared" ref="E19" si="7">SUM(E20:E24)</f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K19" s="58">
        <f>SUM(AK20:AK24)</f>
        <v>0</v>
      </c>
      <c r="AL19" s="170">
        <f t="shared" ref="AL19" si="8">SUM(AL20:AL24)</f>
        <v>0</v>
      </c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</row>
    <row r="20" spans="2:65" hidden="1" x14ac:dyDescent="0.35">
      <c r="B20" s="103" t="s">
        <v>121</v>
      </c>
      <c r="C20" s="52"/>
      <c r="D20" s="52"/>
      <c r="E20" s="74"/>
      <c r="F20" s="74"/>
      <c r="G20" s="74"/>
      <c r="H20" s="74"/>
      <c r="I20" s="74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2"/>
      <c r="AK20" s="52"/>
      <c r="AL20" s="74"/>
      <c r="AM20" s="74"/>
      <c r="AN20" s="74"/>
      <c r="AO20" s="74"/>
      <c r="AP20" s="74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2"/>
    </row>
    <row r="21" spans="2:65" hidden="1" x14ac:dyDescent="0.35">
      <c r="B21" s="115" t="s">
        <v>140</v>
      </c>
      <c r="C21" s="66"/>
      <c r="D21" s="66"/>
      <c r="E21" s="74"/>
      <c r="F21" s="74"/>
      <c r="G21" s="74"/>
      <c r="H21" s="74"/>
      <c r="I21" s="74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77"/>
      <c r="Z21" s="177"/>
      <c r="AA21" s="177"/>
      <c r="AB21" s="177"/>
      <c r="AC21" s="177"/>
      <c r="AD21" s="177"/>
      <c r="AE21" s="177"/>
      <c r="AF21" s="195"/>
      <c r="AK21" s="66"/>
      <c r="AL21" s="74"/>
      <c r="AM21" s="74"/>
      <c r="AN21" s="74"/>
      <c r="AO21" s="74"/>
      <c r="AP21" s="74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77"/>
      <c r="BG21" s="177"/>
      <c r="BH21" s="177"/>
      <c r="BI21" s="177"/>
      <c r="BJ21" s="177"/>
      <c r="BK21" s="177"/>
      <c r="BL21" s="177"/>
      <c r="BM21" s="195"/>
    </row>
    <row r="22" spans="2:65" hidden="1" x14ac:dyDescent="0.35">
      <c r="B22" s="115" t="s">
        <v>139</v>
      </c>
      <c r="C22" s="66"/>
      <c r="D22" s="66"/>
      <c r="E22" s="74"/>
      <c r="F22" s="74"/>
      <c r="G22" s="74"/>
      <c r="H22" s="74"/>
      <c r="I22" s="74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77"/>
      <c r="Z22" s="177"/>
      <c r="AA22" s="177"/>
      <c r="AB22" s="177"/>
      <c r="AC22" s="177"/>
      <c r="AD22" s="177"/>
      <c r="AE22" s="177"/>
      <c r="AF22" s="195"/>
      <c r="AK22" s="66"/>
      <c r="AL22" s="74"/>
      <c r="AM22" s="74"/>
      <c r="AN22" s="74"/>
      <c r="AO22" s="74"/>
      <c r="AP22" s="74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77"/>
      <c r="BG22" s="177"/>
      <c r="BH22" s="177"/>
      <c r="BI22" s="177"/>
      <c r="BJ22" s="177"/>
      <c r="BK22" s="177"/>
      <c r="BL22" s="177"/>
      <c r="BM22" s="195"/>
    </row>
    <row r="23" spans="2:65" hidden="1" x14ac:dyDescent="0.35">
      <c r="B23" s="115" t="s">
        <v>116</v>
      </c>
      <c r="C23" s="66"/>
      <c r="D23" s="66"/>
      <c r="E23" s="74"/>
      <c r="F23" s="74"/>
      <c r="G23" s="74"/>
      <c r="H23" s="74"/>
      <c r="I23" s="74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2"/>
      <c r="AK23" s="66"/>
      <c r="AL23" s="74"/>
      <c r="AM23" s="74"/>
      <c r="AN23" s="74"/>
      <c r="AO23" s="74"/>
      <c r="AP23" s="74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2"/>
    </row>
    <row r="24" spans="2:65" hidden="1" x14ac:dyDescent="0.35">
      <c r="B24" s="115" t="s">
        <v>115</v>
      </c>
      <c r="C24" s="66"/>
      <c r="D24" s="66"/>
      <c r="E24" s="74"/>
      <c r="F24" s="74"/>
      <c r="G24" s="74"/>
      <c r="H24" s="74"/>
      <c r="I24" s="74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2"/>
      <c r="AK24" s="66"/>
      <c r="AL24" s="74"/>
      <c r="AM24" s="74"/>
      <c r="AN24" s="74"/>
      <c r="AO24" s="74"/>
      <c r="AP24" s="74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2"/>
    </row>
    <row r="25" spans="2:65" ht="14.5" hidden="1" x14ac:dyDescent="0.35">
      <c r="D25" s="122"/>
      <c r="Q25" s="27"/>
      <c r="R25" s="27"/>
      <c r="S25" s="27"/>
      <c r="T25" s="27"/>
      <c r="AK25" s="122"/>
      <c r="AX25" s="27"/>
      <c r="AY25" s="27"/>
      <c r="AZ25" s="27"/>
      <c r="BA25" s="27"/>
    </row>
    <row r="26" spans="2:65" ht="16" customHeight="1" x14ac:dyDescent="0.35">
      <c r="B26" s="171"/>
      <c r="C26" s="122"/>
    </row>
    <row r="27" spans="2:65" ht="16" customHeight="1" x14ac:dyDescent="0.35">
      <c r="B27" s="171"/>
      <c r="C27" s="122"/>
    </row>
    <row r="29" spans="2:65" x14ac:dyDescent="0.35">
      <c r="B29" s="50" t="s">
        <v>154</v>
      </c>
    </row>
    <row r="30" spans="2:65" x14ac:dyDescent="0.35">
      <c r="B30" s="50" t="s">
        <v>155</v>
      </c>
    </row>
    <row r="31" spans="2:65" x14ac:dyDescent="0.35">
      <c r="B31" s="50" t="s">
        <v>156</v>
      </c>
    </row>
  </sheetData>
  <pageMargins left="0.25" right="0.25" top="0.75" bottom="0.7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D10"/>
  <sheetViews>
    <sheetView workbookViewId="0">
      <selection activeCell="C5" sqref="C5"/>
    </sheetView>
  </sheetViews>
  <sheetFormatPr baseColWidth="10" defaultRowHeight="14.5" x14ac:dyDescent="0.35"/>
  <sheetData>
    <row r="3" spans="2:4" x14ac:dyDescent="0.35">
      <c r="C3" s="27" t="s">
        <v>117</v>
      </c>
      <c r="D3" s="27" t="s">
        <v>118</v>
      </c>
    </row>
    <row r="4" spans="2:4" x14ac:dyDescent="0.35">
      <c r="C4">
        <v>2394</v>
      </c>
      <c r="D4">
        <v>2314</v>
      </c>
    </row>
    <row r="5" spans="2:4" x14ac:dyDescent="0.35">
      <c r="B5" t="s">
        <v>119</v>
      </c>
      <c r="C5">
        <v>690</v>
      </c>
      <c r="D5">
        <v>700</v>
      </c>
    </row>
    <row r="6" spans="2:4" x14ac:dyDescent="0.35">
      <c r="B6" t="s">
        <v>120</v>
      </c>
      <c r="C6">
        <v>900</v>
      </c>
      <c r="D6">
        <v>400</v>
      </c>
    </row>
    <row r="7" spans="2:4" x14ac:dyDescent="0.35">
      <c r="C7">
        <f>+C5+C6</f>
        <v>1590</v>
      </c>
      <c r="D7">
        <f>+D5+D6</f>
        <v>1100</v>
      </c>
    </row>
    <row r="8" spans="2:4" x14ac:dyDescent="0.35">
      <c r="C8">
        <f>+C4-C7</f>
        <v>804</v>
      </c>
      <c r="D8">
        <f>+D4-D7</f>
        <v>1214</v>
      </c>
    </row>
    <row r="10" spans="2:4" x14ac:dyDescent="0.35">
      <c r="C10">
        <f>+C6+C8</f>
        <v>1704</v>
      </c>
      <c r="D10">
        <f>+D6+D8</f>
        <v>1614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K22"/>
  <sheetViews>
    <sheetView showGridLines="0" workbookViewId="0">
      <selection activeCell="H27" sqref="H27"/>
    </sheetView>
  </sheetViews>
  <sheetFormatPr baseColWidth="10" defaultColWidth="11.453125" defaultRowHeight="10" x14ac:dyDescent="0.35"/>
  <cols>
    <col min="1" max="1" width="2.7265625" style="50" customWidth="1"/>
    <col min="2" max="2" width="27" style="50" customWidth="1"/>
    <col min="3" max="3" width="8.54296875" style="50" customWidth="1"/>
    <col min="4" max="4" width="10.81640625" style="50" bestFit="1" customWidth="1"/>
    <col min="5" max="38" width="4.453125" style="50" customWidth="1"/>
    <col min="39" max="16384" width="11.453125" style="50"/>
  </cols>
  <sheetData>
    <row r="2" spans="1:37" ht="10.5" x14ac:dyDescent="0.35">
      <c r="E2" s="260"/>
      <c r="F2" s="260"/>
      <c r="G2" s="260"/>
      <c r="H2" s="260"/>
      <c r="I2" s="260"/>
      <c r="J2" s="260"/>
      <c r="K2" s="260"/>
      <c r="L2" s="260"/>
      <c r="M2" s="261"/>
    </row>
    <row r="4" spans="1:37" ht="10.5" x14ac:dyDescent="0.35">
      <c r="E4" s="262"/>
      <c r="F4" s="262"/>
      <c r="G4" s="262"/>
      <c r="H4" s="262"/>
      <c r="I4" s="262"/>
      <c r="J4" s="262"/>
      <c r="K4" s="262"/>
      <c r="L4" s="262"/>
      <c r="M4" s="262"/>
    </row>
    <row r="5" spans="1:37" ht="10.5" x14ac:dyDescent="0.35">
      <c r="E5" s="82" t="s">
        <v>2</v>
      </c>
      <c r="F5" s="82" t="s">
        <v>3</v>
      </c>
      <c r="G5" s="82" t="s">
        <v>4</v>
      </c>
      <c r="H5" s="82" t="s">
        <v>5</v>
      </c>
      <c r="I5" s="82" t="s">
        <v>6</v>
      </c>
      <c r="J5" s="82" t="s">
        <v>1</v>
      </c>
      <c r="K5" s="82" t="s">
        <v>1</v>
      </c>
      <c r="L5" s="82" t="s">
        <v>2</v>
      </c>
      <c r="M5" s="82" t="s">
        <v>3</v>
      </c>
      <c r="N5" s="82" t="s">
        <v>4</v>
      </c>
      <c r="O5" s="82" t="s">
        <v>5</v>
      </c>
      <c r="P5" s="82" t="s">
        <v>6</v>
      </c>
      <c r="Q5" s="82" t="s">
        <v>1</v>
      </c>
      <c r="R5" s="82" t="s">
        <v>1</v>
      </c>
      <c r="S5" s="82" t="s">
        <v>2</v>
      </c>
      <c r="T5" s="82" t="s">
        <v>3</v>
      </c>
      <c r="U5" s="82" t="s">
        <v>4</v>
      </c>
      <c r="V5" s="82" t="s">
        <v>5</v>
      </c>
      <c r="W5" s="82" t="s">
        <v>6</v>
      </c>
      <c r="X5" s="82" t="s">
        <v>1</v>
      </c>
      <c r="Y5" s="82" t="s">
        <v>1</v>
      </c>
      <c r="Z5" s="82" t="s">
        <v>2</v>
      </c>
      <c r="AA5" s="82" t="s">
        <v>3</v>
      </c>
      <c r="AB5" s="82" t="s">
        <v>4</v>
      </c>
      <c r="AC5" s="82" t="s">
        <v>5</v>
      </c>
      <c r="AD5" s="82" t="s">
        <v>6</v>
      </c>
      <c r="AE5" s="82" t="s">
        <v>1</v>
      </c>
      <c r="AF5" s="82" t="s">
        <v>1</v>
      </c>
      <c r="AG5" s="82" t="s">
        <v>2</v>
      </c>
      <c r="AH5" s="82" t="s">
        <v>3</v>
      </c>
      <c r="AI5" s="82" t="s">
        <v>4</v>
      </c>
      <c r="AJ5" s="82" t="s">
        <v>5</v>
      </c>
      <c r="AK5" s="82" t="s">
        <v>6</v>
      </c>
    </row>
    <row r="6" spans="1:37" ht="10.5" x14ac:dyDescent="0.35">
      <c r="D6" s="51" t="s">
        <v>70</v>
      </c>
      <c r="E6" s="82">
        <v>30</v>
      </c>
      <c r="F6" s="82">
        <v>31</v>
      </c>
      <c r="G6" s="82">
        <v>1</v>
      </c>
      <c r="H6" s="82">
        <v>2</v>
      </c>
      <c r="I6" s="82">
        <v>3</v>
      </c>
      <c r="J6" s="82">
        <v>4</v>
      </c>
      <c r="K6" s="82">
        <v>5</v>
      </c>
      <c r="L6" s="82">
        <v>6</v>
      </c>
      <c r="M6" s="82">
        <v>7</v>
      </c>
      <c r="N6" s="82">
        <v>8</v>
      </c>
      <c r="O6" s="82">
        <v>9</v>
      </c>
      <c r="P6" s="82">
        <v>10</v>
      </c>
      <c r="Q6" s="82">
        <v>11</v>
      </c>
      <c r="R6" s="82">
        <v>12</v>
      </c>
      <c r="S6" s="82">
        <v>13</v>
      </c>
      <c r="T6" s="82">
        <v>14</v>
      </c>
      <c r="U6" s="82">
        <v>15</v>
      </c>
      <c r="V6" s="82">
        <v>16</v>
      </c>
      <c r="W6" s="82">
        <v>17</v>
      </c>
      <c r="X6" s="82">
        <v>18</v>
      </c>
      <c r="Y6" s="82">
        <v>19</v>
      </c>
      <c r="Z6" s="82">
        <v>20</v>
      </c>
      <c r="AA6" s="82">
        <v>21</v>
      </c>
      <c r="AB6" s="82">
        <v>22</v>
      </c>
      <c r="AC6" s="82">
        <v>23</v>
      </c>
      <c r="AD6" s="82">
        <v>24</v>
      </c>
      <c r="AE6" s="82">
        <v>25</v>
      </c>
      <c r="AF6" s="82">
        <v>26</v>
      </c>
      <c r="AG6" s="82">
        <v>27</v>
      </c>
      <c r="AH6" s="82">
        <v>28</v>
      </c>
      <c r="AI6" s="82">
        <v>29</v>
      </c>
      <c r="AJ6" s="82">
        <v>30</v>
      </c>
      <c r="AK6" s="82">
        <v>31</v>
      </c>
    </row>
    <row r="7" spans="1:37" ht="10.5" x14ac:dyDescent="0.35">
      <c r="D7" s="52" t="s">
        <v>41</v>
      </c>
      <c r="E7" s="53"/>
      <c r="F7" s="53"/>
      <c r="G7" s="53"/>
      <c r="H7" s="53"/>
      <c r="I7" s="53"/>
      <c r="J7" s="53"/>
      <c r="K7" s="53"/>
      <c r="L7" s="53"/>
    </row>
    <row r="8" spans="1:37" ht="10.5" x14ac:dyDescent="0.35">
      <c r="D8" s="82" t="s">
        <v>40</v>
      </c>
      <c r="E8" s="53"/>
      <c r="F8" s="53"/>
      <c r="G8" s="53"/>
      <c r="H8" s="53"/>
      <c r="I8" s="53"/>
      <c r="J8" s="53"/>
      <c r="K8" s="53"/>
      <c r="L8" s="53"/>
      <c r="M8" s="53"/>
    </row>
    <row r="9" spans="1:37" ht="10.5" x14ac:dyDescent="0.35"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37" x14ac:dyDescent="0.35">
      <c r="C10" s="55" t="s">
        <v>79</v>
      </c>
      <c r="D10" s="51" t="s">
        <v>70</v>
      </c>
    </row>
    <row r="11" spans="1:37" ht="14.25" customHeight="1" x14ac:dyDescent="0.35">
      <c r="B11" s="56" t="s">
        <v>99</v>
      </c>
      <c r="C11" s="57"/>
      <c r="D11" s="58">
        <f>SUM(D12:D13)</f>
        <v>472</v>
      </c>
      <c r="E11" s="77">
        <f>+D11+E16-E21</f>
        <v>472</v>
      </c>
      <c r="F11" s="59">
        <f t="shared" ref="F11:AK11" si="0">+E11+F16-F21</f>
        <v>472</v>
      </c>
      <c r="G11" s="59">
        <f t="shared" si="0"/>
        <v>2</v>
      </c>
      <c r="H11" s="59">
        <f t="shared" si="0"/>
        <v>2</v>
      </c>
      <c r="I11" s="59">
        <f t="shared" si="0"/>
        <v>202</v>
      </c>
      <c r="J11" s="59">
        <f t="shared" si="0"/>
        <v>352</v>
      </c>
      <c r="K11" s="59">
        <f t="shared" si="0"/>
        <v>2</v>
      </c>
      <c r="L11" s="59">
        <f t="shared" si="0"/>
        <v>2</v>
      </c>
      <c r="M11" s="59">
        <f t="shared" si="0"/>
        <v>2</v>
      </c>
      <c r="N11" s="59">
        <f t="shared" si="0"/>
        <v>2</v>
      </c>
      <c r="O11" s="59">
        <f t="shared" si="0"/>
        <v>2</v>
      </c>
      <c r="P11" s="59">
        <f t="shared" si="0"/>
        <v>2</v>
      </c>
      <c r="Q11" s="59">
        <f t="shared" si="0"/>
        <v>2</v>
      </c>
      <c r="R11" s="59">
        <f t="shared" si="0"/>
        <v>2</v>
      </c>
      <c r="S11" s="59">
        <f t="shared" si="0"/>
        <v>2</v>
      </c>
      <c r="T11" s="59">
        <f t="shared" si="0"/>
        <v>2</v>
      </c>
      <c r="U11" s="59">
        <f t="shared" si="0"/>
        <v>2</v>
      </c>
      <c r="V11" s="59">
        <f t="shared" si="0"/>
        <v>2</v>
      </c>
      <c r="W11" s="59">
        <f t="shared" si="0"/>
        <v>2</v>
      </c>
      <c r="X11" s="59">
        <f t="shared" si="0"/>
        <v>2</v>
      </c>
      <c r="Y11" s="59">
        <f t="shared" si="0"/>
        <v>2</v>
      </c>
      <c r="Z11" s="59">
        <f t="shared" si="0"/>
        <v>2</v>
      </c>
      <c r="AA11" s="59">
        <f t="shared" si="0"/>
        <v>2</v>
      </c>
      <c r="AB11" s="59">
        <f t="shared" si="0"/>
        <v>2</v>
      </c>
      <c r="AC11" s="59">
        <f t="shared" si="0"/>
        <v>2</v>
      </c>
      <c r="AD11" s="59">
        <f t="shared" si="0"/>
        <v>2</v>
      </c>
      <c r="AE11" s="59">
        <f t="shared" si="0"/>
        <v>2</v>
      </c>
      <c r="AF11" s="59">
        <f t="shared" si="0"/>
        <v>2</v>
      </c>
      <c r="AG11" s="59">
        <f t="shared" si="0"/>
        <v>2</v>
      </c>
      <c r="AH11" s="59">
        <f t="shared" si="0"/>
        <v>2</v>
      </c>
      <c r="AI11" s="59">
        <f t="shared" si="0"/>
        <v>2</v>
      </c>
      <c r="AJ11" s="59">
        <f t="shared" si="0"/>
        <v>2</v>
      </c>
      <c r="AK11" s="60">
        <f t="shared" si="0"/>
        <v>2</v>
      </c>
    </row>
    <row r="12" spans="1:37" x14ac:dyDescent="0.35">
      <c r="B12" s="61" t="s">
        <v>92</v>
      </c>
      <c r="C12" s="61"/>
      <c r="D12" s="62">
        <v>290</v>
      </c>
      <c r="E12" s="78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4"/>
    </row>
    <row r="13" spans="1:37" x14ac:dyDescent="0.35">
      <c r="B13" s="65" t="s">
        <v>93</v>
      </c>
      <c r="C13" s="65"/>
      <c r="D13" s="66">
        <v>182</v>
      </c>
      <c r="E13" s="79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8"/>
    </row>
    <row r="14" spans="1:37" x14ac:dyDescent="0.35">
      <c r="B14" s="69"/>
      <c r="C14" s="69"/>
      <c r="D14" s="69"/>
    </row>
    <row r="15" spans="1:37" ht="20" x14ac:dyDescent="0.35">
      <c r="A15" s="50" t="s">
        <v>98</v>
      </c>
      <c r="B15" s="69" t="s">
        <v>71</v>
      </c>
      <c r="C15" s="55" t="s">
        <v>79</v>
      </c>
      <c r="D15" s="76" t="s">
        <v>76</v>
      </c>
    </row>
    <row r="16" spans="1:37" ht="14.25" customHeight="1" x14ac:dyDescent="0.35">
      <c r="B16" s="56" t="s">
        <v>94</v>
      </c>
      <c r="C16" s="56"/>
      <c r="D16" s="58">
        <f t="shared" ref="D16:M16" si="1">SUM(D17:D18)</f>
        <v>0</v>
      </c>
      <c r="E16" s="77">
        <f t="shared" si="1"/>
        <v>0</v>
      </c>
      <c r="F16" s="59">
        <f t="shared" si="1"/>
        <v>0</v>
      </c>
      <c r="G16" s="59">
        <f t="shared" si="1"/>
        <v>0</v>
      </c>
      <c r="H16" s="59">
        <f t="shared" si="1"/>
        <v>0</v>
      </c>
      <c r="I16" s="59">
        <f t="shared" si="1"/>
        <v>200</v>
      </c>
      <c r="J16" s="59">
        <f t="shared" si="1"/>
        <v>350</v>
      </c>
      <c r="K16" s="59">
        <f t="shared" si="1"/>
        <v>0</v>
      </c>
      <c r="L16" s="59">
        <f t="shared" si="1"/>
        <v>0</v>
      </c>
      <c r="M16" s="59">
        <f t="shared" si="1"/>
        <v>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60"/>
    </row>
    <row r="17" spans="2:37" x14ac:dyDescent="0.35">
      <c r="B17" s="61" t="s">
        <v>95</v>
      </c>
      <c r="C17" s="61"/>
      <c r="D17" s="62"/>
      <c r="E17" s="78"/>
      <c r="F17" s="63"/>
      <c r="G17" s="63"/>
      <c r="H17" s="63"/>
      <c r="I17" s="63">
        <v>200</v>
      </c>
      <c r="J17" s="63">
        <v>350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4"/>
    </row>
    <row r="18" spans="2:37" x14ac:dyDescent="0.35">
      <c r="B18" s="65" t="s">
        <v>96</v>
      </c>
      <c r="C18" s="65"/>
      <c r="D18" s="66"/>
      <c r="E18" s="79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8"/>
    </row>
    <row r="19" spans="2:37" x14ac:dyDescent="0.35">
      <c r="B19" s="70"/>
      <c r="C19" s="70"/>
      <c r="D19" s="71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2:37" x14ac:dyDescent="0.35">
      <c r="B20" s="72" t="s">
        <v>82</v>
      </c>
      <c r="C20" s="72"/>
      <c r="D20" s="52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5"/>
    </row>
    <row r="21" spans="2:37" x14ac:dyDescent="0.35">
      <c r="B21" s="72" t="s">
        <v>78</v>
      </c>
      <c r="C21" s="72"/>
      <c r="D21" s="52"/>
      <c r="E21" s="73">
        <f>+'Plan Mensual'!Z28</f>
        <v>0</v>
      </c>
      <c r="F21" s="74">
        <f>+'Plan Mensual'!AA28</f>
        <v>0</v>
      </c>
      <c r="G21" s="74">
        <v>470</v>
      </c>
      <c r="H21" s="74">
        <f>+'Plan Mensual'!AC28</f>
        <v>0</v>
      </c>
      <c r="I21" s="74">
        <f>+'Plan Mensual'!AD28</f>
        <v>0</v>
      </c>
      <c r="J21" s="74">
        <v>200</v>
      </c>
      <c r="K21" s="74">
        <v>350</v>
      </c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5"/>
    </row>
    <row r="22" spans="2:37" x14ac:dyDescent="0.35">
      <c r="B22" s="69"/>
      <c r="C22" s="69"/>
      <c r="D22" s="69"/>
    </row>
  </sheetData>
  <mergeCells count="2">
    <mergeCell ref="E2:M2"/>
    <mergeCell ref="E4:M4"/>
  </mergeCells>
  <pageMargins left="0.25" right="0.25" top="0.75" bottom="0.75" header="0.3" footer="0.3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30"/>
  <sheetViews>
    <sheetView workbookViewId="0">
      <selection activeCell="E7" sqref="E7"/>
    </sheetView>
  </sheetViews>
  <sheetFormatPr baseColWidth="10" defaultRowHeight="14.5" x14ac:dyDescent="0.35"/>
  <cols>
    <col min="2" max="2" width="23.1796875" bestFit="1" customWidth="1"/>
    <col min="4" max="4" width="11.54296875" bestFit="1" customWidth="1"/>
    <col min="5" max="5" width="14.26953125" bestFit="1" customWidth="1"/>
    <col min="6" max="6" width="22.7265625" bestFit="1" customWidth="1"/>
    <col min="7" max="7" width="17.453125" bestFit="1" customWidth="1"/>
  </cols>
  <sheetData>
    <row r="3" spans="1:8" x14ac:dyDescent="0.35">
      <c r="C3" s="27" t="s">
        <v>43</v>
      </c>
      <c r="D3" s="27" t="s">
        <v>44</v>
      </c>
    </row>
    <row r="4" spans="1:8" x14ac:dyDescent="0.35">
      <c r="B4" t="s">
        <v>45</v>
      </c>
      <c r="D4" s="28">
        <v>1</v>
      </c>
    </row>
    <row r="5" spans="1:8" x14ac:dyDescent="0.35">
      <c r="B5" t="s">
        <v>46</v>
      </c>
      <c r="D5" s="28">
        <v>1</v>
      </c>
    </row>
    <row r="6" spans="1:8" x14ac:dyDescent="0.35">
      <c r="B6" t="s">
        <v>47</v>
      </c>
      <c r="C6" s="28">
        <v>0.5</v>
      </c>
      <c r="D6" s="28">
        <v>0.5</v>
      </c>
    </row>
    <row r="7" spans="1:8" x14ac:dyDescent="0.35">
      <c r="B7" t="s">
        <v>48</v>
      </c>
      <c r="C7" s="28">
        <v>0.35</v>
      </c>
      <c r="D7" s="28">
        <v>0.65</v>
      </c>
    </row>
    <row r="8" spans="1:8" x14ac:dyDescent="0.35">
      <c r="B8" t="s">
        <v>49</v>
      </c>
      <c r="C8" s="28">
        <v>0.7</v>
      </c>
      <c r="D8" s="28">
        <v>0.3</v>
      </c>
    </row>
    <row r="9" spans="1:8" x14ac:dyDescent="0.35">
      <c r="B9" t="s">
        <v>50</v>
      </c>
      <c r="C9" s="28">
        <v>0.9</v>
      </c>
      <c r="D9" s="28">
        <v>0.1</v>
      </c>
    </row>
    <row r="10" spans="1:8" ht="15" thickBot="1" x14ac:dyDescent="0.4"/>
    <row r="11" spans="1:8" ht="15" thickBot="1" x14ac:dyDescent="0.4">
      <c r="D11" s="266" t="s">
        <v>51</v>
      </c>
      <c r="E11" s="267"/>
      <c r="F11" s="29" t="s">
        <v>52</v>
      </c>
      <c r="G11" s="267" t="s">
        <v>53</v>
      </c>
      <c r="H11" s="268"/>
    </row>
    <row r="12" spans="1:8" s="35" customFormat="1" ht="19.5" customHeight="1" x14ac:dyDescent="0.35">
      <c r="A12" s="263" t="s">
        <v>54</v>
      </c>
      <c r="B12" s="30" t="s">
        <v>42</v>
      </c>
      <c r="C12" s="31" t="s">
        <v>55</v>
      </c>
      <c r="D12" s="32" t="s">
        <v>56</v>
      </c>
      <c r="E12" s="32" t="s">
        <v>57</v>
      </c>
      <c r="F12" s="33" t="s">
        <v>58</v>
      </c>
      <c r="G12" s="32" t="s">
        <v>59</v>
      </c>
      <c r="H12" s="34" t="s">
        <v>60</v>
      </c>
    </row>
    <row r="13" spans="1:8" x14ac:dyDescent="0.35">
      <c r="A13" s="264"/>
      <c r="B13" s="36" t="s">
        <v>61</v>
      </c>
      <c r="C13" s="37">
        <v>61</v>
      </c>
      <c r="D13" s="38">
        <f>+$C$13*$C$9</f>
        <v>54.9</v>
      </c>
      <c r="E13" s="38">
        <f>+$D$13*$D$9</f>
        <v>5.49</v>
      </c>
      <c r="F13" s="39">
        <f t="shared" ref="F13:F18" si="0">+E13/0.2</f>
        <v>27.45</v>
      </c>
      <c r="G13" s="40">
        <f t="shared" ref="G13:G18" si="1">+F13*0.2</f>
        <v>5.49</v>
      </c>
      <c r="H13" s="41">
        <f t="shared" ref="H13:H18" si="2">+F13-G13</f>
        <v>21.96</v>
      </c>
    </row>
    <row r="14" spans="1:8" x14ac:dyDescent="0.35">
      <c r="A14" s="264"/>
      <c r="B14" s="36" t="s">
        <v>49</v>
      </c>
      <c r="C14" s="37"/>
      <c r="D14" s="38">
        <f>+$C$14*$C$8</f>
        <v>0</v>
      </c>
      <c r="E14" s="38">
        <f>+$C$14*$D$8</f>
        <v>0</v>
      </c>
      <c r="F14" s="39">
        <f t="shared" si="0"/>
        <v>0</v>
      </c>
      <c r="G14" s="40">
        <f t="shared" si="1"/>
        <v>0</v>
      </c>
      <c r="H14" s="41">
        <f t="shared" si="2"/>
        <v>0</v>
      </c>
    </row>
    <row r="15" spans="1:8" x14ac:dyDescent="0.35">
      <c r="A15" s="264"/>
      <c r="B15" s="36" t="s">
        <v>62</v>
      </c>
      <c r="C15" s="37">
        <v>18</v>
      </c>
      <c r="D15" s="40">
        <f>+$C$15*$C$6</f>
        <v>9</v>
      </c>
      <c r="E15" s="40">
        <f>+$C$15*$D$6</f>
        <v>9</v>
      </c>
      <c r="F15" s="39">
        <f t="shared" si="0"/>
        <v>45</v>
      </c>
      <c r="G15" s="40">
        <f t="shared" si="1"/>
        <v>9</v>
      </c>
      <c r="H15" s="41">
        <f t="shared" si="2"/>
        <v>36</v>
      </c>
    </row>
    <row r="16" spans="1:8" x14ac:dyDescent="0.35">
      <c r="A16" s="264"/>
      <c r="B16" s="36" t="s">
        <v>63</v>
      </c>
      <c r="C16" s="37"/>
      <c r="D16" s="40">
        <f>+$C$16*$C$7</f>
        <v>0</v>
      </c>
      <c r="E16" s="40">
        <f>+$C$16*$D$7</f>
        <v>0</v>
      </c>
      <c r="F16" s="39">
        <f t="shared" si="0"/>
        <v>0</v>
      </c>
      <c r="G16" s="40">
        <f t="shared" si="1"/>
        <v>0</v>
      </c>
      <c r="H16" s="41">
        <f t="shared" si="2"/>
        <v>0</v>
      </c>
    </row>
    <row r="17" spans="1:8" x14ac:dyDescent="0.35">
      <c r="A17" s="264"/>
      <c r="B17" s="36" t="s">
        <v>46</v>
      </c>
      <c r="C17" s="37"/>
      <c r="D17" s="40">
        <f>+$C$17*$C$5</f>
        <v>0</v>
      </c>
      <c r="E17" s="40">
        <f>+$C$17*$D$5</f>
        <v>0</v>
      </c>
      <c r="F17" s="39">
        <f t="shared" si="0"/>
        <v>0</v>
      </c>
      <c r="G17" s="40">
        <f t="shared" si="1"/>
        <v>0</v>
      </c>
      <c r="H17" s="41">
        <f t="shared" si="2"/>
        <v>0</v>
      </c>
    </row>
    <row r="18" spans="1:8" ht="15" thickBot="1" x14ac:dyDescent="0.4">
      <c r="A18" s="265"/>
      <c r="B18" s="42" t="s">
        <v>45</v>
      </c>
      <c r="C18" s="43"/>
      <c r="D18" s="44">
        <f>+$C$18*$C$4</f>
        <v>0</v>
      </c>
      <c r="E18" s="44">
        <f>+$C$18*$D$4</f>
        <v>0</v>
      </c>
      <c r="F18" s="45">
        <f t="shared" si="0"/>
        <v>0</v>
      </c>
      <c r="G18" s="40">
        <f t="shared" si="1"/>
        <v>0</v>
      </c>
      <c r="H18" s="41">
        <f t="shared" si="2"/>
        <v>0</v>
      </c>
    </row>
    <row r="19" spans="1:8" ht="15" thickBot="1" x14ac:dyDescent="0.4">
      <c r="B19" s="46" t="s">
        <v>64</v>
      </c>
      <c r="C19" s="47"/>
      <c r="D19" s="48"/>
      <c r="E19" s="48"/>
      <c r="F19" s="49">
        <f>SUM(F13:F18)</f>
        <v>72.45</v>
      </c>
      <c r="G19" s="49">
        <f>SUM(G13:G18)</f>
        <v>14.49</v>
      </c>
      <c r="H19" s="49">
        <f>SUM(H13:H18)</f>
        <v>57.96</v>
      </c>
    </row>
    <row r="21" spans="1:8" ht="15" thickBot="1" x14ac:dyDescent="0.4"/>
    <row r="22" spans="1:8" ht="15" thickBot="1" x14ac:dyDescent="0.4">
      <c r="D22" s="266" t="s">
        <v>51</v>
      </c>
      <c r="E22" s="267"/>
      <c r="F22" s="29" t="s">
        <v>52</v>
      </c>
      <c r="G22" s="267" t="s">
        <v>53</v>
      </c>
      <c r="H22" s="268"/>
    </row>
    <row r="23" spans="1:8" x14ac:dyDescent="0.35">
      <c r="A23" s="263" t="s">
        <v>65</v>
      </c>
      <c r="B23" s="30" t="s">
        <v>42</v>
      </c>
      <c r="C23" s="31" t="s">
        <v>55</v>
      </c>
      <c r="D23" s="32" t="s">
        <v>56</v>
      </c>
      <c r="E23" s="32" t="s">
        <v>57</v>
      </c>
      <c r="F23" s="33" t="s">
        <v>58</v>
      </c>
      <c r="G23" s="32" t="s">
        <v>59</v>
      </c>
      <c r="H23" s="34" t="s">
        <v>60</v>
      </c>
    </row>
    <row r="24" spans="1:8" x14ac:dyDescent="0.35">
      <c r="A24" s="264"/>
      <c r="B24" s="36" t="s">
        <v>61</v>
      </c>
      <c r="C24" s="37"/>
      <c r="D24" s="38">
        <f>+$C$24*$C$9</f>
        <v>0</v>
      </c>
      <c r="E24" s="38">
        <f>+$C$24*$D$9</f>
        <v>0</v>
      </c>
      <c r="F24" s="39">
        <f t="shared" ref="F24:F29" si="3">+E24/0.2</f>
        <v>0</v>
      </c>
      <c r="G24" s="40">
        <f t="shared" ref="G24:G29" si="4">+F24*0.2</f>
        <v>0</v>
      </c>
      <c r="H24" s="41">
        <f t="shared" ref="H24:H29" si="5">+F24-G24</f>
        <v>0</v>
      </c>
    </row>
    <row r="25" spans="1:8" x14ac:dyDescent="0.35">
      <c r="A25" s="264"/>
      <c r="B25" s="36" t="s">
        <v>49</v>
      </c>
      <c r="C25" s="37">
        <v>43</v>
      </c>
      <c r="D25" s="38">
        <f>+$C$25*$C$8</f>
        <v>30.099999999999998</v>
      </c>
      <c r="E25" s="38">
        <f>+$C$25*$D$8</f>
        <v>12.9</v>
      </c>
      <c r="F25" s="39">
        <f t="shared" si="3"/>
        <v>64.5</v>
      </c>
      <c r="G25" s="40">
        <f t="shared" si="4"/>
        <v>12.9</v>
      </c>
      <c r="H25" s="41">
        <f t="shared" si="5"/>
        <v>51.6</v>
      </c>
    </row>
    <row r="26" spans="1:8" x14ac:dyDescent="0.35">
      <c r="A26" s="264"/>
      <c r="B26" s="36" t="s">
        <v>62</v>
      </c>
      <c r="C26" s="37"/>
      <c r="D26" s="40">
        <f>+$C$26*$C$6</f>
        <v>0</v>
      </c>
      <c r="E26" s="40">
        <f>+$C$26*$D$6</f>
        <v>0</v>
      </c>
      <c r="F26" s="39">
        <f t="shared" si="3"/>
        <v>0</v>
      </c>
      <c r="G26" s="40">
        <f t="shared" si="4"/>
        <v>0</v>
      </c>
      <c r="H26" s="41">
        <f t="shared" si="5"/>
        <v>0</v>
      </c>
    </row>
    <row r="27" spans="1:8" x14ac:dyDescent="0.35">
      <c r="A27" s="264"/>
      <c r="B27" s="36" t="s">
        <v>63</v>
      </c>
      <c r="C27" s="37"/>
      <c r="D27" s="40">
        <f>+$C$27*$C$7</f>
        <v>0</v>
      </c>
      <c r="E27" s="40">
        <f>+$C$27*$D$7</f>
        <v>0</v>
      </c>
      <c r="F27" s="39">
        <f t="shared" si="3"/>
        <v>0</v>
      </c>
      <c r="G27" s="40">
        <f t="shared" si="4"/>
        <v>0</v>
      </c>
      <c r="H27" s="41">
        <f t="shared" si="5"/>
        <v>0</v>
      </c>
    </row>
    <row r="28" spans="1:8" x14ac:dyDescent="0.35">
      <c r="A28" s="264"/>
      <c r="B28" s="36" t="s">
        <v>46</v>
      </c>
      <c r="C28" s="37"/>
      <c r="D28" s="40">
        <f>+$C$28*$C$5</f>
        <v>0</v>
      </c>
      <c r="E28" s="40">
        <f>+$C$28*$D$5</f>
        <v>0</v>
      </c>
      <c r="F28" s="39">
        <f t="shared" si="3"/>
        <v>0</v>
      </c>
      <c r="G28" s="40">
        <f t="shared" si="4"/>
        <v>0</v>
      </c>
      <c r="H28" s="41">
        <f t="shared" si="5"/>
        <v>0</v>
      </c>
    </row>
    <row r="29" spans="1:8" ht="15" thickBot="1" x14ac:dyDescent="0.4">
      <c r="A29" s="265"/>
      <c r="B29" s="42" t="s">
        <v>45</v>
      </c>
      <c r="C29" s="43"/>
      <c r="D29" s="44">
        <f>+$C$29*$C$4</f>
        <v>0</v>
      </c>
      <c r="E29" s="44">
        <f>+$C$29*$D$4</f>
        <v>0</v>
      </c>
      <c r="F29" s="45">
        <f t="shared" si="3"/>
        <v>0</v>
      </c>
      <c r="G29" s="40">
        <f t="shared" si="4"/>
        <v>0</v>
      </c>
      <c r="H29" s="41">
        <f t="shared" si="5"/>
        <v>0</v>
      </c>
    </row>
    <row r="30" spans="1:8" ht="15" thickBot="1" x14ac:dyDescent="0.4">
      <c r="B30" s="46" t="s">
        <v>64</v>
      </c>
      <c r="C30" s="47"/>
      <c r="D30" s="48"/>
      <c r="E30" s="48"/>
      <c r="F30" s="49">
        <f>SUM(F24:F29)</f>
        <v>64.5</v>
      </c>
      <c r="G30" s="49">
        <f>SUM(G24:G29)</f>
        <v>12.9</v>
      </c>
      <c r="H30" s="49">
        <f>SUM(H24:H29)</f>
        <v>51.6</v>
      </c>
    </row>
  </sheetData>
  <mergeCells count="6">
    <mergeCell ref="A23:A29"/>
    <mergeCell ref="D11:E11"/>
    <mergeCell ref="G11:H11"/>
    <mergeCell ref="A12:A18"/>
    <mergeCell ref="D22:E22"/>
    <mergeCell ref="G22:H2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Plan Mensual</vt:lpstr>
      <vt:lpstr>CPO</vt:lpstr>
      <vt:lpstr>RBD</vt:lpstr>
      <vt:lpstr>CPO Organico</vt:lpstr>
      <vt:lpstr>SOYA</vt:lpstr>
      <vt:lpstr>PKO</vt:lpstr>
      <vt:lpstr>Hoja1</vt:lpstr>
      <vt:lpstr>CPKO</vt:lpstr>
      <vt:lpstr>MezclasEMP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</dc:creator>
  <cp:lastModifiedBy>FERNANDO LOPEZ</cp:lastModifiedBy>
  <cp:lastPrinted>2020-07-03T12:44:00Z</cp:lastPrinted>
  <dcterms:created xsi:type="dcterms:W3CDTF">2020-07-02T22:20:13Z</dcterms:created>
  <dcterms:modified xsi:type="dcterms:W3CDTF">2021-07-30T01:44:52Z</dcterms:modified>
</cp:coreProperties>
</file>