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6.xml" ContentType="application/vnd.openxmlformats-officedocument.drawingml.chartshapes+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7.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8.xml" ContentType="application/vnd.openxmlformats-officedocument.drawing+xml"/>
  <Override PartName="/xl/charts/chart5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style18.xml" ContentType="application/vnd.ms-office.chartstyle+xml"/>
  <Override PartName="/xl/charts/colors18.xml" ContentType="application/vnd.ms-office.chartcolor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0730" windowHeight="11160" tabRatio="723" firstSheet="1" activeTab="10"/>
  </bookViews>
  <sheets>
    <sheet name="Ind vs Objetivos" sheetId="3" state="hidden" r:id="rId1"/>
    <sheet name="Medición" sheetId="2" r:id="rId2"/>
    <sheet name="Seguimiento" sheetId="8" r:id="rId3"/>
    <sheet name="Dir" sheetId="10" r:id="rId4"/>
    <sheet name="Hoja1" sheetId="5" state="hidden" r:id="rId5"/>
    <sheet name="GI" sheetId="34" r:id="rId6"/>
    <sheet name="SST" sheetId="26" r:id="rId7"/>
    <sheet name="Amb" sheetId="31" r:id="rId8"/>
    <sheet name="Com" sheetId="12" r:id="rId9"/>
    <sheet name="Recep" sheetId="36" r:id="rId10"/>
    <sheet name="Alm" sheetId="33" r:id="rId11"/>
    <sheet name="Desp" sheetId="32" r:id="rId12"/>
    <sheet name="DH" sheetId="27" r:id="rId13"/>
    <sheet name="Comp" sheetId="28" r:id="rId14"/>
    <sheet name="Gráficos" sheetId="4" state="hidden" r:id="rId15"/>
    <sheet name="Mtto" sheetId="29" r:id="rId16"/>
    <sheet name="SI" sheetId="30" r:id="rId17"/>
    <sheet name="RESUMEN-" sheetId="37" r:id="rId18"/>
    <sheet name="Resumen" sheetId="6" state="hidden" r:id="rId19"/>
  </sheets>
  <definedNames>
    <definedName name="_xlnm._FilterDatabase" localSheetId="0" hidden="1">'Ind vs Objetivos'!$C$2:$X$23</definedName>
    <definedName name="_xlnm._FilterDatabase" localSheetId="1" hidden="1">Medición!$C$5:$X$33</definedName>
    <definedName name="_xlnm._FilterDatabase" localSheetId="2" hidden="1">Seguimiento!$C$8:$U$14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 i="32" l="1"/>
  <c r="N5" i="30" l="1"/>
  <c r="N5" i="29"/>
  <c r="AD5" i="32" l="1"/>
  <c r="Z5" i="33"/>
  <c r="AD5" i="12"/>
  <c r="U10" i="2" l="1"/>
  <c r="V10" i="2"/>
  <c r="U9" i="2"/>
  <c r="V9" i="2"/>
  <c r="AB5" i="26" l="1"/>
  <c r="AC5" i="26" s="1"/>
  <c r="L5" i="26"/>
  <c r="M5" i="26" s="1"/>
  <c r="V33" i="2" l="1"/>
  <c r="R26" i="2" l="1"/>
  <c r="R31" i="2" s="1"/>
  <c r="S26" i="2"/>
  <c r="T26" i="2"/>
  <c r="T31" i="2" s="1"/>
  <c r="U26" i="2"/>
  <c r="V26" i="2"/>
  <c r="V31" i="2" s="1"/>
  <c r="R27" i="2"/>
  <c r="S27" i="2"/>
  <c r="T27" i="2"/>
  <c r="U27" i="2"/>
  <c r="V27" i="2"/>
  <c r="R28" i="2"/>
  <c r="S28" i="2"/>
  <c r="T28" i="2"/>
  <c r="U28" i="2"/>
  <c r="V28" i="2"/>
  <c r="R29" i="2"/>
  <c r="S29" i="2"/>
  <c r="S31" i="2" s="1"/>
  <c r="T29" i="2"/>
  <c r="U29" i="2"/>
  <c r="V29" i="2"/>
  <c r="R30" i="2"/>
  <c r="S30" i="2"/>
  <c r="T30" i="2"/>
  <c r="U30" i="2"/>
  <c r="V30" i="2"/>
  <c r="U31" i="2"/>
  <c r="R32" i="2"/>
  <c r="S32" i="2"/>
  <c r="T32" i="2"/>
  <c r="U32" i="2"/>
  <c r="V32" i="2"/>
  <c r="S10" i="8" l="1"/>
  <c r="S11" i="8"/>
  <c r="V25" i="2"/>
  <c r="U25" i="2"/>
  <c r="U20" i="2"/>
  <c r="V20" i="2"/>
  <c r="V18" i="2" l="1"/>
  <c r="N5" i="32"/>
  <c r="V17" i="2" l="1"/>
  <c r="V16" i="2"/>
  <c r="V14" i="2"/>
  <c r="V13" i="2" l="1"/>
  <c r="N5" i="12"/>
  <c r="C5" i="12"/>
  <c r="D5" i="12" s="1"/>
  <c r="R6" i="12"/>
  <c r="U11" i="2" l="1"/>
  <c r="V11" i="2"/>
  <c r="U12" i="2"/>
  <c r="V12" i="2"/>
  <c r="AC6" i="34" l="1"/>
  <c r="AB6" i="34"/>
  <c r="AA6" i="34"/>
  <c r="Z6" i="34"/>
  <c r="Y6" i="34"/>
  <c r="X6" i="34"/>
  <c r="W6" i="34"/>
  <c r="V6" i="34"/>
  <c r="U6" i="34"/>
  <c r="T6" i="34"/>
  <c r="S6" i="34"/>
  <c r="R6" i="34"/>
  <c r="AD5" i="34"/>
  <c r="U15" i="2" l="1"/>
  <c r="U14" i="2"/>
  <c r="U16" i="2"/>
  <c r="U17" i="2"/>
  <c r="U19" i="2"/>
  <c r="U18" i="2"/>
  <c r="N25" i="2"/>
  <c r="O25" i="2"/>
  <c r="P25" i="2"/>
  <c r="Q25" i="2"/>
  <c r="R25" i="2"/>
  <c r="S25" i="2"/>
  <c r="T25" i="2"/>
  <c r="I13" i="8"/>
  <c r="J13" i="8"/>
  <c r="K13" i="8"/>
  <c r="H13" i="8"/>
  <c r="B5" i="29"/>
  <c r="E5" i="29"/>
  <c r="D5" i="29"/>
  <c r="K11" i="2"/>
  <c r="W22" i="2"/>
  <c r="AC6" i="27"/>
  <c r="AB6" i="27"/>
  <c r="AA6" i="27"/>
  <c r="Z6" i="27"/>
  <c r="Y6" i="27"/>
  <c r="X6" i="27"/>
  <c r="W6" i="27"/>
  <c r="V6" i="27"/>
  <c r="U6" i="27"/>
  <c r="T6" i="27"/>
  <c r="S6" i="27"/>
  <c r="R6" i="27"/>
  <c r="AD5" i="27"/>
  <c r="CO6" i="29"/>
  <c r="CN6" i="29"/>
  <c r="CM6" i="29"/>
  <c r="CL6" i="29"/>
  <c r="CK6" i="29"/>
  <c r="CJ6" i="29"/>
  <c r="CI6" i="29"/>
  <c r="CH6" i="29"/>
  <c r="CG6" i="29"/>
  <c r="CF6" i="29"/>
  <c r="CE6" i="29"/>
  <c r="BY6" i="29"/>
  <c r="BX6" i="29"/>
  <c r="BW6" i="29"/>
  <c r="BV6" i="29"/>
  <c r="BU6" i="29"/>
  <c r="BT6" i="29"/>
  <c r="BS6" i="29"/>
  <c r="BR6" i="29"/>
  <c r="BQ6" i="29"/>
  <c r="BP6" i="29"/>
  <c r="BO6" i="29"/>
  <c r="BI6" i="29"/>
  <c r="BH6" i="29"/>
  <c r="BG6" i="29"/>
  <c r="BF6" i="29"/>
  <c r="BE6" i="29"/>
  <c r="BD6" i="29"/>
  <c r="BC6" i="29"/>
  <c r="BB6" i="29"/>
  <c r="BA6" i="29"/>
  <c r="AZ6" i="29"/>
  <c r="AY6" i="29"/>
  <c r="AS6" i="29"/>
  <c r="AR6" i="29"/>
  <c r="AQ6" i="29"/>
  <c r="AP6" i="29"/>
  <c r="AO6" i="29"/>
  <c r="AN6" i="29"/>
  <c r="AM6" i="29"/>
  <c r="AL6" i="29"/>
  <c r="AK6" i="29"/>
  <c r="AJ6" i="29"/>
  <c r="AI6" i="29"/>
  <c r="AC6" i="29"/>
  <c r="AB6" i="29"/>
  <c r="AA6" i="29"/>
  <c r="Z6" i="29"/>
  <c r="Y6" i="29"/>
  <c r="X6" i="29"/>
  <c r="W6" i="29"/>
  <c r="V6" i="29"/>
  <c r="U6" i="29"/>
  <c r="T6" i="29"/>
  <c r="S6" i="29"/>
  <c r="R6" i="29"/>
  <c r="AH6" i="29"/>
  <c r="AX6" i="29"/>
  <c r="BN6" i="29"/>
  <c r="CD6" i="29"/>
  <c r="AC6" i="12"/>
  <c r="AB6" i="12"/>
  <c r="AA6" i="12"/>
  <c r="Z6" i="12"/>
  <c r="Y6" i="12"/>
  <c r="X6" i="12"/>
  <c r="W6" i="12"/>
  <c r="V6" i="12"/>
  <c r="U6" i="12"/>
  <c r="T6" i="12"/>
  <c r="S6" i="12"/>
  <c r="D6" i="32"/>
  <c r="C6" i="32"/>
  <c r="B6" i="32"/>
  <c r="AS6" i="32"/>
  <c r="AR6" i="32"/>
  <c r="AQ6" i="32"/>
  <c r="AP6" i="32"/>
  <c r="AO6" i="32"/>
  <c r="AN6" i="32"/>
  <c r="AM6" i="32"/>
  <c r="AL6" i="32"/>
  <c r="AK6" i="32"/>
  <c r="AJ6" i="32"/>
  <c r="AI6" i="32"/>
  <c r="AH6" i="32"/>
  <c r="W13" i="2"/>
  <c r="T19" i="2"/>
  <c r="S19" i="2"/>
  <c r="R19" i="2"/>
  <c r="Q19" i="2"/>
  <c r="P19" i="2"/>
  <c r="O19" i="2"/>
  <c r="N19" i="2"/>
  <c r="M19" i="2"/>
  <c r="L19" i="2"/>
  <c r="K19" i="2"/>
  <c r="T18" i="2"/>
  <c r="S18" i="2"/>
  <c r="R18" i="2"/>
  <c r="Q18" i="2"/>
  <c r="P18" i="2"/>
  <c r="O18" i="2"/>
  <c r="N18" i="2"/>
  <c r="M18" i="2"/>
  <c r="L18" i="2"/>
  <c r="K18" i="2"/>
  <c r="T17" i="2"/>
  <c r="S17" i="2"/>
  <c r="R17" i="2"/>
  <c r="Q17" i="2"/>
  <c r="P17" i="2"/>
  <c r="O17" i="2"/>
  <c r="N17" i="2"/>
  <c r="M17" i="2"/>
  <c r="L17" i="2"/>
  <c r="K17" i="2"/>
  <c r="T16" i="2"/>
  <c r="S16" i="2"/>
  <c r="R16" i="2"/>
  <c r="Q16" i="2"/>
  <c r="P16" i="2"/>
  <c r="O16" i="2"/>
  <c r="N16" i="2"/>
  <c r="M16" i="2"/>
  <c r="L16" i="2"/>
  <c r="K16" i="2"/>
  <c r="T15" i="2"/>
  <c r="S15" i="2"/>
  <c r="R15" i="2"/>
  <c r="Q15" i="2"/>
  <c r="P15" i="2"/>
  <c r="O15" i="2"/>
  <c r="N15" i="2"/>
  <c r="M15" i="2"/>
  <c r="L15" i="2"/>
  <c r="K15" i="2"/>
  <c r="O6" i="33"/>
  <c r="N6" i="33"/>
  <c r="N5" i="36"/>
  <c r="M6" i="36"/>
  <c r="L6" i="36"/>
  <c r="K6" i="36"/>
  <c r="J6" i="36"/>
  <c r="I6" i="36"/>
  <c r="H6" i="36"/>
  <c r="G6" i="36"/>
  <c r="F6" i="36"/>
  <c r="E6" i="36"/>
  <c r="AF5" i="36"/>
  <c r="M6" i="32"/>
  <c r="L6" i="32"/>
  <c r="K6" i="32"/>
  <c r="J6" i="32"/>
  <c r="I6" i="32"/>
  <c r="H6" i="32"/>
  <c r="G6" i="32"/>
  <c r="F6" i="32"/>
  <c r="E6" i="32"/>
  <c r="Y6" i="33"/>
  <c r="X6" i="33"/>
  <c r="W6" i="33"/>
  <c r="V6" i="33"/>
  <c r="U6" i="33"/>
  <c r="T6" i="33"/>
  <c r="S6" i="33"/>
  <c r="R6" i="33"/>
  <c r="Q6" i="33"/>
  <c r="P6" i="33"/>
  <c r="S33" i="2"/>
  <c r="P33" i="2"/>
  <c r="M33" i="2"/>
  <c r="D5" i="30"/>
  <c r="C5" i="29"/>
  <c r="K20" i="2"/>
  <c r="W14" i="2"/>
  <c r="M25" i="2"/>
  <c r="L25" i="2"/>
  <c r="K25" i="2"/>
  <c r="W25" i="2" s="1"/>
  <c r="R6" i="28"/>
  <c r="AD5" i="28"/>
  <c r="AC6" i="28"/>
  <c r="AB6" i="28"/>
  <c r="AA6" i="28"/>
  <c r="Z6" i="28"/>
  <c r="Y6" i="28"/>
  <c r="X6" i="28"/>
  <c r="W6" i="28"/>
  <c r="V6" i="28"/>
  <c r="U6" i="28"/>
  <c r="T6" i="28"/>
  <c r="S6" i="28"/>
  <c r="W24" i="2"/>
  <c r="T10" i="8"/>
  <c r="W7" i="2"/>
  <c r="AC6" i="10"/>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T10" i="2"/>
  <c r="S10" i="2"/>
  <c r="R10" i="2"/>
  <c r="Q10" i="2"/>
  <c r="P10" i="2"/>
  <c r="O10" i="2"/>
  <c r="N10" i="2"/>
  <c r="M10" i="2"/>
  <c r="L10" i="2"/>
  <c r="K10" i="2"/>
  <c r="T9" i="2"/>
  <c r="S9" i="2"/>
  <c r="R9" i="2"/>
  <c r="Q9" i="2"/>
  <c r="P9" i="2"/>
  <c r="O9" i="2"/>
  <c r="N9" i="2"/>
  <c r="M9" i="2"/>
  <c r="L9" i="2"/>
  <c r="K9" i="2"/>
  <c r="N5" i="26"/>
  <c r="W9" i="2" s="1"/>
  <c r="AD5" i="26"/>
  <c r="T14" i="2"/>
  <c r="S14" i="2"/>
  <c r="R14" i="2"/>
  <c r="Q14" i="2"/>
  <c r="P14" i="2"/>
  <c r="O14" i="2"/>
  <c r="N14" i="2"/>
  <c r="M14" i="2"/>
  <c r="L14" i="2"/>
  <c r="K14" i="2"/>
  <c r="T12" i="2"/>
  <c r="S12" i="2"/>
  <c r="R12" i="2"/>
  <c r="Q12" i="2"/>
  <c r="P12" i="2"/>
  <c r="O12" i="2"/>
  <c r="N12" i="2"/>
  <c r="M12" i="2"/>
  <c r="L12" i="2"/>
  <c r="K12" i="2"/>
  <c r="T11" i="2"/>
  <c r="S11" i="2"/>
  <c r="R11" i="2"/>
  <c r="Q11" i="2"/>
  <c r="P11" i="2"/>
  <c r="O11" i="2"/>
  <c r="N11" i="2"/>
  <c r="M11" i="2"/>
  <c r="L11" i="2"/>
  <c r="AD5" i="31"/>
  <c r="W12" i="2" s="1"/>
  <c r="N5" i="31"/>
  <c r="W11" i="2" s="1"/>
  <c r="AC6" i="32"/>
  <c r="AB6" i="32"/>
  <c r="AA6" i="32"/>
  <c r="Z6" i="32"/>
  <c r="Y6" i="32"/>
  <c r="X6" i="32"/>
  <c r="W6" i="32"/>
  <c r="V6" i="32"/>
  <c r="U6" i="32"/>
  <c r="T6" i="32"/>
  <c r="S6" i="32"/>
  <c r="R6" i="32"/>
  <c r="Q30" i="2"/>
  <c r="P30" i="2"/>
  <c r="O30" i="2"/>
  <c r="N30" i="2"/>
  <c r="M30" i="2"/>
  <c r="L30" i="2"/>
  <c r="K30" i="2"/>
  <c r="CP5" i="29"/>
  <c r="W30" i="2" s="1"/>
  <c r="Q29" i="2"/>
  <c r="P29" i="2"/>
  <c r="O29" i="2"/>
  <c r="N29" i="2"/>
  <c r="M29" i="2"/>
  <c r="L29" i="2"/>
  <c r="K29" i="2"/>
  <c r="BZ5" i="29"/>
  <c r="W29" i="2"/>
  <c r="BJ5" i="29"/>
  <c r="W28" i="2" s="1"/>
  <c r="Q28" i="2"/>
  <c r="P28" i="2"/>
  <c r="O28" i="2"/>
  <c r="N28" i="2"/>
  <c r="M28" i="2"/>
  <c r="L28" i="2"/>
  <c r="K28" i="2"/>
  <c r="Q27" i="2"/>
  <c r="P27" i="2"/>
  <c r="O27" i="2"/>
  <c r="N27" i="2"/>
  <c r="M27" i="2"/>
  <c r="L27" i="2"/>
  <c r="L31" i="2" s="1"/>
  <c r="K27" i="2"/>
  <c r="AT5" i="29"/>
  <c r="W27" i="2" s="1"/>
  <c r="Q26" i="2"/>
  <c r="P26" i="2"/>
  <c r="O26" i="2"/>
  <c r="N26" i="2"/>
  <c r="M26" i="2"/>
  <c r="M31" i="2" s="1"/>
  <c r="L26" i="2"/>
  <c r="K26" i="2"/>
  <c r="K31" i="2" s="1"/>
  <c r="Q32" i="2"/>
  <c r="P32" i="2"/>
  <c r="O32" i="2"/>
  <c r="N32" i="2"/>
  <c r="M32" i="2"/>
  <c r="L32" i="2"/>
  <c r="K32" i="2"/>
  <c r="W32" i="2"/>
  <c r="AT5" i="27"/>
  <c r="W23" i="2"/>
  <c r="AS6" i="27"/>
  <c r="AR6" i="27"/>
  <c r="AQ6" i="27"/>
  <c r="AP6" i="27"/>
  <c r="AO6" i="27"/>
  <c r="AN6" i="27"/>
  <c r="AM6" i="27"/>
  <c r="AL6" i="27"/>
  <c r="AK6" i="27"/>
  <c r="AJ6" i="27"/>
  <c r="AI6" i="27"/>
  <c r="AH6" i="27"/>
  <c r="N5" i="27"/>
  <c r="W21" i="2"/>
  <c r="M6" i="27"/>
  <c r="L6" i="27"/>
  <c r="K6" i="27"/>
  <c r="J6" i="27"/>
  <c r="I6" i="27"/>
  <c r="H6" i="27"/>
  <c r="G6" i="27"/>
  <c r="F6" i="27"/>
  <c r="E6" i="27"/>
  <c r="D6" i="27"/>
  <c r="C6" i="27"/>
  <c r="B6" i="27"/>
  <c r="T20" i="2"/>
  <c r="S20" i="2"/>
  <c r="R20" i="2"/>
  <c r="Q20" i="2"/>
  <c r="P20" i="2"/>
  <c r="O20" i="2"/>
  <c r="N20" i="2"/>
  <c r="M20" i="2"/>
  <c r="L20" i="2"/>
  <c r="AC6" i="31"/>
  <c r="AB6" i="31"/>
  <c r="AA6" i="31"/>
  <c r="Z6" i="31"/>
  <c r="Y6" i="31"/>
  <c r="X6" i="31"/>
  <c r="W6" i="31"/>
  <c r="V6" i="31"/>
  <c r="U6" i="31"/>
  <c r="T6" i="31"/>
  <c r="S6" i="31"/>
  <c r="R6" i="31"/>
  <c r="M6" i="31"/>
  <c r="L6" i="31"/>
  <c r="K6" i="31"/>
  <c r="J6" i="31"/>
  <c r="I6" i="31"/>
  <c r="H6" i="31"/>
  <c r="G6" i="31"/>
  <c r="F6" i="31"/>
  <c r="E6" i="31"/>
  <c r="D6" i="31"/>
  <c r="C6" i="31"/>
  <c r="B6" i="31"/>
  <c r="Q31" i="2"/>
  <c r="O31" i="2"/>
  <c r="P31" i="2"/>
  <c r="N31" i="2"/>
  <c r="AD5" i="29"/>
  <c r="W26" i="2" s="1"/>
  <c r="M6" i="30"/>
  <c r="L6" i="30"/>
  <c r="K6" i="30"/>
  <c r="J6" i="30"/>
  <c r="I6" i="30"/>
  <c r="H6" i="30"/>
  <c r="G6" i="30"/>
  <c r="F6" i="30"/>
  <c r="E6" i="30"/>
  <c r="D6" i="30"/>
  <c r="C6" i="30"/>
  <c r="B6" i="30"/>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c r="W10" i="2"/>
  <c r="T14" i="8"/>
  <c r="T11" i="8"/>
  <c r="H4" i="4"/>
  <c r="H5" i="4"/>
  <c r="H6" i="4" s="1"/>
  <c r="H7" i="4" s="1"/>
  <c r="H8" i="4" s="1"/>
  <c r="H9" i="4" s="1"/>
  <c r="H10" i="4" s="1"/>
  <c r="H11" i="4" s="1"/>
  <c r="H12" i="4" s="1"/>
  <c r="H13" i="4" s="1"/>
  <c r="H14" i="4" s="1"/>
  <c r="H15" i="4" s="1"/>
  <c r="C15" i="5"/>
  <c r="J9" i="5"/>
  <c r="J8" i="5"/>
  <c r="J7" i="5"/>
  <c r="J6" i="5"/>
  <c r="K6" i="5"/>
  <c r="V75" i="4"/>
  <c r="U75" i="4"/>
  <c r="T75" i="4"/>
  <c r="S75" i="4"/>
  <c r="R75" i="4"/>
  <c r="Q75" i="4"/>
  <c r="P75" i="4"/>
  <c r="O75" i="4"/>
  <c r="N75" i="4"/>
  <c r="M75" i="4"/>
  <c r="L75" i="4"/>
  <c r="K75" i="4"/>
  <c r="C56" i="4"/>
  <c r="J43" i="4"/>
  <c r="J44" i="4"/>
  <c r="J45" i="4"/>
  <c r="J46" i="4"/>
  <c r="J47" i="4"/>
  <c r="J38" i="4"/>
  <c r="J39" i="4"/>
  <c r="J40" i="4"/>
  <c r="J41" i="4"/>
  <c r="W33" i="2"/>
  <c r="K7" i="5"/>
  <c r="K8" i="5"/>
  <c r="K9" i="5"/>
  <c r="N5" i="10"/>
  <c r="W8" i="2" l="1"/>
  <c r="V8" i="2"/>
  <c r="W31" i="2"/>
  <c r="W18" i="2"/>
</calcChain>
</file>

<file path=xl/comments1.xml><?xml version="1.0" encoding="utf-8"?>
<comments xmlns="http://schemas.openxmlformats.org/spreadsheetml/2006/main">
  <authors>
    <author>PILAR OSPINA</author>
    <author>gvergara</author>
  </authors>
  <commentList>
    <comment ref="D13" authorId="0">
      <text>
        <r>
          <rPr>
            <b/>
            <sz val="9"/>
            <color indexed="81"/>
            <rFont val="Tahoma"/>
            <family val="2"/>
          </rPr>
          <t>PILAR OSPINA:</t>
        </r>
        <r>
          <rPr>
            <sz val="9"/>
            <color indexed="81"/>
            <rFont val="Tahoma"/>
            <family val="2"/>
          </rPr>
          <t xml:space="preserve">
Gestión Comercial
OTIF</t>
        </r>
      </text>
    </comment>
    <comment ref="D14" authorId="1">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authors>
    <author>CRISTIAN SILVA</author>
  </authors>
  <commentList>
    <comment ref="R126" authorId="0">
      <text>
        <r>
          <rPr>
            <b/>
            <sz val="9"/>
            <color indexed="81"/>
            <rFont val="Tahoma"/>
            <family val="2"/>
          </rPr>
          <t>CRISTIAN SILVA:</t>
        </r>
        <r>
          <rPr>
            <sz val="9"/>
            <color indexed="81"/>
            <rFont val="Tahoma"/>
            <family val="2"/>
          </rPr>
          <t xml:space="preserve">
Promedio de tiempo de respuesta 12 días</t>
        </r>
      </text>
    </comment>
    <comment ref="R127" authorId="0">
      <text>
        <r>
          <rPr>
            <b/>
            <sz val="9"/>
            <color indexed="81"/>
            <rFont val="Tahoma"/>
            <family val="2"/>
          </rPr>
          <t>CRISTIAN SILVA:</t>
        </r>
        <r>
          <rPr>
            <sz val="9"/>
            <color indexed="81"/>
            <rFont val="Tahoma"/>
            <family val="2"/>
          </rPr>
          <t xml:space="preserve">
No se recibieron quejas durente este mes</t>
        </r>
      </text>
    </comment>
    <comment ref="R128" authorId="0">
      <text>
        <r>
          <rPr>
            <b/>
            <sz val="9"/>
            <color indexed="81"/>
            <rFont val="Tahoma"/>
            <family val="2"/>
          </rPr>
          <t>CRISTIAN SILVA:</t>
        </r>
        <r>
          <rPr>
            <sz val="9"/>
            <color indexed="81"/>
            <rFont val="Tahoma"/>
            <family val="2"/>
          </rPr>
          <t xml:space="preserve">
Promedio de tiempo de respuesta 5,2 días</t>
        </r>
      </text>
    </comment>
    <comment ref="R129" authorId="0">
      <text>
        <r>
          <rPr>
            <b/>
            <sz val="9"/>
            <color indexed="81"/>
            <rFont val="Tahoma"/>
            <family val="2"/>
          </rPr>
          <t>CRISTIAN SILVA:</t>
        </r>
        <r>
          <rPr>
            <sz val="9"/>
            <color indexed="81"/>
            <rFont val="Tahoma"/>
            <family val="2"/>
          </rPr>
          <t xml:space="preserve">
Promedio de tiempo de respuesta 11 días</t>
        </r>
      </text>
    </comment>
    <comment ref="R130" authorId="0">
      <text>
        <r>
          <rPr>
            <b/>
            <sz val="9"/>
            <color indexed="81"/>
            <rFont val="Tahoma"/>
            <family val="2"/>
          </rPr>
          <t>CRISTIAN SILVA:</t>
        </r>
        <r>
          <rPr>
            <sz val="9"/>
            <color indexed="81"/>
            <rFont val="Tahoma"/>
            <family val="2"/>
          </rPr>
          <t xml:space="preserve">
Tiempo promedio de respuesta 2 días</t>
        </r>
      </text>
    </comment>
    <comment ref="R131" authorId="0">
      <text>
        <r>
          <rPr>
            <b/>
            <sz val="9"/>
            <color indexed="81"/>
            <rFont val="Tahoma"/>
            <family val="2"/>
          </rPr>
          <t>CRISTIAN SILVA:</t>
        </r>
        <r>
          <rPr>
            <sz val="9"/>
            <color indexed="81"/>
            <rFont val="Tahoma"/>
            <family val="2"/>
          </rPr>
          <t xml:space="preserve">
Tiempo promedio de respuesta 1 día</t>
        </r>
      </text>
    </comment>
    <comment ref="R132" authorId="0">
      <text>
        <r>
          <rPr>
            <b/>
            <sz val="9"/>
            <color indexed="81"/>
            <rFont val="Tahoma"/>
            <family val="2"/>
          </rPr>
          <t>CRISTIAN SILVA:</t>
        </r>
        <r>
          <rPr>
            <sz val="9"/>
            <color indexed="81"/>
            <rFont val="Tahoma"/>
            <family val="2"/>
          </rPr>
          <t xml:space="preserve">
No se recibieron quejas durente este mes</t>
        </r>
      </text>
    </comment>
    <comment ref="R134" authorId="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<sst xmlns="http://schemas.openxmlformats.org/spreadsheetml/2006/main" count="1710" uniqueCount="529">
  <si>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</si>
  <si>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</si>
  <si>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</si>
  <si>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</si>
  <si>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</si>
  <si>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</si>
  <si>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</si>
  <si>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</si>
  <si>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</si>
  <si>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</si>
  <si>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</si>
  <si>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</si>
  <si>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</si>
  <si>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</si>
  <si>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</si>
  <si>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</si>
  <si>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</si>
  <si>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</si>
  <si>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</si>
  <si>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</si>
  <si>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</si>
  <si>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</si>
  <si>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</si>
  <si>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</si>
  <si>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</si>
  <si>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</si>
  <si>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</si>
  <si>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</si>
  <si>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</si>
  <si>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</si>
  <si>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</si>
  <si>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</si>
  <si>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</si>
  <si>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</si>
  <si>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</si>
  <si>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</si>
  <si>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</si>
  <si>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</si>
  <si>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</si>
  <si>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</si>
  <si>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</si>
  <si>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</si>
  <si>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</si>
  <si>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</si>
  <si>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</si>
  <si>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</si>
  <si>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</si>
  <si>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</si>
  <si>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</si>
  <si>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</si>
  <si>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</si>
  <si>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</si>
  <si>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</si>
  <si>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</si>
  <si>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</si>
  <si>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</si>
  <si>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</si>
  <si>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</si>
  <si>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</si>
  <si>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</si>
  <si>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</si>
  <si>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</si>
  <si>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</si>
  <si>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</si>
  <si>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</si>
  <si>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</si>
  <si>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</si>
  <si>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</si>
  <si>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</si>
  <si>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</si>
  <si>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</si>
  <si>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</si>
  <si>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</si>
  <si>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</si>
  <si>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</si>
  <si>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</si>
  <si>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</si>
  <si>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</si>
  <si>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</si>
  <si>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</si>
  <si>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</si>
  <si>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</si>
  <si>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</si>
  <si>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</si>
  <si>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</si>
  <si>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</si>
  <si>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</si>
  <si>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</si>
  <si>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</si>
  <si>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</si>
  <si>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</si>
  <si>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</si>
  <si>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</si>
  <si>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</si>
  <si>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</si>
  <si>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</si>
  <si>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</si>
  <si>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</si>
  <si>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</si>
  <si>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</si>
  <si>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</si>
  <si>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</si>
  <si>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</si>
  <si>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</si>
  <si>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</si>
  <si>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</si>
  <si>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</si>
  <si>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</si>
  <si>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</si>
  <si>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</si>
  <si>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</si>
  <si>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</si>
  <si>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</si>
  <si>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</si>
  <si>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</si>
  <si>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</si>
  <si>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</si>
  <si>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</si>
  <si>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</si>
  <si>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</si>
  <si>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</si>
  <si>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</si>
  <si>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</si>
  <si>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</si>
  <si>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</si>
  <si>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</si>
  <si>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</si>
  <si>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</si>
  <si>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</si>
  <si>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</si>
  <si>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</si>
  <si>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</si>
  <si>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</si>
  <si>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</si>
  <si>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</si>
  <si>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</si>
  <si>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</si>
  <si>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</si>
  <si>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</si>
  <si>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</si>
  <si>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</si>
  <si>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</si>
  <si>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</si>
  <si>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</si>
  <si>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</si>
  <si>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</si>
  <si>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</si>
  <si>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</si>
  <si>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</si>
  <si>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</si>
  <si>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</si>
  <si>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</si>
  <si>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</si>
  <si>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</si>
  <si>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</si>
  <si>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</si>
  <si>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</si>
  <si>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</si>
  <si>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</si>
  <si>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</si>
  <si>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</si>
  <si>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</si>
  <si>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</si>
  <si>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</si>
  <si>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</si>
  <si>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</si>
  <si>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</si>
  <si>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</si>
  <si>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</si>
  <si>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</si>
  <si>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</si>
  <si>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</si>
  <si>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</si>
  <si>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</si>
  <si>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</si>
  <si>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</si>
  <si>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</si>
  <si>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</si>
  <si>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</si>
  <si>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</si>
  <si>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</si>
  <si>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</si>
  <si>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</si>
  <si>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</si>
  <si>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Eficacia de la Formación</t>
  </si>
  <si>
    <t>Tiempo de Respuesta a Quejas y Reclamos</t>
  </si>
  <si>
    <t>(No. De auditorías ejecutadas/total auditorias planificadas)x100</t>
  </si>
  <si>
    <t>N/A</t>
  </si>
  <si>
    <t>≤3</t>
  </si>
  <si>
    <t>Total</t>
  </si>
  <si>
    <t>Tasa de Accidentalidad (TA)</t>
  </si>
  <si>
    <t>Sept</t>
  </si>
  <si>
    <t xml:space="preserve">Indicador </t>
  </si>
  <si>
    <t>% de Cumplimiento</t>
  </si>
  <si>
    <t>Gestión por la Dirección</t>
  </si>
  <si>
    <t>Comentarios</t>
  </si>
  <si>
    <t xml:space="preserve">Gestión de Compras y Almacén </t>
  </si>
  <si>
    <t xml:space="preserve">Sistemas de información </t>
  </si>
  <si>
    <t xml:space="preserve">Eficacia </t>
  </si>
  <si>
    <t xml:space="preserve">Eficiencia </t>
  </si>
  <si>
    <t>Gestión Comercial</t>
  </si>
  <si>
    <t>Controlador de procesos DHR</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</si>
  <si>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</si>
  <si>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</si>
  <si>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</si>
  <si>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</si>
  <si>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</si>
  <si>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</si>
  <si>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</si>
  <si>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</si>
  <si>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</si>
  <si>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</si>
  <si>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</si>
  <si>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</si>
  <si>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</si>
  <si>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</si>
  <si>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</si>
  <si>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</si>
  <si>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</si>
  <si>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</si>
  <si>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</si>
  <si>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</si>
  <si>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</si>
  <si>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</si>
  <si>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Desempeño del SIG</t>
  </si>
  <si>
    <t xml:space="preserve">Cumplimiento de actividades revisión Gerencial </t>
  </si>
  <si>
    <t>Tasa de ausentismo</t>
  </si>
  <si>
    <t>Indice de Cumplimiento Ambiental</t>
  </si>
  <si>
    <t>Indice de Gestion Ambiental</t>
  </si>
  <si>
    <t>Supervisor SST</t>
  </si>
  <si>
    <t>Coord. Ambiental</t>
  </si>
  <si>
    <t>Estrategicos</t>
  </si>
  <si>
    <t>Gestion Comercial</t>
  </si>
  <si>
    <t>Manejo de SQR</t>
  </si>
  <si>
    <t>No. quejas solucionadas / No. quejas recibidas x 100</t>
  </si>
  <si>
    <t>≤</t>
  </si>
  <si>
    <t>Despacho de producto</t>
  </si>
  <si>
    <t>Almacenamiento de producto</t>
  </si>
  <si>
    <t xml:space="preserve">Calidad de producto </t>
  </si>
  <si>
    <t>Análisis de laboratorio (acidez, humedad, temperatura)</t>
  </si>
  <si>
    <t>Rata de Cargue (Expo)</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</si>
  <si>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</si>
  <si>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</si>
  <si>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</si>
  <si>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</si>
  <si>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</si>
  <si>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</si>
  <si>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 xml:space="preserve">Eficacia  de las Acciones de mejoramiento </t>
  </si>
  <si>
    <t>PROCESO GESTIÓN INTEGRAL 
Indicador: %Eficacia de las Acciones de mejoramiento</t>
  </si>
  <si>
    <t>PROCESO ALMACENAMIENTO DE PRODUCTO
Indicador: Calidad de producto (cualitativo)</t>
  </si>
  <si>
    <t>PROCESO DESPACHO DE PRODUCTO 
Indicador: % de Merma</t>
  </si>
  <si>
    <t>Ton/h</t>
  </si>
  <si>
    <t>PROCESO DESPACHO DE PRODUCTO 
Indicador: Rata de Cargue (expo)</t>
  </si>
  <si>
    <t>Cobertura de Capacitaciones de Requisitos Legales</t>
  </si>
  <si>
    <t>Gerencial</t>
  </si>
  <si>
    <t>Tiempo de respuesta SQR</t>
  </si>
  <si>
    <t>Manejo SQR</t>
  </si>
  <si>
    <t xml:space="preserve">Cumplimiento Plan de Mantenimiento </t>
  </si>
  <si>
    <t>%  CUMPLIMIENTO</t>
  </si>
  <si>
    <t xml:space="preserve">Gestión de Compras </t>
  </si>
  <si>
    <t>Coord. Administrativa</t>
  </si>
  <si>
    <t>Cumplimiento Plan de Mantenimiento</t>
  </si>
  <si>
    <t>Disponibilidad 
Sistema de Bombas</t>
  </si>
  <si>
    <t>Disponibilidad 
Sistema de Vapor</t>
  </si>
  <si>
    <t>Disponibilidad 
Sistema de peso</t>
  </si>
  <si>
    <t>Disponibilidad 
Sistema de Tanques</t>
  </si>
  <si>
    <t>Disponibilidad 
Sistema Eléctrico</t>
  </si>
  <si>
    <t>Jefe Mntto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</si>
  <si>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</si>
  <si>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</si>
  <si>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</si>
  <si>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</si>
  <si>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</si>
  <si>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</si>
  <si>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</si>
  <si>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</si>
  <si>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</si>
  <si>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</si>
  <si>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</si>
  <si>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</si>
  <si>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MATRIZ DE INDICADORES</t>
  </si>
  <si>
    <t>Código                            
R01-PGD-001</t>
  </si>
  <si>
    <t>Fecha: 05/05/2015</t>
  </si>
  <si>
    <t>Versión: 00</t>
  </si>
  <si>
    <t>Página 
1 de1</t>
  </si>
  <si>
    <t>Año: 2020</t>
  </si>
  <si>
    <t>Ver hoja de calculo: SI</t>
  </si>
  <si>
    <t>Ver hoja de calculo: Mntto</t>
  </si>
  <si>
    <t>Ver hoja de calculo: DH</t>
  </si>
  <si>
    <t>Ver hoja de calculo: Comp</t>
  </si>
  <si>
    <t>Ver hoja de calculo&gt; Desp</t>
  </si>
  <si>
    <t>Ver hoja de calculo: Com</t>
  </si>
  <si>
    <t>Ver hoja de calculo: Amb</t>
  </si>
  <si>
    <t>Ver hoja de calculo: SST</t>
  </si>
  <si>
    <t>Ver hoja de calculo: GI</t>
  </si>
  <si>
    <t>Absoluto</t>
  </si>
  <si>
    <t>CUMPLIMIENTO</t>
  </si>
  <si>
    <t>PROCESO GESTIÓN DE COMPRAS
Indicador: Producto No conforme</t>
  </si>
  <si>
    <t>Numero de no conformes presentados</t>
  </si>
  <si>
    <t>PROCESO ALMACENAMIENTO DE PRODUCTO 
Indicador: producto No conforme</t>
  </si>
  <si>
    <t>Se cumplió con el Indicador y se evidencia una disminución en el porcentaje de merma con respecto al mes anterior; debido, al buen manejo de la importación de la MN BTS SELENA y al buen calentamiento durante las exportaciones. Solo se presentó una diferencia significativa de -16 TON durante la exportación de la MN SAMUS SWAN TK 1004, debido, que el cliente no notificó con suficiente antelación la llegada del buque, para garantizar el calentamiento del producto.</t>
  </si>
  <si>
    <t>Se cumplió con el indicador y pasa de estar negativo a estar positivo con respecto al mes anterior; esto, debido al buen calentamiento de los productos embarcados en la MN NORDIC AQUA, a pesar, de que productos como el HOPO y PO RBD se embarcaron contra buque, es decir, se seguia acopiando en tanque tierra mientras se despachaba a buque .</t>
  </si>
  <si>
    <t>No se presentaron problemas de Calidad de los productos almacenados</t>
  </si>
  <si>
    <t>ok</t>
  </si>
  <si>
    <t xml:space="preserve">ok </t>
  </si>
  <si>
    <t xml:space="preserve"> -</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</si>
  <si>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</si>
  <si>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</si>
  <si>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</si>
  <si>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</si>
  <si>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</si>
  <si>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</si>
  <si>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</si>
  <si>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</si>
  <si>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</si>
  <si>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</si>
  <si>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</si>
  <si>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</si>
  <si>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</si>
  <si>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cumplió con el indicador y se mantiene positivo como en el mes anterior, lo que da muestras de un buen manejo de las exportaciones e importaciones durante Marzo.  Solo se presentaron diferencias significativas durante el despacho de la IMPO MN GIANCARLO D en los tanques 1011 y 1007, de -10 TON y -12 TON respectivamente; la cual, se compensa con el saldo positivo  despachado del TK 1001. El producto del 1007 fue mezclado con producto de la IMPO KITIKMEOT, lo cual, tambien hay que considerar en el análisis, ademas, tambien de hizo un traslado de 1.000 TON del tanque 1005 al TK 1011 tambien a tener en cuenta.</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</si>
  <si>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</si>
  <si>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</si>
  <si>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En el mes de marzo no se recibieron solicitudes, queja ni reclamos.</t>
  </si>
  <si>
    <t>Producto no conforme Gestion de  compras</t>
  </si>
  <si>
    <t>Producto no conforme operativo</t>
  </si>
  <si>
    <t>Recepción de producto</t>
  </si>
  <si>
    <t>Rata de Descargue</t>
  </si>
  <si>
    <t>Tiempo descargue de camiones en Terlica</t>
  </si>
  <si>
    <t>Tm descargada / total tiempo empleado (inicio a fin de bombeo</t>
  </si>
  <si>
    <t>Tiempo de descargue de camiones/ # de camiones atendidos</t>
  </si>
  <si>
    <t>Tm cargada / total tiempo empleado 
(inicio a fin de bombeo)</t>
  </si>
  <si>
    <t>% de mermas</t>
  </si>
  <si>
    <t>((Cantidad recibida - Cantidad despachada)/ Cantidad recibida) x 100</t>
  </si>
  <si>
    <t>Tiempo cargue de camiones en Terlica</t>
  </si>
  <si>
    <t>Tiempo de cargue de camiones/ # de camiones atendidos</t>
  </si>
  <si>
    <t>PROCESO DESPACHO DE PRODUCTO 
Indicador: Tiempo de cargue de camiones</t>
  </si>
  <si>
    <t>Horas</t>
  </si>
  <si>
    <t>Ver hoja de calculo: Recep</t>
  </si>
  <si>
    <t>Ver hoja de calculo: Alm</t>
  </si>
  <si>
    <t>No se presentaron producto no conforme en este mes</t>
  </si>
  <si>
    <t>(Obj estrategicos cumplidos/ total obj definidos) x 100</t>
  </si>
  <si>
    <t>(Accidentes de Trabajo/ # Trabajadores) x 100</t>
  </si>
  <si>
    <t>(Dias perdidos por accidentes de trabajo/ # Trabajadores) x 100</t>
  </si>
  <si>
    <r>
      <rPr>
        <sz val="14"/>
        <color theme="1"/>
        <rFont val="Calibri"/>
        <family val="2"/>
      </rPr>
      <t>[</t>
    </r>
    <r>
      <rPr>
        <sz val="14"/>
        <color theme="1"/>
        <rFont val="Arial"/>
        <family val="2"/>
      </rPr>
      <t>(</t>
    </r>
    <r>
      <rPr>
        <sz val="14"/>
        <color theme="1"/>
        <rFont val="Calibri"/>
        <family val="2"/>
      </rPr>
      <t>Ʃ(n</t>
    </r>
    <r>
      <rPr>
        <vertAlign val="subscript"/>
        <sz val="14"/>
        <color theme="1"/>
        <rFont val="Calibri"/>
        <family val="2"/>
      </rPr>
      <t>i</t>
    </r>
    <r>
      <rPr>
        <sz val="14"/>
        <color theme="1"/>
        <rFont val="Calibri"/>
        <family val="2"/>
      </rPr>
      <t>)) / n] x 100</t>
    </r>
  </si>
  <si>
    <t>Disponibilidad Total de equipos</t>
  </si>
  <si>
    <t>(Tiempo prom entre fallas TPEF/ (TPEF + tiempo prom de reparación)) x 100</t>
  </si>
  <si>
    <t xml:space="preserve">(Ʃ disponibilidad sistemas o equipos criticos/  # distemas o equipos críticos ) </t>
  </si>
  <si>
    <t>Gerente</t>
  </si>
  <si>
    <t>Minutos</t>
  </si>
  <si>
    <t>Dir. De Operaciones</t>
  </si>
  <si>
    <t>Se cumplió con el objetivo del indicador el cual es el de superar los 250 mt/h de la rata de descargue de motonave (impo) con rata de 367 mt/hr. 
Se mantiene la tendencia de cumplimiento (por encima de 250 mt/hr durante los últimos 6 meses con una rata promedio de 298 mt/hr. 
Se mejora el promedio de los últimos 6 meses pasando de 284 mt/h a 298 mt/h, con tendencia positiva</t>
  </si>
  <si>
    <t>Se cumplió con el objetivo del indicador el cual es el de superar los 250 mt/h de la rata de descargue de motonave (impo) con rata de 278 mt/hr. 
Se mantiene la tendencia de cumplimiento (por encima de 250 mt/hr durante los últimos 6 meses con una rata promedio de 295 mt/hr. 
Baja el promedio de los últimos 6 meses pasando de 298 mt/h a 295 mt/h, con tendencia negativa</t>
  </si>
  <si>
    <t>Se cumplió con el objetivo del indicador el cual es el de superar los 250 mt/h de la rata de descargue de motonave (impo) con rata de 262 mt/hr. 
Se mantiene la tendencia de cumplimiento (por encima de 250 mt/hr durante los últimos 6 meses con una rata promedio de 276 mt/hr. 
Baja el promedio de los últimos 6 meses pasando de 295 mt/h a 276 mt/h, con tendencia negativa</t>
  </si>
  <si>
    <t>Se cumplió con el objetivo del indicador el cual es el de superar los 277 mt/h de la rata de cargue de motonave (expo) con rata de 309 mt/hr.
El promedio del indicador los últimos 6 meses se mantuvo en 287 mt/h, manteniendose la tendencia estable.</t>
  </si>
  <si>
    <t>No se cumplió con el objetivo del indicador el cual es el de superar los 277 mt/h de la rata de cargue de motonave (expo) con rata de 259 mt/hr.
Lo anterior debido a que el único buque de EXPO del mes de febrero, la MN NORDIC AQUA tuvo retrasos porque el cliente CI TEQUENDAMA completó la carga contra el buque, alargando la operación por 7 hrs.
Esto debdio a que la planta que procesa el RBD sufrió una parada durante el turno de la noche del 23 de febrero, y solo hasta el 24 de febrero a las 07:00 hrs se pudo retomar el procesamiento del producto, el cual faltaban aprox 220 ton (7 viajes) para finalizar, con un rendimiento de 1 viaje por hora.
El promedio del indicador los últimos 6 meses fue de 286 mt/h, con tendencia estable.</t>
  </si>
  <si>
    <t>No se cumplió con las temperaturas requerida de los productos durante la exportación de la MN BOW PALLADIUM. Las temperaturas de los tanques debió ser entre 50-55°C, pero fueron las siguientes: TK 1002 = 48,5°C; TK 1004 = 48,8; TK 1006 = 39,5°C; TK 1012 = 45,7°C.  Si bien en otras exportaciones del mes de abril no se cumplió con la temperatura requerida de los productos, esto se debió  a que los clientes no acopiaron el producto con el tiempo de antelación requerido para garantizar el calentamnmiento de los productos a la temperatura requerida, lo anterior se notificó via E-mail al cliente.</t>
  </si>
  <si>
    <t xml:space="preserve">Se cumplió con el indicador y se mantiene positivo con respecto al mes anterior. En general se evidencia un buen manejo de las exportaciones e importaciones. Solo se presentaron diferencias significativas en la exportación de la MN BOW PALLADIUM en el TK 1006, con una diferencia de -6 TON y en la exportación de la MN RHL FLENBURG en el TK 1012 con -8 TON. la diferencia en el TK 1006 en la MN BOW PALLADIUM se debió a que el producto se embarcó a 39,5 °C cuando se debió embarcar entre 50 - 55°C. </t>
  </si>
  <si>
    <t>Con un numero de ordenes de 60 ejecutadas el Indice de cumplimiento en Fmarzo 2020  estuvo en 93,8%; marzo de 2019 con 30 ordenes programadas y 27 ejecutadas fue de 97% .La coordinacion entre Operaciones y Mantenimiento se mantiene y facilita que los trabajos se realizaran de manera oportuna.La participacion del mantenimiento planeaado en el total de ordenes fue del 92,3%; en 2019 ocupo el 81,8%. Esto indica que existe un enfasis en el trabajo planeado</t>
  </si>
  <si>
    <t>Con un numero de ordenes de 79 ejecutadas el Indice de cumplimiento en abril 2020  estuvo en 100%; abril de 2019 con un numero de ordenes de 27 ejecutadas fue de 96,4% . La coordinacion entre Operaciones y Mantenimiento sigue siendo buena y facilita que los trabajos se realizaran de manera oportuna.La participacion del mantenimiento planeaado en el total de ordenes fue del 95,2%; en 2019 ocupo el 96,4,3%. Esto indica que existe un enfasis en el trabajo planeado</t>
  </si>
  <si>
    <t xml:space="preserve">En el caso de las bombas son conjunto de equipos que se respaldan entre sí. Esta condición facilita que la operación mantenga su ritmo sin paradas importantes, Durante el mes de Marzo con 16.913 ton movilizadas no se presentaron fallas </t>
  </si>
  <si>
    <t>Durante el mes de abril se presento una falla en la bomba 7, se fracturo la boluta del equipo por una sobre presion, fue una falla humana porque el operador cerro una valvula mientras el equipo continuava trabajando. Las 384h corresponden al tiempo que se tardo el proveedor en reparar la boluta</t>
  </si>
  <si>
    <t>Con un ritmo de trabajo de 24h y acomulando 578h en total, Durante el mes de Marzo 2020, el sistema de vapor presento 1 fallas, en el ventilador de la Caldera, esto por causa de los pernos de anclajes suelto debido a la vibracion de la caldera. Anque se instalo un motor de respaldo inmediatamente, la reparacion del motor se tomo 211h porque se atendio con un proveedor externo</t>
  </si>
  <si>
    <t xml:space="preserve">Con un ritmo de trabajo de 24h y acomulando 580h en total, Durante el mes de Abril 2020, el sistema de vapor se mantuvo en servicio sin problemas o fallas. Se mantiene un estricto control operativo sobre el sistema, ademas de los mantenimiento que se realizan periodicamente </t>
  </si>
  <si>
    <t>Se presento una falla en una de las celdas de carga que dejo la bascula inahabilitada durante 24h, este es un componente electronico muy sensible a los cambios de voltaje. Fue remplazado y puesto en servicio el sistema de bascula</t>
  </si>
  <si>
    <t xml:space="preserve">Durante el mes de marzo, se presentó un problema un problema de filtracion por el fondo del TK1011 nuevamente, se detecto que la causa era por desgastes en las laminas del fondo las cuales presentan perdidas de espesor </t>
  </si>
  <si>
    <t>Durante el mes de abril, no se presentó problema en ninguno de los tanques, se mantiene un estricto seguimiento en cada uno de estos</t>
  </si>
  <si>
    <t>Se cumplió con el objetivo del indicador el cual es el de superar los 277 mt/h de la rata de cargue de motonave (expo) con rata de 321 mt/hr.
El promedio del indicador los últimos 6 meses se mantuvo en 306 mt/h, manteniendose la tendencia estable.</t>
  </si>
  <si>
    <t>Se cumplió con el objetivo del indicador el cual es el de superar los 277 mt/h de la rata de cargue de motonave (expo) con rata de 342 mt/hr.
Lo anterior debido a que el buque de EXPO de TEQUENDAMA, la MN MAERSK BORNEO tuvo retrasos porque el cliente CI TEQUENDAMA completó la carga contra el buque, alargando la operación por 14 hrs + 20 min.
Esto debido a que la planta que procesa el RBD sufrió dos paradas durante el bombeo por temas logísticos . Por decision de direccion de operaciones esta operacion no sera incluida en el cálculo de la rata promedio, pues se trata de una operación atípica, duyas demoras no fueron responsabilidad de TERLICA y afectan notablemente el indicador
El promedio del indicador los últimos 6 meses fue de 300 mt/h, con tendencia estable.</t>
  </si>
  <si>
    <t>Cumplimiento Plan de Formacion</t>
  </si>
  <si>
    <t>(#  Capacitaciones ejecutadas/ # capacitaciones programadas)*100</t>
  </si>
  <si>
    <t>(Puntaje promedio obtenido/ Puntaje Máximo) * 100</t>
  </si>
  <si>
    <t>(No.  asistentes a capacitaciones/ No. de convocados a capacitaciones) * 100</t>
  </si>
  <si>
    <t>PROCESO DESARROLLO HUMANO
Indicador: Cumplimiento Plan de Formación</t>
  </si>
  <si>
    <t>\</t>
  </si>
  <si>
    <t>Lim Inf</t>
  </si>
  <si>
    <t>Lim. Sup</t>
  </si>
  <si>
    <t>≤277</t>
  </si>
  <si>
    <t>Recepcion de producto</t>
  </si>
  <si>
    <t>Ton/H</t>
  </si>
  <si>
    <t>Dir, Operaciones</t>
  </si>
  <si>
    <t>Dir. Operaciones</t>
  </si>
  <si>
    <t xml:space="preserve">A corte del mes de enero del 2020 no se presentaron AT,por tal  razón  la tasa de accidentalidad se encuentra  en 0% de accidentes de trabajo para una población de 100 trabajadores. Contrastando con el año anterior en este mismo periodo, no se presentaron AT, por tal razon la taza de accidentalidad se encuentra de igual forma en 0%.                
Teniendo en cuenta que  la tasa de accidentalidad del sector (año 2020) el mes de enero se encuentra en 0,88%  y en este mismo periodo para el año 2019 en 0,52%, es posible evidenciar que para los dos años en este mes, Terlica se encuentra por debajo de la tasa de accidentalidad del sector.                                                                                                                                                                                                                                                        A la fecha se tiene un recod de 340 dias sin eventos incapacitantes.                                                                                                                                                                               </t>
  </si>
  <si>
    <t xml:space="preserve">A corte  del mes de   febrero  de 2020  se presentó  (1) AT por tal razón la tasa de accidentalidad  se encuentra en 1.8% para una poblacionde 100 trabajadores. Revisando el añor anterior a corte del mes  febrero de 2019, se presento (1) AT, con una tasa  de accidentalidad de 1,6%.                                                                                                                                                                                                             Realizando un seguimiento a la tasa de accidentalidad del sector para el año 2020 para el mes de Febrero se encuentra 0,88% y un acumulado de 1,76%, en este sentido se evidencia que para este mes Terlica se encuentra por encima de la tasa del sector  en un  porcentaje de 0,04%.  Asi mismo en febrero de 2019 la tasa de Terlica se encuentra por encima de la tasa del sector  en 0,56%.                                                                                           Comparando la tasa de accidentalidad entre enero y febrero de 2020 se evidencia una tendencia ascendente debido al evento ocurrido, y el cual llegamos a un record de 366 dias sin eventos incapacitantes. </t>
  </si>
  <si>
    <t xml:space="preserve">A corte del mes de marzo de 2020, no se presentaron AT, por tal razón la tasa de accidentalidad  se encuentra en 0% y un acumulado de 1,8%. Revisando el año anterior a corte del mes de marzo de 2019, no se presentaron AT  por tal razón la tasa de accidentalidad se encuentra en 0% y un acumulado de 1,6%.                                                                                                                                                                                                                                              Realizando un seguimiento a la tasa de accidentalidad del sector para el año 2020 para el mes de marzo se encuentra en 0,88%  y un acumulado 2,64%, denotamos que Terlica se  encuentra para este periodo por debajo de la tasa de accidentalidad del sector en un porcentaje de 1,76%.                                                                                                                                                                                                                                                  Asi mismo en marzo  2019 la tasa de Terlica se encuentra por debajo en 0,076%.                                                                                                                   Comparando la tasa de accidentalidad entre febrero y marzo  de 2020 se evidencia una tendencia positiva debido a que no se presentaron eventos, acumulandose  un total de 34 dias sin eventos incapacitantes. </t>
  </si>
  <si>
    <t xml:space="preserve">A corte del mes de abril  del 2020,  se presento 1 AT con tiempo perdido por tal razon la tasa de accidentalidad se encuentra en 1,8 %  y un acumulado de 3,6%. Revisando el año anterior a corte del mes de abril  de 2019, no se presentaron AT por tal razon la tasa de accidentalidad se encuentra en 0% y un acumulado de 1,6%.                                                                                                                                                                                 Realizando un seguimiento a la tasa de accidentalidad del sector para el año 2020 para el mes de abril se encuenra en 0,88%  y un acumulado 3,52 %, denomatos que Terlica  se encuentra para este periodo por encima  de la tasa de accidentalidad del sector en un porcentaje de 0,08%. Asi mismo el año 2019 la tasa de terlica se encuentra por debajo en 0,48%.                                                                                                                   Comparando la tasa de accidentalidad entre marzo y abril de 2020 se evidencia una tendencia negativa debido al evento ocurrudo en abril, acumusandose un total de 63 dias sin eventos incapasitantes </t>
  </si>
  <si>
    <t xml:space="preserve">A corte del mes de mayo  del 2020,  se presento 1 AT con tiempo perdido por tal razon la tasa de accidentalidad se encuentra en 1,8 %  y un acumulado de 5,4%. Revisando el año anterior a corte del mes de abril  de 2019, no se presentaron AT por tal razon la tasa de accidentalidad se encuentra en 0% y un acumulado de 1,6%.                                                                                                                                                                                                                       Realizando un seguimiento a la tasa de accidentalidad del sector para el año 2020 para el mes de mayo se encuenra en 0,88%  y un acumulado 4,4 %, denomatos que Terlica  se encuentra para este periodo por encima  de la tasa de accidentalidad del sector en un porcentaje de 1%.                                                                                                                                                                                                                             Asi mismo el año 2019 la tasa de terlica se encuentra por debajo en porcentaje de 1%.                                                                                                                                                  Comparando la tasa de accidentalidad entre Abril y mayo  de 2020 se evidencia una tendencia negativa debido al evento ocurrudo en mayo, acumusandose un total de  28 dias sin eventos incapasitantes </t>
  </si>
  <si>
    <t xml:space="preserve">A corte del mes de junio de 2020, no se presentaron AT, por tal razón la tasa de accidentalidad  se encuentra en 0% y un acumulado de 5,4%. Revisando el año anterior a corte del mes de junio  de 2019, no se presentaron AT  por tal razón la tasa de accidentalidad se encuentra en 0% y un acumulado de 1,6%.                                                                                                                                                                                                                                              Realizando un seguimiento a la tasa de accidentalidad del sector para el año 2020 para el mes de junio  se encuentra en 0,88%  y un acumulado 5,28%, denotamos que Terlica se  encuentra para este periodo por debajo de la tasa de accidentalidad del sector en un porcentaje de 0,12 %.                                                                                                                                                                                                                                                                                                                                                                  Comparando la tasa de accidentalidad entre mayo  y junio  de 2020 se evidencia una tendencia negativa  debido a se presento un AT entre estos periodo, acumulandose  un total de 34 dias sin eventos incapacitantes. </t>
  </si>
  <si>
    <t xml:space="preserve">A corte del mes de julio de 2020, no se presentaron AT, por tal razón la tasa de accidentalidad  se encuentra en 0% y un acumulado de 5,4%. Revisando el año anterior a corte del mes de julio de 2019, no se presentaron AT  por tal razón la tasa de accidentalidad se encuentra en 0% y un acumulado de 1,6%.                                                                                                                                                                                                                                              Realizando un seguimiento a la tasa de accidentalidad del sector para el año 2020 para el mes de julio se encuentra en 0,88%  y un acumulado 6,16%, denotamos que Terlica se  encuentra para este periodo por debajo de la tasa de accidentalidad del sector en un porcentaje de 1 %.                                                                                                                                                                                                                                                                                                                                                                 Comparando la tasa de accidentalidad entre  junio y julio   de 2020 se evidencia una tendencia positiva debido a no se han  presentando entre estos periodo, acumulandose  un total de 64 dias sin eventos incapacitantes. </t>
  </si>
  <si>
    <t xml:space="preserve">A corte del mes de agosto de 2020, no se presentaron AT, por tal razón la tasa de accidentalidad  se encuentra en 0% y un acumulado de 5,4%. Revisando el año anterior a corte del mes de agosto de 2019, no se presentaron AT  por tal razón la tasa de accidentalidad se encuentra en 0% y un acumulado de 1,6%.                                                                                                                                                                                                                                              Realizando un seguimiento a la tasa de accidentalidad del sector para el año 2020 para el mes de agosto se encuentra en 0,88%  y un acumulado 7,4 %, denotamos que Terlica se  encuentra para este periodo por debajo de la tasa de accidentalidad del sector en un porcentaje de 2 %.                                                                                                                                                                                                                                                                                                                                                                 Comparando la tasa de accidentalidad entre  julio y agosto   de 2020 se evidencia una tendencia positiva debido a no se han  presentando entre estos periodo, acumulandose  un total de 95 dias sin eventos incapacitantes. </t>
  </si>
  <si>
    <t xml:space="preserve">A corte del mes de septiembre de 2020, no se presentaron AT, por tal razón la tasa de accidentalidad  se encuentra en 0% y un acumulado de 5,4%. Revisando el año anterior a corte del mes de agosto de 2019, no se presentaron AT  por tal razón la tasa de accidentalidad se encuentra en 0% y un acumulado de 1,6%.                                                                                                                                                                                                                                              Realizando un seguimiento a la tasa de accidentalidad del sector para el año 2020 para el mes de septiembre se encuentra en 0,88%  y un acumulado 7,92%, denotamos que Terlica se  encuentra para este periodo por debajo de la tasa de accidentalidad del sector en un porcentaje de  2,52%.                                                                                                                                                                                                                                                                                                                                                                 Comparando la tasa de accidentalidad entre  agosto  y septiembre  de 2020 se evidencia una tendencia positiva debido a no se han  presentando entre estos periodo, acumulandose  un total de 125 dias sin eventos incapacitantes. </t>
  </si>
  <si>
    <t xml:space="preserve">A corte del mes de octubre del 2020,  se presentaron 2  AT con tiempo perdido por tal razon la tasa de accidentalidad se encuentra en 3 %  y un acumulado de 8,4 %. Revisando el año anterior a corte del mes de abril  de 2019, no se presentaron AT por tal razon la tasa de accidentalidad se encuentra en 0% y un acumulado de 1,6%.                                                                                                                                                                                 Realizando un seguimiento a la tasa de accidentalidad del sector para el año 2020 para el mes de abril se encuenra en 0,88%  y un acumulado 8,80 %, denomatos que Terlica  se encuentra para este periodo por debajo  de la tasa de accidentalidad del sector en un porcentaje de 0,40%.                                                                                                                                                                                                           Comparando la tasa de accidentalidad entre septiembre y octubre de 2020 se evidencia una tendencia negativa debido a los eventos ocurridos en el mes de octubre, acumusandose un total de 126 dias sin eventos incapacitantes </t>
  </si>
  <si>
    <t xml:space="preserve">Durante el mes de enero del  2020 no se presentaron AT, la tasa de ausentismo se mantuvo en 0 días , revisando el año anterior durante el  mes de enero del  2019 no se presentaron AT, la tasa de  ausestismo  se mantuvo en 0 dias perdidos, pordemos aprecia  que para los años 2020 y 2019 la tasa de ausentisto por AT se encuentra en 0% de dias perdidos.                                                                           </t>
  </si>
  <si>
    <t>Durante el mes de febrerode 2020  se presento 1 AT con  tiempo perdido, la tasa de ausentismo se encuentra  en 9% , revisando el añor anterior en  el mes del enero del 2019 se  presento  1 AT  con tiempo perdido, la tasa de ausentismo para este periodo se encuentra en 4,8%. Realizando un comparativos entre los peridos  de los año 2020 y 2019, podemos denotar una diferencia de 4,2% de dias perdidos por AT. para lo que va del año 2020 llebamos un acumulado de 9% de dias perdidos AT cumoliendo la meta establecia para lo que va del año.</t>
  </si>
  <si>
    <t>Durante el mes de Marzo  de 2020  no se presentaron AT con  tiempo perdido, la tasa de ausentismo se encuentra con un acumulado de 9%. Revisando el añor anterior en  el mes del marzo de 2019 no se presentaron AT con tiempo perdido, la tasa de ausentismo encuentra en un acumulado de 4,8%. Realizando un comparativo entre los año 2020 y 2019 en el mes de febrero para lo que va del año 2020 llebamos un acumulado de 9% de dias perdidos AT cumpliendo la meta establecia para lo que va del año.</t>
  </si>
  <si>
    <t>Durante el mes de Abril  de 2020 se presento  1  AT con  tiempo perdido, la tasa de ausentismo para este perido en 13% y  acumulado de 34 %.Revisando el añor anterior en  el mes del abril  de 2019 no se presentaron AT con tiempo perdido, la tasa de ausentismo encuentra en un acumulado de 4,8%s. Para lo que va del año 2020 llebamos un acumulado de 34% de dias perdidos AT cumpliendo la meta establecia para lo que va del año.</t>
  </si>
  <si>
    <t>Durante el mes de mayo de 2020 se presento  1  AT con  tiempo perdido, la tasa de ausentismo para este perido en 5% y  acumulado de 39 %.Revisando el añor anterior en  el mes del mayo de 2019 no se presentaron AT con tiempo perdido, la tasa de ausentismo encuentra en un acumulado de 4,8%s. Para lo que va del año 2020 llebamos un acumulado de 39% de dias perdidos AT cumpliendo la meta establecia para lo que va del año.</t>
  </si>
  <si>
    <t>Durante el mes de Junio de 2020  no se presentaron AT con  tiempo perdido, la tasa de ausentismo se encuentra con un acumulado de 39%. Revisando el añor anterior en  el mes del junio de 2019 no se presentaron AT con tiempo perdido, la tasa de ausentismo encuentra en un acumulado de 4,8%. Realizando un comparativo entre los año 2020 y 2019 en el mes de junio  para lo que va del año 2020 llebamos un acumulado de 39% de dias perdidos AT cumpliendo la meta establecia para lo que va del año.</t>
  </si>
  <si>
    <t>Durante el mes de Julio de 2020  no se presentaron AT con  tiempo perdido, la tasa de ausentismo se encuentra con un acumulado de 39%. Revisando el añor anterior en  el mes de julio  de 2019 no se presentaron AT con tiempo perdido, la tasa de ausentismo encuentra en un acumulado de 4,8%. Realizando un comparativo entre los año 2020 y 2019 en el mes de julio para lo que va del año 2020 llebamos un acumulado de 39% de dias perdidos AT cumpliendo la meta establecia para lo que va del año.</t>
  </si>
  <si>
    <t>Durante el mes de agosto de 2020  no se presentaron AT con  tiempo perdido, la tasa de ausentismo se encuentra con un acumulado de 39%. Revisando el añor anterior en  el mes del agosto de 2019 no se presentaron AT con tiempo perdido, la tasa de ausentismo encuentra en un acumulado de 4,8%. Realizando un comparativo entre los año 2020 y 2019 en el mes de agosto para lo que va del año 2020 llebamos un acumulado de 39% de dias perdidos AT cumpliendo la meta establecia para lo que va del año.</t>
  </si>
  <si>
    <t>Durante el mes de septiembrede 2020  no se presentaron AT con  tiempo perdido, la tasa de ausentismo se encuentra con un acumulado de 39%. Revisando el añor anterior en  el mes del septiembre de 2019 no se presentaron AT con tiempo perdido, la tasa de ausentismo encuentra en un acumulado de 4,8%. Realizando un comparativo entre los año 2020 y 2019 en el mes de septiembre para lo que va del año 2020 llebamos un acumulado de 39% de dias perdidos AT cumpliendo la meta establecia para lo que va del año.</t>
  </si>
  <si>
    <t>Durante el mes de octubre de 2020  se presentaron 2  AT con  tiempo perdido, la tasa de ausentismo se encuentra  en 14% y un acumulado de 53% , revisando el añor anterior en  el mes del octubre del 2019 no  presento   AT  con tiempo perdido, la tasa de ausentismo para este periodo se encuentra en 0%. Realizando un comparativos entre los peridos  de los año 2020 y 2019, podemos denotar una diferencia de 14% de dias perdidos por AT. para lo que va del año 2020 llebamos un acumulado de 53% de dias perdidos AT cumpliendo la meta establecia para lo que va del año.</t>
  </si>
  <si>
    <t>No se cumplió con la temperatura requerida por norma FOSFA en los productos almaceneados en los tanques 1002, 1004, 1006, 1012 durante el despacho de la EXPO de Acepalma MN BOW PALLADIUM. Lo anterior debido que la capacidad actual de la caldera no permite suministrar vapor a 4 tanques en simultaneo, maximo 2 tanques en simultaneo.</t>
  </si>
  <si>
    <t>No cumple temperatura FOSFA para exportación del TK 1003, TK 1013, TK 1009 MN MAERSK BERING, porque demanda de vapor excede capacidad de la caldera</t>
  </si>
  <si>
    <t>No cumple Temperatura</t>
  </si>
  <si>
    <t>No cumple</t>
  </si>
  <si>
    <t>No cumple temperatura FOSFA para exportación del TK 1003, TK 1013, TK 1009 MN MAERSK BERING</t>
  </si>
  <si>
    <t>Se cumplió con el Indicador; aunque se evidenció un aumento en el porcertaje de merma. Lo anterior, debido que para la exportación MN BIG APPEL, no se cumplió con la temperatura de los productos almacenados en los tanques, porque la carga no se encontraban completa con el tiempo de antelacion requerido que son 8 dias; ademas, hubo lapso muy corto entre el recibo de la MN HAFNIA GREEN y MN BIG APPLE, lo cual, también afectó el proceso de calentamiento. La anterior información fue notificada al cliente, por lo cual, no se genero carta de protesta.</t>
  </si>
  <si>
    <t>Se cumplió con el indicador debido al buen manejo de las exportaciones con el calentamiento de los productos y buen manejo del despacho de las importación MN KITIKMEOT</t>
  </si>
  <si>
    <t>Se cumplió con el indicador debido que en la mayoria de exportaciones no se desocuparon los tanques, sino, se hicieron cortes o entregas parciales; es decir, no se hizo efectiva la merma de los tanques. La mayor diferencia se presentó en el TK 1002 durante la exportacion de la MN MAERSK BRIGIT, debido, que el cliente no acopio el producto con la suficiente antelación para que se cumpliera con la temperatura requerida por norma FOSFA. el producto se embarcó a 34,8,°C y debió embarcarse entre 50-55°C</t>
  </si>
  <si>
    <t>Se cumplió con el indicador, pero, se evidencia un aumento en el % de merma con respecto al mes anterior; debido, a la diferencia presentada en los despachos de SOYA de la importacion MN GIOVANNI DP, especificamente en el TK 1007, causada por el largo periodo de almacenamiento del producto, lo cual, aumenta la adherencia del producto en pisos y paredes de los tanques. la merma del tanque 1007 fue -15 TON.</t>
  </si>
  <si>
    <t>Se cumplió con el indicador y se evidencia una disminucion en el % de mermas con respecto a Agosto. Lo anterior, debido que en las 2 exportaciones de Septiembre  no se desocuparon los tanques, sino, se hicieron Stop; es decir, no se hizo efectiva la merma de los tanques. Con respecto a la importacion de la MN Emmanueles la merma total solo fue -8,678 TON que equivale al -0,1%.</t>
  </si>
  <si>
    <t>Se cumplió con el objetivo del indicador el cual es el de superar los 277 mt/h de la rata de cargue de motonave (expo) con rata de 298 mt/hr.
El promedio del indicador los últimos 6 meses se mantuvo en 298 mt/h, manteniendose la tendencia estable.
El promedio año es de 306 mt/h.</t>
  </si>
  <si>
    <t>Se cumplió con el objetivo del indicador el cual es el de superar los 277 mt/h de la rata de cargue de motonave (expo) con rata de 280 mt/hr.
El promedio del indicador los últimos 6 meses se mantuvo en 302 mt/h, manteniendose la tendencia estable.
El promedio año es de 302 mt/h.
La MN DAVIDE B no cumplió el indicador de la rata 277 mt/h, debido a que se manejaron parcelas de diferentes productos y clientes en pequeñas cantidades, lo que dificulta mantener una rata promedio operativa alta por las constantes paradas en corto tiempo. Sin embargo, estuvo muy cercano al cumplimiento, pues ejecutó una rata de 274 mt/hr.</t>
  </si>
  <si>
    <t>Se cumplió con el objetivo del indicador el cual es el de superar los 277 mt/h de la rata de cargue de motonave (expo) con rata de 288 mt/hr.
El promedio del indicador los últimos 6 meses se mantuvo en 298 mt/h, manteniendose la tendencia estable.
El promedio año es de 300 mt/h.
No se cumplió la rata promedio durante la operación de la MN AIGRAN D (276 mt/hr): Se paró por 30 minutos debido a finalización del tanque 1005 que ocurrió durante el cambio de turno del 20/07/2020, tiempo que se utilizó para abrir el tanque y prepararlo para reachique. Sin embargo, se llegó a una rata muy cercana al mínimo del indicador.</t>
  </si>
  <si>
    <t>No se cumplió con el objetivo del indicador el cual es el de superar los 277 mt/h de la rata de cargue de motonave (expo), se ejecutó rata promedio en el mes de 154 mt/hr.
El promedio del indicador los últimos 6 meses está en 281 mt/h, con tendencia negativa por el bajo desempeño del mes de agosto.
El promedio año es de 281 mt/h.
Las tres operaciones de exportación fueron deficientes en los rendimientos por las siguientes razones:
1. MTM POTOMAC: Operación de cargue con tres clientes: ACEPALMA, TEQUENDAMA (operados por TERLICA); y BIOCOSTA (operado por SPSM). Las cargas se mezclaron en tanques de buque y compartian el mismo manifold (el CPKO y el CPO), por lo que se generaron espacios de tiempo muerto a la espera de manifold para conectar mangueras, obligando a utilizar una sola linea cuando quedó bombeando solo el CPO (no se pudo conectar 2 lineas por la configuración del buque.
2. RHL DRESDEN: Operación realizada por una sola línea en muelle 4 por realizarse al mismo tiempo que la EXPO en muelle 3 AIGRAN D.
La operación de cargue de CPO ORG fue directo de carrotanque lo que retrasó la operación.
Así mismo, la operación de la palma RBD se vió afectada por un evento de lluvias de 2 hrs.
3. AIGRAN D: Operación realizada por una sola línea en muelle 3 por realizarse al mismo tiempo que la EXPO en muelle 4 RHL DRESDEN.</t>
  </si>
  <si>
    <t>Se cumplió con el objetivo del indicador el cual es el de superar los 277 mt/h de la rata de cargue de motonave (expo) con rata de 302 mt/hr.
El promedio del indicador los últimos 6 meses se mantuvo en 274 mt/h.
El promedio año es de 284 mt/h.</t>
  </si>
  <si>
    <t>No se cumplió con el objetivo del indicador el cual es el de superar los 277 mt/h de la rata de cargue de motonave (expo), se ejecutó rata promedio en el mes de 219 mt/hr.
El promedio del indicador los últimos 6 meses está en 257 mt/h, con tendencia negativa por el bajo desempeño del mes de agosto y octubre.
El promedio año es de 277 mt/h.
Con dos buques atendidos, se tiene que en el último del 30 de octubre MN MAERSK BORNEO:
1. Buque con restricciones en su manifold, donde solo se pudo conectar a un manifold por cada parcela, sin la posibilidad de conectar dos mangueras en simultaneopor producto.
2. Se generaron además las siguientes paradas:
09:00-09:30: CAMBIO DE PARCELA CPKO
14:24-16:52: CAMBIO PARCELA CPKO
15:00-16:30: CAMBIO PARCELA CPO
21:06-21:42: CAMBIO PARCELA CPO
TOTAL PARADAS: 05:04 HRS
3. Se cargaron dos parcelas de CPKO por medio de carrotanques directos; una parcela de 35 TON y otra parcela de 70 TON; obligando a reducir rendimiento operativo.
4. Al finalizar el CPKO, no se pudo conectar dicha linea para completar el CPO, por lo que se terminó el buque por una sola linea en 06:06 hrs.</t>
  </si>
  <si>
    <t>Se presentó carta de protesta por parte de la casa inspectora del cliente Acepalma, por el incumplimiento de la temperarura en la eXportaciÓn de la MN BOW PALLADIUM</t>
  </si>
  <si>
    <t>En el mes de Mayo no se recibieron solicitudes, queja ni reclamos.</t>
  </si>
  <si>
    <t>En el mes de Junio no se recibieron solitudes, queja ni reclamos.</t>
  </si>
  <si>
    <t>En el mes de Agosto no se recibieron solitudes, queja ni reclamos.</t>
  </si>
  <si>
    <t>En el mes de Septiembre no se recibieron solitudes, queja ni reclamos</t>
  </si>
  <si>
    <t>Se cumplió con el indicador y se mantiene estable con respecto al mes anterior. Se evidencia cumplimiento en las temperaturas FOSFA en la exportación de la MN MAERSK y SCOT BAYERNBORNEO.</t>
  </si>
  <si>
    <t>Se evidencia que a la fecha se dio cumplimiento de los casos expuestos, se realizó seguimiento frente a los casos, a partir de la implementacion en los tiempos, se agrego el item de tiempo el cual esta divido en 3 categorias:
Tiempo de solucion de 0 a 5 dias, nos indica cumplimiento eficiente, dentro de lo normal.
Tiempo de solución de 5 a 10 días, nos indica cumplimiento, fuera del rango normal.
Tiempo de solución más de 10 días,  nos indica que no se dio cumplimiento dentro del rango estipulado como normal y que se debe trabajar  o realizar seguimiento frente al tema, verificando lo sucedido y las instancias en el proceso, de esta manera mejorar nuestros tiempos frente a la solucion de casos expuestos en la mesa de ayuda antes los usuarios, no se evidenciaron casos fuera del rango de tiempo estipulados como normal.</t>
  </si>
  <si>
    <t>Se evidencia que a la fecha se dio cumplimiento de los casos expuestos, se realizó seguimiento de los casos demarcados con Tiempo de solución de más de 10 días, en total se registraron 3 casos a los cuales se les hizo seguimiento, se evidenció solución de los casos en los tiempos oportunos, más no se evidencia el cierre total del mismo, se notificó a los usuarios implicados cerrar sus casos una vez se lleven a cabo.</t>
  </si>
  <si>
    <r>
      <t xml:space="preserve">Se evidencia el cumplimiento de las metas fijadas para los indicadores medidos durante este periodo entre los cuales se describen continuación: 
</t>
    </r>
    <r>
      <rPr>
        <b/>
        <sz val="11"/>
        <color theme="1"/>
        <rFont val="Arial"/>
        <family val="2"/>
      </rPr>
      <t>1. Índice de reciclaje:</t>
    </r>
    <r>
      <rPr>
        <sz val="11"/>
        <color theme="1"/>
        <rFont val="Arial"/>
        <family val="2"/>
      </rPr>
      <t xml:space="preserve"> se evidencia  un porcentaje de cumplimiento del 22%, para el mismo indicador en enero de 2019 este fue del  29%, la diferencia se atribuye a la reducción del uso de plásticos en las áreas de las oficinas, debido a los cambios de materiales de utensilios domésticos, entre algunas otros.  
</t>
    </r>
    <r>
      <rPr>
        <b/>
        <sz val="11"/>
        <color theme="1"/>
        <rFont val="Arial"/>
        <family val="2"/>
      </rPr>
      <t xml:space="preserve">2. Cantidad de Residuos: </t>
    </r>
    <r>
      <rPr>
        <sz val="11"/>
        <color theme="1"/>
        <rFont val="Arial"/>
        <family val="2"/>
      </rPr>
      <t xml:space="preserve">Se cumple ampliamente la meta fijada con una producción total de  169,05 así mismo se evidencia una reducción del 11,3% para el mismo periodo en el año anterior.  
</t>
    </r>
    <r>
      <rPr>
        <b/>
        <sz val="11"/>
        <color theme="1"/>
        <rFont val="Arial"/>
        <family val="2"/>
      </rPr>
      <t>3. Residuos Peligrosos:</t>
    </r>
    <r>
      <rPr>
        <sz val="11"/>
        <color theme="1"/>
        <rFont val="Arial"/>
        <family val="2"/>
      </rPr>
      <t xml:space="preserve"> No se registra para este periodo. 
</t>
    </r>
    <r>
      <rPr>
        <b/>
        <sz val="11"/>
        <color theme="1"/>
        <rFont val="Arial"/>
        <family val="2"/>
      </rPr>
      <t>4. Consumo de agua:</t>
    </r>
    <r>
      <rPr>
        <sz val="11"/>
        <color theme="1"/>
        <rFont val="Arial"/>
        <family val="2"/>
      </rPr>
      <t xml:space="preserve"> Se evidencia cumplimiento dela meta establecida  para este indicador
</t>
    </r>
    <r>
      <rPr>
        <b/>
        <sz val="11"/>
        <color theme="1"/>
        <rFont val="Arial"/>
        <family val="2"/>
      </rPr>
      <t>5. Volumen de Vertimiento:</t>
    </r>
    <r>
      <rPr>
        <sz val="11"/>
        <color theme="1"/>
        <rFont val="Arial"/>
        <family val="2"/>
      </rPr>
      <t xml:space="preserve"> Se alcanzó el cumplimiento de la meta, con un vertimiento total de 10 m3, así mismo se destaca una reducción en el mismo con respecto al mismo periodo en el año anterior de un 28,6% 
</t>
    </r>
    <r>
      <rPr>
        <b/>
        <sz val="11"/>
        <color theme="1"/>
        <rFont val="Arial"/>
        <family val="2"/>
      </rPr>
      <t xml:space="preserve">6. Consumo de Energía: </t>
    </r>
    <r>
      <rPr>
        <sz val="11"/>
        <color theme="1"/>
        <rFont val="Arial"/>
        <family val="2"/>
      </rPr>
      <t xml:space="preserve">Se cumple la meta fijada para el indicador con una relación del 0,50 kWh/ton Mov y una reducción en el consumo con respecto al mismo periodo para el año anterior del  38,3%  denotando mayor eficiencia en su uso. 
</t>
    </r>
    <r>
      <rPr>
        <b/>
        <sz val="11"/>
        <color theme="1"/>
        <rFont val="Arial"/>
        <family val="2"/>
      </rPr>
      <t>7. Consumo de Gas Natural:</t>
    </r>
    <r>
      <rPr>
        <sz val="11"/>
        <color theme="1"/>
        <rFont val="Arial"/>
        <family val="2"/>
      </rPr>
      <t xml:space="preserve"> Se cumple la meta fijada para este indicador con una relación de 0,69 m3/Ton Mov, y se evidencia un incremento del consumo con respeto al mismo periodo en el año 2020 del 13,8%
En general el ICA para este periodo alcanzo un cumplimiento del 100%  </t>
    </r>
  </si>
  <si>
    <r>
      <t xml:space="preserve">Para el periodo evaluado se obtuvo un cumplimiento general del 86%, a continuación, se describen los resultados de los indicadores que hace parte de este índice: 
</t>
    </r>
    <r>
      <rPr>
        <b/>
        <sz val="11"/>
        <color theme="1"/>
        <rFont val="Arial"/>
        <family val="2"/>
      </rPr>
      <t>1. Índice de reciclaje</t>
    </r>
    <r>
      <rPr>
        <sz val="11"/>
        <color theme="1"/>
        <rFont val="Arial"/>
        <family val="2"/>
      </rPr>
      <t xml:space="preserve">: se evidencia un porcentaje de cumplimiento del 18 %, para el mismo indicador en febrero de 2020 este fue del 39%, la diferencia se atribuye a la reducción del uso de plásticos en las áreas de las oficinas, debido a los cambios de materiales de utensilios domésticos, entre algunas otros.  
</t>
    </r>
    <r>
      <rPr>
        <b/>
        <sz val="11"/>
        <color theme="1"/>
        <rFont val="Arial"/>
        <family val="2"/>
      </rPr>
      <t>2. Cantidad de Residuos:</t>
    </r>
    <r>
      <rPr>
        <sz val="11"/>
        <color theme="1"/>
        <rFont val="Arial"/>
        <family val="2"/>
      </rPr>
      <t xml:space="preserve"> Se Presenta cumplimiento de la meta establecida, con 275.3 kg de residuos y se presentó una reducción con respecto al año anterior del 17.6%
</t>
    </r>
    <r>
      <rPr>
        <b/>
        <sz val="11"/>
        <color theme="1"/>
        <rFont val="Arial"/>
        <family val="2"/>
      </rPr>
      <t>3. Residuos Peligrosos:</t>
    </r>
    <r>
      <rPr>
        <sz val="11"/>
        <color theme="1"/>
        <rFont val="Arial"/>
        <family val="2"/>
      </rPr>
      <t xml:space="preserve"> No se realizó recolección de residuos durante este periodo 
</t>
    </r>
    <r>
      <rPr>
        <b/>
        <sz val="11"/>
        <color theme="1"/>
        <rFont val="Arial"/>
        <family val="2"/>
      </rPr>
      <t xml:space="preserve">4. Consumo de agua: </t>
    </r>
    <r>
      <rPr>
        <sz val="11"/>
        <color theme="1"/>
        <rFont val="Arial"/>
        <family val="2"/>
      </rPr>
      <t xml:space="preserve">Se evidencia cumplimiento de la meta establecida para este indicador con un valor de 0.01m3/ton mov.
</t>
    </r>
    <r>
      <rPr>
        <b/>
        <sz val="11"/>
        <color theme="1"/>
        <rFont val="Arial"/>
        <family val="2"/>
      </rPr>
      <t xml:space="preserve">5. Volumen de Vertimiento: </t>
    </r>
    <r>
      <rPr>
        <sz val="11"/>
        <color theme="1"/>
        <rFont val="Arial"/>
        <family val="2"/>
      </rPr>
      <t xml:space="preserve">Se alcanzó el cumplimiento de la meta, con un vertimiento total de 15m3, se evidencia un incremento en relación al mismo periodo en el año anterior de un 2.7%. 
</t>
    </r>
    <r>
      <rPr>
        <b/>
        <sz val="11"/>
        <color theme="1"/>
        <rFont val="Arial"/>
        <family val="2"/>
      </rPr>
      <t xml:space="preserve">6. Consumo de Energía: </t>
    </r>
    <r>
      <rPr>
        <sz val="11"/>
        <color theme="1"/>
        <rFont val="Arial"/>
        <family val="2"/>
      </rPr>
      <t xml:space="preserve">Se cumple la meta fijada para el indicador con una relación del 0,72 kWh/ton Mov, en comparación con el año anterior para este periodo se evidencia una reducción del 17.2% 
</t>
    </r>
    <r>
      <rPr>
        <b/>
        <sz val="11"/>
        <color theme="1"/>
        <rFont val="Arial"/>
        <family val="2"/>
      </rPr>
      <t xml:space="preserve">7. Consumo de Gas Natural: </t>
    </r>
    <r>
      <rPr>
        <sz val="11"/>
        <color theme="1"/>
        <rFont val="Arial"/>
        <family val="2"/>
      </rPr>
      <t>Se cumple la meta fijada para este indicador con una relación de 0,76m3/Ton Mov
En general el ICA para este periodo alcanzo la meta de cumplimiento del 100%.</t>
    </r>
  </si>
  <si>
    <r>
      <t xml:space="preserve">Para el periodo evaluado se obtuvo un cumplimiento del 100%,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para este periodo alcanzando un 21%, para el mismo periodo también se presenta cumplimiento del 100% 
</t>
    </r>
    <r>
      <rPr>
        <b/>
        <sz val="11"/>
        <color theme="1"/>
        <rFont val="Arial"/>
        <family val="2"/>
      </rPr>
      <t xml:space="preserve">2. Cantidad de Residuos: </t>
    </r>
    <r>
      <rPr>
        <sz val="11"/>
        <color theme="1"/>
        <rFont val="Arial"/>
        <family val="2"/>
      </rPr>
      <t xml:space="preserve"> se evidencia un porcentaje de cumplimiento del 100%, en comparación con el mismo periodo de marzo de 2019, se presenta una reducción del 0,1% de la cantidad total generada la diferencia es atribuible al incremento de operaciones 24 horas durante este periodo. 
</t>
    </r>
    <r>
      <rPr>
        <b/>
        <sz val="11"/>
        <color theme="1"/>
        <rFont val="Arial"/>
        <family val="2"/>
      </rPr>
      <t>3. Residuos Peligrosos:</t>
    </r>
    <r>
      <rPr>
        <sz val="11"/>
        <color theme="1"/>
        <rFont val="Arial"/>
        <family val="2"/>
      </rPr>
      <t xml:space="preserve"> Para este periodo no se presentó recolección de residuos peligrosos debido a la baja tasa de generación de los mismos, cumpliendo así la meta establecida, para este mismo periodo del año pasado, tampoco se registra generación de residuos peligrosos.   
</t>
    </r>
    <r>
      <rPr>
        <b/>
        <sz val="11"/>
        <color theme="1"/>
        <rFont val="Arial"/>
        <family val="2"/>
      </rPr>
      <t>4. Consumo de agua:</t>
    </r>
    <r>
      <rPr>
        <sz val="11"/>
        <color theme="1"/>
        <rFont val="Arial"/>
        <family val="2"/>
      </rPr>
      <t xml:space="preserve"> Se evidencia cumplimiento de la meta establecida para este indicador, y en comparación con el mismo periodo para el año 2019 se obtuvo un incremento superior al 69.2% en la relación consumo de agua toneladas movilizadas, esto es atribuible a la alta actividad de operaciones realizadas durante este mes. 
</t>
    </r>
    <r>
      <rPr>
        <b/>
        <sz val="11"/>
        <color theme="1"/>
        <rFont val="Arial"/>
        <family val="2"/>
      </rPr>
      <t>5. Volumen de Vertimiento:</t>
    </r>
    <r>
      <rPr>
        <sz val="11"/>
        <color theme="1"/>
        <rFont val="Arial"/>
        <family val="2"/>
      </rPr>
      <t xml:space="preserve"> Se alcanzó el cumplimiento de la meta, con un vertimiento total de 10 m3, se evidencia una reducción en relación al mismo periodo en el año anterior de un 7% 
</t>
    </r>
    <r>
      <rPr>
        <b/>
        <sz val="11"/>
        <color theme="1"/>
        <rFont val="Arial"/>
        <family val="2"/>
      </rPr>
      <t xml:space="preserve">6. Consumo de Energía: </t>
    </r>
    <r>
      <rPr>
        <sz val="11"/>
        <color theme="1"/>
        <rFont val="Arial"/>
        <family val="2"/>
      </rPr>
      <t xml:space="preserve">Se cumple la meta fijada para el indicador con una relación del 1,17 kWh/ton Mov, en comparación con el año anterior para este periodo se evidencia un incremento del 80.2%
</t>
    </r>
    <r>
      <rPr>
        <b/>
        <sz val="11"/>
        <color theme="1"/>
        <rFont val="Arial"/>
        <family val="2"/>
      </rPr>
      <t>7. Consumo de Gas Natural:</t>
    </r>
    <r>
      <rPr>
        <sz val="11"/>
        <color theme="1"/>
        <rFont val="Arial"/>
        <family val="2"/>
      </rPr>
      <t xml:space="preserve"> Se cumple la meta fijada para este indicador con una relación de 1,76 m3/Ton Mov
En general el ICA para este periodo alcanzo la meta de cumplimiento del 100%, cumpliendo todas las metas fijadas de cada indicador, para el mismo periodo del año anterior se presentó </t>
    </r>
  </si>
  <si>
    <r>
      <t xml:space="preserve">Para el periodo evaluado se obtuvo un cumplimiento del 100%,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para este periodo alcanzando un 26%, al compararse con el mismo mes para el año 2019 donde también se alcanzó 100% de la meta con un índice de reciclaje del 39%. esta variación es atribuible a la disminución del uso del plástico en nuestras operaciones. 
</t>
    </r>
    <r>
      <rPr>
        <b/>
        <sz val="11"/>
        <color theme="1"/>
        <rFont val="Arial"/>
        <family val="2"/>
      </rPr>
      <t>2. Cantidad de Residuos:</t>
    </r>
    <r>
      <rPr>
        <sz val="11"/>
        <color theme="1"/>
        <rFont val="Arial"/>
        <family val="2"/>
      </rPr>
      <t xml:space="preserve">  se cumplió la meta establecida con un total  248,45 kg de residuos 
</t>
    </r>
    <r>
      <rPr>
        <b/>
        <sz val="11"/>
        <color theme="1"/>
        <rFont val="Arial"/>
        <family val="2"/>
      </rPr>
      <t xml:space="preserve">3. Residuos Peligrosos: </t>
    </r>
    <r>
      <rPr>
        <sz val="11"/>
        <color theme="1"/>
        <rFont val="Arial"/>
        <family val="2"/>
      </rPr>
      <t xml:space="preserve">Se reporta cumplimiento de la meta con una generación de 476 kg por debajo del límite establecido de 500 kg.
</t>
    </r>
    <r>
      <rPr>
        <b/>
        <sz val="11"/>
        <color theme="1"/>
        <rFont val="Arial"/>
        <family val="2"/>
      </rPr>
      <t>4. Consumo de agua:</t>
    </r>
    <r>
      <rPr>
        <sz val="11"/>
        <color theme="1"/>
        <rFont val="Arial"/>
        <family val="2"/>
      </rPr>
      <t xml:space="preserve"> Se evidencia cumplimiento de la meta establecida para este indicador, y en comparación con el mismo periodo para el año 2019 se obtuvo una disminución del 23.5 % 
</t>
    </r>
    <r>
      <rPr>
        <b/>
        <sz val="11"/>
        <color theme="1"/>
        <rFont val="Arial"/>
        <family val="2"/>
      </rPr>
      <t>5. Volumen de Vertimiento:</t>
    </r>
    <r>
      <rPr>
        <sz val="11"/>
        <color theme="1"/>
        <rFont val="Arial"/>
        <family val="2"/>
      </rPr>
      <t xml:space="preserve"> Se alcanzó el cumplimiento de la meta, con un vertimiento total de 6m3, se evidencia una reducción en relación al mismo periodo en el año anterior de un 122%.
</t>
    </r>
    <r>
      <rPr>
        <b/>
        <sz val="11"/>
        <color theme="1"/>
        <rFont val="Arial"/>
        <family val="2"/>
      </rPr>
      <t>6. Consumo de Energía:</t>
    </r>
    <r>
      <rPr>
        <sz val="11"/>
        <color theme="1"/>
        <rFont val="Arial"/>
        <family val="2"/>
      </rPr>
      <t xml:space="preserve"> Se cumple la meta fijada para el indicador con una relación del 0,48 kWh/ton Mov, en comparación con el año anterior para este periodo se evidencia una reducción del 31.1% 
</t>
    </r>
    <r>
      <rPr>
        <b/>
        <sz val="11"/>
        <color theme="1"/>
        <rFont val="Arial"/>
        <family val="2"/>
      </rPr>
      <t xml:space="preserve">7. Consumo de Gas Natural: </t>
    </r>
    <r>
      <rPr>
        <sz val="11"/>
        <color theme="1"/>
        <rFont val="Arial"/>
        <family val="2"/>
      </rPr>
      <t>Se cumple la meta fijada para este indicador con una relación de 1,01 m3/Ton Mov</t>
    </r>
  </si>
  <si>
    <r>
      <t>Para el periodo evaluado se obtuvo un cumplimiento del 86%,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20%, al compararse con el mismo mes para el año 2019 donde también se alcanzó 100% de la meta con un índice de reciclaje del 36%. esta variación es atribuible a la disminución del uso del plástico en nuestras operaciones. 
</t>
    </r>
    <r>
      <rPr>
        <b/>
        <sz val="11"/>
        <color theme="1"/>
        <rFont val="Arial"/>
        <family val="2"/>
      </rPr>
      <t>2. Cantidad de Residuos:</t>
    </r>
    <r>
      <rPr>
        <sz val="11"/>
        <color theme="1"/>
        <rFont val="Arial"/>
        <family val="2"/>
      </rPr>
      <t xml:space="preserve">  Se cumplió la meta establecida con un total  283,9 kg al estar or debado de 290 kg valor de la meta fijada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0,017 m3/ton, y en comparación con el mismo periodo para el año 2019 se obtuvo un incremento del 19,7% 
</t>
    </r>
    <r>
      <rPr>
        <b/>
        <sz val="11"/>
        <color theme="1"/>
        <rFont val="Arial"/>
        <family val="2"/>
      </rPr>
      <t>5. Volumen de Vertimiento:</t>
    </r>
    <r>
      <rPr>
        <sz val="11"/>
        <color theme="1"/>
        <rFont val="Arial"/>
        <family val="2"/>
      </rPr>
      <t xml:space="preserve"> Se alcanzó el cumplimiento de la meta, con un vertimiento total de 7m3, se evidencia una reducción en relación al mismo periodo en el año anterior de un 1,4%.
</t>
    </r>
    <r>
      <rPr>
        <b/>
        <sz val="11"/>
        <color theme="1"/>
        <rFont val="Arial"/>
        <family val="2"/>
      </rPr>
      <t xml:space="preserve">6. Consumo de Energía: </t>
    </r>
    <r>
      <rPr>
        <sz val="11"/>
        <color theme="1"/>
        <rFont val="Arial"/>
        <family val="2"/>
      </rPr>
      <t xml:space="preserve">Se cumple la meta fijada para el indicador con una relación del 1,23 kWh/ton Mov, en comparación con el año anterior para este periodo se evidencia un incremento del 48,6% 
</t>
    </r>
    <r>
      <rPr>
        <b/>
        <sz val="11"/>
        <color theme="1"/>
        <rFont val="Arial"/>
        <family val="2"/>
      </rPr>
      <t>7. Consumo de Gas Natural:</t>
    </r>
    <r>
      <rPr>
        <sz val="11"/>
        <color theme="1"/>
        <rFont val="Arial"/>
        <family val="2"/>
      </rPr>
      <t xml:space="preserve"> no se cumple la meta fijada para este indicador con una relación de  2,01 m3/Ton Mov, siendo superior a la meta del 2 m3/ton mov</t>
    </r>
  </si>
  <si>
    <r>
      <t>Para el periodo evaluado se obtuvo un cumplimiento del 100%,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29%, al compararse con el mismo mes para el año 2019 donde también se alcanzó 100% de la meta con un índice de reciclaje del 45%.
</t>
    </r>
    <r>
      <rPr>
        <b/>
        <sz val="11"/>
        <color theme="1"/>
        <rFont val="Arial"/>
        <family val="2"/>
      </rPr>
      <t>2. Cantidad de Residuos:</t>
    </r>
    <r>
      <rPr>
        <sz val="11"/>
        <color theme="1"/>
        <rFont val="Arial"/>
        <family val="2"/>
      </rPr>
      <t xml:space="preserve">  Se cumplió la meta establecida con un total  283,9 kg al estar por debado de 290 kg valor de la meta fijada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0,019 m3/ton, no superamndo la meta establecida del 0,02 m3/ton.
</t>
    </r>
    <r>
      <rPr>
        <b/>
        <sz val="11"/>
        <color theme="1"/>
        <rFont val="Arial"/>
        <family val="2"/>
      </rPr>
      <t>5. Volumen de Vertimiento:</t>
    </r>
    <r>
      <rPr>
        <sz val="11"/>
        <color theme="1"/>
        <rFont val="Arial"/>
        <family val="2"/>
      </rPr>
      <t xml:space="preserve"> Se alcanzó el cumplimiento de la meta, con un vertimiento total de 7m3, se evidencia una reducción en relación al mismo periodo en el año anterior de un 12,9%.
</t>
    </r>
    <r>
      <rPr>
        <b/>
        <sz val="11"/>
        <color theme="1"/>
        <rFont val="Arial"/>
        <family val="2"/>
      </rPr>
      <t xml:space="preserve">6. Consumo de Energía: </t>
    </r>
    <r>
      <rPr>
        <sz val="11"/>
        <color theme="1"/>
        <rFont val="Arial"/>
        <family val="2"/>
      </rPr>
      <t xml:space="preserve">Se cumple la meta fijada para el indicador con una relación del 1,23 kWh/ton Mov, en comparación con el año anterior para este periodo se evidencia un incremento del 48,6% 
</t>
    </r>
    <r>
      <rPr>
        <b/>
        <sz val="11"/>
        <color theme="1"/>
        <rFont val="Arial"/>
        <family val="2"/>
      </rPr>
      <t>7. Consumo de Gas Natural:</t>
    </r>
    <r>
      <rPr>
        <sz val="11"/>
        <color theme="1"/>
        <rFont val="Arial"/>
        <family val="2"/>
      </rPr>
      <t xml:space="preserve"> Se cumple la meta fijada para este indicador con una relación de  1,46 m3/Ton Mov. </t>
    </r>
  </si>
  <si>
    <r>
      <t>Para el periodo evaluado se obtuvo un cumplimiento del 100%,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26%, al compararse con el mismo mes para el año 2019 donde también se alcanzó 100% de la meta con un índice de reciclaje del 40%.
</t>
    </r>
    <r>
      <rPr>
        <b/>
        <sz val="11"/>
        <color theme="1"/>
        <rFont val="Arial"/>
        <family val="2"/>
      </rPr>
      <t>2. Cantidad de Residuos:</t>
    </r>
    <r>
      <rPr>
        <sz val="11"/>
        <color theme="1"/>
        <rFont val="Arial"/>
        <family val="2"/>
      </rPr>
      <t xml:space="preserve">  Se cumplió la meta establecida con un total  282,2 kg al estar por debado de 290 kg valor de la meta fijada, para el mismo periodo en el año 2019, la meta no fue alcanzada al sobrepasar el limite establecido.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 m3/ton, no superando la meta establecida del 0,02 m3/ton, para julio del año anterior el idicador no se cumplio al obtener una relación m3/ton  superior a la meta fijada, por otra parte se rescata que este año los condensados de la caldera han podido ser recirculados de forma más regular que para el año 2019.
</t>
    </r>
    <r>
      <rPr>
        <b/>
        <sz val="11"/>
        <color theme="1"/>
        <rFont val="Arial"/>
        <family val="2"/>
      </rPr>
      <t>5. Volumen de Vertimiento:</t>
    </r>
    <r>
      <rPr>
        <sz val="11"/>
        <color theme="1"/>
        <rFont val="Arial"/>
        <family val="2"/>
      </rPr>
      <t xml:space="preserve"> Se alcanzó el cumplimiento de la meta, con un vertimiento total de 9m3, se evidencia un incremento con relación al mismo periodo en el año anterior correspondinte al 2,2%.
</t>
    </r>
    <r>
      <rPr>
        <b/>
        <sz val="11"/>
        <color theme="1"/>
        <rFont val="Arial"/>
        <family val="2"/>
      </rPr>
      <t xml:space="preserve">6. Consumo de Energía: </t>
    </r>
    <r>
      <rPr>
        <sz val="11"/>
        <color theme="1"/>
        <rFont val="Arial"/>
        <family val="2"/>
      </rPr>
      <t xml:space="preserve">Se cumple la meta fijada para el indicador con una relación del 0,55 kWh/ton Mov, en comparación con el año anterior para este periodo se evidencia una reducción del 77,5% 
</t>
    </r>
    <r>
      <rPr>
        <b/>
        <sz val="11"/>
        <color theme="1"/>
        <rFont val="Arial"/>
        <family val="2"/>
      </rPr>
      <t>7. Consumo de Gas Natural:</t>
    </r>
    <r>
      <rPr>
        <sz val="11"/>
        <color theme="1"/>
        <rFont val="Arial"/>
        <family val="2"/>
      </rPr>
      <t xml:space="preserve"> Se cumple la meta fijada para este indicador con una relación de  0,69 m3/Ton Mov. </t>
    </r>
  </si>
  <si>
    <r>
      <t>Para el periodo evaluado se obtuvo un cumplimiento del 86%,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26%, al compararse con el mismo mes para el año 2019 donde también se alcanzó 100% de la meta con un índice de reciclaje del 68%. esta variación es atribuible a la disminución del uso del plástico en nuestras operaciones. 
</t>
    </r>
    <r>
      <rPr>
        <b/>
        <sz val="11"/>
        <color theme="1"/>
        <rFont val="Arial"/>
        <family val="2"/>
      </rPr>
      <t>2. Cantidad de Residuos:</t>
    </r>
    <r>
      <rPr>
        <sz val="11"/>
        <color theme="1"/>
        <rFont val="Arial"/>
        <family val="2"/>
      </rPr>
      <t xml:space="preserve">  Se cumplió la meta establecida con un total  283,9 kg al estar or debado de 290 kg valor de la meta fijada
</t>
    </r>
    <r>
      <rPr>
        <b/>
        <sz val="11"/>
        <color theme="1"/>
        <rFont val="Arial"/>
        <family val="2"/>
      </rPr>
      <t xml:space="preserve">3. Residuos Peligrosos: </t>
    </r>
    <r>
      <rPr>
        <sz val="11"/>
        <color theme="1"/>
        <rFont val="Arial"/>
        <family val="2"/>
      </rPr>
      <t xml:space="preserve">Para el periodo reportado no se realizó recolección de residuos peligrosos. 
</t>
    </r>
    <r>
      <rPr>
        <b/>
        <sz val="11"/>
        <color theme="1"/>
        <rFont val="Arial"/>
        <family val="2"/>
      </rPr>
      <t xml:space="preserve">4. Consumo de agua: </t>
    </r>
    <r>
      <rPr>
        <sz val="11"/>
        <color theme="1"/>
        <rFont val="Arial"/>
        <family val="2"/>
      </rPr>
      <t xml:space="preserve">Se evidencia cumplimiento de la meta establecida para este indicador con un valor de 0,017 m3/ton, y en comparación con el mismo periodo para el año 2019 se obtuvo un incremento del 19,7% 
</t>
    </r>
    <r>
      <rPr>
        <b/>
        <sz val="11"/>
        <color theme="1"/>
        <rFont val="Arial"/>
        <family val="2"/>
      </rPr>
      <t>5. Volumen de Vertimiento:</t>
    </r>
    <r>
      <rPr>
        <sz val="11"/>
        <color theme="1"/>
        <rFont val="Arial"/>
        <family val="2"/>
      </rPr>
      <t xml:space="preserve"> Se alcanzó el cumplimiento de la meta, con un vertimiento total de 7m3, se evidencia una reducción en relación al mismo periodo en el año anterior de un 1,4%.
</t>
    </r>
    <r>
      <rPr>
        <b/>
        <sz val="11"/>
        <color theme="1"/>
        <rFont val="Arial"/>
        <family val="2"/>
      </rPr>
      <t xml:space="preserve">6. Consumo de Energía: </t>
    </r>
    <r>
      <rPr>
        <sz val="11"/>
        <color theme="1"/>
        <rFont val="Arial"/>
        <family val="2"/>
      </rPr>
      <t xml:space="preserve">Se cumple la meta fijada para el indicador con una relación del 1,23 kWh/ton Mov, en comparación con el año anterior para este periodo se evidencia un incremento del 48,6% 
</t>
    </r>
    <r>
      <rPr>
        <b/>
        <sz val="11"/>
        <color theme="1"/>
        <rFont val="Arial"/>
        <family val="2"/>
      </rPr>
      <t>7. Consumo de Gas Natural:</t>
    </r>
    <r>
      <rPr>
        <sz val="11"/>
        <color theme="1"/>
        <rFont val="Arial"/>
        <family val="2"/>
      </rPr>
      <t xml:space="preserve"> no se cumple la meta fijada para este indicador con una relación de  2,01 m3/Ton Mov, siendo superior a la meta del 2 m3/ton mov</t>
    </r>
  </si>
  <si>
    <r>
      <t>Para el periodo evaluado se obtuvo un cumplimiento del 86%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para este periodo alcanzando un 55%, al compararse con el mismo mes para el año 2019 donde también se alcanzó 100% de la meta con un índice de reciclaje del 75%. 
</t>
    </r>
    <r>
      <rPr>
        <b/>
        <sz val="11"/>
        <color theme="1"/>
        <rFont val="Arial"/>
        <family val="2"/>
      </rPr>
      <t>2. Cantidad de Residuos:</t>
    </r>
    <r>
      <rPr>
        <sz val="11"/>
        <color theme="1"/>
        <rFont val="Arial"/>
        <family val="2"/>
      </rPr>
      <t xml:space="preserve">  se sobrepasó el límite establecido de 290 kg, al registrarse en 311,9 kg, esto a causa del incremento en residuos ordinarios a causa de las jornadas de limpieza realizadas en planta.  
</t>
    </r>
    <r>
      <rPr>
        <b/>
        <sz val="11"/>
        <color theme="1"/>
        <rFont val="Arial"/>
        <family val="2"/>
      </rPr>
      <t xml:space="preserve">3. Residuos Peligrosos: </t>
    </r>
    <r>
      <rPr>
        <sz val="11"/>
        <color theme="1"/>
        <rFont val="Arial"/>
        <family val="2"/>
      </rPr>
      <t xml:space="preserve">Para el periodo reportado se alcanzó la meta al no sobrepasar los 500 kg, que se establecieron como límite máximo de generación. 
</t>
    </r>
    <r>
      <rPr>
        <b/>
        <sz val="11"/>
        <color theme="1"/>
        <rFont val="Arial"/>
        <family val="2"/>
      </rPr>
      <t xml:space="preserve">4. Consumo de agua: </t>
    </r>
    <r>
      <rPr>
        <sz val="11"/>
        <color theme="1"/>
        <rFont val="Arial"/>
        <family val="2"/>
      </rPr>
      <t xml:space="preserve">Se reporte cumplimiento de la meta establecida para este indicador con un valor de 0,019 m3/ton, y en comparación con el mismo periodo para el año 2019 se obtuvo un incremento del 31,3% 
</t>
    </r>
    <r>
      <rPr>
        <b/>
        <sz val="11"/>
        <color theme="1"/>
        <rFont val="Arial"/>
        <family val="2"/>
      </rPr>
      <t>5. Volumen de Vertimiento:</t>
    </r>
    <r>
      <rPr>
        <sz val="11"/>
        <color theme="1"/>
        <rFont val="Arial"/>
        <family val="2"/>
      </rPr>
      <t xml:space="preserve"> Se alcanzó el cumplimiento de la meta, con un vertimiento total de 10,8 m3, se evidencia un incremento en relación al mismo periodo en el año anterior de 7%.
</t>
    </r>
    <r>
      <rPr>
        <b/>
        <sz val="11"/>
        <color theme="1"/>
        <rFont val="Arial"/>
        <family val="2"/>
      </rPr>
      <t xml:space="preserve">6. Consumo de Energía: </t>
    </r>
    <r>
      <rPr>
        <sz val="11"/>
        <color theme="1"/>
        <rFont val="Arial"/>
        <family val="2"/>
      </rPr>
      <t xml:space="preserve">Se cumple la meta fijada para el indicador con una relación del   0,71 kWh/ton Mov, en comparación con el año anterior para este periodo se evidencia un incremento del 28,4% 
</t>
    </r>
    <r>
      <rPr>
        <b/>
        <sz val="11"/>
        <color theme="1"/>
        <rFont val="Arial"/>
        <family val="2"/>
      </rPr>
      <t>7. Consumo de Gas Natural:</t>
    </r>
    <r>
      <rPr>
        <sz val="11"/>
        <color theme="1"/>
        <rFont val="Arial"/>
        <family val="2"/>
      </rPr>
      <t xml:space="preserve"> se cumple la meta fijada para este indicador con una relación de  0,79 m3/Ton Mov, con respecto al consumo del año anterior se presenta un incremento del 19,2%</t>
    </r>
  </si>
  <si>
    <r>
      <t>Para el periodo evaluado se obtuvo un cumplimiento del 100%, a continuación, se describen los resultados de los indicadores que hace parte de este índice: 
1.</t>
    </r>
    <r>
      <rPr>
        <b/>
        <sz val="11"/>
        <color theme="1"/>
        <rFont val="Arial"/>
        <family val="2"/>
      </rPr>
      <t xml:space="preserve"> Índice de reciclaje:</t>
    </r>
    <r>
      <rPr>
        <sz val="11"/>
        <color theme="1"/>
        <rFont val="Arial"/>
        <family val="2"/>
      </rPr>
      <t xml:space="preserve"> Se presenta cumplimiento de este indicador superando el porcentaje minimo proyectado para el reciclaje en oficinas, el porcentaje para el mes de octubre fue de 29%
</t>
    </r>
    <r>
      <rPr>
        <b/>
        <sz val="11"/>
        <color theme="1"/>
        <rFont val="Arial"/>
        <family val="2"/>
      </rPr>
      <t>2. Cantidad de Residuos:</t>
    </r>
    <r>
      <rPr>
        <sz val="11"/>
        <color theme="1"/>
        <rFont val="Arial"/>
        <family val="2"/>
      </rPr>
      <t xml:space="preserve">  se alcanzó la meta al no sobrepasar el  límite establecido de 290 kg, al registrarse en 234,7 kg.
</t>
    </r>
    <r>
      <rPr>
        <b/>
        <sz val="11"/>
        <color theme="1"/>
        <rFont val="Arial"/>
        <family val="2"/>
      </rPr>
      <t xml:space="preserve">3. Residuos Peligrosos: </t>
    </r>
    <r>
      <rPr>
        <sz val="11"/>
        <color theme="1"/>
        <rFont val="Arial"/>
        <family val="2"/>
      </rPr>
      <t xml:space="preserve">No se reportó recolección de Residuos peligrosos durante este periodo. 
</t>
    </r>
    <r>
      <rPr>
        <b/>
        <sz val="11"/>
        <color theme="1"/>
        <rFont val="Arial"/>
        <family val="2"/>
      </rPr>
      <t xml:space="preserve">4. Consumo de agua: </t>
    </r>
    <r>
      <rPr>
        <sz val="11"/>
        <color theme="1"/>
        <rFont val="Arial"/>
        <family val="2"/>
      </rPr>
      <t xml:space="preserve">Se reporta cumplimiento de la meta establecida para este indicador con un valor de  0,013 m3/ton, y en comparación con el mismo periodo para el año 2019 se obtuvo una disminución del 17,6% 
</t>
    </r>
    <r>
      <rPr>
        <b/>
        <sz val="11"/>
        <color theme="1"/>
        <rFont val="Arial"/>
        <family val="2"/>
      </rPr>
      <t>5. Volumen de Vertimiento:</t>
    </r>
    <r>
      <rPr>
        <sz val="11"/>
        <color theme="1"/>
        <rFont val="Arial"/>
        <family val="2"/>
      </rPr>
      <t xml:space="preserve"> Se alcanzó el cumplimiento de la meta, con un vertimiento total de 10,50 m3, se evidencia un incremento en relación al mismo periodo en el año anterior de 14,3%.
</t>
    </r>
    <r>
      <rPr>
        <b/>
        <sz val="11"/>
        <color theme="1"/>
        <rFont val="Arial"/>
        <family val="2"/>
      </rPr>
      <t xml:space="preserve">6. Consumo de Energía: </t>
    </r>
    <r>
      <rPr>
        <sz val="11"/>
        <color theme="1"/>
        <rFont val="Arial"/>
        <family val="2"/>
      </rPr>
      <t xml:space="preserve">Se cumple la meta fijada para el indicador con una relación del  1,11 kWh/ton Mov, en comparación con el año anterior para este periodo se evidencia una disminución del 21,2% 
</t>
    </r>
    <r>
      <rPr>
        <b/>
        <sz val="11"/>
        <color theme="1"/>
        <rFont val="Arial"/>
        <family val="2"/>
      </rPr>
      <t>7. Consumo de Gas Natural:</t>
    </r>
    <r>
      <rPr>
        <sz val="11"/>
        <color theme="1"/>
        <rFont val="Arial"/>
        <family val="2"/>
      </rPr>
      <t xml:space="preserve">  Se cumple la meta fijada para este indicador con una relación de 0,49 m3/Ton Mov, con respecto al mismos periodo el año anterior se evidenció una disminución de 57,4%</t>
    </r>
  </si>
  <si>
    <t xml:space="preserve">Se obtuvo un cumplimiento del 100%, cumplimiento el valor establecido como limite superior del 95%, para este periodo el año anterior también se presentó el mismo nivel de cumplimiento. 
Los indicadores evaluados en este índice son. 
1. Quejas y reclamos: No se presentaron para este periodo 
2. Sanciones: No se presentaron para este periodo 
3. Capacitaciones: Acorde al programa de capacitación el mes de enero no fue asignado ningún tema. 
4. Accidentes Ambientales: No se presentaron para este periodo. </t>
  </si>
  <si>
    <t xml:space="preserve">Se obtuvo un cumplimiento del 100%, cumplimiento el valor establecido como limite superior del 95%, para este periodo el año anterior también se presentó el mismo nivel de cumplimiento. 
Los indicadores evaluados en este índice son. 
1. Quejas y reclamos: No se presentaron para este periodo 
2. Sanciones: No se presentaron para este periodo 
3. Capacitaciones: No se realizó programación
4. Accidentes Ambientales: No se presentaron para este periodo. </t>
  </si>
  <si>
    <t xml:space="preserve">Se obtuvo un cumplimiento del 86%, para este periodo el año anterior también se presentó nivel de cumplimiento del 80%.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</si>
  <si>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 xml:space="preserve">Se obtuvo un cumplimiento del 80%, para este periodo el año anterior también se presentó nivel de cumplimiento del 80%.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</si>
  <si>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 xml:space="preserve">Se obtuvo un cumplimiento del 80%, para este periodo el año anterior también se presentó nivel de cumplimiento del 100%.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</si>
  <si>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 xml:space="preserve">Se obtuvo un cumplimiento del 100%, para este periodo el año anterior también se presentó nivel de cumplimiento del 100%.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</si>
  <si>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 xml:space="preserve">Se obtuvo un cumplimiento del 100%, al compararlo con el mismo periodo el año inmediantamente anterior se obtuvo que este alcanzo un cumplimiento del 100%
Los indicadores evaluados en este índice son. 
1. Quejas y reclamos: No se presentaron para este periodo 
2. Sanciones: No se presentaron para este periodo 
3. Capacitaciones: No es posible realizar capacitaciones por emergencia COVID19  
4. Accidentes Ambientales: No se presentaron para este periodo. </t>
  </si>
  <si>
    <t xml:space="preserve">Con un numero de ordenes de 73 ejecutadas el Indice de cumplimiento en abril 2020  estuvo en 96,4%; abril de 2019 con un numero de ordenes de 18 ejecutadas fue de 90,0% </t>
  </si>
  <si>
    <t xml:space="preserve">Con un numero de ordenes de 43 ejecutadas el Indice de cumplimiento en abril 2020  estuvo en 100%; abril de 2019 con un numero de ordenes de 33 ejecutadas fue de 97,1% </t>
  </si>
  <si>
    <t xml:space="preserve">Con un numero de ordenes de 18 ejecutadas el Indice de cumplimiento en abril 2020  estuvo en 94,1%; abril de 2019 con un numero de ordenes de 27 ejecutadas fue de 100% </t>
  </si>
  <si>
    <t>Durante el mes de abril se presento una falla en la bomba 8, se fracturo la boluta del equipo por una sobre presion, fue una falla humana porque el operador cerro una valvula mientras el equipo continuava trabajando. Las 384h corresponden al tiempo que se tardo el proveedor en reparar la boluta</t>
  </si>
  <si>
    <t xml:space="preserve">Con un ritmo de trabajo de 24h y acomulando 600h en total, Durante el mes de Abril 2020, el sistema de vapor se mantuvo en servicio sin problemas o fallas. Se mantiene un estricto control operativo sobre el sistema, ademas de los mantenimiento que se realizan periodicamente </t>
  </si>
  <si>
    <t xml:space="preserve">Con un ritmo de trabajo de 24h y acomulando 550h en total, Durante el mes de Abril 2020, el sistema de vapor se mantuvo en servicio sin problemas o fallas. Se mantiene un estricto control operativo sobre el sistema, ademas de los mantenimiento que se realizan periodicamente </t>
  </si>
  <si>
    <t>Semestral</t>
  </si>
  <si>
    <t xml:space="preserve">Promedio (Puntaje obtenido/puntaje máximo) </t>
  </si>
  <si>
    <t>(# Mnttos ejecutados según plan) / (Total mnttos programadosxmes) x 100</t>
  </si>
  <si>
    <t>En el mes de Octubre se recibió una queja por parte del cliente Acepalma por las diferencias presentadas entre los pesos de los camiones remitidos por las extractoras y los pesos capturados por la bascula Terlica. Se le dio respuesta al cliente en los plazos estipulados por el procedimiento de quejas y reclamos; ademas, se realizó estudio comparativo de los pesos de la báscula de Terlica con los pesos de otras Básculas (SPSM-Caribbean-Tequendama), obteniendo como resultado que la Báscula de Terlica se encuentra conforme. se envia  informe y respuesta a Acepalma. No se presenta ninguna apelación por parte de Aceplma, por lo cual, la queja queda cerrada.</t>
  </si>
  <si>
    <t>En el mes de Noviembre no se recibieron solitudes, queja ni reclamos.</t>
  </si>
  <si>
    <t>Se cumplió con el indicador y se evidencia una disminucion en el % de mermas con respecto a Octubre. Lo anterior debido al cumplmiento en los requerimientos de temperatura durante la Exportacion de la MN AIGRAN D; ademas, se evidencia un rapido despacho de las IMPO de palma, lo cual, no permite que el producto se adhiera a los tanques (MN BARBOUNI Y MN CHEMBILK HONG KONG)</t>
  </si>
  <si>
    <t xml:space="preserve">Los mantenimientos no fueron realziados debido a que por la situacion de la pandemia, no se contaba con aprendices SENA, para realizar la actividad. Estos estaban suspendidos y fueron habilitados hasta el mes de AGOSTO.  Los mantenimientos se realizaron en el tiempo estipulado, dando cumplimiento al 100% de lo programado.
Se llevo acabo limpieza de Hardware y limpieza de Software (Eliminación de archivos temporales, virus, reparación de registros, actualización de programas y verificacion de sistema de BackUP de información).
</t>
  </si>
  <si>
    <t>Se cumplió con el objetivo del indicador el cual es el de superar los 277 mt/h de la rata de cargue de motonave (expo) con rata de 287 mt/hr.
El promedio del indicador los últimos 6 meses bajó de 274 mt/h a 255 mt/h.
El promedio año es de 278 mt/h.</t>
  </si>
  <si>
    <t>PROCESO RECEPCIÓN DE PRODUCTO 
Indicador: Rata de Descargue (impo)</t>
  </si>
  <si>
    <t>PROCESO RECEPCIÓN DE PRODUCTO 
Indicador: Tiempo de descargue de camiones</t>
  </si>
  <si>
    <t xml:space="preserve">Gestión De la Dirección </t>
  </si>
  <si>
    <t>PROCESO GESTIÓN INTEGRAL 
Indicador: Cumplimiento del programa de auditorias</t>
  </si>
  <si>
    <t xml:space="preserve">Durante el 2020 se realizaron las auditorias programadas (Au. interna a procesos corporativos, Au. Ex. DEWAR). Debido a la situación de pandemia presentada en el año 2020 y a la ausencia de un Coordinador SIG en la compañía durante varios meses del año, las auditorías internas de los procesos internos y auditorias externas fueron programadas para el año 2021. </t>
  </si>
  <si>
    <r>
      <t xml:space="preserve">Para el periodo evaluado se obtuvo un cumplimiento del 88%,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superando el porcentaje minimo proyectado para el reciclaje en oficinas, el porcentaje para el mes de noviembre fue de 37%
</t>
    </r>
    <r>
      <rPr>
        <b/>
        <sz val="11"/>
        <color theme="1"/>
        <rFont val="Arial"/>
        <family val="2"/>
      </rPr>
      <t>2. Cantidad de Residuos:</t>
    </r>
    <r>
      <rPr>
        <sz val="11"/>
        <color theme="1"/>
        <rFont val="Arial"/>
        <family val="2"/>
      </rPr>
      <t xml:space="preserve">  se alcanzó la meta al no sobrepasar el  límite establecido de 290 kg, al registrarse en 185 kg.
</t>
    </r>
    <r>
      <rPr>
        <b/>
        <sz val="11"/>
        <rFont val="Arial"/>
        <family val="2"/>
      </rPr>
      <t>3. Residuos Peligrosos:</t>
    </r>
    <r>
      <rPr>
        <sz val="11"/>
        <color theme="1"/>
        <rFont val="Arial"/>
        <family val="2"/>
      </rPr>
      <t xml:space="preserve"> No se reportó recolección de Residuos peligrosos durante este periodo. 
</t>
    </r>
    <r>
      <rPr>
        <b/>
        <sz val="11"/>
        <rFont val="Arial"/>
        <family val="2"/>
      </rPr>
      <t>4. Consumo de agua:</t>
    </r>
    <r>
      <rPr>
        <sz val="11"/>
        <color theme="1"/>
        <rFont val="Arial"/>
        <family val="2"/>
      </rPr>
      <t xml:space="preserve"> Se reporta incumplimiento de la meta establecida para este indicador con un valor de  0,06 m3/ton, y en comparación con el mismo periodo para el año 2019 se obtuvo un incremento superior al 100% 
</t>
    </r>
    <r>
      <rPr>
        <b/>
        <sz val="11"/>
        <color theme="1"/>
        <rFont val="Arial"/>
        <family val="2"/>
      </rPr>
      <t>5. Volumen de Vertimiento:</t>
    </r>
    <r>
      <rPr>
        <sz val="11"/>
        <color theme="1"/>
        <rFont val="Arial"/>
        <family val="2"/>
      </rPr>
      <t xml:space="preserve"> Se alcanzó el cumplimiento de la meta, con un vertimiento total de 10 m3, se evidencia un incremento en relación al mismo periodo en el año anterior de 30%.
</t>
    </r>
    <r>
      <rPr>
        <b/>
        <sz val="11"/>
        <color theme="1"/>
        <rFont val="Arial"/>
        <family val="2"/>
      </rPr>
      <t xml:space="preserve">6. Consumo de Energía: </t>
    </r>
    <r>
      <rPr>
        <sz val="11"/>
        <color theme="1"/>
        <rFont val="Arial"/>
        <family val="2"/>
      </rPr>
      <t xml:space="preserve">Se incumple la meta fijada para el indicador con una relación del  3,54 kWh/ton Mov, en comparación con el año anterior para este periodo se evidencia un incremento superior al 100% 
</t>
    </r>
    <r>
      <rPr>
        <b/>
        <sz val="11"/>
        <color theme="1"/>
        <rFont val="Arial"/>
        <family val="2"/>
      </rPr>
      <t xml:space="preserve">7. Consumo de Gas Natural: </t>
    </r>
    <r>
      <rPr>
        <sz val="11"/>
        <color theme="1"/>
        <rFont val="Arial"/>
        <family val="2"/>
      </rPr>
      <t xml:space="preserve"> Se cumple la meta fijada para este indicador con una relación de 0,79 m3/Ton Mov, con respecto al mismos periodo el año anterior se evidencia un incremento del 1,9%</t>
    </r>
  </si>
  <si>
    <r>
      <t xml:space="preserve">Para el periodo evaluado se obtuvo un cumplimiento del 88%, a continuación, se describen los resultados de los indicadores que hace parte de este índice: 
</t>
    </r>
    <r>
      <rPr>
        <b/>
        <sz val="11"/>
        <color theme="1"/>
        <rFont val="Arial"/>
        <family val="2"/>
      </rPr>
      <t>1. Índice de reciclaje:</t>
    </r>
    <r>
      <rPr>
        <sz val="11"/>
        <color theme="1"/>
        <rFont val="Arial"/>
        <family val="2"/>
      </rPr>
      <t xml:space="preserve"> Se presenta cumplimiento de este indicador superando el porcentaje minimo proyectado para el reciclaje en oficinas, el porcentaje para el mes de noviembre fue de 43%
</t>
    </r>
    <r>
      <rPr>
        <b/>
        <sz val="11"/>
        <color theme="1"/>
        <rFont val="Arial"/>
        <family val="2"/>
      </rPr>
      <t>2. Cantidad de Residuos:</t>
    </r>
    <r>
      <rPr>
        <sz val="11"/>
        <color theme="1"/>
        <rFont val="Arial"/>
        <family val="2"/>
      </rPr>
      <t xml:space="preserve">  se alcanzó la meta al no sobrepasar el  límite establecido de 290 kg, al registrarse en 185 kg.
</t>
    </r>
    <r>
      <rPr>
        <b/>
        <sz val="11"/>
        <rFont val="Arial"/>
        <family val="2"/>
      </rPr>
      <t>3. Residuos Peligrosos:</t>
    </r>
    <r>
      <rPr>
        <sz val="11"/>
        <color theme="1"/>
        <rFont val="Arial"/>
        <family val="2"/>
      </rPr>
      <t xml:space="preserve"> No se reportó recolección de Residuos peligrosos durante este periodo. 
</t>
    </r>
    <r>
      <rPr>
        <b/>
        <sz val="11"/>
        <rFont val="Arial"/>
        <family val="2"/>
      </rPr>
      <t>4. Consumo de agua:</t>
    </r>
    <r>
      <rPr>
        <sz val="11"/>
        <color theme="1"/>
        <rFont val="Arial"/>
        <family val="2"/>
      </rPr>
      <t xml:space="preserve"> Se reporta incumplimiento de la meta establecida para este indicador con un valor de  0,03 m3/ton, y en comparación con el mismo periodo para el año 2019 se obtuvo una disminución del 28%.
</t>
    </r>
    <r>
      <rPr>
        <b/>
        <sz val="11"/>
        <color theme="1"/>
        <rFont val="Arial"/>
        <family val="2"/>
      </rPr>
      <t>5. Volumen de Vertimiento:</t>
    </r>
    <r>
      <rPr>
        <sz val="11"/>
        <color theme="1"/>
        <rFont val="Arial"/>
        <family val="2"/>
      </rPr>
      <t xml:space="preserve"> Se alcanzó el cumplimiento de la meta, con un vertimiento total de 8,7 m3, se evidencia una disminución en relación al mismo periodo en el año anterior de 14,9%.
</t>
    </r>
    <r>
      <rPr>
        <b/>
        <sz val="11"/>
        <color theme="1"/>
        <rFont val="Arial"/>
        <family val="2"/>
      </rPr>
      <t xml:space="preserve">6. Consumo de Energía: </t>
    </r>
    <r>
      <rPr>
        <sz val="11"/>
        <color theme="1"/>
        <rFont val="Arial"/>
        <family val="2"/>
      </rPr>
      <t xml:space="preserve">Se incumple la meta fijada para el indicador con una relación del  1,18 kWh/ton Mov, en comparación con el año anterior para este periodo se evidencia una disminución del 12,3%
</t>
    </r>
    <r>
      <rPr>
        <b/>
        <sz val="11"/>
        <color theme="1"/>
        <rFont val="Arial"/>
        <family val="2"/>
      </rPr>
      <t xml:space="preserve">7. Consumo de Gas Natural: </t>
    </r>
    <r>
      <rPr>
        <sz val="11"/>
        <color theme="1"/>
        <rFont val="Arial"/>
        <family val="2"/>
      </rPr>
      <t xml:space="preserve"> Se cumple la meta fijada para este indicador con una relación de 1,10 m3/Ton Mov, con respecto al mismos periodo el año anterior se evidencia una disminución del 41%</t>
    </r>
  </si>
  <si>
    <r>
      <t xml:space="preserve">Se obtuvo un cumplimiento del 100%, para este periodo el año anterior también se presentó nivel de cumplimiento del 100%. 
Los indicadores evaluados en este índice son. 
</t>
    </r>
    <r>
      <rPr>
        <b/>
        <sz val="11"/>
        <color theme="1"/>
        <rFont val="Arial"/>
        <family val="2"/>
      </rPr>
      <t xml:space="preserve">1. Quejas y reclamos: </t>
    </r>
    <r>
      <rPr>
        <sz val="11"/>
        <color theme="1"/>
        <rFont val="Arial"/>
        <family val="2"/>
      </rPr>
      <t xml:space="preserve">No se presentaron para este periodo 
</t>
    </r>
    <r>
      <rPr>
        <b/>
        <sz val="11"/>
        <color theme="1"/>
        <rFont val="Arial"/>
        <family val="2"/>
      </rPr>
      <t>2. Sanciones</t>
    </r>
    <r>
      <rPr>
        <sz val="11"/>
        <color theme="1"/>
        <rFont val="Arial"/>
        <family val="2"/>
      </rPr>
      <t xml:space="preserve">: No se presentaron para este periodo 
</t>
    </r>
    <r>
      <rPr>
        <b/>
        <sz val="11"/>
        <color theme="1"/>
        <rFont val="Arial"/>
        <family val="2"/>
      </rPr>
      <t>3. Capacitaciones:</t>
    </r>
    <r>
      <rPr>
        <sz val="11"/>
        <color theme="1"/>
        <rFont val="Arial"/>
        <family val="2"/>
      </rPr>
      <t xml:space="preserve"> Se realizaron formacones deacuerdo a la reprogramación estipulada.
</t>
    </r>
    <r>
      <rPr>
        <b/>
        <sz val="11"/>
        <color theme="1"/>
        <rFont val="Arial"/>
        <family val="2"/>
      </rPr>
      <t>4. Accidentes Ambientales:</t>
    </r>
    <r>
      <rPr>
        <sz val="11"/>
        <color theme="1"/>
        <rFont val="Arial"/>
        <family val="2"/>
      </rPr>
      <t xml:space="preserve"> No se presentaron para este periodo. </t>
    </r>
  </si>
  <si>
    <r>
      <t xml:space="preserve">Se obtuvo un cumplimiento del 100%, para este periodo el año anterior también se presentó nivel de cumplimiento del 100%. 
Los indicadores evaluados en este índice son. 
</t>
    </r>
    <r>
      <rPr>
        <b/>
        <sz val="11"/>
        <color theme="1"/>
        <rFont val="Arial"/>
        <family val="2"/>
      </rPr>
      <t>1. Quejas y reclamos:</t>
    </r>
    <r>
      <rPr>
        <sz val="11"/>
        <color theme="1"/>
        <rFont val="Arial"/>
        <family val="2"/>
      </rPr>
      <t xml:space="preserve"> No se presentaron para este periodo 
</t>
    </r>
    <r>
      <rPr>
        <b/>
        <sz val="11"/>
        <color theme="1"/>
        <rFont val="Arial"/>
        <family val="2"/>
      </rPr>
      <t>2. Sanciones:</t>
    </r>
    <r>
      <rPr>
        <sz val="11"/>
        <color theme="1"/>
        <rFont val="Arial"/>
        <family val="2"/>
      </rPr>
      <t xml:space="preserve"> No se presentaron para este periodo 
</t>
    </r>
    <r>
      <rPr>
        <b/>
        <sz val="11"/>
        <color theme="1"/>
        <rFont val="Arial"/>
        <family val="2"/>
      </rPr>
      <t>3. Capacitaciones:</t>
    </r>
    <r>
      <rPr>
        <sz val="11"/>
        <color theme="1"/>
        <rFont val="Arial"/>
        <family val="2"/>
      </rPr>
      <t xml:space="preserve"> Se realizaron formacones deacuerdo a la reprogramación estipulada.
</t>
    </r>
    <r>
      <rPr>
        <b/>
        <sz val="11"/>
        <color theme="1"/>
        <rFont val="Arial"/>
        <family val="2"/>
      </rPr>
      <t>4. Accidentes Ambientales:</t>
    </r>
    <r>
      <rPr>
        <sz val="11"/>
        <color theme="1"/>
        <rFont val="Arial"/>
        <family val="2"/>
      </rPr>
      <t xml:space="preserve"> No se presentaron para este periodo. </t>
    </r>
  </si>
  <si>
    <t>Cumplimiento de presupuesto</t>
  </si>
  <si>
    <t>Ton movilizadas</t>
  </si>
  <si>
    <t>ton</t>
  </si>
  <si>
    <t>PROCESO GESTIÓN COMERCIAL 
Indicador: Cumplimiento de presupuesto toneladas movilizadas</t>
  </si>
  <si>
    <t>Seguimiento 1er trimestre</t>
  </si>
  <si>
    <t>Para el primer trimestre se presupuesto movilizar 95.030 ton, se ejecutaron 86.621; con un cumplimiento del 91%. (La principal desviacion de este resultado se debe al incumplimiento en las exportaciones de Acepalma en -23.981 tons. Este resulto es atipico con los resultados del año 2018 y 2019, en el 2018 en este mismo trimestre se movilizaron 93.698 tons y en el 2019 110.223 tons. Tenuendo en cuenta las proyecciones en el mes de Abril se tenia un cumplimiento del 194% y se ejecuto, con lo que se puede concluir que las tons que se dejaron de movilizar en Marzo, se movilizaron en Abril.</t>
  </si>
  <si>
    <t>Seguimiento 2do trimestre</t>
  </si>
  <si>
    <t>Para el 2do trimestre se presupuesto movilizar 189.159 ton, se ejecuto 192.800; con un cumplimiento del 102%. (Este resultado se debe al cumplimiento en las exportaciones de Acepalma y las importaciones y exportaciones de Tequendama)</t>
  </si>
  <si>
    <t>Seguimiento 3er  trimestre</t>
  </si>
  <si>
    <t>Para el 3er trimestre se presupuesto movilizar 239.252 ton, se ejecuto 285.448; con un cumplimiento del 119%. (Este resultado se debe al cumplimiento en las exportaciones de Acepalma y las importaciones y exportaciones de Tequendama)</t>
  </si>
  <si>
    <t>Análisis final</t>
  </si>
  <si>
    <t>En el ultimo trimestre del año se movilizo el 54% de lo presupuestado, sin embargo el acumulado del cumplimiento en los en el segundo y tercer trimestre permitio que se cumpliera la meta anual, cerrando el año con un cumplimiento de 105%. El cumplimiento de ppto de Acepalma fue 22%, Grupo Daabon -3% y Terceros -26%.</t>
  </si>
  <si>
    <t>≥ 306.000</t>
  </si>
  <si>
    <t>En Diciembre no se recibieron solitudes, queja ni reclamos.</t>
  </si>
  <si>
    <t>Se presentó carta de protesta por parte de la casa inspectora del cliente indutrade, por el incumplimiento de la temperarura en la exportación de la MN MAERSK BERING. El producto almacenado en el TK 1003 se entregó a 47,6°C, pero, debio entregarse entre 50-55°C</t>
  </si>
  <si>
    <t>No hubo operaciones de exportación durante el periodo de diciembre de 2020.
Por lo tanto, el promedio año del indicador quedó en 278 mt/h, cumpliendo con el rendimiento de 277 mt/h estipulado.
El promedio del indicador los últimos 6 meses bajó de 274 mt/h a 250 mt/h, promedio afectado por los meses de agosto y octubre, los cuales presentaron operaciones con situaciones particulares, las cuales fueron explicadas en el análisis de resultados del mes correspondiente.</t>
  </si>
  <si>
    <t>No se cumplió con el indicador de merma en el mes de Diciembre debido a lo siguiente:
1. La Soya recibida en la MN GIOVANNI DP duró almacenada en el Tanque 1007 mas de 2 meses, lo cual, aumenta el porcetanje de merma debido a adeherencias en las paredes del tanque y tuberias.
2. La Soya de la MN GIOVANNI DP fue mezclada durante su arribo con la SOYA de la MN HARBOUR PROGRESS, lo cual, hace que se presenten cambios en la Desidad del producto, que influye en directamente en el peso del mismo.</t>
  </si>
  <si>
    <t>Ver pestaña Dir</t>
  </si>
  <si>
    <t>Ver pestaña GI</t>
  </si>
  <si>
    <t>Durante el mes de agosto, no se presentó problema en ninguno de los tanques, se mantiene un estricto seguimiento en cada uno de estos</t>
  </si>
  <si>
    <t>Durante el mes de diciembre, se adelanta el cambio de la totalidad del piso del tk 1012, dando respuesta a la falla presentada a comienzo de año. El tanque pasa todo el mes de diciembre fuera de servicio</t>
  </si>
  <si>
    <t>Es un sistema confiable, gracias a la sensibilidad que tiene este equipo frente a las operaciones de la compañía, se cumple con los mantenimientos en los tiempos programados.</t>
  </si>
  <si>
    <t>Con un ritmo de trabajo de 24h y acomulando 621h en total, Durante el mes de Agosto 2020, el sistema de vapor se mantuvo en servicio sin problemas o fallas. Se mantiene un estricto control operativo sobre el sistema, ademas de los mantenimiento que se realizan periodicamente</t>
  </si>
  <si>
    <t>Con un ritmo de trabajo de 24h y acomulando 540h en total, Durante el mes de Agosto 2020, el sistema de vapor se mantuvo en servicio sin problemas o fallas. Se mantiene un estricto control operativo sobre el sistema, ademas de los mantenimiento que se realizan periodicamente</t>
  </si>
  <si>
    <t>Con un ritmo de trabajo de 24h y acomulando 563h en total, Durante el mes de Julio 2020, el sistema de vapor se mantuvo en servicio sin problemas o fallas. Se mantiene un estricto control operativo sobre el sistema, ademas de los mantenimiento que se realizan periodicamente</t>
  </si>
  <si>
    <t>Con un ritmo de trabajo de 24h y acomulando 463h en total, Durante el mes de Julio 2020, el sistema de vapor se mantuvo en servicio sin problemas o fallas. Se mantiene un estricto control operativo sobre el sistema, ademas de los mantenimiento que se realizan periodicamente</t>
  </si>
  <si>
    <t>Con un ritmo de trabajo de 24h y acomulando 180h en total, Durante el mes de Julio 2020, el sistema de vapor se mantuvo en servicio sin problemas o fallas. Se mantiene un estricto control operativo sobre el sistema, ademas de los mantenimiento que se realizan periodicamente</t>
  </si>
  <si>
    <t xml:space="preserve">En el caso de las bombas son conjunto de equipos que se respaldan entre sí. Esta condición facilita que la operación mantenga su ritmo sin paradas importantes,Durante el mes de agosto con 19.745 ton movilizadas no se presentaron fallas </t>
  </si>
  <si>
    <t xml:space="preserve">En el caso de las bombas son conjunto de equipos que se respaldan entre sí. Esta condición facilita que la operación mantenga su ritmo sin paradas importantes, Durante el mes de septiembre con 24.843 ton movilizadas no se presentaron fallas </t>
  </si>
  <si>
    <t xml:space="preserve">En el caso de las bombas son conjunto de equipos que se respaldan entre sí. Esta condición facilita que la operación mantenga su ritmo sin paradas importantes, Durante el mes de octubre con 19.737 ton movilizadas no se presentaron fallas </t>
  </si>
  <si>
    <t xml:space="preserve">En el caso de las bombas son conjunto de equipos que se respaldan entre sí. Esta condición facilita que la operación mantenga su ritmo sin paradas importantes, Durante el mes de noviembre con  4.968  ton movilizadas no se presentaron fallas </t>
  </si>
  <si>
    <t xml:space="preserve">En el caso de las bombas son conjunto de equipos que se respaldan entre sí. Esta condición facilita que la operación mantenga su ritmo sin paradas importantes, Durante el mes de diciembre con  11.201  ton movilizadas no se presentaron fallas </t>
  </si>
  <si>
    <t>Con un numero de ordenes de 38 ejecutadas el Indice de cumplimiento en abril 2020  estuvo en 95,2%; Agosto de 2019 con un numero de ordenes de 28 ejecutadas fue de 93,5% . La coordinacion entre Operaciones y Mantenimiento sigue siendo buena y facilita que los trabajos se realizaran de manera oportuna</t>
  </si>
  <si>
    <t>Con un numero de ordenes de 19 ejecutadas el Indice de cumplimiento en abril 2020  estuvo en 100%; Septiembre de 2019 con un numero de ordenes de 17 ejecutadas fue de 94,7% . La coordinacion entre Operaciones y Mantenimiento sigue siendo buena y facilita que los trabajos se realizaran de manera oportuna</t>
  </si>
  <si>
    <t>Con un numero de ordenes de 27 ejecutadas el Indice de cumplimiento en abril 2020  estuvo en 96,4%; abril de 2019 . La coordinacion entre Operaciones y Mantenimiento sigue siendo buena y facilita que los trabajos se realizaran de manera oportuna</t>
  </si>
  <si>
    <t>Con un numero de ordenes de 30 ejecutadas el Indice de cumplimiento en abril 2020  estuvo en 90,9%; abril de 2019 con un numero de ordenes de 24 ejecutadas fue de 96% . La coordinacion entre Operaciones y Mantenimiento sigue siendo buena y facilita que los trabajos se realizaran de manera oportuna</t>
  </si>
  <si>
    <t>Con un numero de ordenes de 16 ejecutadas el Indice de cumplimiento en abril 2020  estuvo en 91,7%; abril de 2019 con un numero de ordenes de 24 ejecutadas fue de 91,7% . La coordinacion entre Operaciones y Mantenimiento sigue siendo buena y facilita que los trabajos se realizaran de manera oportuna</t>
  </si>
  <si>
    <t xml:space="preserve">Ver hoja de calculo: Dir. </t>
  </si>
  <si>
    <t>Para el año 2020, de los 6 compromisos adquiridos en la revision gerencial correspondiente al 2019, solo 4 fueron cerrados, es decir, se obtuvo un resultado de 67% de cumplimiento. Cabe resaltar que durante el período de Mayo a Septiembre no se contaba con Coordinador SIG en la compañía por lo que no fue posible hacer los seguimientos rutinarios correspondientes para gestionar el cumplimeinto de los compromisos. Los compromisos pendientes por cumplir corresponden al proceso de Desarrollo Humano (Crear como proveedor a ARL, SENA, etc) y al proceso de Gestión Comercial (Realizar visita a clientes pendientes). Este último no fue posible validar su estado de avance debido a que su responsable (Dir. Operaciones) se encuentra fuera de la empresa por incapacidad médica indefinida.</t>
  </si>
  <si>
    <t>4er Trimestre</t>
  </si>
  <si>
    <t>Se evidencia que a la fecha se dio cumplimiento de los casos expuestos, se realizó seguimiento de los casos demarcados con Tiempo de solución de más de 10 días y no se evidencia casos cerrados dentro del rango estipulado para cierre.</t>
  </si>
  <si>
    <t>ESTADO DE INDICADORES POR PROCESO ZFA</t>
  </si>
  <si>
    <t>PROCESO</t>
  </si>
  <si>
    <t>ESTADO</t>
  </si>
  <si>
    <t>Mtto Equipos</t>
  </si>
  <si>
    <t>Actualizado 2020.</t>
  </si>
  <si>
    <t>Desarrollo Humano</t>
  </si>
  <si>
    <t>Indicadores anuales. Pendiente obtener resultado en Enero/2021</t>
  </si>
  <si>
    <t>G Compras.</t>
  </si>
  <si>
    <t>Sistemas</t>
  </si>
  <si>
    <t>Indicadores anuales. Pendiente resultado de Indicador Desempeño del SIG</t>
  </si>
  <si>
    <t>Gerencia De la Dirección</t>
  </si>
  <si>
    <t>Pendiente análisis resultados (tiempo descargue). Indicador Rata Descargue con resultado hasta Abril2020.</t>
  </si>
  <si>
    <t>Indicadores SST actualizados a Nov2020. Pendiente resultado de Dic2020.
Indicadores Ambiental actualizados 2020</t>
  </si>
  <si>
    <t xml:space="preserve">A corte del mes de Noviembre del 2020, no  se presentaron  AT con tiempo perdido por tal razon la tasa de accidentalidad se encuentra en 0%  y un acumulado de 8,4 %. Revisando el año anterior a corte del mes de noviembre de 2019, no se presentaron AT por tal razon la tasa de accidentalidad se encuentra en 0% y un acumulado de 1,6%.                                                                                                                                                                                 Realizando un seguimiento a la tasa de accidentalidad del sector para el año 2020 para el mes de noviembre se encuenra en 0,88%  y un acumulado 9,68 %, denomatos que Terlica  se encuentra para este periodo por debajo  de la tasa de accidentalidad del sector en un porcentaje de 1,28%.                                                                                                                                                                                                           Comparando la tasa de accidentalidad entre octubre  y noviembre  de 2020 se evidencia una tendencia positiva ya que en el mes de noviembre no se presentaron AT , acumusandose un total de  34 dias sin eventos incapasitantes </t>
  </si>
  <si>
    <t>Durante el mes de noviembre de 2020  no se presentaron AT con  tiempo perdido, la tasa de ausentismo se encuentra con un acumulado de 53%. Revisando el añor anterior en  el mes del septiembre de 2019 no se presentaron AT con tiempo perdido, la tasa de ausentismo encuentra en un acumulado de 4,8%. Realizando un comparativo entre los año 2020 y 2019 en el mes de noviembre para lo que va del año 2020 llebamos un acumulado de 53% de dias perdidos AT cumpliendo la meta establecia para lo que va del año.</t>
  </si>
  <si>
    <t xml:space="preserve">A corte del mes de diciembre del 2020, no  se presentaron  AT con tiempo perdido por tal razon la tasa de accidentalidad se encuentra en 0%  y un acumulado de 8,4 %. Revisando el año anterior a corte del mes de diciembre  de 2019, no se presentaron AT por tal razon la tasa de accidentalidad se encuentra en 0% y un acumulado de 1,6%.                                                                                                                                                                                 Realizando un seguimiento a la tasa de accidentalidad del sector para el año 2020 para el mes de diciembre  se encuentra en 0,88%  y un acumulado 10,56 %, denomatos que Terlica  se encuentra para este periodo por debajo  de la tasa de accidentalidad del sector en un porcentaje de 2,16%.                                                                                                                                                                                                           Comparando la tasa de accidentalidad entre noviembre y diciembre   de 2020  se evidencia una tendencia positiva debido a no se han  presentando entre estos periodo, acumulandose  un total de 65 dias sin eventos incapacitantes. </t>
  </si>
  <si>
    <t>Durante el mes de diciembre de 2020  no se presentaron AT con  tiempo perdido, la tasa de ausentismo se encuentra con un acumulado de 53%. Revisando el añor anterior en  el mes del septiembre de 2019 no se presentaron AT con tiempo perdido, la tasa de ausentismo encuentra en un acumulado de 4,8%. Realizando un comparativo entre los año 2020 y 2019 en el mes de noviembre para lo que va del año 2020 llebamos un acumulado de 53% de dias perdidos AT cumpliendo la meta establecia para lo que va del año.</t>
  </si>
  <si>
    <t>Analisis Año 2020</t>
  </si>
  <si>
    <t>Realizando una comparacion con el compartamiento de la tasa de accidetalidad del 2019 se encuentra en un acumulado de 1,6% y la tasa de accidentalidad del año 2020 se encuentra en un acumulado de 8,4%, para el año 2020 se encuentra por encima de la tasa de accidentalidad del 2019 en porcentaje de 6,8% debido a que el año descrito se presentaron  5 eventos con dias perdios.                 Realizando una comparacion con la tasa de accidentalidad vs la tasa de accidentalidad del sector podemos evidenciar que para la terminal se encuentra acumulada en 8,4%  y la tasa acumulada del sector se encuentra para el año 2020 en 14,22, podemos concluir que la tasa de accidentalidad se encuentra por debajo en porcentaje de 5,82%.</t>
  </si>
  <si>
    <t>Analisis 2020</t>
  </si>
  <si>
    <t>Realizando una comparacion de los años 2019 vs 2020, para el año 2019 la tasa de ausentismo se encuentra un acumulado de 9% y para el año 2020 se encuentra con un acumulado de 53%, lo cual podemos concluir que en el año 2020 estuvimos por encima de la tasa de ausentimso en un porcentaje de 44% debido  a que se presentaron 5 eventos  al año con dias perdidos por incapacidad.</t>
  </si>
  <si>
    <t>(Actividades ejecutadas en el período/Actividades documentadas para ejecución en el período)x100</t>
  </si>
  <si>
    <t>De 28 planes de acción programados para implementación y cierre durante el año 2020, solo se logró cierre del 68% de estos. De acuerdo con los resultados de años anteriores, se evidencia una disminución considerable en la eficacia de las acciones establecidas en el SIG. El incumplimiento se debe a lo siguiente:
-Ausencia de un encargado SIG durante el periodo de Junio a Septiembre del año 2020 por lo que no se llevó a cabo un seguimiento a los procesos durante este periodo. 
-Los responsables de las acciones no realizaron el seguimiento correspondiente dando prioridad a otras actividades propias de su cargo. Se procederá a generar plan de acción debido al incumplimiento del indicador.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</si>
</sst>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64" formatCode="_-* #,##0.00\ _€_-;\-* #,##0.00\ _€_-;_-* &quot;-&quot;??\ _€_-;_-@_-"/>
    <numFmt numFmtId="165" formatCode="0.0%"/>
    <numFmt numFmtId="166" formatCode="0.0"/>
    <numFmt numFmtId="167" formatCode="0.000%"/>
    <numFmt numFmtId="168" formatCode="_(* #,##0.00_);_(* \(#,##0.00\);_(* &quot;-&quot;??_);_(@_)"/>
  </numFmts>
  <fonts count="43"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6"/>
      <color theme="1"/>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4"/>
      <color theme="0"/>
      <name val="Arial"/>
      <family val="2"/>
    </font>
    <font>
      <sz val="11"/>
      <name val="Arial"/>
      <family val="2"/>
    </font>
    <font>
      <sz val="12"/>
      <color theme="1"/>
      <name val="Arial"/>
      <family val="2"/>
    </font>
    <font>
      <sz val="12"/>
      <name val="Arial"/>
      <family val="2"/>
    </font>
    <font>
      <b/>
      <sz val="12"/>
      <name val="Arial"/>
      <family val="2"/>
    </font>
    <font>
      <u/>
      <sz val="12"/>
      <color theme="1"/>
      <name val="Arial"/>
      <family val="2"/>
    </font>
    <font>
      <sz val="14"/>
      <color theme="1"/>
      <name val="Calibri"/>
      <family val="2"/>
    </font>
    <font>
      <vertAlign val="subscript"/>
      <sz val="14"/>
      <color theme="1"/>
      <name val="Calibri"/>
      <family val="2"/>
    </font>
    <font>
      <b/>
      <sz val="11"/>
      <name val="Arial"/>
      <family val="2"/>
    </font>
    <font>
      <sz val="11"/>
      <name val="Calibri"/>
      <family val="2"/>
      <scheme val="minor"/>
    </font>
    <font>
      <b/>
      <sz val="14"/>
      <color theme="1"/>
      <name val="Calibri"/>
      <family val="2"/>
      <scheme val="minor"/>
    </font>
    <font>
      <sz val="11"/>
      <color indexed="8"/>
      <name val="Calibri"/>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B7FBBA"/>
        <bgColor indexed="64"/>
      </patternFill>
    </fill>
    <fill>
      <patternFill patternType="solid">
        <fgColor rgb="FFFFCDC1"/>
        <bgColor indexed="64"/>
      </patternFill>
    </fill>
    <fill>
      <patternFill patternType="solid">
        <fgColor theme="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7">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xf numFmtId="168" fontId="42" fillId="0" borderId="0" applyFont="0" applyFill="0" applyBorder="0" applyAlignment="0" applyProtection="0"/>
    <xf numFmtId="9" fontId="42" fillId="0" borderId="0" applyFont="0" applyFill="0" applyBorder="0" applyAlignment="0" applyProtection="0"/>
  </cellStyleXfs>
  <cellXfs count="422">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1" fontId="18" fillId="3" borderId="1" xfId="0" applyNumberFormat="1" applyFont="1" applyFill="1" applyBorder="1" applyAlignment="1">
      <alignment horizontal="center" vertical="center" wrapText="1"/>
    </xf>
    <xf numFmtId="9" fontId="18" fillId="3" borderId="1" xfId="1" applyFont="1" applyFill="1" applyBorder="1" applyAlignment="1">
      <alignment horizontal="center" vertical="center" wrapText="1"/>
    </xf>
    <xf numFmtId="0" fontId="18" fillId="3" borderId="1" xfId="0" applyFont="1" applyFill="1" applyBorder="1" applyAlignment="1">
      <alignment horizontal="center" vertical="center" wrapText="1"/>
    </xf>
    <xf numFmtId="165" fontId="18" fillId="3" borderId="1" xfId="1" applyNumberFormat="1" applyFont="1" applyFill="1" applyBorder="1" applyAlignment="1">
      <alignment horizontal="center" vertical="center" wrapText="1"/>
    </xf>
    <xf numFmtId="0" fontId="18" fillId="3" borderId="0" xfId="0" applyFont="1" applyFill="1" applyAlignment="1">
      <alignment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3" borderId="1" xfId="0" applyFont="1" applyFill="1" applyBorder="1" applyAlignment="1">
      <alignment horizontal="center"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7" fillId="0" borderId="51" xfId="0" applyNumberFormat="1" applyFont="1" applyBorder="1" applyAlignment="1">
      <alignment horizontal="center" vertical="center" wrapText="1"/>
    </xf>
    <xf numFmtId="9" fontId="27" fillId="0" borderId="0" xfId="0" applyNumberFormat="1" applyFont="1" applyBorder="1" applyAlignment="1">
      <alignment horizontal="center" vertical="center" wrapText="1"/>
    </xf>
    <xf numFmtId="0" fontId="18" fillId="0" borderId="0" xfId="0" applyFont="1" applyBorder="1" applyAlignment="1">
      <alignment wrapText="1"/>
    </xf>
    <xf numFmtId="0" fontId="18" fillId="0" borderId="52" xfId="0" applyFont="1" applyBorder="1" applyAlignment="1">
      <alignment wrapText="1"/>
    </xf>
    <xf numFmtId="0" fontId="31" fillId="3" borderId="0" xfId="0" applyFont="1" applyFill="1" applyAlignment="1">
      <alignment horizontal="center" vertical="center"/>
    </xf>
    <xf numFmtId="0" fontId="30"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65" fontId="18" fillId="0" borderId="1" xfId="1"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21" fillId="3" borderId="1" xfId="0" applyFont="1" applyFill="1" applyBorder="1" applyAlignment="1">
      <alignment horizontal="center" vertical="center" wrapText="1"/>
    </xf>
    <xf numFmtId="0" fontId="18" fillId="3" borderId="1" xfId="3" applyNumberFormat="1" applyFont="1" applyFill="1" applyBorder="1" applyAlignment="1">
      <alignment horizontal="center" vertical="center"/>
    </xf>
    <xf numFmtId="0" fontId="26" fillId="11" borderId="1" xfId="0" applyFont="1" applyFill="1" applyBorder="1" applyAlignment="1">
      <alignment horizontal="center" vertical="center" wrapText="1"/>
    </xf>
    <xf numFmtId="0" fontId="28" fillId="0" borderId="0" xfId="0" applyFont="1" applyBorder="1" applyAlignment="1"/>
    <xf numFmtId="0" fontId="28"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8" fillId="0" borderId="52" xfId="0" applyFont="1" applyBorder="1" applyAlignment="1"/>
    <xf numFmtId="0" fontId="20" fillId="12" borderId="1" xfId="0" applyFont="1" applyFill="1" applyBorder="1" applyAlignment="1">
      <alignment horizontal="center" vertical="center" wrapText="1"/>
    </xf>
    <xf numFmtId="165" fontId="29" fillId="0" borderId="53" xfId="0" applyNumberFormat="1" applyFont="1" applyBorder="1" applyAlignment="1">
      <alignment wrapText="1"/>
    </xf>
    <xf numFmtId="0" fontId="18" fillId="0" borderId="53" xfId="0" applyFont="1" applyBorder="1" applyAlignment="1">
      <alignment wrapText="1"/>
    </xf>
    <xf numFmtId="165" fontId="29" fillId="0" borderId="24" xfId="0" applyNumberFormat="1" applyFont="1" applyBorder="1" applyAlignment="1">
      <alignment wrapText="1"/>
    </xf>
    <xf numFmtId="0" fontId="18" fillId="0" borderId="1" xfId="0" applyFont="1" applyBorder="1" applyAlignment="1">
      <alignment vertical="center" wrapText="1"/>
    </xf>
    <xf numFmtId="1" fontId="18" fillId="0" borderId="1" xfId="1" applyNumberFormat="1" applyFont="1" applyBorder="1" applyAlignment="1">
      <alignment horizontal="center" vertical="center" wrapText="1"/>
    </xf>
    <xf numFmtId="9" fontId="28" fillId="0" borderId="24" xfId="0" applyNumberFormat="1" applyFont="1" applyBorder="1" applyAlignment="1"/>
    <xf numFmtId="9" fontId="28" fillId="0" borderId="53" xfId="0" applyNumberFormat="1" applyFont="1" applyBorder="1" applyAlignment="1"/>
    <xf numFmtId="0" fontId="28" fillId="0" borderId="53" xfId="0" applyFont="1" applyBorder="1" applyAlignment="1"/>
    <xf numFmtId="0" fontId="28"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0" fontId="36" fillId="3" borderId="0" xfId="0" applyFont="1" applyFill="1" applyAlignment="1">
      <alignment vertical="center" wrapText="1"/>
    </xf>
    <xf numFmtId="1" fontId="27" fillId="0" borderId="51" xfId="0" applyNumberFormat="1" applyFont="1" applyBorder="1" applyAlignment="1">
      <alignment horizontal="center" vertical="center" wrapText="1"/>
    </xf>
    <xf numFmtId="1" fontId="27" fillId="0" borderId="0" xfId="0" applyNumberFormat="1" applyFont="1" applyBorder="1" applyAlignment="1">
      <alignment horizontal="center" vertical="center" wrapText="1"/>
    </xf>
    <xf numFmtId="1" fontId="27" fillId="0" borderId="24" xfId="0" applyNumberFormat="1" applyFont="1" applyBorder="1" applyAlignment="1">
      <alignment horizontal="center" vertical="center" wrapText="1"/>
    </xf>
    <xf numFmtId="0" fontId="18" fillId="3" borderId="0" xfId="0" applyFont="1" applyFill="1" applyAlignment="1">
      <alignment horizontal="left"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23" fillId="0"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18" fillId="0" borderId="1" xfId="1"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26"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0" fontId="30" fillId="3" borderId="0" xfId="0" applyFont="1" applyFill="1" applyAlignment="1">
      <alignment horizontal="center" vertical="center" wrapText="1"/>
    </xf>
    <xf numFmtId="0" fontId="30" fillId="0" borderId="0" xfId="0" applyFont="1" applyAlignment="1">
      <alignment horizontal="center" vertical="center" wrapText="1"/>
    </xf>
    <xf numFmtId="0" fontId="18" fillId="0" borderId="4" xfId="0" applyFont="1" applyBorder="1" applyAlignment="1">
      <alignment vertical="center" wrapText="1"/>
    </xf>
    <xf numFmtId="0" fontId="9" fillId="3" borderId="5" xfId="0" applyFont="1" applyFill="1" applyBorder="1" applyAlignment="1">
      <alignment horizontal="center" vertical="center" wrapText="1"/>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10" fontId="9" fillId="0" borderId="1" xfId="0" applyNumberFormat="1" applyFont="1" applyBorder="1" applyAlignment="1">
      <alignment horizontal="center" vertical="center" wrapText="1"/>
    </xf>
    <xf numFmtId="0" fontId="18" fillId="0" borderId="1" xfId="0" applyFont="1" applyFill="1" applyBorder="1" applyAlignment="1">
      <alignment vertical="center" wrapText="1"/>
    </xf>
    <xf numFmtId="2" fontId="9" fillId="0" borderId="1" xfId="0" applyNumberFormat="1" applyFont="1" applyFill="1" applyBorder="1" applyAlignment="1">
      <alignment horizontal="center" vertical="center" wrapText="1"/>
    </xf>
    <xf numFmtId="0" fontId="0" fillId="0" borderId="0" xfId="0" applyFill="1"/>
    <xf numFmtId="166" fontId="18" fillId="0" borderId="1" xfId="1" applyNumberFormat="1" applyFont="1" applyFill="1" applyBorder="1" applyAlignment="1">
      <alignment horizontal="center" vertical="center" wrapText="1"/>
    </xf>
    <xf numFmtId="0" fontId="30" fillId="3" borderId="1" xfId="0" applyFont="1" applyFill="1" applyBorder="1" applyAlignment="1">
      <alignment horizontal="center" vertical="center" wrapText="1"/>
    </xf>
    <xf numFmtId="0" fontId="18" fillId="0" borderId="7" xfId="1" applyNumberFormat="1" applyFont="1" applyBorder="1" applyAlignment="1">
      <alignment horizontal="center" vertical="center" wrapText="1"/>
    </xf>
    <xf numFmtId="0" fontId="32" fillId="3" borderId="7" xfId="0" applyFont="1" applyFill="1" applyBorder="1" applyAlignment="1">
      <alignment horizontal="center" vertical="center" wrapText="1"/>
    </xf>
    <xf numFmtId="0" fontId="32" fillId="3" borderId="7" xfId="0" applyFont="1" applyFill="1" applyBorder="1" applyAlignment="1">
      <alignment horizontal="left" vertical="center" wrapText="1"/>
    </xf>
    <xf numFmtId="0" fontId="23" fillId="0" borderId="7" xfId="0" applyFont="1" applyFill="1" applyBorder="1" applyAlignment="1">
      <alignment horizontal="left" vertical="center" wrapText="1"/>
    </xf>
    <xf numFmtId="3" fontId="32" fillId="3" borderId="7" xfId="0" applyNumberFormat="1" applyFont="1" applyFill="1" applyBorder="1" applyAlignment="1">
      <alignment horizontal="center" vertical="center" wrapText="1"/>
    </xf>
    <xf numFmtId="9" fontId="32" fillId="3" borderId="7" xfId="0" applyNumberFormat="1" applyFont="1" applyFill="1" applyBorder="1" applyAlignment="1">
      <alignment horizontal="center" vertical="center" wrapText="1"/>
    </xf>
    <xf numFmtId="0" fontId="32" fillId="3" borderId="1" xfId="0" applyFont="1" applyFill="1" applyBorder="1" applyAlignment="1">
      <alignment horizontal="left" vertical="center" wrapText="1"/>
    </xf>
    <xf numFmtId="0" fontId="32" fillId="3" borderId="1" xfId="0" applyFont="1" applyFill="1" applyBorder="1" applyAlignment="1">
      <alignment horizontal="center" vertical="center" wrapText="1"/>
    </xf>
    <xf numFmtId="9" fontId="32" fillId="3" borderId="1" xfId="0" applyNumberFormat="1" applyFont="1" applyFill="1" applyBorder="1" applyAlignment="1">
      <alignment horizontal="center" vertical="center" wrapText="1"/>
    </xf>
    <xf numFmtId="0" fontId="32" fillId="0" borderId="1" xfId="0" applyFont="1" applyFill="1" applyBorder="1" applyAlignment="1">
      <alignment horizontal="left" vertical="center" wrapText="1"/>
    </xf>
    <xf numFmtId="0" fontId="32" fillId="0" borderId="1" xfId="0" applyFont="1" applyFill="1" applyBorder="1" applyAlignment="1">
      <alignment horizontal="center" vertical="center" wrapText="1"/>
    </xf>
    <xf numFmtId="1" fontId="32" fillId="0" borderId="1" xfId="0" applyNumberFormat="1" applyFont="1" applyFill="1" applyBorder="1" applyAlignment="1">
      <alignment horizontal="center" vertical="center" wrapText="1"/>
    </xf>
    <xf numFmtId="9" fontId="32" fillId="0" borderId="1" xfId="0" applyNumberFormat="1" applyFont="1" applyFill="1" applyBorder="1" applyAlignment="1">
      <alignment horizontal="center" vertical="center" wrapText="1"/>
    </xf>
    <xf numFmtId="0" fontId="32" fillId="0" borderId="1" xfId="0" applyNumberFormat="1"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27" fillId="0" borderId="0" xfId="0" applyNumberFormat="1" applyFont="1" applyBorder="1" applyAlignment="1">
      <alignment horizontal="center" vertical="center" wrapText="1"/>
    </xf>
    <xf numFmtId="1" fontId="9" fillId="0" borderId="9" xfId="0" applyNumberFormat="1" applyFont="1" applyBorder="1" applyAlignment="1">
      <alignment horizontal="center" vertical="center" wrapText="1"/>
    </xf>
    <xf numFmtId="0" fontId="20" fillId="12" borderId="17" xfId="0" applyFont="1" applyFill="1" applyBorder="1" applyAlignment="1">
      <alignment horizontal="center" vertical="center" wrapText="1"/>
    </xf>
    <xf numFmtId="0" fontId="27" fillId="0" borderId="51" xfId="0" applyNumberFormat="1" applyFont="1" applyBorder="1" applyAlignment="1">
      <alignment horizontal="center" vertical="center" wrapText="1"/>
    </xf>
    <xf numFmtId="9" fontId="27" fillId="0" borderId="24" xfId="0" applyNumberFormat="1" applyFont="1" applyBorder="1" applyAlignment="1">
      <alignment horizontal="center" vertical="center" wrapText="1"/>
    </xf>
    <xf numFmtId="0" fontId="0" fillId="0" borderId="0" xfId="0" applyAlignment="1">
      <alignment vertical="center"/>
    </xf>
    <xf numFmtId="167" fontId="9" fillId="0"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33" fillId="0" borderId="30" xfId="0" applyFont="1" applyBorder="1" applyAlignment="1">
      <alignment horizontal="center" vertical="center"/>
    </xf>
    <xf numFmtId="165" fontId="32" fillId="0" borderId="1" xfId="1" applyNumberFormat="1" applyFont="1" applyBorder="1" applyAlignment="1">
      <alignment horizontal="center" vertical="center" wrapText="1"/>
    </xf>
    <xf numFmtId="0" fontId="32" fillId="0" borderId="1" xfId="0" applyFont="1" applyBorder="1" applyAlignment="1">
      <alignment vertical="center" wrapText="1"/>
    </xf>
    <xf numFmtId="0" fontId="40" fillId="0" borderId="0" xfId="0" applyFont="1"/>
    <xf numFmtId="9" fontId="28" fillId="0" borderId="0" xfId="0" applyNumberFormat="1" applyFont="1" applyBorder="1" applyAlignment="1"/>
    <xf numFmtId="9" fontId="28" fillId="0" borderId="51" xfId="0" applyNumberFormat="1" applyFont="1" applyBorder="1" applyAlignment="1"/>
    <xf numFmtId="0" fontId="26" fillId="11"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51" xfId="0" applyFont="1" applyBorder="1" applyAlignment="1">
      <alignment wrapText="1"/>
    </xf>
    <xf numFmtId="0" fontId="18" fillId="0" borderId="46" xfId="0" applyFont="1" applyBorder="1" applyAlignment="1">
      <alignment wrapText="1"/>
    </xf>
    <xf numFmtId="0" fontId="18" fillId="0" borderId="50" xfId="0" applyFont="1" applyBorder="1" applyAlignment="1">
      <alignment wrapText="1"/>
    </xf>
    <xf numFmtId="0" fontId="18" fillId="0" borderId="48" xfId="0" applyFont="1" applyBorder="1" applyAlignment="1">
      <alignment wrapText="1"/>
    </xf>
    <xf numFmtId="10" fontId="18" fillId="0" borderId="51" xfId="1" applyNumberFormat="1" applyFont="1" applyBorder="1" applyAlignment="1">
      <alignment wrapText="1"/>
    </xf>
    <xf numFmtId="10" fontId="18" fillId="0" borderId="0" xfId="0" applyNumberFormat="1" applyFont="1" applyBorder="1" applyAlignment="1">
      <alignment wrapText="1"/>
    </xf>
    <xf numFmtId="0" fontId="39" fillId="0" borderId="17" xfId="0" applyFont="1" applyFill="1" applyBorder="1" applyAlignment="1">
      <alignment horizontal="center" vertical="center" wrapText="1"/>
    </xf>
    <xf numFmtId="0" fontId="26" fillId="11" borderId="1" xfId="0" applyFont="1" applyFill="1" applyBorder="1" applyAlignment="1">
      <alignment vertical="center" wrapText="1"/>
    </xf>
    <xf numFmtId="0" fontId="18" fillId="3" borderId="5" xfId="0" applyFont="1" applyFill="1" applyBorder="1" applyAlignment="1">
      <alignment horizontal="center" vertical="center" wrapText="1"/>
    </xf>
    <xf numFmtId="0" fontId="0" fillId="3" borderId="0" xfId="0" applyFill="1" applyAlignment="1">
      <alignment vertical="center" wrapText="1"/>
    </xf>
    <xf numFmtId="0" fontId="0" fillId="0" borderId="0" xfId="0" applyAlignment="1">
      <alignment vertical="center" wrapText="1"/>
    </xf>
    <xf numFmtId="9" fontId="9" fillId="3" borderId="1" xfId="1" applyFont="1" applyFill="1" applyBorder="1" applyAlignment="1">
      <alignment horizontal="center" vertical="center" wrapText="1"/>
    </xf>
    <xf numFmtId="1" fontId="32" fillId="3"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65" fontId="9" fillId="0" borderId="17" xfId="0" applyNumberFormat="1" applyFont="1" applyFill="1" applyBorder="1" applyAlignment="1">
      <alignment vertical="center" wrapText="1"/>
    </xf>
    <xf numFmtId="0" fontId="18" fillId="0" borderId="47" xfId="0" applyFont="1" applyBorder="1" applyAlignment="1">
      <alignment wrapText="1"/>
    </xf>
    <xf numFmtId="9" fontId="9" fillId="3" borderId="1" xfId="0" applyNumberFormat="1" applyFont="1" applyFill="1" applyBorder="1" applyAlignment="1">
      <alignment horizontal="center" vertical="center" wrapText="1"/>
    </xf>
    <xf numFmtId="0" fontId="18" fillId="0" borderId="6" xfId="0" applyFont="1" applyBorder="1" applyAlignment="1">
      <alignment wrapText="1"/>
    </xf>
    <xf numFmtId="20" fontId="0" fillId="0" borderId="17" xfId="0" applyNumberFormat="1" applyFont="1" applyBorder="1" applyAlignment="1">
      <alignment horizontal="center" vertical="center" wrapText="1"/>
    </xf>
    <xf numFmtId="1" fontId="9" fillId="0" borderId="17" xfId="0" applyNumberFormat="1" applyFont="1" applyFill="1" applyBorder="1" applyAlignment="1">
      <alignment horizontal="center" vertical="center" wrapText="1"/>
    </xf>
    <xf numFmtId="20" fontId="8" fillId="0" borderId="53" xfId="0" applyNumberFormat="1" applyFont="1" applyBorder="1" applyAlignment="1">
      <alignment horizontal="center" vertical="center" wrapText="1"/>
    </xf>
    <xf numFmtId="20" fontId="8" fillId="0" borderId="24" xfId="0" applyNumberFormat="1" applyFont="1" applyBorder="1" applyAlignment="1">
      <alignment horizontal="center" vertical="center" wrapText="1"/>
    </xf>
    <xf numFmtId="165" fontId="9" fillId="3" borderId="1" xfId="1" applyNumberFormat="1" applyFont="1" applyFill="1" applyBorder="1" applyAlignment="1">
      <alignment horizontal="center" vertical="center" wrapText="1"/>
    </xf>
    <xf numFmtId="165" fontId="9" fillId="0" borderId="17" xfId="1"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9" fontId="18" fillId="0" borderId="0" xfId="1" applyFont="1"/>
    <xf numFmtId="165" fontId="18" fillId="13" borderId="1" xfId="1" applyNumberFormat="1" applyFont="1" applyFill="1" applyBorder="1" applyAlignment="1">
      <alignment horizontal="center" vertical="center" wrapText="1"/>
    </xf>
    <xf numFmtId="10" fontId="18" fillId="13" borderId="1" xfId="1"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9" fontId="18" fillId="14" borderId="1" xfId="1" applyFont="1" applyFill="1" applyBorder="1" applyAlignment="1">
      <alignment horizontal="center" vertical="center" wrapText="1"/>
    </xf>
    <xf numFmtId="3" fontId="18" fillId="13" borderId="7" xfId="1" applyNumberFormat="1" applyFont="1" applyFill="1" applyBorder="1" applyAlignment="1">
      <alignment horizontal="center" vertical="center" wrapText="1"/>
    </xf>
    <xf numFmtId="0" fontId="18" fillId="14" borderId="1" xfId="1" applyNumberFormat="1" applyFont="1" applyFill="1" applyBorder="1" applyAlignment="1">
      <alignment horizontal="center" vertical="center" wrapText="1"/>
    </xf>
    <xf numFmtId="1" fontId="18" fillId="14" borderId="1" xfId="0" applyNumberFormat="1" applyFont="1" applyFill="1" applyBorder="1" applyAlignment="1">
      <alignment horizontal="center" vertical="center" wrapText="1"/>
    </xf>
    <xf numFmtId="1" fontId="32" fillId="14"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1" applyNumberFormat="1" applyFont="1" applyFill="1" applyBorder="1" applyAlignment="1">
      <alignment horizontal="center" vertical="center" wrapText="1"/>
    </xf>
    <xf numFmtId="1" fontId="32" fillId="13" borderId="1" xfId="1" applyNumberFormat="1" applyFont="1" applyFill="1" applyBorder="1" applyAlignment="1">
      <alignment horizontal="center" vertical="center" wrapText="1"/>
    </xf>
    <xf numFmtId="166" fontId="32" fillId="13" borderId="1" xfId="1" applyNumberFormat="1" applyFont="1" applyFill="1" applyBorder="1" applyAlignment="1">
      <alignment horizontal="center" vertical="center" wrapText="1"/>
    </xf>
    <xf numFmtId="10" fontId="32" fillId="13" borderId="1" xfId="1" applyNumberFormat="1" applyFont="1" applyFill="1" applyBorder="1" applyAlignment="1">
      <alignment horizontal="center" vertical="center" wrapText="1"/>
    </xf>
    <xf numFmtId="167" fontId="32" fillId="13" borderId="1" xfId="1" applyNumberFormat="1" applyFont="1" applyFill="1" applyBorder="1" applyAlignment="1">
      <alignment horizontal="center" vertical="center" wrapText="1"/>
    </xf>
    <xf numFmtId="10" fontId="32" fillId="14" borderId="1" xfId="1" applyNumberFormat="1" applyFont="1" applyFill="1" applyBorder="1" applyAlignment="1">
      <alignment horizontal="center" vertical="center" wrapText="1"/>
    </xf>
    <xf numFmtId="165" fontId="18" fillId="14" borderId="1" xfId="1" applyNumberFormat="1" applyFont="1" applyFill="1" applyBorder="1" applyAlignment="1">
      <alignment horizontal="center" vertical="center" wrapText="1"/>
    </xf>
    <xf numFmtId="165" fontId="32" fillId="13" borderId="1" xfId="1" applyNumberFormat="1" applyFont="1" applyFill="1" applyBorder="1" applyAlignment="1">
      <alignment horizontal="center" vertical="center" wrapText="1"/>
    </xf>
    <xf numFmtId="9" fontId="18" fillId="13" borderId="1" xfId="1" applyNumberFormat="1" applyFont="1" applyFill="1" applyBorder="1" applyAlignment="1">
      <alignment horizontal="center" vertical="center" wrapText="1"/>
    </xf>
    <xf numFmtId="0" fontId="18" fillId="0" borderId="4" xfId="0" applyFont="1" applyBorder="1" applyAlignment="1">
      <alignment vertical="center"/>
    </xf>
    <xf numFmtId="20" fontId="0" fillId="13" borderId="17" xfId="0" applyNumberFormat="1" applyFont="1" applyFill="1" applyBorder="1" applyAlignment="1">
      <alignment horizontal="center" vertical="center" wrapText="1"/>
    </xf>
    <xf numFmtId="165" fontId="18" fillId="3" borderId="1" xfId="1" applyNumberFormat="1" applyFont="1" applyFill="1" applyBorder="1" applyAlignment="1">
      <alignment horizontal="center" vertical="center"/>
    </xf>
    <xf numFmtId="0" fontId="18" fillId="3" borderId="1" xfId="1" applyNumberFormat="1" applyFont="1" applyFill="1" applyBorder="1" applyAlignment="1">
      <alignment horizontal="center" vertical="center"/>
    </xf>
    <xf numFmtId="165" fontId="18" fillId="3" borderId="5" xfId="1" applyNumberFormat="1" applyFont="1" applyFill="1" applyBorder="1" applyAlignment="1">
      <alignment horizontal="center" vertical="center"/>
    </xf>
    <xf numFmtId="0" fontId="1"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7" fillId="15" borderId="1" xfId="0" applyFont="1" applyFill="1" applyBorder="1" applyAlignment="1">
      <alignment horizontal="center" vertical="center"/>
    </xf>
    <xf numFmtId="0" fontId="7" fillId="15" borderId="1" xfId="0" applyFont="1" applyFill="1" applyBorder="1" applyAlignment="1">
      <alignment horizontal="center"/>
    </xf>
    <xf numFmtId="0" fontId="18" fillId="3" borderId="1" xfId="0" applyFont="1" applyFill="1" applyBorder="1" applyAlignment="1">
      <alignment horizontal="center" vertical="center" wrapText="1"/>
    </xf>
    <xf numFmtId="165" fontId="9" fillId="0" borderId="17" xfId="0" applyNumberFormat="1" applyFont="1" applyFill="1" applyBorder="1" applyAlignment="1">
      <alignment horizontal="center" vertical="center" wrapText="1"/>
    </xf>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4" fillId="0" borderId="1" xfId="0" applyFont="1" applyBorder="1" applyAlignment="1">
      <alignment horizontal="center" vertical="center" wrapText="1"/>
    </xf>
    <xf numFmtId="14" fontId="35" fillId="0" borderId="1" xfId="0" applyNumberFormat="1" applyFont="1" applyBorder="1" applyAlignment="1">
      <alignment horizontal="center" vertical="center" wrapText="1"/>
    </xf>
    <xf numFmtId="0" fontId="34" fillId="0" borderId="1" xfId="0" applyFont="1" applyBorder="1" applyAlignment="1">
      <alignment horizontal="center" vertical="center"/>
    </xf>
    <xf numFmtId="14" fontId="34" fillId="0" borderId="1" xfId="0" applyNumberFormat="1" applyFont="1" applyBorder="1" applyAlignment="1">
      <alignment horizontal="center" vertical="center" wrapText="1"/>
    </xf>
    <xf numFmtId="0" fontId="26" fillId="11" borderId="1" xfId="0" applyFont="1" applyFill="1" applyBorder="1" applyAlignment="1">
      <alignment horizontal="left" vertical="center" wrapText="1"/>
    </xf>
    <xf numFmtId="0" fontId="21" fillId="3"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5" fillId="0" borderId="1" xfId="0" applyFont="1" applyBorder="1" applyAlignment="1">
      <alignment horizontal="center" vertical="center" textRotation="90" wrapText="1"/>
    </xf>
    <xf numFmtId="0" fontId="25" fillId="0" borderId="38" xfId="0" applyFont="1" applyBorder="1" applyAlignment="1">
      <alignment horizontal="center" vertical="center" textRotation="90" wrapText="1"/>
    </xf>
    <xf numFmtId="0" fontId="39" fillId="3" borderId="7" xfId="0" applyFont="1" applyFill="1" applyBorder="1" applyAlignment="1">
      <alignment horizontal="center" vertical="center" wrapText="1"/>
    </xf>
    <xf numFmtId="0" fontId="39" fillId="3" borderId="1"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21" fillId="3" borderId="17"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7"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6" fillId="11" borderId="23" xfId="0" applyFont="1" applyFill="1" applyBorder="1" applyAlignment="1">
      <alignment horizontal="center" vertical="center" wrapText="1"/>
    </xf>
    <xf numFmtId="0" fontId="26" fillId="11" borderId="9" xfId="0" applyFont="1" applyFill="1" applyBorder="1" applyAlignment="1">
      <alignment horizontal="center" vertical="center" wrapText="1"/>
    </xf>
    <xf numFmtId="0" fontId="33" fillId="0" borderId="28" xfId="0" applyFont="1" applyBorder="1" applyAlignment="1">
      <alignment horizontal="center" vertical="center"/>
    </xf>
    <xf numFmtId="0" fontId="33" fillId="0" borderId="25" xfId="0" applyFont="1" applyBorder="1" applyAlignment="1">
      <alignment horizontal="center" vertical="center"/>
    </xf>
    <xf numFmtId="0" fontId="26" fillId="11" borderId="2" xfId="0" applyFont="1" applyFill="1" applyBorder="1" applyAlignment="1">
      <alignment horizontal="center" vertical="center" wrapText="1"/>
    </xf>
    <xf numFmtId="0" fontId="33" fillId="0" borderId="56" xfId="0" applyFont="1" applyBorder="1" applyAlignment="1">
      <alignment horizontal="center" vertical="center"/>
    </xf>
    <xf numFmtId="0" fontId="26" fillId="11" borderId="26" xfId="0" applyFont="1" applyFill="1" applyBorder="1" applyAlignment="1">
      <alignment horizontal="center" vertical="center" wrapText="1"/>
    </xf>
    <xf numFmtId="0" fontId="26" fillId="11" borderId="27" xfId="0" applyFont="1" applyFill="1" applyBorder="1" applyAlignment="1">
      <alignment horizontal="center" vertical="center" wrapText="1"/>
    </xf>
    <xf numFmtId="0" fontId="26" fillId="11" borderId="29" xfId="0" applyFont="1" applyFill="1" applyBorder="1" applyAlignment="1">
      <alignment horizontal="center" vertical="center" wrapText="1"/>
    </xf>
    <xf numFmtId="0" fontId="26"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21" fillId="0" borderId="50" xfId="0" applyFont="1" applyBorder="1" applyAlignment="1">
      <alignment horizontal="center" vertical="center" wrapText="1"/>
    </xf>
    <xf numFmtId="0" fontId="9" fillId="0" borderId="1" xfId="0" applyFont="1" applyBorder="1" applyAlignment="1">
      <alignment horizontal="center" vertical="center" wrapText="1"/>
    </xf>
    <xf numFmtId="49" fontId="18" fillId="0" borderId="23" xfId="0" applyNumberFormat="1" applyFont="1" applyBorder="1" applyAlignment="1">
      <alignment horizontal="justify" vertical="center" wrapText="1"/>
    </xf>
    <xf numFmtId="49" fontId="18" fillId="0" borderId="54" xfId="0" applyNumberFormat="1" applyFont="1" applyBorder="1" applyAlignment="1">
      <alignment horizontal="justify" vertical="center" wrapText="1"/>
    </xf>
    <xf numFmtId="49" fontId="18" fillId="0" borderId="9" xfId="0" applyNumberFormat="1" applyFont="1" applyBorder="1" applyAlignment="1">
      <alignment horizontal="justify"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18" fillId="0" borderId="23" xfId="0" applyFont="1" applyFill="1" applyBorder="1" applyAlignment="1">
      <alignment horizontal="justify" vertical="top" wrapText="1"/>
    </xf>
    <xf numFmtId="0" fontId="18" fillId="0" borderId="54" xfId="0" applyFont="1" applyFill="1" applyBorder="1" applyAlignment="1">
      <alignment horizontal="justify" vertical="top" wrapText="1"/>
    </xf>
    <xf numFmtId="0" fontId="18" fillId="0" borderId="9" xfId="0" applyFont="1" applyFill="1" applyBorder="1" applyAlignment="1">
      <alignment horizontal="justify" vertical="top"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left" vertical="center" wrapText="1"/>
    </xf>
    <xf numFmtId="0" fontId="18" fillId="0" borderId="53" xfId="0" applyFont="1" applyBorder="1" applyAlignment="1">
      <alignment horizontal="left" vertical="center" wrapText="1"/>
    </xf>
    <xf numFmtId="0" fontId="18" fillId="0" borderId="47" xfId="0" applyFont="1" applyBorder="1" applyAlignment="1">
      <alignment horizontal="left" vertical="center" wrapText="1"/>
    </xf>
    <xf numFmtId="0" fontId="18" fillId="0" borderId="51" xfId="0" applyFont="1" applyBorder="1" applyAlignment="1">
      <alignment horizontal="left" vertical="center" wrapText="1"/>
    </xf>
    <xf numFmtId="0" fontId="18" fillId="0" borderId="0" xfId="0" applyFont="1" applyBorder="1" applyAlignment="1">
      <alignment horizontal="left" vertical="center" wrapText="1"/>
    </xf>
    <xf numFmtId="0" fontId="18" fillId="0" borderId="52" xfId="0" applyFont="1" applyBorder="1" applyAlignment="1">
      <alignment horizontal="left" vertical="center" wrapText="1"/>
    </xf>
    <xf numFmtId="0" fontId="18" fillId="0" borderId="46" xfId="0" applyFont="1" applyBorder="1" applyAlignment="1">
      <alignment horizontal="left" vertical="center" wrapText="1"/>
    </xf>
    <xf numFmtId="0" fontId="18" fillId="0" borderId="50" xfId="0" applyFont="1" applyBorder="1" applyAlignment="1">
      <alignment horizontal="left" vertical="center" wrapText="1"/>
    </xf>
    <xf numFmtId="0" fontId="18" fillId="0" borderId="48" xfId="0" applyFont="1" applyBorder="1" applyAlignment="1">
      <alignment horizontal="left"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18" fillId="3" borderId="23" xfId="0" applyFont="1" applyFill="1" applyBorder="1" applyAlignment="1">
      <alignment horizontal="center" vertical="center" wrapText="1"/>
    </xf>
    <xf numFmtId="0" fontId="18" fillId="3" borderId="5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23" xfId="0" applyFont="1" applyFill="1" applyBorder="1" applyAlignment="1">
      <alignment horizontal="justify" vertical="center" wrapText="1"/>
    </xf>
    <xf numFmtId="0" fontId="18" fillId="3" borderId="54" xfId="0" applyFont="1" applyFill="1" applyBorder="1" applyAlignment="1">
      <alignment horizontal="justify" vertical="center" wrapText="1"/>
    </xf>
    <xf numFmtId="0" fontId="18" fillId="3" borderId="9" xfId="0" applyFont="1" applyFill="1" applyBorder="1" applyAlignment="1">
      <alignment horizontal="justify" vertical="center" wrapText="1"/>
    </xf>
    <xf numFmtId="0" fontId="9" fillId="0" borderId="23" xfId="0" applyFont="1" applyBorder="1" applyAlignment="1">
      <alignment horizontal="left" vertical="center" wrapText="1"/>
    </xf>
    <xf numFmtId="0" fontId="9" fillId="0" borderId="54" xfId="0" applyFont="1" applyBorder="1" applyAlignment="1">
      <alignment horizontal="left" vertical="center" wrapText="1"/>
    </xf>
    <xf numFmtId="0" fontId="9" fillId="0" borderId="9" xfId="0" applyFont="1" applyBorder="1" applyAlignment="1">
      <alignment horizontal="left" vertical="center" wrapText="1"/>
    </xf>
    <xf numFmtId="0" fontId="32" fillId="3" borderId="23" xfId="0" applyFont="1" applyFill="1" applyBorder="1" applyAlignment="1">
      <alignment horizontal="justify" vertical="center" wrapText="1"/>
    </xf>
    <xf numFmtId="0" fontId="32" fillId="3" borderId="54" xfId="0" applyFont="1" applyFill="1" applyBorder="1" applyAlignment="1">
      <alignment horizontal="justify" vertical="center" wrapText="1"/>
    </xf>
    <xf numFmtId="0" fontId="32" fillId="3" borderId="9" xfId="0" applyFont="1" applyFill="1" applyBorder="1" applyAlignment="1">
      <alignment horizontal="justify" vertical="center" wrapText="1"/>
    </xf>
    <xf numFmtId="0" fontId="32" fillId="0" borderId="23" xfId="0" applyFont="1" applyBorder="1" applyAlignment="1">
      <alignment horizontal="justify" vertical="center" wrapText="1"/>
    </xf>
    <xf numFmtId="0" fontId="32" fillId="0" borderId="54" xfId="0" applyFont="1" applyBorder="1" applyAlignment="1">
      <alignment horizontal="justify" vertical="center" wrapText="1"/>
    </xf>
    <xf numFmtId="0" fontId="32" fillId="0" borderId="9" xfId="0" applyFont="1" applyBorder="1" applyAlignment="1">
      <alignment horizontal="justify" vertical="center" wrapText="1"/>
    </xf>
    <xf numFmtId="0" fontId="18" fillId="0" borderId="1" xfId="0" applyFont="1" applyBorder="1" applyAlignment="1">
      <alignment horizontal="justify" vertical="center"/>
    </xf>
    <xf numFmtId="0" fontId="9" fillId="0" borderId="1" xfId="0" applyFont="1" applyBorder="1" applyAlignment="1">
      <alignment horizontal="left" vertical="center"/>
    </xf>
    <xf numFmtId="0" fontId="0" fillId="0" borderId="42" xfId="0" applyBorder="1" applyAlignment="1">
      <alignment horizontal="center"/>
    </xf>
    <xf numFmtId="0" fontId="0" fillId="0" borderId="43" xfId="0" applyBorder="1" applyAlignment="1">
      <alignment horizontal="center"/>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41" fillId="0" borderId="0" xfId="0" applyFont="1" applyAlignment="1">
      <alignment horizontal="center"/>
    </xf>
  </cellXfs>
  <cellStyles count="7">
    <cellStyle name="Millares" xfId="2" builtinId="3"/>
    <cellStyle name="Millares [0]" xfId="3" builtinId="6"/>
    <cellStyle name="Millares 2" xfId="5"/>
    <cellStyle name="Normal" xfId="0" builtinId="0"/>
    <cellStyle name="Normal 2" xfId="4"/>
    <cellStyle name="Porcentaje" xfId="1" builtinId="5"/>
    <cellStyle name="Porcentual 2" xfId="6"/>
  </cellStyles>
  <dxfs count="14">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B7FBBA"/>
      <color rgb="FFFFCDC1"/>
      <color rgb="FF00CC99"/>
      <color rgb="FFCC99FF"/>
      <color rgb="FFFA3C00"/>
      <color rgb="FF00C5C0"/>
      <color rgb="FFFF5353"/>
      <color rgb="FFFF6699"/>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8.xml.rels><?xml version="1.0" encoding="UTF-8" standalone="yes"?>
<Relationships xmlns="http://schemas.openxmlformats.org/package/2006/relationships"><Relationship Id="rId1" Type="http://schemas.openxmlformats.org/officeDocument/2006/relationships/image" Target="../media/image5.png"/></Relationships>
</file>

<file path=xl/charts/_rels/chart36.xml.rels><?xml version="1.0" encoding="UTF-8" standalone="yes"?>
<Relationships xmlns="http://schemas.openxmlformats.org/package/2006/relationships"><Relationship Id="rId1" Type="http://schemas.openxmlformats.org/officeDocument/2006/relationships/image" Target="../media/image5.png"/></Relationships>
</file>

<file path=xl/charts/_rels/chart3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4.xml.rels><?xml version="1.0" encoding="UTF-8" standalone="yes"?>
<Relationships xmlns="http://schemas.openxmlformats.org/package/2006/relationships"><Relationship Id="rId3" Type="http://schemas.microsoft.com/office/2011/relationships/chartStyle" Target="style18.xml"/><Relationship Id="rId2" Type="http://schemas.microsoft.com/office/2011/relationships/chartColorStyle" Target="colors18.xml"/><Relationship Id="rId1" Type="http://schemas.openxmlformats.org/officeDocument/2006/relationships/image" Target="../media/image5.png"/></Relationships>
</file>

<file path=xl/charts/_rels/chart4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5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Lit>
              <c:ptCount val="1"/>
              <c:pt idx="0">
                <c:v>2020</c:v>
              </c:pt>
            </c:strLit>
          </c:cat>
          <c:val>
            <c:numRef>
              <c:f>Dir!$N$5</c:f>
              <c:numCache>
                <c:formatCode>0%</c:formatCode>
                <c:ptCount val="1"/>
                <c:pt idx="0">
                  <c:v>0</c:v>
                </c:pt>
              </c:numCache>
            </c:numRef>
          </c:val>
          <c:extLst xmlns:c16r2="http://schemas.microsoft.com/office/drawing/2015/06/char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271891840"/>
        <c:axId val="271897728"/>
      </c:barChart>
      <c:catAx>
        <c:axId val="27189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1897728"/>
        <c:crosses val="autoZero"/>
        <c:auto val="1"/>
        <c:lblAlgn val="ctr"/>
        <c:lblOffset val="100"/>
        <c:noMultiLvlLbl val="0"/>
      </c:catAx>
      <c:valAx>
        <c:axId val="271897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71891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pt idx="0">
                  <c:v>1</c:v>
                </c:pt>
                <c:pt idx="1">
                  <c:v>1</c:v>
                </c:pt>
                <c:pt idx="2">
                  <c:v>0.8</c:v>
                </c:pt>
                <c:pt idx="3">
                  <c:v>0.8</c:v>
                </c:pt>
                <c:pt idx="4">
                  <c:v>0.8</c:v>
                </c:pt>
                <c:pt idx="5">
                  <c:v>0.8</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320379904"/>
        <c:axId val="32039398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320379904"/>
        <c:axId val="320393984"/>
      </c:lineChart>
      <c:catAx>
        <c:axId val="32037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393984"/>
        <c:crosses val="autoZero"/>
        <c:auto val="1"/>
        <c:lblAlgn val="ctr"/>
        <c:lblOffset val="100"/>
        <c:noMultiLvlLbl val="0"/>
      </c:catAx>
      <c:valAx>
        <c:axId val="320393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3799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i="0" baseline="0">
                <a:effectLst/>
              </a:rPr>
              <a:t>Cumplimiento ton movilizadas</a:t>
            </a:r>
            <a:endParaRPr lang="es-CO" sz="1100">
              <a:effectLst/>
            </a:endParaRPr>
          </a:p>
        </c:rich>
      </c:tx>
      <c:layout>
        <c:manualLayout>
          <c:xMode val="edge"/>
          <c:yMode val="edge"/>
          <c:x val="0.25079874334380547"/>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pt idx="3">
                  <c:v>136613</c:v>
                </c:pt>
                <c:pt idx="4">
                  <c:v>161686</c:v>
                </c:pt>
                <c:pt idx="5">
                  <c:v>192800</c:v>
                </c:pt>
                <c:pt idx="6">
                  <c:v>240848</c:v>
                </c:pt>
                <c:pt idx="7">
                  <c:v>260605</c:v>
                </c:pt>
                <c:pt idx="8">
                  <c:v>285448</c:v>
                </c:pt>
                <c:pt idx="9">
                  <c:v>305183</c:v>
                </c:pt>
                <c:pt idx="10">
                  <c:v>310151</c:v>
                </c:pt>
                <c:pt idx="11">
                  <c:v>321352</c:v>
                </c:pt>
              </c:numCache>
            </c:numRef>
          </c:val>
          <c:extLst xmlns:c16r2="http://schemas.microsoft.com/office/drawing/2015/06/char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320462208"/>
        <c:axId val="320468096"/>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xmlns:c16r2="http://schemas.microsoft.com/office/drawing/2015/06/char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320462208"/>
        <c:axId val="320468096"/>
      </c:lineChart>
      <c:catAx>
        <c:axId val="32046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468096"/>
        <c:crosses val="autoZero"/>
        <c:auto val="1"/>
        <c:lblAlgn val="ctr"/>
        <c:lblOffset val="100"/>
        <c:noMultiLvlLbl val="0"/>
      </c:catAx>
      <c:valAx>
        <c:axId val="3204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462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itle>
    <c:autoTitleDeleted val="0"/>
    <c:plotArea>
      <c:layout>
        <c:manualLayout>
          <c:layoutTarget val="inner"/>
          <c:xMode val="edge"/>
          <c:yMode val="edge"/>
          <c:x val="8.411749245180114E-2"/>
          <c:y val="0.15615771701212081"/>
          <c:w val="0.88486495717567826"/>
          <c:h val="0.74876342925030537"/>
        </c:manualLayout>
      </c:layout>
      <c:barChart>
        <c:barDir val="col"/>
        <c:grouping val="clustered"/>
        <c:varyColors val="0"/>
        <c:ser>
          <c:idx val="0"/>
          <c:order val="0"/>
          <c:spPr>
            <a:solidFill>
              <a:schemeClr val="accent1"/>
            </a:solidFill>
            <a:ln>
              <a:noFill/>
            </a:ln>
            <a:effectLst/>
          </c:spPr>
          <c:invertIfNegative val="0"/>
          <c:dLbls>
            <c:dLbl>
              <c:idx val="0"/>
              <c:delete val="1"/>
            </c:dLbl>
            <c:dLbl>
              <c:idx val="1"/>
              <c:delete val="1"/>
            </c:dLbl>
            <c:dLbl>
              <c:idx val="2"/>
              <c:delete val="1"/>
            </c:dLbl>
            <c:dLbl>
              <c:idx val="4"/>
              <c:delete val="1"/>
            </c:dLbl>
            <c:dLbl>
              <c:idx val="5"/>
              <c:delete val="1"/>
            </c:dLbl>
            <c:dLbl>
              <c:idx val="7"/>
              <c:delete val="1"/>
            </c:dLbl>
            <c:dLbl>
              <c:idx val="8"/>
              <c:delete val="1"/>
            </c:dLbl>
            <c:dLblPos val="outEnd"/>
            <c:showLegendKey val="0"/>
            <c:showVal val="1"/>
            <c:showCatName val="0"/>
            <c:showSerName val="0"/>
            <c:showPercent val="0"/>
            <c:showBubbleSize val="0"/>
            <c:showLeaderLines val="0"/>
          </c:dLbls>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pt idx="3">
                  <c:v>0</c:v>
                </c:pt>
                <c:pt idx="4">
                  <c:v>0</c:v>
                </c:pt>
                <c:pt idx="5">
                  <c:v>0</c:v>
                </c:pt>
                <c:pt idx="6">
                  <c:v>0</c:v>
                </c:pt>
                <c:pt idx="7">
                  <c:v>0</c:v>
                </c:pt>
                <c:pt idx="8">
                  <c:v>0</c:v>
                </c:pt>
                <c:pt idx="9">
                  <c:v>1</c:v>
                </c:pt>
                <c:pt idx="10">
                  <c:v>0</c:v>
                </c:pt>
                <c:pt idx="11">
                  <c:v>0</c:v>
                </c:pt>
              </c:numCache>
            </c:numRef>
          </c:val>
          <c:extLst xmlns:c16r2="http://schemas.microsoft.com/office/drawing/2015/06/chart">
            <c:ext xmlns:c16="http://schemas.microsoft.com/office/drawing/2014/chart" uri="{C3380CC4-5D6E-409C-BE32-E72D297353CC}">
              <c16:uniqueId val="{00000000-210E-4614-822A-38C3CDB062DC}"/>
            </c:ext>
          </c:extLst>
        </c:ser>
        <c:dLbls>
          <c:dLblPos val="outEnd"/>
          <c:showLegendKey val="0"/>
          <c:showVal val="1"/>
          <c:showCatName val="0"/>
          <c:showSerName val="0"/>
          <c:showPercent val="0"/>
          <c:showBubbleSize val="0"/>
        </c:dLbls>
        <c:gapWidth val="219"/>
        <c:overlap val="-27"/>
        <c:axId val="320486784"/>
        <c:axId val="320492672"/>
      </c:barChart>
      <c:lineChart>
        <c:grouping val="standard"/>
        <c:varyColors val="0"/>
        <c:ser>
          <c:idx val="1"/>
          <c:order val="1"/>
          <c:spPr>
            <a:ln w="28575"/>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ser>
        <c:dLbls>
          <c:showLegendKey val="0"/>
          <c:showVal val="0"/>
          <c:showCatName val="0"/>
          <c:showSerName val="0"/>
          <c:showPercent val="0"/>
          <c:showBubbleSize val="0"/>
        </c:dLbls>
        <c:marker val="1"/>
        <c:smooth val="0"/>
        <c:axId val="320486784"/>
        <c:axId val="320492672"/>
      </c:lineChart>
      <c:catAx>
        <c:axId val="320486784"/>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492672"/>
        <c:crosses val="autoZero"/>
        <c:auto val="1"/>
        <c:lblAlgn val="ctr"/>
        <c:lblOffset val="100"/>
        <c:noMultiLvlLbl val="0"/>
      </c:catAx>
      <c:valAx>
        <c:axId val="32049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4867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Rata de Descargue </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367</c:v>
                </c:pt>
                <c:pt idx="1">
                  <c:v>278</c:v>
                </c:pt>
                <c:pt idx="2">
                  <c:v>262</c:v>
                </c:pt>
                <c:pt idx="3">
                  <c:v>262</c:v>
                </c:pt>
              </c:numCache>
            </c:numRef>
          </c:val>
          <c:extLst xmlns:c16r2="http://schemas.microsoft.com/office/drawing/2015/06/char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313069568"/>
        <c:axId val="31307110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General</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313069568"/>
        <c:axId val="313071104"/>
      </c:lineChart>
      <c:catAx>
        <c:axId val="31306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3071104"/>
        <c:crosses val="autoZero"/>
        <c:auto val="1"/>
        <c:lblAlgn val="ctr"/>
        <c:lblOffset val="100"/>
        <c:noMultiLvlLbl val="0"/>
      </c:catAx>
      <c:valAx>
        <c:axId val="31307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3069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es-CO" sz="1200" b="1" i="0" baseline="0">
                <a:effectLst/>
                <a:latin typeface="Arial" panose="020B0604020202020204" pitchFamily="34" charset="0"/>
                <a:cs typeface="Arial" panose="020B0604020202020204" pitchFamily="34" charset="0"/>
              </a:rPr>
              <a:t>Tiempo de descargue de camiones</a:t>
            </a:r>
            <a:endParaRPr lang="es-CO" sz="1200">
              <a:effectLst/>
              <a:latin typeface="Arial" panose="020B0604020202020204" pitchFamily="34" charset="0"/>
              <a:cs typeface="Arial" panose="020B0604020202020204" pitchFamily="34" charset="0"/>
            </a:endParaRPr>
          </a:p>
        </c:rich>
      </c:tx>
      <c:layout/>
      <c:overlay val="0"/>
    </c:title>
    <c:autoTitleDeleted val="0"/>
    <c:plotArea>
      <c:layout/>
      <c:barChart>
        <c:barDir val="col"/>
        <c:grouping val="clustered"/>
        <c:varyColors val="0"/>
        <c:ser>
          <c:idx val="0"/>
          <c:order val="0"/>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h:mm</c:formatCode>
                <c:ptCount val="12"/>
                <c:pt idx="0">
                  <c:v>7.1527777777777787E-2</c:v>
                </c:pt>
                <c:pt idx="1">
                  <c:v>6.0069444444444453E-2</c:v>
                </c:pt>
                <c:pt idx="2">
                  <c:v>5.3125000000000006E-2</c:v>
                </c:pt>
                <c:pt idx="3">
                  <c:v>7.5694444444444453E-2</c:v>
                </c:pt>
                <c:pt idx="4">
                  <c:v>8.3333333333333343E-2</c:v>
                </c:pt>
                <c:pt idx="5">
                  <c:v>7.8472222222222221E-2</c:v>
                </c:pt>
                <c:pt idx="6">
                  <c:v>7.3958333333333334E-2</c:v>
                </c:pt>
                <c:pt idx="7">
                  <c:v>6.8055555555555564E-2</c:v>
                </c:pt>
                <c:pt idx="8">
                  <c:v>4.9652777777777782E-2</c:v>
                </c:pt>
                <c:pt idx="9">
                  <c:v>4.8611111111111119E-2</c:v>
                </c:pt>
                <c:pt idx="10">
                  <c:v>5.0694444444444452E-2</c:v>
                </c:pt>
              </c:numCache>
            </c:numRef>
          </c:val>
        </c:ser>
        <c:dLbls>
          <c:showLegendKey val="0"/>
          <c:showVal val="0"/>
          <c:showCatName val="0"/>
          <c:showSerName val="0"/>
          <c:showPercent val="0"/>
          <c:showBubbleSize val="0"/>
        </c:dLbls>
        <c:gapWidth val="150"/>
        <c:axId val="313084544"/>
        <c:axId val="319062400"/>
      </c:barChart>
      <c:lineChart>
        <c:grouping val="standard"/>
        <c:varyColors val="0"/>
        <c:ser>
          <c:idx val="1"/>
          <c:order val="1"/>
          <c:spPr>
            <a:ln w="25400"/>
          </c:spPr>
          <c:marker>
            <c:symbol val="none"/>
          </c:marker>
          <c:val>
            <c:numRef>
              <c:f>Recep!$T$6:$AE$6</c:f>
              <c:numCache>
                <c:formatCode>h:mm</c:formatCode>
                <c:ptCount val="12"/>
                <c:pt idx="0">
                  <c:v>8.3333333333333329E-2</c:v>
                </c:pt>
                <c:pt idx="1">
                  <c:v>8.3333333333333329E-2</c:v>
                </c:pt>
                <c:pt idx="2">
                  <c:v>8.3333333333333329E-2</c:v>
                </c:pt>
                <c:pt idx="3">
                  <c:v>8.3333333333333329E-2</c:v>
                </c:pt>
                <c:pt idx="4">
                  <c:v>8.3333333333333329E-2</c:v>
                </c:pt>
                <c:pt idx="5">
                  <c:v>8.3333333333333329E-2</c:v>
                </c:pt>
                <c:pt idx="6">
                  <c:v>8.3333333333333329E-2</c:v>
                </c:pt>
                <c:pt idx="7">
                  <c:v>8.3333333333333329E-2</c:v>
                </c:pt>
                <c:pt idx="8">
                  <c:v>8.3333333333333329E-2</c:v>
                </c:pt>
                <c:pt idx="9">
                  <c:v>8.3333333333333329E-2</c:v>
                </c:pt>
                <c:pt idx="10">
                  <c:v>8.3333333333333329E-2</c:v>
                </c:pt>
                <c:pt idx="11">
                  <c:v>8.3333333333333329E-2</c:v>
                </c:pt>
              </c:numCache>
            </c:numRef>
          </c:val>
          <c:smooth val="0"/>
        </c:ser>
        <c:dLbls>
          <c:showLegendKey val="0"/>
          <c:showVal val="0"/>
          <c:showCatName val="0"/>
          <c:showSerName val="0"/>
          <c:showPercent val="0"/>
          <c:showBubbleSize val="0"/>
        </c:dLbls>
        <c:marker val="1"/>
        <c:smooth val="0"/>
        <c:axId val="313084544"/>
        <c:axId val="319062400"/>
      </c:lineChart>
      <c:catAx>
        <c:axId val="313084544"/>
        <c:scaling>
          <c:orientation val="minMax"/>
        </c:scaling>
        <c:delete val="0"/>
        <c:axPos val="b"/>
        <c:numFmt formatCode="h:mm" sourceLinked="1"/>
        <c:majorTickMark val="out"/>
        <c:minorTickMark val="none"/>
        <c:tickLblPos val="nextTo"/>
        <c:crossAx val="319062400"/>
        <c:crosses val="autoZero"/>
        <c:auto val="1"/>
        <c:lblAlgn val="ctr"/>
        <c:lblOffset val="100"/>
        <c:noMultiLvlLbl val="0"/>
      </c:catAx>
      <c:valAx>
        <c:axId val="319062400"/>
        <c:scaling>
          <c:orientation val="minMax"/>
        </c:scaling>
        <c:delete val="0"/>
        <c:axPos val="l"/>
        <c:majorGridlines/>
        <c:numFmt formatCode="h:mm" sourceLinked="1"/>
        <c:majorTickMark val="out"/>
        <c:minorTickMark val="none"/>
        <c:tickLblPos val="nextTo"/>
        <c:crossAx val="313084544"/>
        <c:crosses val="autoZero"/>
        <c:crossBetween val="between"/>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0</c:v>
                </c:pt>
                <c:pt idx="3">
                  <c:v>1</c:v>
                </c:pt>
                <c:pt idx="4">
                  <c:v>0</c:v>
                </c:pt>
                <c:pt idx="5">
                  <c:v>0</c:v>
                </c:pt>
                <c:pt idx="6">
                  <c:v>1</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322993152"/>
        <c:axId val="32299494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xmlns:c16r2="http://schemas.microsoft.com/office/drawing/2015/06/char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322993152"/>
        <c:axId val="322994944"/>
      </c:lineChart>
      <c:catAx>
        <c:axId val="3229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2994944"/>
        <c:crosses val="autoZero"/>
        <c:auto val="1"/>
        <c:lblAlgn val="ctr"/>
        <c:lblOffset val="100"/>
        <c:noMultiLvlLbl val="0"/>
      </c:catAx>
      <c:valAx>
        <c:axId val="322994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2993152"/>
        <c:crosses val="autoZero"/>
        <c:crossBetween val="between"/>
        <c:majorUnit val="1"/>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-3.1E-4</c:v>
                </c:pt>
                <c:pt idx="1">
                  <c:v>8.9999999999999998E-4</c:v>
                </c:pt>
                <c:pt idx="2">
                  <c:v>-4.8999999999999998E-4</c:v>
                </c:pt>
                <c:pt idx="3" formatCode="0.000%">
                  <c:v>4.0000000000000003E-5</c:v>
                </c:pt>
                <c:pt idx="4">
                  <c:v>-9.177836626631532E-5</c:v>
                </c:pt>
                <c:pt idx="5">
                  <c:v>8.9999999999999998E-4</c:v>
                </c:pt>
                <c:pt idx="6">
                  <c:v>-1E-4</c:v>
                </c:pt>
                <c:pt idx="7">
                  <c:v>-3.8999999999999999E-4</c:v>
                </c:pt>
                <c:pt idx="8">
                  <c:v>-1E-4</c:v>
                </c:pt>
                <c:pt idx="9">
                  <c:v>-1E-4</c:v>
                </c:pt>
                <c:pt idx="10" formatCode="0.000%">
                  <c:v>4.5021729768018918E-5</c:v>
                </c:pt>
                <c:pt idx="11">
                  <c:v>-1.2359273674367164E-3</c:v>
                </c:pt>
              </c:numCache>
            </c:numRef>
          </c:val>
          <c:extLst xmlns:c16r2="http://schemas.microsoft.com/office/drawing/2015/06/char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323210240"/>
        <c:axId val="323216128"/>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xmlns:c16r2="http://schemas.microsoft.com/office/drawing/2015/06/char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323210240"/>
        <c:axId val="323216128"/>
      </c:lineChart>
      <c:catAx>
        <c:axId val="3232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216128"/>
        <c:crosses val="autoZero"/>
        <c:auto val="1"/>
        <c:lblAlgn val="ctr"/>
        <c:lblOffset val="100"/>
        <c:noMultiLvlLbl val="0"/>
      </c:catAx>
      <c:valAx>
        <c:axId val="323216128"/>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21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c:formatCode>
                <c:ptCount val="12"/>
                <c:pt idx="0">
                  <c:v>34</c:v>
                </c:pt>
                <c:pt idx="1">
                  <c:v>30</c:v>
                </c:pt>
                <c:pt idx="2">
                  <c:v>30</c:v>
                </c:pt>
                <c:pt idx="3">
                  <c:v>37</c:v>
                </c:pt>
                <c:pt idx="4">
                  <c:v>37</c:v>
                </c:pt>
                <c:pt idx="5">
                  <c:v>37</c:v>
                </c:pt>
                <c:pt idx="6">
                  <c:v>36</c:v>
                </c:pt>
                <c:pt idx="7">
                  <c:v>37</c:v>
                </c:pt>
                <c:pt idx="8">
                  <c:v>30</c:v>
                </c:pt>
                <c:pt idx="9">
                  <c:v>27</c:v>
                </c:pt>
                <c:pt idx="10">
                  <c:v>27</c:v>
                </c:pt>
              </c:numCache>
            </c:numRef>
          </c:val>
          <c:extLst xmlns:c16r2="http://schemas.microsoft.com/office/drawing/2015/06/char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323130112"/>
        <c:axId val="323131648"/>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323130112"/>
        <c:axId val="323131648"/>
      </c:lineChart>
      <c:catAx>
        <c:axId val="32313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131648"/>
        <c:crosses val="autoZero"/>
        <c:auto val="1"/>
        <c:lblAlgn val="ctr"/>
        <c:lblOffset val="100"/>
        <c:noMultiLvlLbl val="0"/>
      </c:catAx>
      <c:valAx>
        <c:axId val="323131648"/>
        <c:scaling>
          <c:orientation val="minMax"/>
          <c:max val="6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Minutos</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130112"/>
        <c:crosses val="autoZero"/>
        <c:crossBetween val="between"/>
        <c:majorUnit val="5"/>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309</c:v>
                </c:pt>
                <c:pt idx="1">
                  <c:v>259</c:v>
                </c:pt>
                <c:pt idx="2">
                  <c:v>342</c:v>
                </c:pt>
                <c:pt idx="3">
                  <c:v>321</c:v>
                </c:pt>
                <c:pt idx="4">
                  <c:v>298</c:v>
                </c:pt>
                <c:pt idx="5">
                  <c:v>280</c:v>
                </c:pt>
                <c:pt idx="6">
                  <c:v>288</c:v>
                </c:pt>
                <c:pt idx="7">
                  <c:v>154</c:v>
                </c:pt>
                <c:pt idx="8">
                  <c:v>302</c:v>
                </c:pt>
                <c:pt idx="9">
                  <c:v>219</c:v>
                </c:pt>
                <c:pt idx="10">
                  <c:v>287</c:v>
                </c:pt>
                <c:pt idx="11">
                  <c:v>0</c:v>
                </c:pt>
              </c:numCache>
            </c:numRef>
          </c:val>
          <c:extLst xmlns:c16r2="http://schemas.microsoft.com/office/drawing/2015/06/char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323375488"/>
        <c:axId val="32337702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323375488"/>
        <c:axId val="323377024"/>
      </c:lineChart>
      <c:catAx>
        <c:axId val="32337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377024"/>
        <c:crosses val="autoZero"/>
        <c:auto val="1"/>
        <c:lblAlgn val="ctr"/>
        <c:lblOffset val="100"/>
        <c:noMultiLvlLbl val="0"/>
      </c:catAx>
      <c:valAx>
        <c:axId val="32337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3754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xmlns:c16r2="http://schemas.microsoft.com/office/drawing/2015/06/char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323240320"/>
        <c:axId val="323241856"/>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323240320"/>
        <c:axId val="323241856"/>
      </c:lineChart>
      <c:catAx>
        <c:axId val="32324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323241856"/>
        <c:crosses val="autoZero"/>
        <c:auto val="1"/>
        <c:lblAlgn val="ctr"/>
        <c:lblOffset val="100"/>
        <c:noMultiLvlLbl val="0"/>
      </c:catAx>
      <c:valAx>
        <c:axId val="323241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323240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layout/>
      <c:overlay val="0"/>
      <c:spPr>
        <a:noFill/>
        <a:ln>
          <a:noFill/>
        </a:ln>
        <a:effectLst/>
      </c:spPr>
    </c:title>
    <c:autoTitleDeleted val="0"/>
    <c:plotArea>
      <c:layout/>
      <c:barChart>
        <c:barDir val="col"/>
        <c:grouping val="clustered"/>
        <c:varyColors val="0"/>
        <c:ser>
          <c:idx val="0"/>
          <c:order val="0"/>
          <c:tx>
            <c:v>"2020"</c:v>
          </c:tx>
          <c:spPr>
            <a:solidFill>
              <a:schemeClr val="accent1"/>
            </a:solidFill>
            <a:ln>
              <a:noFill/>
            </a:ln>
            <a:effectLst/>
          </c:spPr>
          <c:invertIfNegative val="0"/>
          <c:cat>
            <c:strLit>
              <c:ptCount val="1"/>
              <c:pt idx="0">
                <c:v>2020</c:v>
              </c:pt>
            </c:strLit>
          </c:cat>
          <c:val>
            <c:numRef>
              <c:f>Dir!$AD$5</c:f>
              <c:numCache>
                <c:formatCode>0%</c:formatCode>
                <c:ptCount val="1"/>
                <c:pt idx="0">
                  <c:v>0.67</c:v>
                </c:pt>
              </c:numCache>
            </c:numRef>
          </c:val>
          <c:extLst xmlns:c16r2="http://schemas.microsoft.com/office/drawing/2015/06/char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312907264"/>
        <c:axId val="312908800"/>
      </c:barChart>
      <c:catAx>
        <c:axId val="3129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908800"/>
        <c:crosses val="autoZero"/>
        <c:auto val="1"/>
        <c:lblAlgn val="ctr"/>
        <c:lblOffset val="100"/>
        <c:noMultiLvlLbl val="0"/>
      </c:catAx>
      <c:valAx>
        <c:axId val="312908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2907264"/>
        <c:crosses val="autoZero"/>
        <c:crossBetween val="between"/>
        <c:majorUnit val="0.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DH!$AH$5:$AS$5</c:f>
              <c:numCache>
                <c:formatCode>0%</c:formatCode>
                <c:ptCount val="12"/>
              </c:numCache>
            </c:numRef>
          </c:val>
          <c:extLst xmlns:c16r2="http://schemas.microsoft.com/office/drawing/2015/06/char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323268608"/>
        <c:axId val="323270144"/>
      </c:barChart>
      <c:lineChart>
        <c:grouping val="standard"/>
        <c:varyColors val="0"/>
        <c:ser>
          <c:idx val="1"/>
          <c:order val="1"/>
          <c:spPr>
            <a:ln w="28575">
              <a:solidFill>
                <a:srgbClr val="00CC99"/>
              </a:solidFill>
            </a:ln>
          </c:spPr>
          <c:marker>
            <c:symbol val="none"/>
          </c:marker>
          <c:cat>
            <c:strRef>
              <c:f>DH!$AH$4:$AS$4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DH!$AH$6:$AS$6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323268608"/>
        <c:axId val="323270144"/>
      </c:lineChart>
      <c:catAx>
        <c:axId val="32326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323270144"/>
        <c:crosses val="autoZero"/>
        <c:auto val="1"/>
        <c:lblAlgn val="ctr"/>
        <c:lblOffset val="100"/>
        <c:noMultiLvlLbl val="0"/>
      </c:catAx>
      <c:valAx>
        <c:axId val="323270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3232686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CUMPLIMIENTO PLAN DE FORMACION</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xmlns:c16r2="http://schemas.microsoft.com/office/drawing/2015/06/chart">
            <c:ext xmlns:c16="http://schemas.microsoft.com/office/drawing/2014/chart" uri="{C3380CC4-5D6E-409C-BE32-E72D297353CC}">
              <c16:uniqueId val="{00000000-7B26-49D0-9658-FDE05624C7D6}"/>
            </c:ext>
          </c:extLst>
        </c:ser>
        <c:dLbls>
          <c:showLegendKey val="0"/>
          <c:showVal val="0"/>
          <c:showCatName val="0"/>
          <c:showSerName val="0"/>
          <c:showPercent val="0"/>
          <c:showBubbleSize val="0"/>
        </c:dLbls>
        <c:gapWidth val="219"/>
        <c:overlap val="-27"/>
        <c:axId val="334577024"/>
        <c:axId val="334578816"/>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01-7B26-49D0-9658-FDE05624C7D6}"/>
            </c:ext>
          </c:extLst>
        </c:ser>
        <c:dLbls>
          <c:showLegendKey val="0"/>
          <c:showVal val="0"/>
          <c:showCatName val="0"/>
          <c:showSerName val="0"/>
          <c:showPercent val="0"/>
          <c:showBubbleSize val="0"/>
        </c:dLbls>
        <c:marker val="1"/>
        <c:smooth val="0"/>
        <c:axId val="334577024"/>
        <c:axId val="334578816"/>
      </c:lineChart>
      <c:catAx>
        <c:axId val="33457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334578816"/>
        <c:crosses val="autoZero"/>
        <c:auto val="1"/>
        <c:lblAlgn val="ctr"/>
        <c:lblOffset val="100"/>
        <c:noMultiLvlLbl val="0"/>
      </c:catAx>
      <c:valAx>
        <c:axId val="334578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3345770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xmlns:c16r2="http://schemas.microsoft.com/office/drawing/2015/06/char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334343552"/>
        <c:axId val="334361728"/>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334343552"/>
        <c:axId val="334361728"/>
      </c:lineChart>
      <c:catAx>
        <c:axId val="33434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34361728"/>
        <c:crosses val="autoZero"/>
        <c:auto val="1"/>
        <c:lblAlgn val="ctr"/>
        <c:lblOffset val="100"/>
        <c:noMultiLvlLbl val="0"/>
      </c:catAx>
      <c:valAx>
        <c:axId val="33436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34343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323677184"/>
        <c:axId val="33429990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323677184"/>
        <c:axId val="334299904"/>
      </c:lineChart>
      <c:catAx>
        <c:axId val="3236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34299904"/>
        <c:crosses val="autoZero"/>
        <c:auto val="1"/>
        <c:lblAlgn val="ctr"/>
        <c:lblOffset val="100"/>
        <c:noMultiLvlLbl val="0"/>
      </c:catAx>
      <c:valAx>
        <c:axId val="33429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3677184"/>
        <c:crosses val="autoZero"/>
        <c:crossBetween val="between"/>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334429184"/>
        <c:axId val="335086336"/>
      </c:lineChart>
      <c:catAx>
        <c:axId val="334429184"/>
        <c:scaling>
          <c:orientation val="minMax"/>
        </c:scaling>
        <c:delete val="0"/>
        <c:axPos val="b"/>
        <c:numFmt formatCode="General" sourceLinked="1"/>
        <c:majorTickMark val="out"/>
        <c:minorTickMark val="none"/>
        <c:tickLblPos val="nextTo"/>
        <c:crossAx val="335086336"/>
        <c:crosses val="autoZero"/>
        <c:auto val="1"/>
        <c:lblAlgn val="ctr"/>
        <c:lblOffset val="100"/>
        <c:noMultiLvlLbl val="0"/>
      </c:catAx>
      <c:valAx>
        <c:axId val="335086336"/>
        <c:scaling>
          <c:orientation val="minMax"/>
        </c:scaling>
        <c:delete val="0"/>
        <c:axPos val="l"/>
        <c:majorGridlines/>
        <c:numFmt formatCode="General" sourceLinked="1"/>
        <c:majorTickMark val="out"/>
        <c:minorTickMark val="none"/>
        <c:tickLblPos val="nextTo"/>
        <c:crossAx val="33442918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335127680"/>
        <c:axId val="335129216"/>
      </c:lineChart>
      <c:catAx>
        <c:axId val="335127680"/>
        <c:scaling>
          <c:orientation val="minMax"/>
        </c:scaling>
        <c:delete val="0"/>
        <c:axPos val="b"/>
        <c:numFmt formatCode="General" sourceLinked="0"/>
        <c:majorTickMark val="out"/>
        <c:minorTickMark val="none"/>
        <c:tickLblPos val="nextTo"/>
        <c:crossAx val="335129216"/>
        <c:crosses val="autoZero"/>
        <c:auto val="1"/>
        <c:lblAlgn val="ctr"/>
        <c:lblOffset val="100"/>
        <c:noMultiLvlLbl val="0"/>
      </c:catAx>
      <c:valAx>
        <c:axId val="335129216"/>
        <c:scaling>
          <c:orientation val="minMax"/>
        </c:scaling>
        <c:delete val="0"/>
        <c:axPos val="l"/>
        <c:majorGridlines/>
        <c:numFmt formatCode="General" sourceLinked="1"/>
        <c:majorTickMark val="out"/>
        <c:minorTickMark val="none"/>
        <c:tickLblPos val="nextTo"/>
        <c:crossAx val="335127680"/>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343635072"/>
        <c:axId val="343636608"/>
      </c:lineChart>
      <c:catAx>
        <c:axId val="343635072"/>
        <c:scaling>
          <c:orientation val="minMax"/>
        </c:scaling>
        <c:delete val="0"/>
        <c:axPos val="b"/>
        <c:numFmt formatCode="General" sourceLinked="0"/>
        <c:majorTickMark val="out"/>
        <c:minorTickMark val="none"/>
        <c:tickLblPos val="nextTo"/>
        <c:crossAx val="343636608"/>
        <c:crosses val="autoZero"/>
        <c:auto val="1"/>
        <c:lblAlgn val="ctr"/>
        <c:lblOffset val="100"/>
        <c:noMultiLvlLbl val="0"/>
      </c:catAx>
      <c:valAx>
        <c:axId val="343636608"/>
        <c:scaling>
          <c:orientation val="minMax"/>
          <c:min val="0.60000000000000009"/>
        </c:scaling>
        <c:delete val="0"/>
        <c:axPos val="l"/>
        <c:majorGridlines/>
        <c:numFmt formatCode="General" sourceLinked="1"/>
        <c:majorTickMark val="out"/>
        <c:minorTickMark val="none"/>
        <c:tickLblPos val="nextTo"/>
        <c:crossAx val="343635072"/>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itle>
    <c:autoTitleDeleted val="0"/>
    <c:plotArea>
      <c:layout/>
      <c:barChart>
        <c:barDir val="col"/>
        <c:grouping val="clustered"/>
        <c:varyColors val="0"/>
        <c:ser>
          <c:idx val="0"/>
          <c:order val="0"/>
          <c:tx>
            <c:strRef>
              <c:f>Medición!$C$26</c:f>
              <c:strCache>
                <c:ptCount val="1"/>
                <c:pt idx="0">
                  <c:v>Disponibilidad 
Sistema de Bombas</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Medición!$K$26:$V$26</c:f>
              <c:numCache>
                <c:formatCode>0.0%</c:formatCode>
                <c:ptCount val="12"/>
                <c:pt idx="0">
                  <c:v>1</c:v>
                </c:pt>
                <c:pt idx="1">
                  <c:v>1</c:v>
                </c:pt>
                <c:pt idx="2">
                  <c:v>1</c:v>
                </c:pt>
                <c:pt idx="3">
                  <c:v>0.94</c:v>
                </c:pt>
                <c:pt idx="4">
                  <c:v>0.999</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335185024"/>
        <c:axId val="335186944"/>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xmlns:c16r2="http://schemas.microsoft.com/office/drawing/2015/06/char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335185024"/>
        <c:axId val="335186944"/>
      </c:lineChart>
      <c:catAx>
        <c:axId val="335185024"/>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335186944"/>
        <c:crosses val="autoZero"/>
        <c:auto val="1"/>
        <c:lblAlgn val="ctr"/>
        <c:lblOffset val="100"/>
        <c:noMultiLvlLbl val="0"/>
      </c:catAx>
      <c:valAx>
        <c:axId val="335186944"/>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335185024"/>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Medición!$C$17</c:f>
              <c:strCache>
                <c:ptCount val="1"/>
                <c:pt idx="0">
                  <c:v>Calidad de producto </c:v>
                </c:pt>
              </c:strCache>
            </c:strRef>
          </c:tx>
          <c:marker>
            <c:symbol val="diamond"/>
            <c:size val="6"/>
          </c:marker>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Medición!$K$17:$V$17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335211904"/>
        <c:axId val="335221888"/>
      </c:lineChart>
      <c:catAx>
        <c:axId val="335211904"/>
        <c:scaling>
          <c:orientation val="minMax"/>
        </c:scaling>
        <c:delete val="0"/>
        <c:axPos val="b"/>
        <c:numFmt formatCode="General" sourceLinked="0"/>
        <c:majorTickMark val="out"/>
        <c:minorTickMark val="none"/>
        <c:tickLblPos val="nextTo"/>
        <c:crossAx val="335221888"/>
        <c:crosses val="autoZero"/>
        <c:auto val="1"/>
        <c:lblAlgn val="ctr"/>
        <c:lblOffset val="100"/>
        <c:noMultiLvlLbl val="0"/>
      </c:catAx>
      <c:valAx>
        <c:axId val="335221888"/>
        <c:scaling>
          <c:orientation val="minMax"/>
        </c:scaling>
        <c:delete val="0"/>
        <c:axPos val="l"/>
        <c:majorGridlines/>
        <c:numFmt formatCode="0.00%" sourceLinked="0"/>
        <c:majorTickMark val="out"/>
        <c:minorTickMark val="none"/>
        <c:tickLblPos val="nextTo"/>
        <c:crossAx val="33521190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xmlns:c16r2="http://schemas.microsoft.com/office/drawing/2015/06/char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xmlns:c16r2="http://schemas.microsoft.com/office/drawing/2015/06/char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335299328"/>
        <c:axId val="335300864"/>
      </c:lineChart>
      <c:catAx>
        <c:axId val="335299328"/>
        <c:scaling>
          <c:orientation val="minMax"/>
        </c:scaling>
        <c:delete val="0"/>
        <c:axPos val="b"/>
        <c:numFmt formatCode="General" sourceLinked="0"/>
        <c:majorTickMark val="out"/>
        <c:minorTickMark val="none"/>
        <c:tickLblPos val="nextTo"/>
        <c:crossAx val="335300864"/>
        <c:crosses val="autoZero"/>
        <c:auto val="1"/>
        <c:lblAlgn val="ctr"/>
        <c:lblOffset val="100"/>
        <c:noMultiLvlLbl val="0"/>
      </c:catAx>
      <c:valAx>
        <c:axId val="335300864"/>
        <c:scaling>
          <c:orientation val="minMax"/>
        </c:scaling>
        <c:delete val="0"/>
        <c:axPos val="l"/>
        <c:majorGridlines/>
        <c:numFmt formatCode="General" sourceLinked="1"/>
        <c:majorTickMark val="out"/>
        <c:minorTickMark val="none"/>
        <c:tickLblPos val="nextTo"/>
        <c:crossAx val="335299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xmlns:c16r2="http://schemas.microsoft.com/office/drawing/2015/06/char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315726080"/>
        <c:axId val="315727872"/>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xmlns:c16r2="http://schemas.microsoft.com/office/drawing/2015/06/char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315730944"/>
        <c:axId val="315729408"/>
      </c:lineChart>
      <c:catAx>
        <c:axId val="315726080"/>
        <c:scaling>
          <c:orientation val="minMax"/>
        </c:scaling>
        <c:delete val="0"/>
        <c:axPos val="b"/>
        <c:numFmt formatCode="General" sourceLinked="0"/>
        <c:majorTickMark val="out"/>
        <c:minorTickMark val="none"/>
        <c:tickLblPos val="nextTo"/>
        <c:crossAx val="315727872"/>
        <c:crosses val="autoZero"/>
        <c:auto val="1"/>
        <c:lblAlgn val="ctr"/>
        <c:lblOffset val="100"/>
        <c:noMultiLvlLbl val="0"/>
      </c:catAx>
      <c:valAx>
        <c:axId val="315727872"/>
        <c:scaling>
          <c:orientation val="minMax"/>
        </c:scaling>
        <c:delete val="0"/>
        <c:axPos val="l"/>
        <c:majorGridlines/>
        <c:numFmt formatCode="0.0%" sourceLinked="1"/>
        <c:majorTickMark val="out"/>
        <c:minorTickMark val="out"/>
        <c:tickLblPos val="nextTo"/>
        <c:crossAx val="315726080"/>
        <c:crosses val="autoZero"/>
        <c:crossBetween val="between"/>
      </c:valAx>
      <c:valAx>
        <c:axId val="315729408"/>
        <c:scaling>
          <c:orientation val="minMax"/>
        </c:scaling>
        <c:delete val="0"/>
        <c:axPos val="r"/>
        <c:numFmt formatCode="0.0%" sourceLinked="1"/>
        <c:majorTickMark val="out"/>
        <c:minorTickMark val="none"/>
        <c:tickLblPos val="nextTo"/>
        <c:crossAx val="315730944"/>
        <c:crosses val="max"/>
        <c:crossBetween val="between"/>
      </c:valAx>
      <c:catAx>
        <c:axId val="315730944"/>
        <c:scaling>
          <c:orientation val="minMax"/>
        </c:scaling>
        <c:delete val="1"/>
        <c:axPos val="b"/>
        <c:majorTickMark val="out"/>
        <c:minorTickMark val="none"/>
        <c:tickLblPos val="nextTo"/>
        <c:crossAx val="31572940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xmlns:c16r2="http://schemas.microsoft.com/office/drawing/2015/06/char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xmlns:c16r2="http://schemas.microsoft.com/office/drawing/2015/06/char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344081536"/>
        <c:axId val="344083072"/>
      </c:lineChart>
      <c:catAx>
        <c:axId val="344081536"/>
        <c:scaling>
          <c:orientation val="minMax"/>
        </c:scaling>
        <c:delete val="0"/>
        <c:axPos val="b"/>
        <c:numFmt formatCode="General" sourceLinked="0"/>
        <c:majorTickMark val="out"/>
        <c:minorTickMark val="none"/>
        <c:tickLblPos val="nextTo"/>
        <c:crossAx val="344083072"/>
        <c:crosses val="autoZero"/>
        <c:auto val="1"/>
        <c:lblAlgn val="ctr"/>
        <c:lblOffset val="100"/>
        <c:noMultiLvlLbl val="0"/>
      </c:catAx>
      <c:valAx>
        <c:axId val="344083072"/>
        <c:scaling>
          <c:orientation val="minMax"/>
        </c:scaling>
        <c:delete val="0"/>
        <c:axPos val="l"/>
        <c:majorGridlines/>
        <c:numFmt formatCode="General" sourceLinked="1"/>
        <c:majorTickMark val="out"/>
        <c:minorTickMark val="none"/>
        <c:tickLblPos val="nextTo"/>
        <c:crossAx val="344081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xmlns:c16r2="http://schemas.microsoft.com/office/drawing/2015/06/char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344221568"/>
        <c:axId val="344223104"/>
      </c:lineChart>
      <c:catAx>
        <c:axId val="344221568"/>
        <c:scaling>
          <c:orientation val="minMax"/>
        </c:scaling>
        <c:delete val="0"/>
        <c:axPos val="b"/>
        <c:numFmt formatCode="General" sourceLinked="1"/>
        <c:majorTickMark val="out"/>
        <c:minorTickMark val="none"/>
        <c:tickLblPos val="nextTo"/>
        <c:crossAx val="344223104"/>
        <c:crosses val="autoZero"/>
        <c:auto val="1"/>
        <c:lblAlgn val="ctr"/>
        <c:lblOffset val="100"/>
        <c:noMultiLvlLbl val="0"/>
      </c:catAx>
      <c:valAx>
        <c:axId val="344223104"/>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344221568"/>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xmlns:c16r2="http://schemas.microsoft.com/office/drawing/2015/06/char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352130176"/>
        <c:axId val="352131712"/>
      </c:lineChart>
      <c:catAx>
        <c:axId val="352130176"/>
        <c:scaling>
          <c:orientation val="minMax"/>
        </c:scaling>
        <c:delete val="0"/>
        <c:axPos val="b"/>
        <c:numFmt formatCode="General" sourceLinked="0"/>
        <c:majorTickMark val="out"/>
        <c:minorTickMark val="none"/>
        <c:tickLblPos val="nextTo"/>
        <c:crossAx val="352131712"/>
        <c:crosses val="autoZero"/>
        <c:auto val="1"/>
        <c:lblAlgn val="ctr"/>
        <c:lblOffset val="100"/>
        <c:noMultiLvlLbl val="0"/>
      </c:catAx>
      <c:valAx>
        <c:axId val="352131712"/>
        <c:scaling>
          <c:orientation val="minMax"/>
        </c:scaling>
        <c:delete val="0"/>
        <c:axPos val="l"/>
        <c:majorGridlines/>
        <c:numFmt formatCode="General" sourceLinked="1"/>
        <c:majorTickMark val="out"/>
        <c:minorTickMark val="none"/>
        <c:tickLblPos val="nextTo"/>
        <c:crossAx val="3521301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xmlns:c16r2="http://schemas.microsoft.com/office/drawing/2015/06/char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352157056"/>
        <c:axId val="352171136"/>
      </c:lineChart>
      <c:catAx>
        <c:axId val="352157056"/>
        <c:scaling>
          <c:orientation val="minMax"/>
        </c:scaling>
        <c:delete val="0"/>
        <c:axPos val="b"/>
        <c:numFmt formatCode="General" sourceLinked="0"/>
        <c:majorTickMark val="out"/>
        <c:minorTickMark val="none"/>
        <c:tickLblPos val="nextTo"/>
        <c:crossAx val="352171136"/>
        <c:crosses val="autoZero"/>
        <c:auto val="1"/>
        <c:lblAlgn val="ctr"/>
        <c:lblOffset val="100"/>
        <c:noMultiLvlLbl val="0"/>
      </c:catAx>
      <c:valAx>
        <c:axId val="352171136"/>
        <c:scaling>
          <c:orientation val="minMax"/>
        </c:scaling>
        <c:delete val="0"/>
        <c:axPos val="l"/>
        <c:majorGridlines/>
        <c:numFmt formatCode="General" sourceLinked="1"/>
        <c:majorTickMark val="out"/>
        <c:minorTickMark val="none"/>
        <c:tickLblPos val="nextTo"/>
        <c:crossAx val="352157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xmlns:c16r2="http://schemas.microsoft.com/office/drawing/2015/06/char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354243328"/>
        <c:axId val="354244864"/>
        <c:axId val="0"/>
      </c:bar3DChart>
      <c:catAx>
        <c:axId val="354243328"/>
        <c:scaling>
          <c:orientation val="minMax"/>
        </c:scaling>
        <c:delete val="0"/>
        <c:axPos val="b"/>
        <c:numFmt formatCode="General" sourceLinked="1"/>
        <c:majorTickMark val="out"/>
        <c:minorTickMark val="none"/>
        <c:tickLblPos val="nextTo"/>
        <c:crossAx val="354244864"/>
        <c:crosses val="autoZero"/>
        <c:auto val="1"/>
        <c:lblAlgn val="ctr"/>
        <c:lblOffset val="100"/>
        <c:noMultiLvlLbl val="0"/>
      </c:catAx>
      <c:valAx>
        <c:axId val="354244864"/>
        <c:scaling>
          <c:orientation val="minMax"/>
        </c:scaling>
        <c:delete val="0"/>
        <c:axPos val="l"/>
        <c:majorGridlines/>
        <c:numFmt formatCode="General" sourceLinked="1"/>
        <c:majorTickMark val="out"/>
        <c:minorTickMark val="none"/>
        <c:tickLblPos val="nextTo"/>
        <c:crossAx val="354243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xmlns:c16r2="http://schemas.microsoft.com/office/drawing/2015/06/char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354289536"/>
        <c:axId val="354291072"/>
        <c:axId val="0"/>
      </c:bar3DChart>
      <c:catAx>
        <c:axId val="354289536"/>
        <c:scaling>
          <c:orientation val="minMax"/>
        </c:scaling>
        <c:delete val="0"/>
        <c:axPos val="b"/>
        <c:numFmt formatCode="General" sourceLinked="1"/>
        <c:majorTickMark val="out"/>
        <c:minorTickMark val="none"/>
        <c:tickLblPos val="nextTo"/>
        <c:crossAx val="354291072"/>
        <c:crosses val="autoZero"/>
        <c:auto val="1"/>
        <c:lblAlgn val="ctr"/>
        <c:lblOffset val="100"/>
        <c:noMultiLvlLbl val="0"/>
      </c:catAx>
      <c:valAx>
        <c:axId val="354291072"/>
        <c:scaling>
          <c:orientation val="minMax"/>
        </c:scaling>
        <c:delete val="0"/>
        <c:axPos val="l"/>
        <c:majorGridlines/>
        <c:numFmt formatCode="General" sourceLinked="1"/>
        <c:majorTickMark val="out"/>
        <c:minorTickMark val="none"/>
        <c:tickLblPos val="nextTo"/>
        <c:crossAx val="354289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354319744"/>
        <c:axId val="354330112"/>
      </c:lineChart>
      <c:catAx>
        <c:axId val="354319744"/>
        <c:scaling>
          <c:orientation val="minMax"/>
        </c:scaling>
        <c:delete val="0"/>
        <c:axPos val="b"/>
        <c:numFmt formatCode="General" sourceLinked="0"/>
        <c:majorTickMark val="out"/>
        <c:minorTickMark val="none"/>
        <c:tickLblPos val="nextTo"/>
        <c:txPr>
          <a:bodyPr/>
          <a:lstStyle/>
          <a:p>
            <a:pPr>
              <a:defRPr sz="800"/>
            </a:pPr>
            <a:endParaRPr lang="es-CO"/>
          </a:p>
        </c:txPr>
        <c:crossAx val="354330112"/>
        <c:crosses val="autoZero"/>
        <c:auto val="1"/>
        <c:lblAlgn val="ctr"/>
        <c:lblOffset val="100"/>
        <c:noMultiLvlLbl val="0"/>
      </c:catAx>
      <c:valAx>
        <c:axId val="354330112"/>
        <c:scaling>
          <c:orientation val="minMax"/>
        </c:scaling>
        <c:delete val="0"/>
        <c:axPos val="l"/>
        <c:majorGridlines/>
        <c:numFmt formatCode="0.00%" sourceLinked="0"/>
        <c:majorTickMark val="out"/>
        <c:minorTickMark val="none"/>
        <c:tickLblPos val="nextTo"/>
        <c:txPr>
          <a:bodyPr/>
          <a:lstStyle/>
          <a:p>
            <a:pPr>
              <a:defRPr sz="800"/>
            </a:pPr>
            <a:endParaRPr lang="es-CO"/>
          </a:p>
        </c:txPr>
        <c:crossAx val="35431974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Medición!$M$6</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3280-4B48-B85C-3C284131956C}"/>
            </c:ext>
          </c:extLst>
        </c:ser>
        <c:ser>
          <c:idx val="1"/>
          <c:order val="1"/>
          <c:tx>
            <c:strRef>
              <c:f>Medición!$P$6</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3280-4B48-B85C-3C284131956C}"/>
            </c:ext>
          </c:extLst>
        </c:ser>
        <c:ser>
          <c:idx val="2"/>
          <c:order val="2"/>
          <c:tx>
            <c:strRef>
              <c:f>Medición!$S$6</c:f>
              <c:strCache>
                <c:ptCount val="1"/>
                <c:pt idx="0">
                  <c:v>Sept</c:v>
                </c:pt>
              </c:strCache>
            </c:strRef>
          </c:tx>
          <c:invertIfNegative val="0"/>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354693888"/>
        <c:axId val="354695424"/>
        <c:axId val="0"/>
      </c:bar3DChart>
      <c:catAx>
        <c:axId val="354693888"/>
        <c:scaling>
          <c:orientation val="minMax"/>
        </c:scaling>
        <c:delete val="0"/>
        <c:axPos val="b"/>
        <c:numFmt formatCode="General" sourceLinked="1"/>
        <c:majorTickMark val="out"/>
        <c:minorTickMark val="none"/>
        <c:tickLblPos val="nextTo"/>
        <c:crossAx val="354695424"/>
        <c:crosses val="autoZero"/>
        <c:auto val="1"/>
        <c:lblAlgn val="ctr"/>
        <c:lblOffset val="100"/>
        <c:noMultiLvlLbl val="0"/>
      </c:catAx>
      <c:valAx>
        <c:axId val="354695424"/>
        <c:scaling>
          <c:orientation val="minMax"/>
        </c:scaling>
        <c:delete val="0"/>
        <c:axPos val="l"/>
        <c:majorGridlines/>
        <c:numFmt formatCode="General" sourceLinked="1"/>
        <c:majorTickMark val="out"/>
        <c:minorTickMark val="none"/>
        <c:tickLblPos val="nextTo"/>
        <c:crossAx val="354693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Medición!$M$6</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Medición!$M$33</c:f>
              <c:numCache>
                <c:formatCode>0.0%</c:formatCode>
                <c:ptCount val="1"/>
                <c:pt idx="0">
                  <c:v>0.91666666666666663</c:v>
                </c:pt>
              </c:numCache>
            </c:numRef>
          </c:val>
          <c:extLst xmlns:c16r2="http://schemas.microsoft.com/office/drawing/2015/06/chart">
            <c:ext xmlns:c16="http://schemas.microsoft.com/office/drawing/2014/chart" uri="{C3380CC4-5D6E-409C-BE32-E72D297353CC}">
              <c16:uniqueId val="{00000001-2330-4EAA-B6E0-1DE5FA30C79B}"/>
            </c:ext>
          </c:extLst>
        </c:ser>
        <c:ser>
          <c:idx val="1"/>
          <c:order val="1"/>
          <c:tx>
            <c:strRef>
              <c:f>Medición!$P$6</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Medición!$P$33</c:f>
              <c:numCache>
                <c:formatCode>0%</c:formatCode>
                <c:ptCount val="1"/>
                <c:pt idx="0">
                  <c:v>1</c:v>
                </c:pt>
              </c:numCache>
            </c:numRef>
          </c:val>
          <c:extLst xmlns:c16r2="http://schemas.microsoft.com/office/drawing/2015/06/chart">
            <c:ext xmlns:c16="http://schemas.microsoft.com/office/drawing/2014/chart" uri="{C3380CC4-5D6E-409C-BE32-E72D297353CC}">
              <c16:uniqueId val="{00000003-2330-4EAA-B6E0-1DE5FA30C79B}"/>
            </c:ext>
          </c:extLst>
        </c:ser>
        <c:ser>
          <c:idx val="2"/>
          <c:order val="2"/>
          <c:tx>
            <c:strRef>
              <c:f>Medición!$S$6</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Medición!$S$33</c:f>
              <c:numCache>
                <c:formatCode>0%</c:formatCode>
                <c:ptCount val="1"/>
                <c:pt idx="0">
                  <c:v>1</c:v>
                </c:pt>
              </c:numCache>
            </c:numRef>
          </c:val>
          <c:extLst xmlns:c16r2="http://schemas.microsoft.com/office/drawing/2015/06/chart">
            <c:ext xmlns:c16="http://schemas.microsoft.com/office/drawing/2014/chart" uri="{C3380CC4-5D6E-409C-BE32-E72D297353CC}">
              <c16:uniqueId val="{00000005-2330-4EAA-B6E0-1DE5FA30C79B}"/>
            </c:ext>
          </c:extLst>
        </c:ser>
        <c:ser>
          <c:idx val="3"/>
          <c:order val="3"/>
          <c:tx>
            <c:strRef>
              <c:f>Medición!$V$6</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Medición!$V$33</c:f>
              <c:numCache>
                <c:formatCode>0%</c:formatCode>
                <c:ptCount val="1"/>
                <c:pt idx="0">
                  <c:v>1</c:v>
                </c:pt>
              </c:numCache>
            </c:numRef>
          </c:val>
          <c:extLst xmlns:c16r2="http://schemas.microsoft.com/office/drawing/2015/06/char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354744192"/>
        <c:axId val="354745728"/>
        <c:axId val="0"/>
      </c:bar3DChart>
      <c:catAx>
        <c:axId val="354744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54745728"/>
        <c:crosses val="autoZero"/>
        <c:auto val="1"/>
        <c:lblAlgn val="ctr"/>
        <c:lblOffset val="100"/>
        <c:noMultiLvlLbl val="0"/>
      </c:catAx>
      <c:valAx>
        <c:axId val="354745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5474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354485760"/>
        <c:axId val="354487296"/>
      </c:lineChart>
      <c:catAx>
        <c:axId val="354485760"/>
        <c:scaling>
          <c:orientation val="minMax"/>
        </c:scaling>
        <c:delete val="0"/>
        <c:axPos val="b"/>
        <c:numFmt formatCode="General" sourceLinked="0"/>
        <c:majorTickMark val="out"/>
        <c:minorTickMark val="none"/>
        <c:tickLblPos val="nextTo"/>
        <c:crossAx val="354487296"/>
        <c:crosses val="autoZero"/>
        <c:auto val="1"/>
        <c:lblAlgn val="ctr"/>
        <c:lblOffset val="100"/>
        <c:noMultiLvlLbl val="0"/>
      </c:catAx>
      <c:valAx>
        <c:axId val="354487296"/>
        <c:scaling>
          <c:orientation val="minMax"/>
        </c:scaling>
        <c:delete val="0"/>
        <c:axPos val="l"/>
        <c:majorGridlines/>
        <c:numFmt formatCode="General" sourceLinked="1"/>
        <c:majorTickMark val="out"/>
        <c:minorTickMark val="none"/>
        <c:tickLblPos val="nextTo"/>
        <c:crossAx val="354485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xmlns:c16r2="http://schemas.microsoft.com/office/drawing/2015/06/char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xmlns:c16r2="http://schemas.microsoft.com/office/drawing/2015/06/char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xmlns:c16r2="http://schemas.microsoft.com/office/drawing/2015/06/char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xmlns:c16r2="http://schemas.microsoft.com/office/drawing/2015/06/char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xmlns:c16r2="http://schemas.microsoft.com/office/drawing/2015/06/char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xmlns:c16r2="http://schemas.microsoft.com/office/drawing/2015/06/chart">
              <c:ext xmlns:c16="http://schemas.microsoft.com/office/drawing/2014/chart" uri="{C3380CC4-5D6E-409C-BE32-E72D297353CC}">
                <c16:uniqueId val="{00000007-E8FC-4828-B13E-0F9DC63823E2}"/>
              </c:ext>
            </c:extLst>
          </c:dPt>
          <c:dLbls>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xmlns:c16r2="http://schemas.microsoft.com/office/drawing/2015/06/char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xmlns:c16r2="http://schemas.microsoft.com/office/drawing/2015/06/chart">
            <c:ext xmlns:c16="http://schemas.microsoft.com/office/drawing/2014/chart" uri="{C3380CC4-5D6E-409C-BE32-E72D297353CC}">
              <c16:uniqueId val="{0000000C-E8FC-4828-B13E-0F9DC63823E2}"/>
            </c:ext>
          </c:extLst>
        </c:ser>
        <c:ser>
          <c:idx val="1"/>
          <c:order val="5"/>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xmlns:c16r2="http://schemas.microsoft.com/office/drawing/2015/06/char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xmlns:c16r2="http://schemas.microsoft.com/office/drawing/2015/06/char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354663808"/>
        <c:axId val="354673792"/>
      </c:lineChart>
      <c:catAx>
        <c:axId val="354663808"/>
        <c:scaling>
          <c:orientation val="minMax"/>
        </c:scaling>
        <c:delete val="0"/>
        <c:axPos val="b"/>
        <c:numFmt formatCode="General" sourceLinked="0"/>
        <c:majorTickMark val="out"/>
        <c:minorTickMark val="none"/>
        <c:tickLblPos val="nextTo"/>
        <c:crossAx val="354673792"/>
        <c:crosses val="autoZero"/>
        <c:auto val="1"/>
        <c:lblAlgn val="ctr"/>
        <c:lblOffset val="100"/>
        <c:noMultiLvlLbl val="0"/>
      </c:catAx>
      <c:valAx>
        <c:axId val="354673792"/>
        <c:scaling>
          <c:orientation val="minMax"/>
        </c:scaling>
        <c:delete val="0"/>
        <c:axPos val="l"/>
        <c:majorGridlines/>
        <c:numFmt formatCode="General" sourceLinked="1"/>
        <c:majorTickMark val="out"/>
        <c:minorTickMark val="none"/>
        <c:tickLblPos val="nextTo"/>
        <c:crossAx val="35466380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Medición!$K$11:$U$11</c:f>
              <c:numCache>
                <c:formatCode>0%</c:formatCode>
                <c:ptCount val="11"/>
                <c:pt idx="0">
                  <c:v>1</c:v>
                </c:pt>
                <c:pt idx="1">
                  <c:v>1</c:v>
                </c:pt>
                <c:pt idx="2">
                  <c:v>1</c:v>
                </c:pt>
                <c:pt idx="3">
                  <c:v>1</c:v>
                </c:pt>
                <c:pt idx="4">
                  <c:v>0.86</c:v>
                </c:pt>
                <c:pt idx="5">
                  <c:v>1</c:v>
                </c:pt>
                <c:pt idx="6">
                  <c:v>1</c:v>
                </c:pt>
                <c:pt idx="7">
                  <c:v>1</c:v>
                </c:pt>
                <c:pt idx="8">
                  <c:v>0.86</c:v>
                </c:pt>
                <c:pt idx="9">
                  <c:v>1</c:v>
                </c:pt>
                <c:pt idx="10">
                  <c:v>0.88</c:v>
                </c:pt>
              </c:numCache>
            </c:numRef>
          </c:val>
          <c:smooth val="0"/>
          <c:extLst xmlns:c16r2="http://schemas.microsoft.com/office/drawing/2015/06/char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Medición!$K$12:$U$12</c:f>
              <c:numCache>
                <c:formatCode>0%</c:formatCode>
                <c:ptCount val="11"/>
                <c:pt idx="0">
                  <c:v>1</c:v>
                </c:pt>
                <c:pt idx="1">
                  <c:v>1</c:v>
                </c:pt>
                <c:pt idx="2">
                  <c:v>0.8</c:v>
                </c:pt>
                <c:pt idx="3">
                  <c:v>0.8</c:v>
                </c:pt>
                <c:pt idx="4">
                  <c:v>0.8</c:v>
                </c:pt>
                <c:pt idx="5">
                  <c:v>0.8</c:v>
                </c:pt>
                <c:pt idx="6">
                  <c:v>1</c:v>
                </c:pt>
                <c:pt idx="7">
                  <c:v>1</c:v>
                </c:pt>
                <c:pt idx="8">
                  <c:v>1</c:v>
                </c:pt>
                <c:pt idx="9">
                  <c:v>1</c:v>
                </c:pt>
                <c:pt idx="10">
                  <c:v>1</c:v>
                </c:pt>
              </c:numCache>
            </c:numRef>
          </c:val>
          <c:smooth val="0"/>
          <c:extLst xmlns:c16r2="http://schemas.microsoft.com/office/drawing/2015/06/char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1</c:v>
                </c:pt>
                <c:pt idx="1">
                  <c:v>1</c:v>
                </c:pt>
                <c:pt idx="2">
                  <c:v>0.9</c:v>
                </c:pt>
                <c:pt idx="3">
                  <c:v>0.9</c:v>
                </c:pt>
                <c:pt idx="4">
                  <c:v>0.83000000000000007</c:v>
                </c:pt>
                <c:pt idx="5">
                  <c:v>0.9</c:v>
                </c:pt>
                <c:pt idx="6">
                  <c:v>1</c:v>
                </c:pt>
                <c:pt idx="7">
                  <c:v>1</c:v>
                </c:pt>
                <c:pt idx="8">
                  <c:v>0.92999999999999994</c:v>
                </c:pt>
                <c:pt idx="9">
                  <c:v>1</c:v>
                </c:pt>
                <c:pt idx="10">
                  <c:v>0.94</c:v>
                </c:pt>
              </c:numCache>
            </c:numRef>
          </c:val>
          <c:smooth val="0"/>
          <c:extLst xmlns:c16r2="http://schemas.microsoft.com/office/drawing/2015/06/char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355161984"/>
        <c:axId val="355163520"/>
      </c:lineChart>
      <c:catAx>
        <c:axId val="355161984"/>
        <c:scaling>
          <c:orientation val="minMax"/>
        </c:scaling>
        <c:delete val="0"/>
        <c:axPos val="b"/>
        <c:numFmt formatCode="General" sourceLinked="0"/>
        <c:majorTickMark val="out"/>
        <c:minorTickMark val="none"/>
        <c:tickLblPos val="nextTo"/>
        <c:crossAx val="355163520"/>
        <c:crosses val="autoZero"/>
        <c:auto val="1"/>
        <c:lblAlgn val="ctr"/>
        <c:lblOffset val="100"/>
        <c:noMultiLvlLbl val="0"/>
      </c:catAx>
      <c:valAx>
        <c:axId val="355163520"/>
        <c:scaling>
          <c:orientation val="minMax"/>
        </c:scaling>
        <c:delete val="0"/>
        <c:axPos val="l"/>
        <c:majorGridlines/>
        <c:numFmt formatCode="0%" sourceLinked="1"/>
        <c:majorTickMark val="out"/>
        <c:minorTickMark val="none"/>
        <c:tickLblPos val="nextTo"/>
        <c:crossAx val="355161984"/>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Medición!$K$6:$V$6</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355218560"/>
        <c:axId val="355220096"/>
      </c:lineChart>
      <c:catAx>
        <c:axId val="355218560"/>
        <c:scaling>
          <c:orientation val="minMax"/>
        </c:scaling>
        <c:delete val="0"/>
        <c:axPos val="b"/>
        <c:numFmt formatCode="General" sourceLinked="1"/>
        <c:majorTickMark val="out"/>
        <c:minorTickMark val="none"/>
        <c:tickLblPos val="nextTo"/>
        <c:crossAx val="355220096"/>
        <c:crosses val="autoZero"/>
        <c:auto val="1"/>
        <c:lblAlgn val="ctr"/>
        <c:lblOffset val="100"/>
        <c:noMultiLvlLbl val="0"/>
      </c:catAx>
      <c:valAx>
        <c:axId val="355220096"/>
        <c:scaling>
          <c:orientation val="minMax"/>
        </c:scaling>
        <c:delete val="0"/>
        <c:axPos val="l"/>
        <c:majorGridlines/>
        <c:numFmt formatCode="General" sourceLinked="1"/>
        <c:majorTickMark val="out"/>
        <c:minorTickMark val="none"/>
        <c:tickLblPos val="nextTo"/>
        <c:crossAx val="355218560"/>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xmlns:c16r2="http://schemas.microsoft.com/office/drawing/2015/06/char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1">
            <a:alphaModFix amt="18000"/>
          </a:blip>
          <a:stretch>
            <a:fillRect/>
          </a:stretch>
        </a:blipFill>
        <a:ln>
          <a:noFill/>
        </a:ln>
        <a:effectLst/>
        <a:sp3d/>
      </c:spPr>
    </c:sideWall>
    <c:backWall>
      <c:thickness val="0"/>
      <c:spPr>
        <a:blipFill>
          <a:blip xmlns:r="http://schemas.openxmlformats.org/officeDocument/2006/relationships" r:embed="rId1">
            <a:alphaModFix amt="18000"/>
          </a:blip>
          <a:stretch>
            <a:fillRect/>
          </a:stretch>
        </a:blipFill>
        <a:ln>
          <a:noFill/>
        </a:ln>
        <a:effectLst/>
        <a:sp3d/>
      </c:spPr>
    </c:backWall>
    <c:plotArea>
      <c:layout/>
      <c:bar3DChart>
        <c:barDir val="col"/>
        <c:grouping val="clustered"/>
        <c:varyColors val="0"/>
        <c:ser>
          <c:idx val="0"/>
          <c:order val="0"/>
          <c:tx>
            <c:strRef>
              <c:f>Medición!$C$23</c:f>
              <c:strCache>
                <c:ptCount val="1"/>
                <c:pt idx="0">
                  <c:v>Cobertura de Capacitaciones de Requisitos Legales</c:v>
                </c:pt>
              </c:strCache>
            </c:strRef>
          </c:tx>
          <c:spPr>
            <a:solidFill>
              <a:schemeClr val="accent1"/>
            </a:solidFill>
            <a:ln>
              <a:noFill/>
            </a:ln>
            <a:effectLst/>
            <a:sp3d/>
          </c:spPr>
          <c:invertIfNegative val="0"/>
          <c:cat>
            <c:strRef>
              <c:f>(Medición!$M$6,Medición!$P$6,Medición!$S$6,Medición!$V$6)</c:f>
              <c:strCache>
                <c:ptCount val="4"/>
                <c:pt idx="0">
                  <c:v>Mar</c:v>
                </c:pt>
                <c:pt idx="1">
                  <c:v>Jun</c:v>
                </c:pt>
                <c:pt idx="2">
                  <c:v>Sept</c:v>
                </c:pt>
                <c:pt idx="3">
                  <c:v>Dic</c:v>
                </c:pt>
              </c:strCache>
            </c:strRef>
          </c:cat>
          <c:val>
            <c:numRef>
              <c:f>(Medición!$N$23,Medición!$P$23,Medición!$S$23,Medición!$V$23)</c:f>
              <c:numCache>
                <c:formatCode>General</c:formatCode>
                <c:ptCount val="4"/>
              </c:numCache>
            </c:numRef>
          </c:val>
          <c:extLst xmlns:c16r2="http://schemas.microsoft.com/office/drawing/2015/06/char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354880512"/>
        <c:axId val="354898688"/>
        <c:axId val="0"/>
      </c:bar3DChart>
      <c:catAx>
        <c:axId val="3548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54898688"/>
        <c:crosses val="autoZero"/>
        <c:auto val="1"/>
        <c:lblAlgn val="ctr"/>
        <c:lblOffset val="100"/>
        <c:noMultiLvlLbl val="0"/>
      </c:catAx>
      <c:valAx>
        <c:axId val="354898688"/>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54880512"/>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354940416"/>
        <c:axId val="354941952"/>
        <c:axId val="0"/>
      </c:bar3DChart>
      <c:catAx>
        <c:axId val="35494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54941952"/>
        <c:crosses val="autoZero"/>
        <c:auto val="1"/>
        <c:lblAlgn val="ctr"/>
        <c:lblOffset val="100"/>
        <c:noMultiLvlLbl val="0"/>
      </c:catAx>
      <c:valAx>
        <c:axId val="35494195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5494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pt idx="2">
                  <c:v>0.9375</c:v>
                </c:pt>
                <c:pt idx="3">
                  <c:v>1</c:v>
                </c:pt>
                <c:pt idx="4">
                  <c:v>0.94799999999999995</c:v>
                </c:pt>
                <c:pt idx="5">
                  <c:v>1</c:v>
                </c:pt>
                <c:pt idx="6">
                  <c:v>1</c:v>
                </c:pt>
                <c:pt idx="7">
                  <c:v>0.95</c:v>
                </c:pt>
                <c:pt idx="8">
                  <c:v>0.94699999999999995</c:v>
                </c:pt>
                <c:pt idx="9">
                  <c:v>0.96399999999999997</c:v>
                </c:pt>
                <c:pt idx="10">
                  <c:v>0.93899999999999995</c:v>
                </c:pt>
                <c:pt idx="11">
                  <c:v>1</c:v>
                </c:pt>
              </c:numCache>
            </c:numRef>
          </c:val>
          <c:extLst xmlns:c16r2="http://schemas.microsoft.com/office/drawing/2015/06/char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355551104"/>
        <c:axId val="355552640"/>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355551104"/>
        <c:axId val="355552640"/>
      </c:lineChart>
      <c:catAx>
        <c:axId val="35555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552640"/>
        <c:crosses val="autoZero"/>
        <c:auto val="1"/>
        <c:lblAlgn val="ctr"/>
        <c:lblOffset val="100"/>
        <c:noMultiLvlLbl val="0"/>
      </c:catAx>
      <c:valAx>
        <c:axId val="3555526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551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pt idx="2">
                  <c:v>1</c:v>
                </c:pt>
                <c:pt idx="3">
                  <c:v>0.94</c:v>
                </c:pt>
                <c:pt idx="4" formatCode="0.0%">
                  <c:v>0.999</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355272192"/>
        <c:axId val="355273728"/>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355272192"/>
        <c:axId val="355273728"/>
      </c:lineChart>
      <c:catAx>
        <c:axId val="3552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273728"/>
        <c:crosses val="autoZero"/>
        <c:auto val="1"/>
        <c:lblAlgn val="ctr"/>
        <c:lblOffset val="100"/>
        <c:noMultiLvlLbl val="0"/>
      </c:catAx>
      <c:valAx>
        <c:axId val="355273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272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Mtto!$AH$5:$AS$5</c:f>
              <c:numCache>
                <c:formatCode>0%</c:formatCode>
                <c:ptCount val="12"/>
                <c:pt idx="0">
                  <c:v>1</c:v>
                </c:pt>
                <c:pt idx="1">
                  <c:v>1</c:v>
                </c:pt>
                <c:pt idx="2">
                  <c:v>1</c:v>
                </c:pt>
                <c:pt idx="3">
                  <c:v>0.9</c:v>
                </c:pt>
                <c:pt idx="4">
                  <c:v>0.90200000000000002</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355304960"/>
        <c:axId val="355306496"/>
      </c:barChart>
      <c:lineChart>
        <c:grouping val="standard"/>
        <c:varyColors val="0"/>
        <c:ser>
          <c:idx val="1"/>
          <c:order val="1"/>
          <c:spPr>
            <a:ln w="28575" cap="rnd">
              <a:solidFill>
                <a:srgbClr val="00B050"/>
              </a:solidFill>
              <a:round/>
            </a:ln>
            <a:effectLst/>
          </c:spPr>
          <c:marker>
            <c:symbol val="none"/>
          </c:marker>
          <c:cat>
            <c:strRef>
              <c:f>Mtto!$AH$4:$AS$4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Mtto!$AH$6:$AS$6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355304960"/>
        <c:axId val="355306496"/>
      </c:lineChart>
      <c:catAx>
        <c:axId val="3553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306496"/>
        <c:crosses val="autoZero"/>
        <c:auto val="1"/>
        <c:lblAlgn val="ctr"/>
        <c:lblOffset val="100"/>
        <c:noMultiLvlLbl val="0"/>
      </c:catAx>
      <c:valAx>
        <c:axId val="3553064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304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Mtto!$AX$4:$BI$4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Mtto!$AX$5:$BI$5</c:f>
              <c:numCache>
                <c:formatCode>0%</c:formatCode>
                <c:ptCount val="12"/>
                <c:pt idx="0">
                  <c:v>1</c:v>
                </c:pt>
                <c:pt idx="1">
                  <c:v>1</c:v>
                </c:pt>
                <c:pt idx="2">
                  <c:v>1</c:v>
                </c:pt>
                <c:pt idx="3">
                  <c:v>0.97</c:v>
                </c:pt>
                <c:pt idx="4">
                  <c:v>1</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355353344"/>
        <c:axId val="355354880"/>
      </c:barChart>
      <c:lineChart>
        <c:grouping val="standard"/>
        <c:varyColors val="0"/>
        <c:ser>
          <c:idx val="1"/>
          <c:order val="1"/>
          <c:spPr>
            <a:ln w="28575" cap="rnd">
              <a:solidFill>
                <a:srgbClr val="00B050"/>
              </a:solidFill>
              <a:round/>
            </a:ln>
            <a:effectLst/>
          </c:spPr>
          <c:marker>
            <c:symbol val="none"/>
          </c:marker>
          <c:cat>
            <c:strRef>
              <c:f>Mtto!$AX$4:$BI$4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Mtto!$AX$6:$BI$6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355353344"/>
        <c:axId val="355354880"/>
      </c:lineChart>
      <c:catAx>
        <c:axId val="35535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354880"/>
        <c:crosses val="autoZero"/>
        <c:auto val="1"/>
        <c:lblAlgn val="ctr"/>
        <c:lblOffset val="100"/>
        <c:noMultiLvlLbl val="0"/>
      </c:catAx>
      <c:valAx>
        <c:axId val="3553548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3533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Lit>
              <c:ptCount val="1"/>
              <c:pt idx="0">
                <c:v>2020</c:v>
              </c:pt>
            </c:strLit>
          </c:cat>
          <c:val>
            <c:numRef>
              <c:f>GI!$N$5</c:f>
              <c:numCache>
                <c:formatCode>0%</c:formatCode>
                <c:ptCount val="1"/>
                <c:pt idx="0">
                  <c:v>0.68</c:v>
                </c:pt>
              </c:numCache>
            </c:numRef>
          </c:val>
          <c:extLst xmlns:c16r2="http://schemas.microsoft.com/office/drawing/2015/06/char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319126912"/>
        <c:axId val="319132800"/>
      </c:barChart>
      <c:catAx>
        <c:axId val="31912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9132800"/>
        <c:crosses val="autoZero"/>
        <c:auto val="1"/>
        <c:lblAlgn val="ctr"/>
        <c:lblOffset val="100"/>
        <c:noMultiLvlLbl val="0"/>
      </c:catAx>
      <c:valAx>
        <c:axId val="31913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91269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Mtto!$BN$4:$BY$4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Mtto!$BN$5:$BY$5</c:f>
              <c:numCache>
                <c:formatCode>0%</c:formatCode>
                <c:ptCount val="12"/>
                <c:pt idx="0">
                  <c:v>0.92300000000000004</c:v>
                </c:pt>
                <c:pt idx="1">
                  <c:v>0.96199999999999997</c:v>
                </c:pt>
                <c:pt idx="2">
                  <c:v>0.997</c:v>
                </c:pt>
                <c:pt idx="3">
                  <c:v>1</c:v>
                </c:pt>
                <c:pt idx="4">
                  <c:v>1</c:v>
                </c:pt>
                <c:pt idx="5">
                  <c:v>1</c:v>
                </c:pt>
                <c:pt idx="6">
                  <c:v>1</c:v>
                </c:pt>
                <c:pt idx="7">
                  <c:v>1</c:v>
                </c:pt>
                <c:pt idx="8">
                  <c:v>1</c:v>
                </c:pt>
                <c:pt idx="9">
                  <c:v>1</c:v>
                </c:pt>
                <c:pt idx="10">
                  <c:v>1</c:v>
                </c:pt>
                <c:pt idx="11">
                  <c:v>0.92310000000000003</c:v>
                </c:pt>
              </c:numCache>
            </c:numRef>
          </c:val>
          <c:extLst xmlns:c16r2="http://schemas.microsoft.com/office/drawing/2015/06/char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355467648"/>
        <c:axId val="355469184"/>
      </c:barChart>
      <c:lineChart>
        <c:grouping val="standard"/>
        <c:varyColors val="0"/>
        <c:ser>
          <c:idx val="1"/>
          <c:order val="1"/>
          <c:spPr>
            <a:ln w="28575" cap="rnd">
              <a:solidFill>
                <a:srgbClr val="00B050"/>
              </a:solidFill>
              <a:round/>
            </a:ln>
            <a:effectLst/>
          </c:spPr>
          <c:marker>
            <c:symbol val="none"/>
          </c:marker>
          <c:cat>
            <c:strRef>
              <c:f>Mtto!$BN$4:$BY$4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Mtto!$BN$6:$BY$6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355467648"/>
        <c:axId val="355469184"/>
      </c:lineChart>
      <c:catAx>
        <c:axId val="3554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469184"/>
        <c:crosses val="autoZero"/>
        <c:auto val="1"/>
        <c:lblAlgn val="ctr"/>
        <c:lblOffset val="100"/>
        <c:noMultiLvlLbl val="0"/>
      </c:catAx>
      <c:valAx>
        <c:axId val="3554691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4676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Mtto!$CD$4:$CO$4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Mtto!$CD$5:$CO$5</c:f>
              <c:numCache>
                <c:formatCode>0%</c:formatCode>
                <c:ptCount val="12"/>
                <c:pt idx="0">
                  <c:v>1</c:v>
                </c:pt>
                <c:pt idx="1">
                  <c:v>0.97499999999999998</c:v>
                </c:pt>
                <c:pt idx="2">
                  <c:v>1</c:v>
                </c:pt>
                <c:pt idx="3">
                  <c:v>1</c:v>
                </c:pt>
                <c:pt idx="4">
                  <c:v>1</c:v>
                </c:pt>
                <c:pt idx="5">
                  <c:v>1</c:v>
                </c:pt>
                <c:pt idx="6" formatCode="0.0%">
                  <c:v>0.999</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355500032"/>
        <c:axId val="355501568"/>
      </c:barChart>
      <c:lineChart>
        <c:grouping val="standard"/>
        <c:varyColors val="0"/>
        <c:ser>
          <c:idx val="1"/>
          <c:order val="1"/>
          <c:spPr>
            <a:ln w="28575" cap="rnd">
              <a:solidFill>
                <a:srgbClr val="00B050"/>
              </a:solidFill>
              <a:round/>
            </a:ln>
            <a:effectLst/>
          </c:spPr>
          <c:marker>
            <c:symbol val="none"/>
          </c:marker>
          <c:cat>
            <c:strRef>
              <c:f>Mtto!$CD$4:$CO$4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Mtto!$CD$6:$CO$6</c:f>
              <c:numCache>
                <c:formatCode>0%</c:formatCode>
                <c:ptCount val="12"/>
                <c:pt idx="0">
                  <c:v>0.92</c:v>
                </c:pt>
                <c:pt idx="1">
                  <c:v>0.92</c:v>
                </c:pt>
                <c:pt idx="2">
                  <c:v>0.92</c:v>
                </c:pt>
                <c:pt idx="3">
                  <c:v>0.92</c:v>
                </c:pt>
                <c:pt idx="4">
                  <c:v>0.92</c:v>
                </c:pt>
                <c:pt idx="5">
                  <c:v>0.92</c:v>
                </c:pt>
                <c:pt idx="6">
                  <c:v>0.92</c:v>
                </c:pt>
                <c:pt idx="7">
                  <c:v>0.92</c:v>
                </c:pt>
                <c:pt idx="8">
                  <c:v>0.92</c:v>
                </c:pt>
                <c:pt idx="9">
                  <c:v>0.92</c:v>
                </c:pt>
                <c:pt idx="10">
                  <c:v>0.92</c:v>
                </c:pt>
                <c:pt idx="11">
                  <c:v>0.92</c:v>
                </c:pt>
              </c:numCache>
            </c:numRef>
          </c:val>
          <c:smooth val="0"/>
          <c:extLst xmlns:c16r2="http://schemas.microsoft.com/office/drawing/2015/06/char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355500032"/>
        <c:axId val="355501568"/>
      </c:lineChart>
      <c:catAx>
        <c:axId val="35550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501568"/>
        <c:crosses val="autoZero"/>
        <c:auto val="1"/>
        <c:lblAlgn val="ctr"/>
        <c:lblOffset val="100"/>
        <c:noMultiLvlLbl val="0"/>
      </c:catAx>
      <c:valAx>
        <c:axId val="3555015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55500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pt idx="5">
                  <c:v>1</c:v>
                </c:pt>
                <c:pt idx="8">
                  <c:v>1</c:v>
                </c:pt>
                <c:pt idx="11">
                  <c:v>1</c:v>
                </c:pt>
              </c:numCache>
            </c:numRef>
          </c:val>
          <c:extLst xmlns:c16r2="http://schemas.microsoft.com/office/drawing/2015/06/char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334749696"/>
        <c:axId val="334751232"/>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334749696"/>
        <c:axId val="334751232"/>
      </c:lineChart>
      <c:catAx>
        <c:axId val="33474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34751232"/>
        <c:crosses val="autoZero"/>
        <c:auto val="1"/>
        <c:lblAlgn val="ctr"/>
        <c:lblOffset val="100"/>
        <c:noMultiLvlLbl val="0"/>
      </c:catAx>
      <c:valAx>
        <c:axId val="33475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34749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del programa de auditorias</a:t>
            </a:r>
          </a:p>
        </c:rich>
      </c:tx>
      <c:layout>
        <c:manualLayout>
          <c:xMode val="edge"/>
          <c:yMode val="edge"/>
          <c:x val="0.22188023433138057"/>
          <c:y val="2.7800606149192646E-2"/>
        </c:manualLayout>
      </c:layout>
      <c:overlay val="0"/>
      <c:spPr>
        <a:noFill/>
        <a:ln>
          <a:noFill/>
        </a:ln>
        <a:effectLst/>
      </c:spPr>
    </c:title>
    <c:autoTitleDeleted val="0"/>
    <c:plotArea>
      <c:layout/>
      <c:barChart>
        <c:barDir val="col"/>
        <c:grouping val="clustered"/>
        <c:varyColors val="0"/>
        <c:ser>
          <c:idx val="0"/>
          <c:order val="0"/>
          <c:tx>
            <c:v>2020</c:v>
          </c:tx>
          <c:spPr>
            <a:solidFill>
              <a:schemeClr val="accent1"/>
            </a:solidFill>
            <a:ln>
              <a:noFill/>
            </a:ln>
            <a:effectLst/>
          </c:spPr>
          <c:invertIfNegative val="0"/>
          <c:cat>
            <c:strLit>
              <c:ptCount val="1"/>
              <c:pt idx="0">
                <c:v>2020</c:v>
              </c:pt>
            </c:strLit>
          </c:cat>
          <c:val>
            <c:numRef>
              <c:f>GI!$AC$5</c:f>
              <c:numCache>
                <c:formatCode>0%</c:formatCode>
                <c:ptCount val="1"/>
                <c:pt idx="0">
                  <c:v>1</c:v>
                </c:pt>
              </c:numCache>
            </c:numRef>
          </c:val>
          <c:extLst xmlns:c16r2="http://schemas.microsoft.com/office/drawing/2015/06/char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319163392"/>
        <c:axId val="319169280"/>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GI!$AC$5</c:f>
              <c:numCache>
                <c:formatCode>0%</c:formatCode>
                <c:ptCount val="1"/>
                <c:pt idx="0">
                  <c:v>1</c:v>
                </c:pt>
              </c:numCache>
            </c:numRef>
          </c:val>
          <c:smooth val="0"/>
          <c:extLst xmlns:c16r2="http://schemas.microsoft.com/office/drawing/2015/06/char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319163392"/>
        <c:axId val="319169280"/>
      </c:lineChart>
      <c:catAx>
        <c:axId val="31916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9169280"/>
        <c:crosses val="autoZero"/>
        <c:auto val="1"/>
        <c:lblAlgn val="ctr"/>
        <c:lblOffset val="100"/>
        <c:noMultiLvlLbl val="0"/>
      </c:catAx>
      <c:valAx>
        <c:axId val="31916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19163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layout/>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pt idx="1">
                  <c:v>1.7999999999999999E-2</c:v>
                </c:pt>
                <c:pt idx="2">
                  <c:v>1.7999999999999999E-2</c:v>
                </c:pt>
                <c:pt idx="3">
                  <c:v>3.6000000000000004E-2</c:v>
                </c:pt>
                <c:pt idx="4">
                  <c:v>5.4000000000000006E-2</c:v>
                </c:pt>
                <c:pt idx="5">
                  <c:v>5.4000000000000006E-2</c:v>
                </c:pt>
                <c:pt idx="6">
                  <c:v>5.4000000000000006E-2</c:v>
                </c:pt>
                <c:pt idx="7">
                  <c:v>5.4000000000000006E-2</c:v>
                </c:pt>
                <c:pt idx="8">
                  <c:v>5.4000000000000006E-2</c:v>
                </c:pt>
                <c:pt idx="9">
                  <c:v>8.4000000000000005E-2</c:v>
                </c:pt>
                <c:pt idx="10">
                  <c:v>8.4000000000000005E-2</c:v>
                </c:pt>
                <c:pt idx="11">
                  <c:v>8.4000000000000005E-2</c:v>
                </c:pt>
              </c:numCache>
            </c:numRef>
          </c:val>
          <c:extLst xmlns:c16r2="http://schemas.microsoft.com/office/drawing/2015/06/char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322387968"/>
        <c:axId val="322389504"/>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xmlns:c16r2="http://schemas.microsoft.com/office/drawing/2015/06/chart">
            <c:ext xmlns:c16="http://schemas.microsoft.com/office/drawing/2014/chart" uri="{C3380CC4-5D6E-409C-BE32-E72D297353CC}">
              <c16:uniqueId val="{00000000-86E4-4A6B-9582-BFE0219E0489}"/>
            </c:ext>
          </c:extLst>
        </c:ser>
        <c:ser>
          <c:idx val="2"/>
          <c:order val="2"/>
          <c:spPr>
            <a:ln>
              <a:solidFill>
                <a:srgbClr val="FFC000"/>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SST!$B$7:$M$7</c:f>
              <c:numCache>
                <c:formatCode>0.00%</c:formatCode>
                <c:ptCount val="12"/>
              </c:numCache>
            </c:numRef>
          </c:val>
          <c:smooth val="0"/>
          <c:extLst xmlns:c16r2="http://schemas.microsoft.com/office/drawing/2015/06/chart">
            <c:ext xmlns:c16="http://schemas.microsoft.com/office/drawing/2014/chart" uri="{C3380CC4-5D6E-409C-BE32-E72D297353CC}">
              <c16:uniqueId val="{00000000-5207-470B-AA16-DF436EA7788C}"/>
            </c:ext>
          </c:extLst>
        </c:ser>
        <c:dLbls>
          <c:showLegendKey val="0"/>
          <c:showVal val="0"/>
          <c:showCatName val="0"/>
          <c:showSerName val="0"/>
          <c:showPercent val="0"/>
          <c:showBubbleSize val="0"/>
        </c:dLbls>
        <c:marker val="1"/>
        <c:smooth val="0"/>
        <c:axId val="322387968"/>
        <c:axId val="322389504"/>
      </c:lineChart>
      <c:catAx>
        <c:axId val="322387968"/>
        <c:scaling>
          <c:orientation val="minMax"/>
        </c:scaling>
        <c:delete val="0"/>
        <c:axPos val="b"/>
        <c:numFmt formatCode="General" sourceLinked="0"/>
        <c:majorTickMark val="none"/>
        <c:minorTickMark val="none"/>
        <c:tickLblPos val="nextTo"/>
        <c:crossAx val="322389504"/>
        <c:crosses val="autoZero"/>
        <c:auto val="1"/>
        <c:lblAlgn val="ctr"/>
        <c:lblOffset val="100"/>
        <c:noMultiLvlLbl val="0"/>
      </c:catAx>
      <c:valAx>
        <c:axId val="322389504"/>
        <c:scaling>
          <c:orientation val="minMax"/>
        </c:scaling>
        <c:delete val="0"/>
        <c:axPos val="l"/>
        <c:majorGridlines/>
        <c:numFmt formatCode="0.0%" sourceLinked="1"/>
        <c:majorTickMark val="none"/>
        <c:minorTickMark val="none"/>
        <c:tickLblPos val="nextTo"/>
        <c:crossAx val="322387968"/>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layout/>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pt idx="1">
                  <c:v>0.09</c:v>
                </c:pt>
                <c:pt idx="2">
                  <c:v>0.09</c:v>
                </c:pt>
                <c:pt idx="3">
                  <c:v>0.33999999999999997</c:v>
                </c:pt>
                <c:pt idx="4">
                  <c:v>0.38999999999999996</c:v>
                </c:pt>
                <c:pt idx="5">
                  <c:v>0.38999999999999996</c:v>
                </c:pt>
                <c:pt idx="6">
                  <c:v>0.38999999999999996</c:v>
                </c:pt>
                <c:pt idx="7">
                  <c:v>0.38999999999999996</c:v>
                </c:pt>
                <c:pt idx="8">
                  <c:v>0.38999999999999996</c:v>
                </c:pt>
                <c:pt idx="9">
                  <c:v>0.53</c:v>
                </c:pt>
                <c:pt idx="10">
                  <c:v>0.53</c:v>
                </c:pt>
                <c:pt idx="11">
                  <c:v>0.53</c:v>
                </c:pt>
              </c:numCache>
            </c:numRef>
          </c:val>
          <c:extLst xmlns:c16r2="http://schemas.microsoft.com/office/drawing/2015/06/char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322403328"/>
        <c:axId val="322405120"/>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xmlns:c16r2="http://schemas.microsoft.com/office/drawing/2015/06/char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322403328"/>
        <c:axId val="322405120"/>
      </c:lineChart>
      <c:catAx>
        <c:axId val="322403328"/>
        <c:scaling>
          <c:orientation val="minMax"/>
        </c:scaling>
        <c:delete val="0"/>
        <c:axPos val="b"/>
        <c:numFmt formatCode="General" sourceLinked="0"/>
        <c:majorTickMark val="none"/>
        <c:minorTickMark val="none"/>
        <c:tickLblPos val="nextTo"/>
        <c:crossAx val="322405120"/>
        <c:crosses val="autoZero"/>
        <c:auto val="1"/>
        <c:lblAlgn val="ctr"/>
        <c:lblOffset val="100"/>
        <c:noMultiLvlLbl val="0"/>
      </c:catAx>
      <c:valAx>
        <c:axId val="322405120"/>
        <c:scaling>
          <c:orientation val="minMax"/>
        </c:scaling>
        <c:delete val="0"/>
        <c:axPos val="l"/>
        <c:majorGridlines/>
        <c:numFmt formatCode="0.0%" sourceLinked="1"/>
        <c:majorTickMark val="none"/>
        <c:minorTickMark val="none"/>
        <c:tickLblPos val="nextTo"/>
        <c:crossAx val="322403328"/>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pt idx="0">
                  <c:v>1</c:v>
                </c:pt>
                <c:pt idx="1">
                  <c:v>1</c:v>
                </c:pt>
                <c:pt idx="2">
                  <c:v>1</c:v>
                </c:pt>
                <c:pt idx="3">
                  <c:v>1</c:v>
                </c:pt>
                <c:pt idx="4">
                  <c:v>0.86</c:v>
                </c:pt>
                <c:pt idx="5">
                  <c:v>1</c:v>
                </c:pt>
                <c:pt idx="6">
                  <c:v>1</c:v>
                </c:pt>
                <c:pt idx="7">
                  <c:v>1</c:v>
                </c:pt>
                <c:pt idx="8">
                  <c:v>0.86</c:v>
                </c:pt>
                <c:pt idx="9">
                  <c:v>1</c:v>
                </c:pt>
                <c:pt idx="10">
                  <c:v>0.88</c:v>
                </c:pt>
                <c:pt idx="11">
                  <c:v>0.88</c:v>
                </c:pt>
              </c:numCache>
            </c:numRef>
          </c:val>
          <c:extLst xmlns:c16r2="http://schemas.microsoft.com/office/drawing/2015/06/char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320327040"/>
        <c:axId val="32033702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320327040"/>
        <c:axId val="320337024"/>
      </c:lineChart>
      <c:catAx>
        <c:axId val="3203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337024"/>
        <c:crosses val="autoZero"/>
        <c:auto val="1"/>
        <c:lblAlgn val="ctr"/>
        <c:lblOffset val="100"/>
        <c:noMultiLvlLbl val="0"/>
      </c:catAx>
      <c:valAx>
        <c:axId val="32033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320327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21" Type="http://schemas.openxmlformats.org/officeDocument/2006/relationships/chart" Target="../charts/chart43.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20" Type="http://schemas.openxmlformats.org/officeDocument/2006/relationships/image" Target="../media/image6.png"/><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5" Type="http://schemas.openxmlformats.org/officeDocument/2006/relationships/chart" Target="../charts/chart38.xml"/><Relationship Id="rId23" Type="http://schemas.openxmlformats.org/officeDocument/2006/relationships/chart" Target="../charts/chart45.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 Id="rId22" Type="http://schemas.openxmlformats.org/officeDocument/2006/relationships/chart" Target="../charts/chart4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5" Type="http://schemas.openxmlformats.org/officeDocument/2006/relationships/chart" Target="../charts/chart50.xml"/><Relationship Id="rId4" Type="http://schemas.openxmlformats.org/officeDocument/2006/relationships/chart" Target="../charts/chart4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a:rPr>
                        </m:ctrlPr>
                      </m:fPr>
                      <m:num>
                        <m:sSub>
                          <m:sSubPr>
                            <m:ctrlPr>
                              <a:rPr lang="es-ES" sz="1100" b="0" i="1">
                                <a:solidFill>
                                  <a:schemeClr val="tx1"/>
                                </a:solidFill>
                                <a:effectLst/>
                                <a:latin typeface="Cambria Math"/>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59532</xdr:colOff>
      <xdr:row>6</xdr:row>
      <xdr:rowOff>33337</xdr:rowOff>
    </xdr:from>
    <xdr:to>
      <xdr:col>32</xdr:col>
      <xdr:colOff>285750</xdr:colOff>
      <xdr:row>21</xdr:row>
      <xdr:rowOff>107156</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19050</xdr:colOff>
      <xdr:row>6</xdr:row>
      <xdr:rowOff>134030</xdr:rowOff>
    </xdr:from>
    <xdr:to>
      <xdr:col>46</xdr:col>
      <xdr:colOff>552450</xdr:colOff>
      <xdr:row>21</xdr:row>
      <xdr:rowOff>162605</xdr:rowOff>
    </xdr:to>
    <xdr:graphicFrame macro="">
      <xdr:nvGraphicFramePr>
        <xdr:cNvPr id="4" name="Gráfico 3">
          <a:extLst>
            <a:ext uri="{FF2B5EF4-FFF2-40B4-BE49-F238E27FC236}">
              <a16:creationId xmlns=""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5" name="Gráfico 4">
          <a:extLst>
            <a:ext uri="{FF2B5EF4-FFF2-40B4-BE49-F238E27FC236}">
              <a16:creationId xmlns="" xmlns:a16="http://schemas.microsoft.com/office/drawing/2014/main" id="{D7B80BA5-9E4B-47E6-B0E0-8820FD85A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1238251</xdr:colOff>
      <xdr:row>1</xdr:row>
      <xdr:rowOff>50801</xdr:rowOff>
    </xdr:from>
    <xdr:to>
      <xdr:col>3</xdr:col>
      <xdr:colOff>698501</xdr:colOff>
      <xdr:row>2</xdr:row>
      <xdr:rowOff>428624</xdr:rowOff>
    </xdr:to>
    <xdr:pic>
      <xdr:nvPicPr>
        <xdr:cNvPr id="16" name="Picture 22" descr="LOGO TERLICA">
          <a:extLst>
            <a:ext uri="{FF2B5EF4-FFF2-40B4-BE49-F238E27FC236}">
              <a16:creationId xmlns="" xmlns:a16="http://schemas.microsoft.com/office/drawing/2014/main" id="{D9BBC385-0BBB-48A2-940E-5F6CEAD3FD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70126" y="304801"/>
          <a:ext cx="3238500" cy="88582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a:rPr>
                      </m:ctrlPr>
                    </m:dPr>
                    <m:e>
                      <m:f>
                        <m:fPr>
                          <m:ctrlPr>
                            <a:rPr lang="el-GR" sz="1200" i="1">
                              <a:latin typeface="Cambria Math"/>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1">
          <a:extLst>
            <a:ext uri="{FF2B5EF4-FFF2-40B4-BE49-F238E27FC236}">
              <a16:creationId xmlns=""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261938</xdr:colOff>
      <xdr:row>7</xdr:row>
      <xdr:rowOff>202405</xdr:rowOff>
    </xdr:from>
    <xdr:to>
      <xdr:col>13</xdr:col>
      <xdr:colOff>940594</xdr:colOff>
      <xdr:row>22</xdr:row>
      <xdr:rowOff>42861</xdr:rowOff>
    </xdr:to>
    <xdr:graphicFrame macro="">
      <xdr:nvGraphicFramePr>
        <xdr:cNvPr id="3" name="2 Gráfico">
          <a:extLst>
            <a:ext uri="{FF2B5EF4-FFF2-40B4-BE49-F238E27FC236}">
              <a16:creationId xmlns=""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261937</xdr:colOff>
      <xdr:row>7</xdr:row>
      <xdr:rowOff>250030</xdr:rowOff>
    </xdr:from>
    <xdr:to>
      <xdr:col>29</xdr:col>
      <xdr:colOff>533401</xdr:colOff>
      <xdr:row>21</xdr:row>
      <xdr:rowOff>159542</xdr:rowOff>
    </xdr:to>
    <xdr:graphicFrame macro="">
      <xdr:nvGraphicFramePr>
        <xdr:cNvPr id="5" name="2 Gráfico">
          <a:extLst>
            <a:ext uri="{FF2B5EF4-FFF2-40B4-BE49-F238E27FC236}">
              <a16:creationId xmlns=""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78442</xdr:colOff>
      <xdr:row>7</xdr:row>
      <xdr:rowOff>89647</xdr:rowOff>
    </xdr:from>
    <xdr:to>
      <xdr:col>30</xdr:col>
      <xdr:colOff>515471</xdr:colOff>
      <xdr:row>22</xdr:row>
      <xdr:rowOff>336177</xdr:rowOff>
    </xdr:to>
    <xdr:graphicFrame macro="">
      <xdr:nvGraphicFramePr>
        <xdr:cNvPr id="5" name="Gráfico 4">
          <a:extLst>
            <a:ext uri="{FF2B5EF4-FFF2-40B4-BE49-F238E27FC236}">
              <a16:creationId xmlns=""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96" t="s">
        <v>0</v>
      </c>
      <c r="B2" s="298" t="s">
        <v>1</v>
      </c>
      <c r="C2" s="300" t="s">
        <v>78</v>
      </c>
      <c r="D2" s="302" t="s">
        <v>11</v>
      </c>
      <c r="E2" s="304" t="s">
        <v>79</v>
      </c>
      <c r="F2" s="302" t="s">
        <v>24</v>
      </c>
      <c r="G2" s="292" t="s">
        <v>23</v>
      </c>
      <c r="H2" s="293"/>
      <c r="I2" s="304" t="s">
        <v>80</v>
      </c>
      <c r="J2" s="302" t="s">
        <v>44</v>
      </c>
      <c r="K2" s="315" t="s">
        <v>2</v>
      </c>
      <c r="L2" s="315" t="s">
        <v>3</v>
      </c>
      <c r="M2" s="315" t="s">
        <v>4</v>
      </c>
      <c r="N2" s="315" t="s">
        <v>5</v>
      </c>
      <c r="O2" s="315" t="s">
        <v>6</v>
      </c>
      <c r="P2" s="306" t="s">
        <v>7</v>
      </c>
      <c r="Q2"/>
      <c r="R2"/>
      <c r="S2"/>
      <c r="T2"/>
      <c r="U2"/>
      <c r="V2"/>
      <c r="W2"/>
      <c r="X2"/>
      <c r="Z2" s="6" t="s">
        <v>83</v>
      </c>
    </row>
    <row r="3" spans="1:26" s="1" customFormat="1" ht="16.5" customHeight="1" thickBot="1" x14ac:dyDescent="0.3">
      <c r="A3" s="297"/>
      <c r="B3" s="299"/>
      <c r="C3" s="301"/>
      <c r="D3" s="303"/>
      <c r="E3" s="305"/>
      <c r="F3" s="303"/>
      <c r="G3" s="294"/>
      <c r="H3" s="295"/>
      <c r="I3" s="305"/>
      <c r="J3" s="303"/>
      <c r="K3" s="316"/>
      <c r="L3" s="316"/>
      <c r="M3" s="316"/>
      <c r="N3" s="316"/>
      <c r="O3" s="316"/>
      <c r="P3" s="307"/>
      <c r="Q3"/>
      <c r="R3"/>
      <c r="S3"/>
      <c r="T3"/>
      <c r="U3"/>
      <c r="V3"/>
      <c r="W3"/>
      <c r="X3"/>
      <c r="Z3" s="6" t="s">
        <v>84</v>
      </c>
    </row>
    <row r="4" spans="1:26" ht="57" customHeight="1" x14ac:dyDescent="0.25">
      <c r="A4" s="308"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87"/>
      <c r="B5" s="291"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87"/>
      <c r="B6" s="291"/>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309"/>
      <c r="B7" s="310"/>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309"/>
      <c r="B8" s="310"/>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309"/>
      <c r="B9" s="310"/>
      <c r="C9" s="10" t="s">
        <v>85</v>
      </c>
      <c r="D9" s="10"/>
      <c r="E9" s="10" t="s">
        <v>87</v>
      </c>
      <c r="F9" s="2" t="s">
        <v>26</v>
      </c>
      <c r="G9" s="2" t="s">
        <v>74</v>
      </c>
      <c r="H9" s="3">
        <v>3.18</v>
      </c>
      <c r="I9" s="11"/>
      <c r="J9" s="3" t="s">
        <v>49</v>
      </c>
      <c r="K9" s="28"/>
      <c r="L9" s="28"/>
      <c r="M9" s="28" t="s">
        <v>9</v>
      </c>
      <c r="N9" s="28"/>
      <c r="O9" s="28"/>
      <c r="P9" s="29"/>
    </row>
    <row r="10" spans="1:26" ht="42" customHeight="1" x14ac:dyDescent="0.25">
      <c r="A10" s="309"/>
      <c r="B10" s="310"/>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88"/>
      <c r="B11" s="311"/>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308" t="s">
        <v>12</v>
      </c>
      <c r="B12" s="312"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87"/>
      <c r="B13" s="290"/>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87"/>
      <c r="B14" s="313"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87"/>
      <c r="B15" s="314"/>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88"/>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86" t="s">
        <v>31</v>
      </c>
      <c r="B17" s="289"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87"/>
      <c r="B18" s="289"/>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87"/>
      <c r="B19" s="290"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87"/>
      <c r="B20" s="290"/>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87"/>
      <c r="B21" s="291"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87"/>
      <c r="B22" s="291"/>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88"/>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36"/>
  <sheetViews>
    <sheetView showGridLines="0" zoomScale="80" zoomScaleNormal="80" workbookViewId="0">
      <selection activeCell="O5" sqref="O5"/>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31" width="6" style="97" bestFit="1" customWidth="1"/>
    <col min="32" max="32" width="16.140625" style="97" customWidth="1"/>
    <col min="33" max="33" width="11.42578125" style="97"/>
    <col min="34" max="34" width="11.28515625" style="97" customWidth="1"/>
    <col min="35" max="35" width="2" style="97" customWidth="1"/>
    <col min="36" max="36" width="5.28515625" style="97" customWidth="1"/>
    <col min="37" max="16384" width="11.42578125" style="97"/>
  </cols>
  <sheetData>
    <row r="1" spans="2:34" s="107" customFormat="1" ht="14.25" customHeight="1" x14ac:dyDescent="0.25">
      <c r="B1" s="345" t="s">
        <v>456</v>
      </c>
      <c r="C1" s="345"/>
      <c r="D1" s="345"/>
      <c r="E1" s="345"/>
      <c r="F1" s="345"/>
      <c r="G1" s="345"/>
      <c r="H1" s="345"/>
      <c r="I1" s="345"/>
      <c r="J1" s="345"/>
      <c r="K1" s="345"/>
      <c r="L1" s="345"/>
      <c r="M1" s="345"/>
      <c r="N1" s="345"/>
      <c r="O1" s="345"/>
      <c r="P1" s="345"/>
      <c r="T1" s="345" t="s">
        <v>457</v>
      </c>
      <c r="U1" s="345"/>
      <c r="V1" s="345"/>
      <c r="W1" s="345"/>
      <c r="X1" s="345"/>
      <c r="Y1" s="345"/>
      <c r="Z1" s="345"/>
      <c r="AA1" s="345"/>
      <c r="AB1" s="345"/>
      <c r="AC1" s="345"/>
      <c r="AD1" s="345"/>
      <c r="AE1" s="345"/>
      <c r="AF1" s="345"/>
      <c r="AG1" s="345"/>
      <c r="AH1" s="345"/>
    </row>
    <row r="2" spans="2:34" s="107" customFormat="1" ht="23.25" customHeight="1" x14ac:dyDescent="0.25">
      <c r="B2" s="364"/>
      <c r="C2" s="364"/>
      <c r="D2" s="364"/>
      <c r="E2" s="364"/>
      <c r="F2" s="364"/>
      <c r="G2" s="364"/>
      <c r="H2" s="364"/>
      <c r="I2" s="364"/>
      <c r="J2" s="364"/>
      <c r="K2" s="364"/>
      <c r="L2" s="364"/>
      <c r="M2" s="364"/>
      <c r="N2" s="364"/>
      <c r="O2" s="364"/>
      <c r="P2" s="364"/>
      <c r="T2" s="364"/>
      <c r="U2" s="364"/>
      <c r="V2" s="364"/>
      <c r="W2" s="364"/>
      <c r="X2" s="364"/>
      <c r="Y2" s="364"/>
      <c r="Z2" s="364"/>
      <c r="AA2" s="364"/>
      <c r="AB2" s="364"/>
      <c r="AC2" s="364"/>
      <c r="AD2" s="364"/>
      <c r="AE2" s="364"/>
      <c r="AF2" s="364"/>
      <c r="AG2" s="364"/>
      <c r="AH2" s="364"/>
    </row>
    <row r="3" spans="2:34" s="107" customFormat="1" ht="15" x14ac:dyDescent="0.25">
      <c r="B3" s="360" t="s">
        <v>202</v>
      </c>
      <c r="C3" s="360"/>
      <c r="D3" s="360"/>
      <c r="E3" s="360"/>
      <c r="F3" s="360"/>
      <c r="G3" s="360"/>
      <c r="H3" s="360"/>
      <c r="I3" s="360"/>
      <c r="J3" s="360"/>
      <c r="K3" s="360"/>
      <c r="L3" s="360"/>
      <c r="M3" s="360"/>
      <c r="N3" s="360"/>
      <c r="O3" s="360"/>
      <c r="P3" s="360"/>
      <c r="T3" s="360" t="s">
        <v>202</v>
      </c>
      <c r="U3" s="360"/>
      <c r="V3" s="360"/>
      <c r="W3" s="360"/>
      <c r="X3" s="360"/>
      <c r="Y3" s="360"/>
      <c r="Z3" s="360"/>
      <c r="AA3" s="360"/>
      <c r="AB3" s="360"/>
      <c r="AC3" s="360"/>
      <c r="AD3" s="360"/>
      <c r="AE3" s="360"/>
      <c r="AF3" s="360"/>
      <c r="AG3" s="360"/>
      <c r="AH3" s="360"/>
    </row>
    <row r="4" spans="2:34"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T4" s="148" t="s">
        <v>203</v>
      </c>
      <c r="U4" s="148" t="s">
        <v>204</v>
      </c>
      <c r="V4" s="148" t="s">
        <v>205</v>
      </c>
      <c r="W4" s="148" t="s">
        <v>206</v>
      </c>
      <c r="X4" s="148" t="s">
        <v>207</v>
      </c>
      <c r="Y4" s="148" t="s">
        <v>208</v>
      </c>
      <c r="Z4" s="148" t="s">
        <v>209</v>
      </c>
      <c r="AA4" s="148" t="s">
        <v>210</v>
      </c>
      <c r="AB4" s="148" t="s">
        <v>211</v>
      </c>
      <c r="AC4" s="148" t="s">
        <v>212</v>
      </c>
      <c r="AD4" s="148" t="s">
        <v>213</v>
      </c>
      <c r="AE4" s="148" t="s">
        <v>214</v>
      </c>
      <c r="AF4" s="148" t="s">
        <v>296</v>
      </c>
      <c r="AG4" s="148" t="s">
        <v>216</v>
      </c>
      <c r="AH4" s="148" t="s">
        <v>217</v>
      </c>
    </row>
    <row r="5" spans="2:34" s="118" customFormat="1" ht="17.25" customHeight="1" x14ac:dyDescent="0.25">
      <c r="B5" s="133">
        <v>367</v>
      </c>
      <c r="C5" s="133">
        <v>278</v>
      </c>
      <c r="D5" s="133">
        <v>262</v>
      </c>
      <c r="E5" s="133">
        <v>262</v>
      </c>
      <c r="F5" s="133"/>
      <c r="G5" s="133"/>
      <c r="H5" s="133"/>
      <c r="I5" s="133"/>
      <c r="J5" s="133"/>
      <c r="K5" s="133"/>
      <c r="L5" s="133"/>
      <c r="M5" s="133"/>
      <c r="N5" s="134">
        <f>AVERAGE(B5:M5)</f>
        <v>292.25</v>
      </c>
      <c r="O5" s="134">
        <v>277</v>
      </c>
      <c r="P5" s="134">
        <v>350</v>
      </c>
      <c r="T5" s="243">
        <v>7.1527777777777787E-2</v>
      </c>
      <c r="U5" s="243">
        <v>6.0069444444444453E-2</v>
      </c>
      <c r="V5" s="243">
        <v>5.3125000000000006E-2</v>
      </c>
      <c r="W5" s="243">
        <v>7.5694444444444453E-2</v>
      </c>
      <c r="X5" s="243">
        <v>8.3333333333333343E-2</v>
      </c>
      <c r="Y5" s="243">
        <v>7.8472222222222221E-2</v>
      </c>
      <c r="Z5" s="243">
        <v>7.3958333333333334E-2</v>
      </c>
      <c r="AA5" s="243">
        <v>6.8055555555555564E-2</v>
      </c>
      <c r="AB5" s="243">
        <v>4.9652777777777782E-2</v>
      </c>
      <c r="AC5" s="243">
        <v>4.8611111111111119E-2</v>
      </c>
      <c r="AD5" s="243">
        <v>5.0694444444444452E-2</v>
      </c>
      <c r="AE5" s="244"/>
      <c r="AF5" s="134">
        <f>AE5</f>
        <v>0</v>
      </c>
      <c r="AG5" s="134">
        <v>0</v>
      </c>
      <c r="AH5" s="134">
        <v>2</v>
      </c>
    </row>
    <row r="6" spans="2:34" s="107" customFormat="1" ht="3.75" customHeight="1" x14ac:dyDescent="0.2">
      <c r="B6" s="211">
        <v>277</v>
      </c>
      <c r="C6" s="208">
        <v>277</v>
      </c>
      <c r="D6" s="208">
        <v>277</v>
      </c>
      <c r="E6" s="208">
        <f t="shared" ref="E6:M6" si="0">+$O$5</f>
        <v>277</v>
      </c>
      <c r="F6" s="208">
        <f t="shared" si="0"/>
        <v>277</v>
      </c>
      <c r="G6" s="208">
        <f t="shared" si="0"/>
        <v>277</v>
      </c>
      <c r="H6" s="208">
        <f t="shared" si="0"/>
        <v>277</v>
      </c>
      <c r="I6" s="208">
        <f t="shared" si="0"/>
        <v>277</v>
      </c>
      <c r="J6" s="208">
        <f t="shared" si="0"/>
        <v>277</v>
      </c>
      <c r="K6" s="208">
        <f t="shared" si="0"/>
        <v>277</v>
      </c>
      <c r="L6" s="208">
        <f t="shared" si="0"/>
        <v>277</v>
      </c>
      <c r="M6" s="208">
        <f t="shared" si="0"/>
        <v>277</v>
      </c>
      <c r="N6" s="120"/>
      <c r="O6" s="120"/>
      <c r="P6" s="121"/>
      <c r="T6" s="246">
        <v>8.3333333333333329E-2</v>
      </c>
      <c r="U6" s="245">
        <v>8.3333333333333329E-2</v>
      </c>
      <c r="V6" s="245">
        <v>8.3333333333333329E-2</v>
      </c>
      <c r="W6" s="245">
        <v>8.3333333333333329E-2</v>
      </c>
      <c r="X6" s="245">
        <v>8.3333333333333329E-2</v>
      </c>
      <c r="Y6" s="245">
        <v>8.3333333333333329E-2</v>
      </c>
      <c r="Z6" s="245">
        <v>8.3333333333333329E-2</v>
      </c>
      <c r="AA6" s="245">
        <v>8.3333333333333329E-2</v>
      </c>
      <c r="AB6" s="245">
        <v>8.3333333333333329E-2</v>
      </c>
      <c r="AC6" s="245">
        <v>8.3333333333333329E-2</v>
      </c>
      <c r="AD6" s="245">
        <v>8.3333333333333329E-2</v>
      </c>
      <c r="AE6" s="245">
        <v>8.3333333333333329E-2</v>
      </c>
      <c r="AF6" s="120"/>
      <c r="AG6" s="120"/>
      <c r="AH6" s="121"/>
    </row>
    <row r="7" spans="2:34" s="107" customFormat="1" x14ac:dyDescent="0.25">
      <c r="B7" s="353"/>
      <c r="C7" s="354"/>
      <c r="D7" s="354"/>
      <c r="E7" s="354"/>
      <c r="F7" s="354"/>
      <c r="G7" s="354"/>
      <c r="H7" s="354"/>
      <c r="I7" s="354"/>
      <c r="J7" s="354"/>
      <c r="K7" s="354"/>
      <c r="L7" s="354"/>
      <c r="M7" s="354"/>
      <c r="N7" s="354"/>
      <c r="O7" s="354"/>
      <c r="P7" s="355"/>
      <c r="T7" s="353"/>
      <c r="U7" s="354"/>
      <c r="V7" s="354"/>
      <c r="W7" s="354"/>
      <c r="X7" s="354"/>
      <c r="Y7" s="354"/>
      <c r="Z7" s="354"/>
      <c r="AA7" s="354"/>
      <c r="AB7" s="354"/>
      <c r="AC7" s="354"/>
      <c r="AD7" s="354"/>
      <c r="AE7" s="354"/>
      <c r="AF7" s="354"/>
      <c r="AG7" s="354"/>
      <c r="AH7" s="355"/>
    </row>
    <row r="8" spans="2:34" s="107" customFormat="1" x14ac:dyDescent="0.25">
      <c r="B8" s="353"/>
      <c r="C8" s="354"/>
      <c r="D8" s="354"/>
      <c r="E8" s="354"/>
      <c r="F8" s="354"/>
      <c r="G8" s="354"/>
      <c r="H8" s="354"/>
      <c r="I8" s="354"/>
      <c r="J8" s="354"/>
      <c r="K8" s="354"/>
      <c r="L8" s="354"/>
      <c r="M8" s="354"/>
      <c r="N8" s="354"/>
      <c r="O8" s="354"/>
      <c r="P8" s="355"/>
      <c r="T8" s="353"/>
      <c r="U8" s="354"/>
      <c r="V8" s="354"/>
      <c r="W8" s="354"/>
      <c r="X8" s="354"/>
      <c r="Y8" s="354"/>
      <c r="Z8" s="354"/>
      <c r="AA8" s="354"/>
      <c r="AB8" s="354"/>
      <c r="AC8" s="354"/>
      <c r="AD8" s="354"/>
      <c r="AE8" s="354"/>
      <c r="AF8" s="354"/>
      <c r="AG8" s="354"/>
      <c r="AH8" s="355"/>
    </row>
    <row r="9" spans="2:34" s="107" customFormat="1" ht="14.25" customHeight="1" x14ac:dyDescent="0.25">
      <c r="B9" s="353"/>
      <c r="C9" s="354"/>
      <c r="D9" s="354"/>
      <c r="E9" s="354"/>
      <c r="F9" s="354"/>
      <c r="G9" s="354"/>
      <c r="H9" s="354"/>
      <c r="I9" s="354"/>
      <c r="J9" s="354"/>
      <c r="K9" s="354"/>
      <c r="L9" s="354"/>
      <c r="M9" s="354"/>
      <c r="N9" s="354"/>
      <c r="O9" s="354"/>
      <c r="P9" s="355"/>
      <c r="T9" s="353"/>
      <c r="U9" s="354"/>
      <c r="V9" s="354"/>
      <c r="W9" s="354"/>
      <c r="X9" s="354"/>
      <c r="Y9" s="354"/>
      <c r="Z9" s="354"/>
      <c r="AA9" s="354"/>
      <c r="AB9" s="354"/>
      <c r="AC9" s="354"/>
      <c r="AD9" s="354"/>
      <c r="AE9" s="354"/>
      <c r="AF9" s="354"/>
      <c r="AG9" s="354"/>
      <c r="AH9" s="355"/>
    </row>
    <row r="10" spans="2:34" s="107" customFormat="1" x14ac:dyDescent="0.25">
      <c r="B10" s="353"/>
      <c r="C10" s="354"/>
      <c r="D10" s="354"/>
      <c r="E10" s="354"/>
      <c r="F10" s="354"/>
      <c r="G10" s="354"/>
      <c r="H10" s="354"/>
      <c r="I10" s="354"/>
      <c r="J10" s="354"/>
      <c r="K10" s="354"/>
      <c r="L10" s="354"/>
      <c r="M10" s="354"/>
      <c r="N10" s="354"/>
      <c r="O10" s="354"/>
      <c r="P10" s="355"/>
      <c r="T10" s="353"/>
      <c r="U10" s="354"/>
      <c r="V10" s="354"/>
      <c r="W10" s="354"/>
      <c r="X10" s="354"/>
      <c r="Y10" s="354"/>
      <c r="Z10" s="354"/>
      <c r="AA10" s="354"/>
      <c r="AB10" s="354"/>
      <c r="AC10" s="354"/>
      <c r="AD10" s="354"/>
      <c r="AE10" s="354"/>
      <c r="AF10" s="354"/>
      <c r="AG10" s="354"/>
      <c r="AH10" s="355"/>
    </row>
    <row r="11" spans="2:34" s="107" customFormat="1" x14ac:dyDescent="0.25">
      <c r="B11" s="353"/>
      <c r="C11" s="354"/>
      <c r="D11" s="354"/>
      <c r="E11" s="354"/>
      <c r="F11" s="354"/>
      <c r="G11" s="354"/>
      <c r="H11" s="354"/>
      <c r="I11" s="354"/>
      <c r="J11" s="354"/>
      <c r="K11" s="354"/>
      <c r="L11" s="354"/>
      <c r="M11" s="354"/>
      <c r="N11" s="354"/>
      <c r="O11" s="354"/>
      <c r="P11" s="355"/>
      <c r="T11" s="353"/>
      <c r="U11" s="354"/>
      <c r="V11" s="354"/>
      <c r="W11" s="354"/>
      <c r="X11" s="354"/>
      <c r="Y11" s="354"/>
      <c r="Z11" s="354"/>
      <c r="AA11" s="354"/>
      <c r="AB11" s="354"/>
      <c r="AC11" s="354"/>
      <c r="AD11" s="354"/>
      <c r="AE11" s="354"/>
      <c r="AF11" s="354"/>
      <c r="AG11" s="354"/>
      <c r="AH11" s="355"/>
    </row>
    <row r="12" spans="2:34" s="107" customFormat="1" x14ac:dyDescent="0.25">
      <c r="B12" s="353"/>
      <c r="C12" s="354"/>
      <c r="D12" s="354"/>
      <c r="E12" s="354"/>
      <c r="F12" s="354"/>
      <c r="G12" s="354"/>
      <c r="H12" s="354"/>
      <c r="I12" s="354"/>
      <c r="J12" s="354"/>
      <c r="K12" s="354"/>
      <c r="L12" s="354"/>
      <c r="M12" s="354"/>
      <c r="N12" s="354"/>
      <c r="O12" s="354"/>
      <c r="P12" s="355"/>
      <c r="T12" s="353"/>
      <c r="U12" s="354"/>
      <c r="V12" s="354"/>
      <c r="W12" s="354"/>
      <c r="X12" s="354"/>
      <c r="Y12" s="354"/>
      <c r="Z12" s="354"/>
      <c r="AA12" s="354"/>
      <c r="AB12" s="354"/>
      <c r="AC12" s="354"/>
      <c r="AD12" s="354"/>
      <c r="AE12" s="354"/>
      <c r="AF12" s="354"/>
      <c r="AG12" s="354"/>
      <c r="AH12" s="355"/>
    </row>
    <row r="13" spans="2:34" s="107" customFormat="1" x14ac:dyDescent="0.25">
      <c r="B13" s="353"/>
      <c r="C13" s="354"/>
      <c r="D13" s="354"/>
      <c r="E13" s="354"/>
      <c r="F13" s="354"/>
      <c r="G13" s="354"/>
      <c r="H13" s="354"/>
      <c r="I13" s="354"/>
      <c r="J13" s="354"/>
      <c r="K13" s="354"/>
      <c r="L13" s="354"/>
      <c r="M13" s="354"/>
      <c r="N13" s="354"/>
      <c r="O13" s="354"/>
      <c r="P13" s="355"/>
      <c r="T13" s="353"/>
      <c r="U13" s="354"/>
      <c r="V13" s="354"/>
      <c r="W13" s="354"/>
      <c r="X13" s="354"/>
      <c r="Y13" s="354"/>
      <c r="Z13" s="354"/>
      <c r="AA13" s="354"/>
      <c r="AB13" s="354"/>
      <c r="AC13" s="354"/>
      <c r="AD13" s="354"/>
      <c r="AE13" s="354"/>
      <c r="AF13" s="354"/>
      <c r="AG13" s="354"/>
      <c r="AH13" s="355"/>
    </row>
    <row r="14" spans="2:34" s="107" customFormat="1" x14ac:dyDescent="0.25">
      <c r="B14" s="353"/>
      <c r="C14" s="354"/>
      <c r="D14" s="354"/>
      <c r="E14" s="354"/>
      <c r="F14" s="354"/>
      <c r="G14" s="354"/>
      <c r="H14" s="354"/>
      <c r="I14" s="354"/>
      <c r="J14" s="354"/>
      <c r="K14" s="354"/>
      <c r="L14" s="354"/>
      <c r="M14" s="354"/>
      <c r="N14" s="354"/>
      <c r="O14" s="354"/>
      <c r="P14" s="355"/>
      <c r="T14" s="353"/>
      <c r="U14" s="354"/>
      <c r="V14" s="354"/>
      <c r="W14" s="354"/>
      <c r="X14" s="354"/>
      <c r="Y14" s="354"/>
      <c r="Z14" s="354"/>
      <c r="AA14" s="354"/>
      <c r="AB14" s="354"/>
      <c r="AC14" s="354"/>
      <c r="AD14" s="354"/>
      <c r="AE14" s="354"/>
      <c r="AF14" s="354"/>
      <c r="AG14" s="354"/>
      <c r="AH14" s="355"/>
    </row>
    <row r="15" spans="2:34" s="107" customFormat="1" x14ac:dyDescent="0.25">
      <c r="B15" s="353"/>
      <c r="C15" s="354"/>
      <c r="D15" s="354"/>
      <c r="E15" s="354"/>
      <c r="F15" s="354"/>
      <c r="G15" s="354"/>
      <c r="H15" s="354"/>
      <c r="I15" s="354"/>
      <c r="J15" s="354"/>
      <c r="K15" s="354"/>
      <c r="L15" s="354"/>
      <c r="M15" s="354"/>
      <c r="N15" s="354"/>
      <c r="O15" s="354"/>
      <c r="P15" s="355"/>
      <c r="T15" s="353"/>
      <c r="U15" s="354"/>
      <c r="V15" s="354"/>
      <c r="W15" s="354"/>
      <c r="X15" s="354"/>
      <c r="Y15" s="354"/>
      <c r="Z15" s="354"/>
      <c r="AA15" s="354"/>
      <c r="AB15" s="354"/>
      <c r="AC15" s="354"/>
      <c r="AD15" s="354"/>
      <c r="AE15" s="354"/>
      <c r="AF15" s="354"/>
      <c r="AG15" s="354"/>
      <c r="AH15" s="355"/>
    </row>
    <row r="16" spans="2:34" s="107" customFormat="1" x14ac:dyDescent="0.25">
      <c r="B16" s="353"/>
      <c r="C16" s="354"/>
      <c r="D16" s="354"/>
      <c r="E16" s="354"/>
      <c r="F16" s="354"/>
      <c r="G16" s="354"/>
      <c r="H16" s="354"/>
      <c r="I16" s="354"/>
      <c r="J16" s="354"/>
      <c r="K16" s="354"/>
      <c r="L16" s="354"/>
      <c r="M16" s="354"/>
      <c r="N16" s="354"/>
      <c r="O16" s="354"/>
      <c r="P16" s="355"/>
      <c r="T16" s="353"/>
      <c r="U16" s="354"/>
      <c r="V16" s="354"/>
      <c r="W16" s="354"/>
      <c r="X16" s="354"/>
      <c r="Y16" s="354"/>
      <c r="Z16" s="354"/>
      <c r="AA16" s="354"/>
      <c r="AB16" s="354"/>
      <c r="AC16" s="354"/>
      <c r="AD16" s="354"/>
      <c r="AE16" s="354"/>
      <c r="AF16" s="354"/>
      <c r="AG16" s="354"/>
      <c r="AH16" s="355"/>
    </row>
    <row r="17" spans="2:34" s="107" customFormat="1" x14ac:dyDescent="0.25">
      <c r="B17" s="353"/>
      <c r="C17" s="354"/>
      <c r="D17" s="354"/>
      <c r="E17" s="354"/>
      <c r="F17" s="354"/>
      <c r="G17" s="354"/>
      <c r="H17" s="354"/>
      <c r="I17" s="354"/>
      <c r="J17" s="354"/>
      <c r="K17" s="354"/>
      <c r="L17" s="354"/>
      <c r="M17" s="354"/>
      <c r="N17" s="354"/>
      <c r="O17" s="354"/>
      <c r="P17" s="355"/>
      <c r="T17" s="353"/>
      <c r="U17" s="354"/>
      <c r="V17" s="354"/>
      <c r="W17" s="354"/>
      <c r="X17" s="354"/>
      <c r="Y17" s="354"/>
      <c r="Z17" s="354"/>
      <c r="AA17" s="354"/>
      <c r="AB17" s="354"/>
      <c r="AC17" s="354"/>
      <c r="AD17" s="354"/>
      <c r="AE17" s="354"/>
      <c r="AF17" s="354"/>
      <c r="AG17" s="354"/>
      <c r="AH17" s="355"/>
    </row>
    <row r="18" spans="2:34" s="107" customFormat="1" x14ac:dyDescent="0.25">
      <c r="B18" s="353"/>
      <c r="C18" s="354"/>
      <c r="D18" s="354"/>
      <c r="E18" s="354"/>
      <c r="F18" s="354"/>
      <c r="G18" s="354"/>
      <c r="H18" s="354"/>
      <c r="I18" s="354"/>
      <c r="J18" s="354"/>
      <c r="K18" s="354"/>
      <c r="L18" s="354"/>
      <c r="M18" s="354"/>
      <c r="N18" s="354"/>
      <c r="O18" s="354"/>
      <c r="P18" s="355"/>
      <c r="T18" s="353"/>
      <c r="U18" s="354"/>
      <c r="V18" s="354"/>
      <c r="W18" s="354"/>
      <c r="X18" s="354"/>
      <c r="Y18" s="354"/>
      <c r="Z18" s="354"/>
      <c r="AA18" s="354"/>
      <c r="AB18" s="354"/>
      <c r="AC18" s="354"/>
      <c r="AD18" s="354"/>
      <c r="AE18" s="354"/>
      <c r="AF18" s="354"/>
      <c r="AG18" s="354"/>
      <c r="AH18" s="355"/>
    </row>
    <row r="19" spans="2:34" s="107" customFormat="1" x14ac:dyDescent="0.25">
      <c r="B19" s="353"/>
      <c r="C19" s="354"/>
      <c r="D19" s="354"/>
      <c r="E19" s="354"/>
      <c r="F19" s="354"/>
      <c r="G19" s="354"/>
      <c r="H19" s="354"/>
      <c r="I19" s="354"/>
      <c r="J19" s="354"/>
      <c r="K19" s="354"/>
      <c r="L19" s="354"/>
      <c r="M19" s="354"/>
      <c r="N19" s="354"/>
      <c r="O19" s="354"/>
      <c r="P19" s="355"/>
      <c r="T19" s="353"/>
      <c r="U19" s="354"/>
      <c r="V19" s="354"/>
      <c r="W19" s="354"/>
      <c r="X19" s="354"/>
      <c r="Y19" s="354"/>
      <c r="Z19" s="354"/>
      <c r="AA19" s="354"/>
      <c r="AB19" s="354"/>
      <c r="AC19" s="354"/>
      <c r="AD19" s="354"/>
      <c r="AE19" s="354"/>
      <c r="AF19" s="354"/>
      <c r="AG19" s="354"/>
      <c r="AH19" s="355"/>
    </row>
    <row r="20" spans="2:34" s="107" customFormat="1" x14ac:dyDescent="0.25">
      <c r="B20" s="353"/>
      <c r="C20" s="354"/>
      <c r="D20" s="354"/>
      <c r="E20" s="354"/>
      <c r="F20" s="354"/>
      <c r="G20" s="354"/>
      <c r="H20" s="354"/>
      <c r="I20" s="354"/>
      <c r="J20" s="354"/>
      <c r="K20" s="354"/>
      <c r="L20" s="354"/>
      <c r="M20" s="354"/>
      <c r="N20" s="354"/>
      <c r="O20" s="354"/>
      <c r="P20" s="355"/>
      <c r="T20" s="353"/>
      <c r="U20" s="354"/>
      <c r="V20" s="354"/>
      <c r="W20" s="354"/>
      <c r="X20" s="354"/>
      <c r="Y20" s="354"/>
      <c r="Z20" s="354"/>
      <c r="AA20" s="354"/>
      <c r="AB20" s="354"/>
      <c r="AC20" s="354"/>
      <c r="AD20" s="354"/>
      <c r="AE20" s="354"/>
      <c r="AF20" s="354"/>
      <c r="AG20" s="354"/>
      <c r="AH20" s="355"/>
    </row>
    <row r="21" spans="2:34" s="107" customFormat="1" x14ac:dyDescent="0.25">
      <c r="B21" s="353"/>
      <c r="C21" s="354"/>
      <c r="D21" s="354"/>
      <c r="E21" s="354"/>
      <c r="F21" s="354"/>
      <c r="G21" s="354"/>
      <c r="H21" s="354"/>
      <c r="I21" s="354"/>
      <c r="J21" s="354"/>
      <c r="K21" s="354"/>
      <c r="L21" s="354"/>
      <c r="M21" s="354"/>
      <c r="N21" s="354"/>
      <c r="O21" s="354"/>
      <c r="P21" s="355"/>
      <c r="T21" s="353"/>
      <c r="U21" s="354"/>
      <c r="V21" s="354"/>
      <c r="W21" s="354"/>
      <c r="X21" s="354"/>
      <c r="Y21" s="354"/>
      <c r="Z21" s="354"/>
      <c r="AA21" s="354"/>
      <c r="AB21" s="354"/>
      <c r="AC21" s="354"/>
      <c r="AD21" s="354"/>
      <c r="AE21" s="354"/>
      <c r="AF21" s="354"/>
      <c r="AG21" s="354"/>
      <c r="AH21" s="355"/>
    </row>
    <row r="22" spans="2:34" x14ac:dyDescent="0.2">
      <c r="B22" s="353"/>
      <c r="C22" s="354"/>
      <c r="D22" s="354"/>
      <c r="E22" s="354"/>
      <c r="F22" s="354"/>
      <c r="G22" s="354"/>
      <c r="H22" s="354"/>
      <c r="I22" s="354"/>
      <c r="J22" s="354"/>
      <c r="K22" s="354"/>
      <c r="L22" s="354"/>
      <c r="M22" s="354"/>
      <c r="N22" s="354"/>
      <c r="O22" s="354"/>
      <c r="P22" s="355"/>
      <c r="T22" s="353"/>
      <c r="U22" s="354"/>
      <c r="V22" s="354"/>
      <c r="W22" s="354"/>
      <c r="X22" s="354"/>
      <c r="Y22" s="354"/>
      <c r="Z22" s="354"/>
      <c r="AA22" s="354"/>
      <c r="AB22" s="354"/>
      <c r="AC22" s="354"/>
      <c r="AD22" s="354"/>
      <c r="AE22" s="354"/>
      <c r="AF22" s="354"/>
      <c r="AG22" s="354"/>
      <c r="AH22" s="355"/>
    </row>
    <row r="23" spans="2:34" x14ac:dyDescent="0.2">
      <c r="B23" s="356"/>
      <c r="C23" s="357"/>
      <c r="D23" s="357"/>
      <c r="E23" s="357"/>
      <c r="F23" s="357"/>
      <c r="G23" s="357"/>
      <c r="H23" s="357"/>
      <c r="I23" s="357"/>
      <c r="J23" s="357"/>
      <c r="K23" s="357"/>
      <c r="L23" s="357"/>
      <c r="M23" s="357"/>
      <c r="N23" s="357"/>
      <c r="O23" s="357"/>
      <c r="P23" s="358"/>
      <c r="T23" s="356"/>
      <c r="U23" s="357"/>
      <c r="V23" s="357"/>
      <c r="W23" s="357"/>
      <c r="X23" s="357"/>
      <c r="Y23" s="357"/>
      <c r="Z23" s="357"/>
      <c r="AA23" s="357"/>
      <c r="AB23" s="357"/>
      <c r="AC23" s="357"/>
      <c r="AD23" s="357"/>
      <c r="AE23" s="357"/>
      <c r="AF23" s="357"/>
      <c r="AG23" s="357"/>
      <c r="AH23" s="358"/>
    </row>
    <row r="24" spans="2:34" ht="15" x14ac:dyDescent="0.25">
      <c r="B24" s="348" t="s">
        <v>218</v>
      </c>
      <c r="C24" s="348"/>
      <c r="D24" s="348"/>
      <c r="E24" s="348"/>
      <c r="F24" s="348"/>
      <c r="G24" s="348"/>
      <c r="H24" s="348"/>
      <c r="I24" s="348"/>
      <c r="J24" s="348"/>
      <c r="K24" s="348"/>
      <c r="L24" s="348"/>
      <c r="M24" s="348"/>
      <c r="N24" s="348"/>
      <c r="O24" s="348"/>
      <c r="P24" s="348"/>
      <c r="T24" s="348" t="s">
        <v>218</v>
      </c>
      <c r="U24" s="348"/>
      <c r="V24" s="348"/>
      <c r="W24" s="348"/>
      <c r="X24" s="348"/>
      <c r="Y24" s="348"/>
      <c r="Z24" s="348"/>
      <c r="AA24" s="348"/>
      <c r="AB24" s="348"/>
      <c r="AC24" s="348"/>
      <c r="AD24" s="348"/>
      <c r="AE24" s="348"/>
      <c r="AF24" s="348"/>
      <c r="AG24" s="348"/>
      <c r="AH24" s="348"/>
    </row>
    <row r="25" spans="2:34" s="107" customFormat="1" ht="86.25" customHeight="1" x14ac:dyDescent="0.25">
      <c r="B25" s="365" t="s">
        <v>93</v>
      </c>
      <c r="C25" s="365"/>
      <c r="D25" s="411" t="s">
        <v>350</v>
      </c>
      <c r="E25" s="412"/>
      <c r="F25" s="412"/>
      <c r="G25" s="412"/>
      <c r="H25" s="412"/>
      <c r="I25" s="412"/>
      <c r="J25" s="412"/>
      <c r="K25" s="412"/>
      <c r="L25" s="412"/>
      <c r="M25" s="412"/>
      <c r="N25" s="412"/>
      <c r="O25" s="412"/>
      <c r="P25" s="413"/>
      <c r="T25" s="365" t="s">
        <v>93</v>
      </c>
      <c r="U25" s="365"/>
      <c r="V25" s="395"/>
      <c r="W25" s="396"/>
      <c r="X25" s="396"/>
      <c r="Y25" s="396"/>
      <c r="Z25" s="396"/>
      <c r="AA25" s="396"/>
      <c r="AB25" s="396"/>
      <c r="AC25" s="396"/>
      <c r="AD25" s="396"/>
      <c r="AE25" s="396"/>
      <c r="AF25" s="396"/>
      <c r="AG25" s="396"/>
      <c r="AH25" s="397"/>
    </row>
    <row r="26" spans="2:34" s="107" customFormat="1" ht="74.25" customHeight="1" x14ac:dyDescent="0.25">
      <c r="B26" s="365" t="s">
        <v>94</v>
      </c>
      <c r="C26" s="365"/>
      <c r="D26" s="411" t="s">
        <v>351</v>
      </c>
      <c r="E26" s="412"/>
      <c r="F26" s="412"/>
      <c r="G26" s="412"/>
      <c r="H26" s="412"/>
      <c r="I26" s="412"/>
      <c r="J26" s="412"/>
      <c r="K26" s="412"/>
      <c r="L26" s="412"/>
      <c r="M26" s="412"/>
      <c r="N26" s="412"/>
      <c r="O26" s="412"/>
      <c r="P26" s="413"/>
      <c r="T26" s="365" t="s">
        <v>94</v>
      </c>
      <c r="U26" s="365"/>
      <c r="V26" s="395"/>
      <c r="W26" s="396"/>
      <c r="X26" s="396"/>
      <c r="Y26" s="396"/>
      <c r="Z26" s="396"/>
      <c r="AA26" s="396"/>
      <c r="AB26" s="396"/>
      <c r="AC26" s="396"/>
      <c r="AD26" s="396"/>
      <c r="AE26" s="396"/>
      <c r="AF26" s="396"/>
      <c r="AG26" s="396"/>
      <c r="AH26" s="397"/>
    </row>
    <row r="27" spans="2:34" s="107" customFormat="1" ht="76.5" customHeight="1" x14ac:dyDescent="0.25">
      <c r="B27" s="365" t="s">
        <v>95</v>
      </c>
      <c r="C27" s="365"/>
      <c r="D27" s="408" t="s">
        <v>352</v>
      </c>
      <c r="E27" s="409"/>
      <c r="F27" s="409"/>
      <c r="G27" s="409"/>
      <c r="H27" s="409"/>
      <c r="I27" s="409"/>
      <c r="J27" s="409"/>
      <c r="K27" s="409"/>
      <c r="L27" s="409"/>
      <c r="M27" s="409"/>
      <c r="N27" s="409"/>
      <c r="O27" s="409"/>
      <c r="P27" s="410"/>
      <c r="T27" s="365" t="s">
        <v>95</v>
      </c>
      <c r="U27" s="365"/>
      <c r="V27" s="395"/>
      <c r="W27" s="396"/>
      <c r="X27" s="396"/>
      <c r="Y27" s="396"/>
      <c r="Z27" s="396"/>
      <c r="AA27" s="396"/>
      <c r="AB27" s="396"/>
      <c r="AC27" s="396"/>
      <c r="AD27" s="396"/>
      <c r="AE27" s="396"/>
      <c r="AF27" s="396"/>
      <c r="AG27" s="396"/>
      <c r="AH27" s="397"/>
    </row>
    <row r="28" spans="2:34" s="107" customFormat="1" ht="87.75" customHeight="1" x14ac:dyDescent="0.25">
      <c r="B28" s="365" t="s">
        <v>96</v>
      </c>
      <c r="C28" s="365"/>
      <c r="D28" s="402"/>
      <c r="E28" s="403"/>
      <c r="F28" s="403"/>
      <c r="G28" s="403"/>
      <c r="H28" s="403"/>
      <c r="I28" s="403"/>
      <c r="J28" s="403"/>
      <c r="K28" s="403"/>
      <c r="L28" s="403"/>
      <c r="M28" s="403"/>
      <c r="N28" s="403"/>
      <c r="O28" s="403"/>
      <c r="P28" s="404"/>
      <c r="T28" s="365" t="s">
        <v>96</v>
      </c>
      <c r="U28" s="365"/>
      <c r="V28" s="405"/>
      <c r="W28" s="406"/>
      <c r="X28" s="406"/>
      <c r="Y28" s="406"/>
      <c r="Z28" s="406"/>
      <c r="AA28" s="406"/>
      <c r="AB28" s="406"/>
      <c r="AC28" s="406"/>
      <c r="AD28" s="406"/>
      <c r="AE28" s="406"/>
      <c r="AF28" s="406"/>
      <c r="AG28" s="406"/>
      <c r="AH28" s="407"/>
    </row>
    <row r="29" spans="2:34" s="107" customFormat="1" ht="17.45" customHeight="1" x14ac:dyDescent="0.25">
      <c r="B29" s="365" t="s">
        <v>115</v>
      </c>
      <c r="C29" s="365"/>
      <c r="D29" s="350"/>
      <c r="E29" s="351"/>
      <c r="F29" s="351"/>
      <c r="G29" s="351"/>
      <c r="H29" s="351"/>
      <c r="I29" s="351"/>
      <c r="J29" s="351"/>
      <c r="K29" s="351"/>
      <c r="L29" s="351"/>
      <c r="M29" s="351"/>
      <c r="N29" s="351"/>
      <c r="O29" s="351"/>
      <c r="P29" s="352"/>
      <c r="T29" s="365" t="s">
        <v>115</v>
      </c>
      <c r="U29" s="365"/>
      <c r="V29" s="395"/>
      <c r="W29" s="396"/>
      <c r="X29" s="396"/>
      <c r="Y29" s="396"/>
      <c r="Z29" s="396"/>
      <c r="AA29" s="396"/>
      <c r="AB29" s="396"/>
      <c r="AC29" s="396"/>
      <c r="AD29" s="396"/>
      <c r="AE29" s="396"/>
      <c r="AF29" s="396"/>
      <c r="AG29" s="396"/>
      <c r="AH29" s="397"/>
    </row>
    <row r="30" spans="2:34" s="107" customFormat="1" ht="17.45" customHeight="1" x14ac:dyDescent="0.25">
      <c r="B30" s="365" t="s">
        <v>112</v>
      </c>
      <c r="C30" s="365"/>
      <c r="D30" s="350"/>
      <c r="E30" s="351"/>
      <c r="F30" s="351"/>
      <c r="G30" s="351"/>
      <c r="H30" s="351"/>
      <c r="I30" s="351"/>
      <c r="J30" s="351"/>
      <c r="K30" s="351"/>
      <c r="L30" s="351"/>
      <c r="M30" s="351"/>
      <c r="N30" s="351"/>
      <c r="O30" s="351"/>
      <c r="P30" s="352"/>
      <c r="T30" s="365" t="s">
        <v>112</v>
      </c>
      <c r="U30" s="365"/>
      <c r="V30" s="395"/>
      <c r="W30" s="396"/>
      <c r="X30" s="396"/>
      <c r="Y30" s="396"/>
      <c r="Z30" s="396"/>
      <c r="AA30" s="396"/>
      <c r="AB30" s="396"/>
      <c r="AC30" s="396"/>
      <c r="AD30" s="396"/>
      <c r="AE30" s="396"/>
      <c r="AF30" s="396"/>
      <c r="AG30" s="396"/>
      <c r="AH30" s="397"/>
    </row>
    <row r="31" spans="2:34" s="107" customFormat="1" ht="17.45" customHeight="1" x14ac:dyDescent="0.25">
      <c r="B31" s="365" t="s">
        <v>117</v>
      </c>
      <c r="C31" s="365"/>
      <c r="D31" s="350"/>
      <c r="E31" s="351"/>
      <c r="F31" s="351"/>
      <c r="G31" s="351"/>
      <c r="H31" s="351"/>
      <c r="I31" s="351"/>
      <c r="J31" s="351"/>
      <c r="K31" s="351"/>
      <c r="L31" s="351"/>
      <c r="M31" s="351"/>
      <c r="N31" s="351"/>
      <c r="O31" s="351"/>
      <c r="P31" s="352"/>
      <c r="T31" s="365" t="s">
        <v>117</v>
      </c>
      <c r="U31" s="365"/>
      <c r="V31" s="395"/>
      <c r="W31" s="396"/>
      <c r="X31" s="396"/>
      <c r="Y31" s="396"/>
      <c r="Z31" s="396"/>
      <c r="AA31" s="396"/>
      <c r="AB31" s="396"/>
      <c r="AC31" s="396"/>
      <c r="AD31" s="396"/>
      <c r="AE31" s="396"/>
      <c r="AF31" s="396"/>
      <c r="AG31" s="396"/>
      <c r="AH31" s="397"/>
    </row>
    <row r="32" spans="2:34" s="107" customFormat="1" ht="17.45" customHeight="1" x14ac:dyDescent="0.25">
      <c r="B32" s="365" t="s">
        <v>68</v>
      </c>
      <c r="C32" s="365"/>
      <c r="D32" s="350"/>
      <c r="E32" s="351"/>
      <c r="F32" s="351"/>
      <c r="G32" s="351"/>
      <c r="H32" s="351"/>
      <c r="I32" s="351"/>
      <c r="J32" s="351"/>
      <c r="K32" s="351"/>
      <c r="L32" s="351"/>
      <c r="M32" s="351"/>
      <c r="N32" s="351"/>
      <c r="O32" s="351"/>
      <c r="P32" s="352"/>
      <c r="T32" s="365" t="s">
        <v>68</v>
      </c>
      <c r="U32" s="365"/>
      <c r="V32" s="395"/>
      <c r="W32" s="396"/>
      <c r="X32" s="396"/>
      <c r="Y32" s="396"/>
      <c r="Z32" s="396"/>
      <c r="AA32" s="396"/>
      <c r="AB32" s="396"/>
      <c r="AC32" s="396"/>
      <c r="AD32" s="396"/>
      <c r="AE32" s="396"/>
      <c r="AF32" s="396"/>
      <c r="AG32" s="396"/>
      <c r="AH32" s="397"/>
    </row>
    <row r="33" spans="2:34" s="107" customFormat="1" ht="17.45" customHeight="1" x14ac:dyDescent="0.25">
      <c r="B33" s="365" t="s">
        <v>69</v>
      </c>
      <c r="C33" s="365"/>
      <c r="D33" s="350"/>
      <c r="E33" s="351"/>
      <c r="F33" s="351"/>
      <c r="G33" s="351"/>
      <c r="H33" s="351"/>
      <c r="I33" s="351"/>
      <c r="J33" s="351"/>
      <c r="K33" s="351"/>
      <c r="L33" s="351"/>
      <c r="M33" s="351"/>
      <c r="N33" s="351"/>
      <c r="O33" s="351"/>
      <c r="P33" s="352"/>
      <c r="T33" s="365" t="s">
        <v>69</v>
      </c>
      <c r="U33" s="365"/>
      <c r="V33" s="395"/>
      <c r="W33" s="396"/>
      <c r="X33" s="396"/>
      <c r="Y33" s="396"/>
      <c r="Z33" s="396"/>
      <c r="AA33" s="396"/>
      <c r="AB33" s="396"/>
      <c r="AC33" s="396"/>
      <c r="AD33" s="396"/>
      <c r="AE33" s="396"/>
      <c r="AF33" s="396"/>
      <c r="AG33" s="396"/>
      <c r="AH33" s="397"/>
    </row>
    <row r="34" spans="2:34" s="107" customFormat="1" ht="17.45" customHeight="1" x14ac:dyDescent="0.25">
      <c r="B34" s="365" t="s">
        <v>70</v>
      </c>
      <c r="C34" s="365"/>
      <c r="D34" s="350"/>
      <c r="E34" s="351"/>
      <c r="F34" s="351"/>
      <c r="G34" s="351"/>
      <c r="H34" s="351"/>
      <c r="I34" s="351"/>
      <c r="J34" s="351"/>
      <c r="K34" s="351"/>
      <c r="L34" s="351"/>
      <c r="M34" s="351"/>
      <c r="N34" s="351"/>
      <c r="O34" s="351"/>
      <c r="P34" s="352"/>
      <c r="T34" s="365" t="s">
        <v>70</v>
      </c>
      <c r="U34" s="365"/>
      <c r="V34" s="395"/>
      <c r="W34" s="396"/>
      <c r="X34" s="396"/>
      <c r="Y34" s="396"/>
      <c r="Z34" s="396"/>
      <c r="AA34" s="396"/>
      <c r="AB34" s="396"/>
      <c r="AC34" s="396"/>
      <c r="AD34" s="396"/>
      <c r="AE34" s="396"/>
      <c r="AF34" s="396"/>
      <c r="AG34" s="396"/>
      <c r="AH34" s="397"/>
    </row>
    <row r="35" spans="2:34" s="107" customFormat="1" ht="17.45" customHeight="1" x14ac:dyDescent="0.25">
      <c r="B35" s="365" t="s">
        <v>71</v>
      </c>
      <c r="C35" s="365"/>
      <c r="D35" s="369"/>
      <c r="E35" s="369"/>
      <c r="F35" s="369"/>
      <c r="G35" s="369"/>
      <c r="H35" s="369"/>
      <c r="I35" s="369"/>
      <c r="J35" s="369"/>
      <c r="K35" s="369"/>
      <c r="L35" s="369"/>
      <c r="M35" s="369"/>
      <c r="N35" s="369"/>
      <c r="O35" s="369"/>
      <c r="P35" s="369"/>
      <c r="T35" s="365" t="s">
        <v>71</v>
      </c>
      <c r="U35" s="365"/>
      <c r="V35" s="398"/>
      <c r="W35" s="398"/>
      <c r="X35" s="398"/>
      <c r="Y35" s="398"/>
      <c r="Z35" s="398"/>
      <c r="AA35" s="398"/>
      <c r="AB35" s="398"/>
      <c r="AC35" s="398"/>
      <c r="AD35" s="398"/>
      <c r="AE35" s="398"/>
      <c r="AF35" s="398"/>
      <c r="AG35" s="398"/>
      <c r="AH35" s="398"/>
    </row>
    <row r="36" spans="2:34" s="107" customFormat="1" ht="17.45" customHeight="1" x14ac:dyDescent="0.25">
      <c r="B36" s="365" t="s">
        <v>219</v>
      </c>
      <c r="C36" s="365"/>
      <c r="D36" s="369"/>
      <c r="E36" s="369"/>
      <c r="F36" s="369"/>
      <c r="G36" s="369"/>
      <c r="H36" s="369"/>
      <c r="I36" s="369"/>
      <c r="J36" s="369"/>
      <c r="K36" s="369"/>
      <c r="L36" s="369"/>
      <c r="M36" s="369"/>
      <c r="N36" s="369"/>
      <c r="O36" s="369"/>
      <c r="P36" s="369"/>
      <c r="T36" s="365" t="s">
        <v>219</v>
      </c>
      <c r="U36" s="365"/>
      <c r="V36" s="398"/>
      <c r="W36" s="398"/>
      <c r="X36" s="398"/>
      <c r="Y36" s="398"/>
      <c r="Z36" s="398"/>
      <c r="AA36" s="398"/>
      <c r="AB36" s="398"/>
      <c r="AC36" s="398"/>
      <c r="AD36" s="398"/>
      <c r="AE36" s="398"/>
      <c r="AF36" s="398"/>
      <c r="AG36" s="398"/>
      <c r="AH36" s="398"/>
    </row>
  </sheetData>
  <mergeCells count="56">
    <mergeCell ref="B7:P23"/>
    <mergeCell ref="T7:AH23"/>
    <mergeCell ref="B24:P24"/>
    <mergeCell ref="T24:AH24"/>
    <mergeCell ref="B1:P2"/>
    <mergeCell ref="T1:AH2"/>
    <mergeCell ref="B3:P3"/>
    <mergeCell ref="T3:AH3"/>
    <mergeCell ref="B26:C26"/>
    <mergeCell ref="D26:P26"/>
    <mergeCell ref="T26:U26"/>
    <mergeCell ref="V26:AH26"/>
    <mergeCell ref="B25:C25"/>
    <mergeCell ref="D25:P25"/>
    <mergeCell ref="T25:U25"/>
    <mergeCell ref="V25:AH25"/>
    <mergeCell ref="B28:C28"/>
    <mergeCell ref="D28:P28"/>
    <mergeCell ref="T28:U28"/>
    <mergeCell ref="V28:AH28"/>
    <mergeCell ref="B27:C27"/>
    <mergeCell ref="D27:P27"/>
    <mergeCell ref="T27:U27"/>
    <mergeCell ref="V27:AH27"/>
    <mergeCell ref="B30:C30"/>
    <mergeCell ref="D30:P30"/>
    <mergeCell ref="T30:U30"/>
    <mergeCell ref="V30:AH30"/>
    <mergeCell ref="B29:C29"/>
    <mergeCell ref="D29:P29"/>
    <mergeCell ref="T29:U29"/>
    <mergeCell ref="V29:AH29"/>
    <mergeCell ref="B32:C32"/>
    <mergeCell ref="D32:P32"/>
    <mergeCell ref="T32:U32"/>
    <mergeCell ref="V32:AH32"/>
    <mergeCell ref="B31:C31"/>
    <mergeCell ref="D31:P31"/>
    <mergeCell ref="T31:U31"/>
    <mergeCell ref="V31:AH31"/>
    <mergeCell ref="B34:C34"/>
    <mergeCell ref="D34:P34"/>
    <mergeCell ref="T34:U34"/>
    <mergeCell ref="V34:AH34"/>
    <mergeCell ref="B33:C33"/>
    <mergeCell ref="D33:P33"/>
    <mergeCell ref="T33:U33"/>
    <mergeCell ref="V33:AH33"/>
    <mergeCell ref="B36:C36"/>
    <mergeCell ref="D36:P36"/>
    <mergeCell ref="T36:U36"/>
    <mergeCell ref="V36:AH36"/>
    <mergeCell ref="B35:C35"/>
    <mergeCell ref="D35:P35"/>
    <mergeCell ref="T35:U35"/>
    <mergeCell ref="V35:AH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tabSelected="1" zoomScale="85" zoomScaleNormal="85" workbookViewId="0">
      <selection activeCell="AC12" sqref="AC12"/>
    </sheetView>
  </sheetViews>
  <sheetFormatPr baseColWidth="10" defaultRowHeight="15" x14ac:dyDescent="0.25"/>
  <cols>
    <col min="1" max="3" width="8.42578125" style="97" customWidth="1"/>
    <col min="4" max="4" width="9.7109375" style="97" customWidth="1"/>
    <col min="5"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7" customFormat="1" ht="14.25" customHeight="1" x14ac:dyDescent="0.25">
      <c r="A1" s="345" t="s">
        <v>249</v>
      </c>
      <c r="B1" s="345"/>
      <c r="C1" s="345"/>
      <c r="D1" s="345"/>
      <c r="E1" s="345"/>
      <c r="F1" s="345"/>
      <c r="G1" s="345"/>
      <c r="H1" s="345"/>
      <c r="I1" s="345"/>
      <c r="J1" s="345"/>
      <c r="K1" s="345"/>
      <c r="L1" s="345"/>
      <c r="M1"/>
      <c r="N1" s="345" t="s">
        <v>299</v>
      </c>
      <c r="O1" s="345"/>
      <c r="P1" s="345"/>
      <c r="Q1" s="345"/>
      <c r="R1" s="345"/>
      <c r="S1" s="345"/>
      <c r="T1" s="345"/>
      <c r="U1" s="345"/>
      <c r="V1" s="345"/>
      <c r="W1" s="345"/>
      <c r="X1" s="345"/>
      <c r="Y1" s="345"/>
      <c r="Z1" s="345"/>
      <c r="AA1" s="345"/>
      <c r="AB1" s="345"/>
      <c r="AC1"/>
      <c r="AD1"/>
    </row>
    <row r="2" spans="1:30" s="107" customFormat="1" ht="23.25" customHeight="1" x14ac:dyDescent="0.25">
      <c r="A2" s="364"/>
      <c r="B2" s="364"/>
      <c r="C2" s="364"/>
      <c r="D2" s="364"/>
      <c r="E2" s="364"/>
      <c r="F2" s="364"/>
      <c r="G2" s="364"/>
      <c r="H2" s="364"/>
      <c r="I2" s="364"/>
      <c r="J2" s="364"/>
      <c r="K2" s="364"/>
      <c r="L2" s="364"/>
      <c r="M2"/>
      <c r="N2" s="364"/>
      <c r="O2" s="364"/>
      <c r="P2" s="364"/>
      <c r="Q2" s="364"/>
      <c r="R2" s="364"/>
      <c r="S2" s="364"/>
      <c r="T2" s="364"/>
      <c r="U2" s="364"/>
      <c r="V2" s="364"/>
      <c r="W2" s="364"/>
      <c r="X2" s="364"/>
      <c r="Y2" s="364"/>
      <c r="Z2" s="364"/>
      <c r="AA2" s="364"/>
      <c r="AB2" s="364"/>
      <c r="AC2"/>
      <c r="AD2"/>
    </row>
    <row r="3" spans="1:30" s="107" customFormat="1" x14ac:dyDescent="0.25">
      <c r="A3" s="360" t="s">
        <v>202</v>
      </c>
      <c r="B3" s="360"/>
      <c r="C3" s="360"/>
      <c r="D3" s="360"/>
      <c r="E3" s="360"/>
      <c r="F3" s="360"/>
      <c r="G3" s="360"/>
      <c r="H3" s="360"/>
      <c r="I3" s="360"/>
      <c r="J3" s="360"/>
      <c r="K3" s="360"/>
      <c r="L3" s="360"/>
      <c r="M3"/>
      <c r="N3" s="360" t="s">
        <v>202</v>
      </c>
      <c r="O3" s="360"/>
      <c r="P3" s="360"/>
      <c r="Q3" s="360"/>
      <c r="R3" s="360"/>
      <c r="S3" s="360"/>
      <c r="T3" s="360"/>
      <c r="U3" s="360"/>
      <c r="V3" s="360"/>
      <c r="W3" s="360"/>
      <c r="X3" s="360"/>
      <c r="Y3" s="360"/>
      <c r="Z3" s="360"/>
      <c r="AA3" s="360"/>
      <c r="AB3" s="360"/>
      <c r="AC3"/>
      <c r="AD3"/>
    </row>
    <row r="4" spans="1:30" s="107" customFormat="1" ht="27.75" customHeight="1" x14ac:dyDescent="0.25">
      <c r="A4" s="148" t="s">
        <v>203</v>
      </c>
      <c r="B4" s="148" t="s">
        <v>204</v>
      </c>
      <c r="C4" s="148" t="s">
        <v>205</v>
      </c>
      <c r="D4" s="148" t="s">
        <v>206</v>
      </c>
      <c r="E4" s="148" t="s">
        <v>207</v>
      </c>
      <c r="F4" s="148" t="s">
        <v>208</v>
      </c>
      <c r="G4" s="148" t="s">
        <v>209</v>
      </c>
      <c r="H4" s="148" t="s">
        <v>210</v>
      </c>
      <c r="I4" s="148" t="s">
        <v>211</v>
      </c>
      <c r="J4" s="148" t="s">
        <v>212</v>
      </c>
      <c r="K4" s="148" t="s">
        <v>213</v>
      </c>
      <c r="L4" s="148" t="s">
        <v>214</v>
      </c>
      <c r="M4"/>
      <c r="N4" s="148" t="s">
        <v>203</v>
      </c>
      <c r="O4" s="148" t="s">
        <v>204</v>
      </c>
      <c r="P4" s="148" t="s">
        <v>205</v>
      </c>
      <c r="Q4" s="148" t="s">
        <v>206</v>
      </c>
      <c r="R4" s="148" t="s">
        <v>207</v>
      </c>
      <c r="S4" s="148" t="s">
        <v>208</v>
      </c>
      <c r="T4" s="148" t="s">
        <v>209</v>
      </c>
      <c r="U4" s="148" t="s">
        <v>210</v>
      </c>
      <c r="V4" s="148" t="s">
        <v>211</v>
      </c>
      <c r="W4" s="148" t="s">
        <v>212</v>
      </c>
      <c r="X4" s="148" t="s">
        <v>213</v>
      </c>
      <c r="Y4" s="148" t="s">
        <v>214</v>
      </c>
      <c r="Z4" s="148" t="s">
        <v>296</v>
      </c>
      <c r="AA4" s="148" t="s">
        <v>216</v>
      </c>
      <c r="AB4" s="148" t="s">
        <v>217</v>
      </c>
      <c r="AC4"/>
      <c r="AD4"/>
    </row>
    <row r="5" spans="1:30" s="118" customFormat="1" ht="42" customHeight="1" x14ac:dyDescent="0.25">
      <c r="A5" s="128" t="s">
        <v>303</v>
      </c>
      <c r="B5" s="128" t="s">
        <v>304</v>
      </c>
      <c r="C5" s="128" t="s">
        <v>304</v>
      </c>
      <c r="D5" s="128" t="s">
        <v>403</v>
      </c>
      <c r="E5" s="128" t="s">
        <v>304</v>
      </c>
      <c r="F5" s="128" t="s">
        <v>304</v>
      </c>
      <c r="G5" s="128" t="s">
        <v>404</v>
      </c>
      <c r="H5" s="128" t="s">
        <v>304</v>
      </c>
      <c r="I5" s="128" t="s">
        <v>304</v>
      </c>
      <c r="J5" s="128" t="s">
        <v>304</v>
      </c>
      <c r="K5" s="128" t="s">
        <v>304</v>
      </c>
      <c r="L5" s="128" t="s">
        <v>304</v>
      </c>
      <c r="M5"/>
      <c r="N5" s="133">
        <v>0</v>
      </c>
      <c r="O5" s="133">
        <v>0</v>
      </c>
      <c r="P5" s="133">
        <v>0</v>
      </c>
      <c r="Q5" s="133">
        <v>1</v>
      </c>
      <c r="R5" s="133">
        <v>0</v>
      </c>
      <c r="S5" s="133">
        <v>0</v>
      </c>
      <c r="T5" s="133">
        <v>1</v>
      </c>
      <c r="U5" s="133">
        <v>0</v>
      </c>
      <c r="V5" s="133">
        <v>0</v>
      </c>
      <c r="W5" s="133">
        <v>0</v>
      </c>
      <c r="X5" s="133">
        <v>0</v>
      </c>
      <c r="Y5" s="133">
        <v>0</v>
      </c>
      <c r="Z5" s="134">
        <f>+SUM(N5:Y5)</f>
        <v>2</v>
      </c>
      <c r="AA5" s="134">
        <v>0</v>
      </c>
      <c r="AB5" s="134">
        <v>2</v>
      </c>
      <c r="AC5"/>
      <c r="AD5"/>
    </row>
    <row r="6" spans="1:30" s="107" customFormat="1" ht="10.5" customHeight="1" x14ac:dyDescent="0.25">
      <c r="A6" s="122"/>
      <c r="B6" s="123"/>
      <c r="C6" s="123"/>
      <c r="D6" s="123"/>
      <c r="E6" s="123"/>
      <c r="F6" s="123"/>
      <c r="G6" s="123"/>
      <c r="H6" s="123"/>
      <c r="I6" s="123"/>
      <c r="J6" s="123"/>
      <c r="K6" s="123"/>
      <c r="L6" s="123"/>
      <c r="M6"/>
      <c r="N6" s="162">
        <f>+$AB$5</f>
        <v>2</v>
      </c>
      <c r="O6" s="163">
        <f>+$AB$5</f>
        <v>2</v>
      </c>
      <c r="P6" s="163">
        <f t="shared" ref="P6:Y6" si="0">+$AB$5</f>
        <v>2</v>
      </c>
      <c r="Q6" s="163">
        <f t="shared" si="0"/>
        <v>2</v>
      </c>
      <c r="R6" s="163">
        <f t="shared" si="0"/>
        <v>2</v>
      </c>
      <c r="S6" s="163">
        <f t="shared" si="0"/>
        <v>2</v>
      </c>
      <c r="T6" s="163">
        <f t="shared" si="0"/>
        <v>2</v>
      </c>
      <c r="U6" s="163">
        <f t="shared" si="0"/>
        <v>2</v>
      </c>
      <c r="V6" s="163">
        <f t="shared" si="0"/>
        <v>2</v>
      </c>
      <c r="W6" s="163">
        <f t="shared" si="0"/>
        <v>2</v>
      </c>
      <c r="X6" s="163">
        <f t="shared" si="0"/>
        <v>2</v>
      </c>
      <c r="Y6" s="163">
        <f t="shared" si="0"/>
        <v>2</v>
      </c>
      <c r="Z6" s="120"/>
      <c r="AA6" s="120"/>
      <c r="AB6" s="121"/>
      <c r="AC6"/>
      <c r="AD6"/>
    </row>
    <row r="7" spans="1:30" s="107" customFormat="1" x14ac:dyDescent="0.25">
      <c r="A7" s="348" t="s">
        <v>218</v>
      </c>
      <c r="B7" s="348"/>
      <c r="C7" s="348"/>
      <c r="D7" s="348"/>
      <c r="E7" s="348"/>
      <c r="F7" s="348"/>
      <c r="G7" s="348"/>
      <c r="H7" s="348"/>
      <c r="I7" s="348"/>
      <c r="J7" s="348"/>
      <c r="K7" s="348"/>
      <c r="L7" s="348"/>
      <c r="M7"/>
      <c r="N7" s="353"/>
      <c r="O7" s="354"/>
      <c r="P7" s="354"/>
      <c r="Q7" s="354"/>
      <c r="R7" s="354"/>
      <c r="S7" s="354"/>
      <c r="T7" s="354"/>
      <c r="U7" s="354"/>
      <c r="V7" s="354"/>
      <c r="W7" s="354"/>
      <c r="X7" s="354"/>
      <c r="Y7" s="354"/>
      <c r="Z7" s="354"/>
      <c r="AA7" s="354"/>
      <c r="AB7" s="355"/>
      <c r="AC7"/>
      <c r="AD7"/>
    </row>
    <row r="8" spans="1:30" s="107" customFormat="1" x14ac:dyDescent="0.25">
      <c r="A8" s="365" t="s">
        <v>93</v>
      </c>
      <c r="B8" s="365"/>
      <c r="C8" s="350" t="s">
        <v>302</v>
      </c>
      <c r="D8" s="351"/>
      <c r="E8" s="351"/>
      <c r="F8" s="351"/>
      <c r="G8" s="351"/>
      <c r="H8" s="351"/>
      <c r="I8" s="351"/>
      <c r="J8" s="351"/>
      <c r="K8" s="351"/>
      <c r="L8" s="352"/>
      <c r="M8"/>
      <c r="N8" s="353"/>
      <c r="O8" s="354"/>
      <c r="P8" s="354"/>
      <c r="Q8" s="354"/>
      <c r="R8" s="354"/>
      <c r="S8" s="354"/>
      <c r="T8" s="354"/>
      <c r="U8" s="354"/>
      <c r="V8" s="354"/>
      <c r="W8" s="354"/>
      <c r="X8" s="354"/>
      <c r="Y8" s="354"/>
      <c r="Z8" s="354"/>
      <c r="AA8" s="354"/>
      <c r="AB8" s="355"/>
      <c r="AC8"/>
      <c r="AD8"/>
    </row>
    <row r="9" spans="1:30" s="107" customFormat="1" x14ac:dyDescent="0.25">
      <c r="A9" s="365" t="s">
        <v>94</v>
      </c>
      <c r="B9" s="365"/>
      <c r="C9" s="350" t="s">
        <v>302</v>
      </c>
      <c r="D9" s="351"/>
      <c r="E9" s="351"/>
      <c r="F9" s="351"/>
      <c r="G9" s="351"/>
      <c r="H9" s="351"/>
      <c r="I9" s="351"/>
      <c r="J9" s="351"/>
      <c r="K9" s="351"/>
      <c r="L9" s="352"/>
      <c r="M9"/>
      <c r="N9" s="353"/>
      <c r="O9" s="354"/>
      <c r="P9" s="354"/>
      <c r="Q9" s="354"/>
      <c r="R9" s="354"/>
      <c r="S9" s="354"/>
      <c r="T9" s="354"/>
      <c r="U9" s="354"/>
      <c r="V9" s="354"/>
      <c r="W9" s="354"/>
      <c r="X9" s="354"/>
      <c r="Y9" s="354"/>
      <c r="Z9" s="354"/>
      <c r="AA9" s="354"/>
      <c r="AB9" s="355"/>
      <c r="AC9"/>
      <c r="AD9"/>
    </row>
    <row r="10" spans="1:30" s="107" customFormat="1" x14ac:dyDescent="0.25">
      <c r="A10" s="365" t="s">
        <v>95</v>
      </c>
      <c r="B10" s="365"/>
      <c r="C10" s="350" t="s">
        <v>302</v>
      </c>
      <c r="D10" s="351"/>
      <c r="E10" s="351"/>
      <c r="F10" s="351"/>
      <c r="G10" s="351"/>
      <c r="H10" s="351"/>
      <c r="I10" s="351"/>
      <c r="J10" s="351"/>
      <c r="K10" s="351"/>
      <c r="L10" s="352"/>
      <c r="M10"/>
      <c r="N10" s="353"/>
      <c r="O10" s="354"/>
      <c r="P10" s="354"/>
      <c r="Q10" s="354"/>
      <c r="R10" s="354"/>
      <c r="S10" s="354"/>
      <c r="T10" s="354"/>
      <c r="U10" s="354"/>
      <c r="V10" s="354"/>
      <c r="W10" s="354"/>
      <c r="X10" s="354"/>
      <c r="Y10" s="354"/>
      <c r="Z10" s="354"/>
      <c r="AA10" s="354"/>
      <c r="AB10" s="355"/>
      <c r="AC10"/>
      <c r="AD10"/>
    </row>
    <row r="11" spans="1:30" s="107" customFormat="1" x14ac:dyDescent="0.25">
      <c r="A11" s="365" t="s">
        <v>96</v>
      </c>
      <c r="B11" s="365"/>
      <c r="C11" s="350" t="s">
        <v>401</v>
      </c>
      <c r="D11" s="351"/>
      <c r="E11" s="351"/>
      <c r="F11" s="351"/>
      <c r="G11" s="351"/>
      <c r="H11" s="351"/>
      <c r="I11" s="351"/>
      <c r="J11" s="351"/>
      <c r="K11" s="351"/>
      <c r="L11" s="352"/>
      <c r="M11"/>
      <c r="N11" s="353"/>
      <c r="O11" s="354"/>
      <c r="P11" s="354"/>
      <c r="Q11" s="354"/>
      <c r="R11" s="354"/>
      <c r="S11" s="354"/>
      <c r="T11" s="354"/>
      <c r="U11" s="354"/>
      <c r="V11" s="354"/>
      <c r="W11" s="354"/>
      <c r="X11" s="354"/>
      <c r="Y11" s="354"/>
      <c r="Z11" s="354"/>
      <c r="AA11" s="354"/>
      <c r="AB11" s="355"/>
      <c r="AC11"/>
      <c r="AD11"/>
    </row>
    <row r="12" spans="1:30" s="107" customFormat="1" x14ac:dyDescent="0.25">
      <c r="A12" s="365" t="s">
        <v>115</v>
      </c>
      <c r="B12" s="365"/>
      <c r="C12" s="350" t="s">
        <v>302</v>
      </c>
      <c r="D12" s="351"/>
      <c r="E12" s="351"/>
      <c r="F12" s="351"/>
      <c r="G12" s="351"/>
      <c r="H12" s="351"/>
      <c r="I12" s="351"/>
      <c r="J12" s="351"/>
      <c r="K12" s="351"/>
      <c r="L12" s="352"/>
      <c r="M12"/>
      <c r="N12" s="353"/>
      <c r="O12" s="354"/>
      <c r="P12" s="354"/>
      <c r="Q12" s="354"/>
      <c r="R12" s="354"/>
      <c r="S12" s="354"/>
      <c r="T12" s="354"/>
      <c r="U12" s="354"/>
      <c r="V12" s="354"/>
      <c r="W12" s="354"/>
      <c r="X12" s="354"/>
      <c r="Y12" s="354"/>
      <c r="Z12" s="354"/>
      <c r="AA12" s="354"/>
      <c r="AB12" s="355"/>
      <c r="AC12"/>
      <c r="AD12"/>
    </row>
    <row r="13" spans="1:30" s="107" customFormat="1" x14ac:dyDescent="0.25">
      <c r="A13" s="365" t="s">
        <v>112</v>
      </c>
      <c r="B13" s="365"/>
      <c r="C13" s="350" t="s">
        <v>302</v>
      </c>
      <c r="D13" s="351"/>
      <c r="E13" s="351"/>
      <c r="F13" s="351"/>
      <c r="G13" s="351"/>
      <c r="H13" s="351"/>
      <c r="I13" s="351"/>
      <c r="J13" s="351"/>
      <c r="K13" s="351"/>
      <c r="L13" s="352"/>
      <c r="M13"/>
      <c r="N13" s="353"/>
      <c r="O13" s="354"/>
      <c r="P13" s="354"/>
      <c r="Q13" s="354"/>
      <c r="R13" s="354"/>
      <c r="S13" s="354"/>
      <c r="T13" s="354"/>
      <c r="U13" s="354"/>
      <c r="V13" s="354"/>
      <c r="W13" s="354"/>
      <c r="X13" s="354"/>
      <c r="Y13" s="354"/>
      <c r="Z13" s="354"/>
      <c r="AA13" s="354"/>
      <c r="AB13" s="355"/>
      <c r="AC13"/>
      <c r="AD13"/>
    </row>
    <row r="14" spans="1:30" s="107" customFormat="1" x14ac:dyDescent="0.25">
      <c r="A14" s="365" t="s">
        <v>117</v>
      </c>
      <c r="B14" s="365"/>
      <c r="C14" s="350" t="s">
        <v>402</v>
      </c>
      <c r="D14" s="351"/>
      <c r="E14" s="351"/>
      <c r="F14" s="351"/>
      <c r="G14" s="351"/>
      <c r="H14" s="351"/>
      <c r="I14" s="351"/>
      <c r="J14" s="351"/>
      <c r="K14" s="351"/>
      <c r="L14" s="352"/>
      <c r="M14"/>
      <c r="N14" s="353"/>
      <c r="O14" s="354"/>
      <c r="P14" s="354"/>
      <c r="Q14" s="354"/>
      <c r="R14" s="354"/>
      <c r="S14" s="354"/>
      <c r="T14" s="354"/>
      <c r="U14" s="354"/>
      <c r="V14" s="354"/>
      <c r="W14" s="354"/>
      <c r="X14" s="354"/>
      <c r="Y14" s="354"/>
      <c r="Z14" s="354"/>
      <c r="AA14" s="354"/>
      <c r="AB14" s="355"/>
      <c r="AC14"/>
      <c r="AD14"/>
    </row>
    <row r="15" spans="1:30" s="107" customFormat="1" x14ac:dyDescent="0.25">
      <c r="A15" s="365" t="s">
        <v>68</v>
      </c>
      <c r="B15" s="365"/>
      <c r="C15" s="350" t="s">
        <v>302</v>
      </c>
      <c r="D15" s="351"/>
      <c r="E15" s="351"/>
      <c r="F15" s="351"/>
      <c r="G15" s="351"/>
      <c r="H15" s="351"/>
      <c r="I15" s="351"/>
      <c r="J15" s="351"/>
      <c r="K15" s="351"/>
      <c r="L15" s="352"/>
      <c r="M15"/>
      <c r="N15" s="353"/>
      <c r="O15" s="354"/>
      <c r="P15" s="354"/>
      <c r="Q15" s="354"/>
      <c r="R15" s="354"/>
      <c r="S15" s="354"/>
      <c r="T15" s="354"/>
      <c r="U15" s="354"/>
      <c r="V15" s="354"/>
      <c r="W15" s="354"/>
      <c r="X15" s="354"/>
      <c r="Y15" s="354"/>
      <c r="Z15" s="354"/>
      <c r="AA15" s="354"/>
      <c r="AB15" s="355"/>
      <c r="AC15"/>
      <c r="AD15"/>
    </row>
    <row r="16" spans="1:30" s="107" customFormat="1" x14ac:dyDescent="0.25">
      <c r="A16" s="365" t="s">
        <v>69</v>
      </c>
      <c r="B16" s="365"/>
      <c r="C16" s="350" t="s">
        <v>302</v>
      </c>
      <c r="D16" s="351"/>
      <c r="E16" s="351"/>
      <c r="F16" s="351"/>
      <c r="G16" s="351"/>
      <c r="H16" s="351"/>
      <c r="I16" s="351"/>
      <c r="J16" s="351"/>
      <c r="K16" s="351"/>
      <c r="L16" s="352"/>
      <c r="M16"/>
      <c r="N16" s="353"/>
      <c r="O16" s="354"/>
      <c r="P16" s="354"/>
      <c r="Q16" s="354"/>
      <c r="R16" s="354"/>
      <c r="S16" s="354"/>
      <c r="T16" s="354"/>
      <c r="U16" s="354"/>
      <c r="V16" s="354"/>
      <c r="W16" s="354"/>
      <c r="X16" s="354"/>
      <c r="Y16" s="354"/>
      <c r="Z16" s="354"/>
      <c r="AA16" s="354"/>
      <c r="AB16" s="355"/>
      <c r="AC16"/>
      <c r="AD16"/>
    </row>
    <row r="17" spans="1:30" s="107" customFormat="1" x14ac:dyDescent="0.25">
      <c r="A17" s="365" t="s">
        <v>70</v>
      </c>
      <c r="B17" s="365"/>
      <c r="C17" s="350" t="s">
        <v>302</v>
      </c>
      <c r="D17" s="351"/>
      <c r="E17" s="351"/>
      <c r="F17" s="351"/>
      <c r="G17" s="351"/>
      <c r="H17" s="351"/>
      <c r="I17" s="351"/>
      <c r="J17" s="351"/>
      <c r="K17" s="351"/>
      <c r="L17" s="352"/>
      <c r="M17"/>
      <c r="N17" s="353"/>
      <c r="O17" s="354"/>
      <c r="P17" s="354"/>
      <c r="Q17" s="354"/>
      <c r="R17" s="354"/>
      <c r="S17" s="354"/>
      <c r="T17" s="354"/>
      <c r="U17" s="354"/>
      <c r="V17" s="354"/>
      <c r="W17" s="354"/>
      <c r="X17" s="354"/>
      <c r="Y17" s="354"/>
      <c r="Z17" s="354"/>
      <c r="AA17" s="354"/>
      <c r="AB17" s="355"/>
      <c r="AC17"/>
      <c r="AD17"/>
    </row>
    <row r="18" spans="1:30" s="107" customFormat="1" x14ac:dyDescent="0.25">
      <c r="A18" s="365" t="s">
        <v>71</v>
      </c>
      <c r="B18" s="365"/>
      <c r="C18" s="350" t="s">
        <v>302</v>
      </c>
      <c r="D18" s="351"/>
      <c r="E18" s="351"/>
      <c r="F18" s="351"/>
      <c r="G18" s="351"/>
      <c r="H18" s="351"/>
      <c r="I18" s="351"/>
      <c r="J18" s="351"/>
      <c r="K18" s="351"/>
      <c r="L18" s="352"/>
      <c r="M18"/>
      <c r="N18" s="353"/>
      <c r="O18" s="354"/>
      <c r="P18" s="354"/>
      <c r="Q18" s="354"/>
      <c r="R18" s="354"/>
      <c r="S18" s="354"/>
      <c r="T18" s="354"/>
      <c r="U18" s="354"/>
      <c r="V18" s="354"/>
      <c r="W18" s="354"/>
      <c r="X18" s="354"/>
      <c r="Y18" s="354"/>
      <c r="Z18" s="354"/>
      <c r="AA18" s="354"/>
      <c r="AB18" s="355"/>
      <c r="AC18"/>
      <c r="AD18"/>
    </row>
    <row r="19" spans="1:30" s="107" customFormat="1" x14ac:dyDescent="0.25">
      <c r="A19" s="365" t="s">
        <v>219</v>
      </c>
      <c r="B19" s="365"/>
      <c r="C19" s="350" t="s">
        <v>302</v>
      </c>
      <c r="D19" s="351"/>
      <c r="E19" s="351"/>
      <c r="F19" s="351"/>
      <c r="G19" s="351"/>
      <c r="H19" s="351"/>
      <c r="I19" s="351"/>
      <c r="J19" s="351"/>
      <c r="K19" s="351"/>
      <c r="L19" s="352"/>
      <c r="M19"/>
      <c r="N19" s="353"/>
      <c r="O19" s="354"/>
      <c r="P19" s="354"/>
      <c r="Q19" s="354"/>
      <c r="R19" s="354"/>
      <c r="S19" s="354"/>
      <c r="T19" s="354"/>
      <c r="U19" s="354"/>
      <c r="V19" s="354"/>
      <c r="W19" s="354"/>
      <c r="X19" s="354"/>
      <c r="Y19" s="354"/>
      <c r="Z19" s="354"/>
      <c r="AA19" s="354"/>
      <c r="AB19" s="355"/>
      <c r="AC19"/>
      <c r="AD19"/>
    </row>
    <row r="20" spans="1:30" s="107" customFormat="1" x14ac:dyDescent="0.25">
      <c r="A20" s="130"/>
      <c r="B20" s="130"/>
      <c r="C20" s="130"/>
      <c r="D20" s="130"/>
      <c r="E20" s="130"/>
      <c r="F20" s="130"/>
      <c r="G20" s="130"/>
      <c r="H20" s="130"/>
      <c r="I20" s="130"/>
      <c r="J20" s="130"/>
      <c r="K20" s="130"/>
      <c r="L20" s="130"/>
      <c r="M20"/>
      <c r="N20" s="353"/>
      <c r="O20" s="354"/>
      <c r="P20" s="354"/>
      <c r="Q20" s="354"/>
      <c r="R20" s="354"/>
      <c r="S20" s="354"/>
      <c r="T20" s="354"/>
      <c r="U20" s="354"/>
      <c r="V20" s="354"/>
      <c r="W20" s="354"/>
      <c r="X20" s="354"/>
      <c r="Y20" s="354"/>
      <c r="Z20" s="354"/>
      <c r="AA20" s="354"/>
      <c r="AB20" s="355"/>
      <c r="AC20"/>
      <c r="AD20"/>
    </row>
    <row r="21" spans="1:30" s="107" customFormat="1" x14ac:dyDescent="0.25">
      <c r="A21" s="129"/>
      <c r="B21" s="129"/>
      <c r="C21" s="129"/>
      <c r="D21" s="129"/>
      <c r="E21" s="129"/>
      <c r="F21" s="129"/>
      <c r="G21" s="129"/>
      <c r="H21" s="129"/>
      <c r="I21" s="129"/>
      <c r="J21" s="129"/>
      <c r="K21" s="129"/>
      <c r="L21" s="129"/>
      <c r="M21"/>
      <c r="N21" s="353"/>
      <c r="O21" s="354"/>
      <c r="P21" s="354"/>
      <c r="Q21" s="354"/>
      <c r="R21" s="354"/>
      <c r="S21" s="354"/>
      <c r="T21" s="354"/>
      <c r="U21" s="354"/>
      <c r="V21" s="354"/>
      <c r="W21" s="354"/>
      <c r="X21" s="354"/>
      <c r="Y21" s="354"/>
      <c r="Z21" s="354"/>
      <c r="AA21" s="354"/>
      <c r="AB21" s="355"/>
      <c r="AC21"/>
      <c r="AD21"/>
    </row>
    <row r="22" spans="1:30" x14ac:dyDescent="0.25">
      <c r="A22"/>
      <c r="B22"/>
      <c r="C22"/>
      <c r="D22"/>
      <c r="E22"/>
      <c r="F22"/>
      <c r="G22"/>
      <c r="H22"/>
      <c r="I22"/>
      <c r="J22"/>
      <c r="K22"/>
      <c r="L22"/>
      <c r="N22" s="353"/>
      <c r="O22" s="354"/>
      <c r="P22" s="354"/>
      <c r="Q22" s="354"/>
      <c r="R22" s="354"/>
      <c r="S22" s="354"/>
      <c r="T22" s="354"/>
      <c r="U22" s="354"/>
      <c r="V22" s="354"/>
      <c r="W22" s="354"/>
      <c r="X22" s="354"/>
      <c r="Y22" s="354"/>
      <c r="Z22" s="354"/>
      <c r="AA22" s="354"/>
      <c r="AB22" s="355"/>
    </row>
    <row r="23" spans="1:30" x14ac:dyDescent="0.25">
      <c r="A23"/>
      <c r="B23"/>
      <c r="C23"/>
      <c r="D23"/>
      <c r="E23"/>
      <c r="F23"/>
      <c r="G23"/>
      <c r="H23"/>
      <c r="I23"/>
      <c r="J23"/>
      <c r="K23"/>
      <c r="L23"/>
      <c r="N23" s="356"/>
      <c r="O23" s="357"/>
      <c r="P23" s="357"/>
      <c r="Q23" s="357"/>
      <c r="R23" s="357"/>
      <c r="S23" s="357"/>
      <c r="T23" s="357"/>
      <c r="U23" s="357"/>
      <c r="V23" s="357"/>
      <c r="W23" s="357"/>
      <c r="X23" s="357"/>
      <c r="Y23" s="357"/>
      <c r="Z23" s="357"/>
      <c r="AA23" s="357"/>
      <c r="AB23" s="358"/>
    </row>
    <row r="24" spans="1:30" x14ac:dyDescent="0.25">
      <c r="A24"/>
      <c r="B24"/>
      <c r="C24"/>
      <c r="D24"/>
      <c r="E24"/>
      <c r="F24"/>
      <c r="G24"/>
      <c r="H24"/>
      <c r="I24"/>
      <c r="J24"/>
      <c r="K24"/>
      <c r="L24"/>
      <c r="N24" s="348" t="s">
        <v>218</v>
      </c>
      <c r="O24" s="348"/>
      <c r="P24" s="348"/>
      <c r="Q24" s="348"/>
      <c r="R24" s="348"/>
      <c r="S24" s="348"/>
      <c r="T24" s="348"/>
      <c r="U24" s="348"/>
      <c r="V24" s="348"/>
      <c r="W24" s="348"/>
      <c r="X24" s="348"/>
      <c r="Y24" s="348"/>
      <c r="Z24" s="348"/>
      <c r="AA24" s="348"/>
      <c r="AB24" s="348"/>
    </row>
    <row r="25" spans="1:30" s="107" customFormat="1" ht="23.25" customHeight="1" x14ac:dyDescent="0.25">
      <c r="A25"/>
      <c r="B25"/>
      <c r="C25"/>
      <c r="D25"/>
      <c r="E25"/>
      <c r="F25"/>
      <c r="G25"/>
      <c r="H25"/>
      <c r="I25"/>
      <c r="J25"/>
      <c r="K25"/>
      <c r="L25"/>
      <c r="M25"/>
      <c r="N25" s="365" t="s">
        <v>93</v>
      </c>
      <c r="O25" s="365"/>
      <c r="P25" s="395" t="s">
        <v>306</v>
      </c>
      <c r="Q25" s="396"/>
      <c r="R25" s="396"/>
      <c r="S25" s="396"/>
      <c r="T25" s="396"/>
      <c r="U25" s="396"/>
      <c r="V25" s="396"/>
      <c r="W25" s="396"/>
      <c r="X25" s="396"/>
      <c r="Y25" s="396"/>
      <c r="Z25" s="396"/>
      <c r="AA25" s="396"/>
      <c r="AB25" s="397"/>
      <c r="AC25"/>
      <c r="AD25"/>
    </row>
    <row r="26" spans="1:30" s="107" customFormat="1" ht="31.5" customHeight="1" x14ac:dyDescent="0.25">
      <c r="A26"/>
      <c r="B26"/>
      <c r="C26"/>
      <c r="D26"/>
      <c r="E26"/>
      <c r="F26"/>
      <c r="G26"/>
      <c r="H26"/>
      <c r="I26" s="213"/>
      <c r="J26"/>
      <c r="K26"/>
      <c r="L26"/>
      <c r="M26"/>
      <c r="N26" s="365" t="s">
        <v>94</v>
      </c>
      <c r="O26" s="365"/>
      <c r="P26" s="395" t="s">
        <v>306</v>
      </c>
      <c r="Q26" s="396"/>
      <c r="R26" s="396"/>
      <c r="S26" s="396"/>
      <c r="T26" s="396"/>
      <c r="U26" s="396"/>
      <c r="V26" s="396"/>
      <c r="W26" s="396"/>
      <c r="X26" s="396"/>
      <c r="Y26" s="396"/>
      <c r="Z26" s="396"/>
      <c r="AA26" s="396"/>
      <c r="AB26" s="397"/>
      <c r="AC26"/>
      <c r="AD26"/>
    </row>
    <row r="27" spans="1:30" s="107" customFormat="1" ht="22.5" customHeight="1" x14ac:dyDescent="0.25">
      <c r="A27"/>
      <c r="B27"/>
      <c r="C27"/>
      <c r="D27"/>
      <c r="E27"/>
      <c r="F27"/>
      <c r="G27"/>
      <c r="H27"/>
      <c r="I27"/>
      <c r="J27"/>
      <c r="K27"/>
      <c r="L27"/>
      <c r="M27"/>
      <c r="N27" s="365" t="s">
        <v>95</v>
      </c>
      <c r="O27" s="365"/>
      <c r="P27" s="395" t="s">
        <v>306</v>
      </c>
      <c r="Q27" s="396"/>
      <c r="R27" s="396"/>
      <c r="S27" s="396"/>
      <c r="T27" s="396"/>
      <c r="U27" s="396"/>
      <c r="V27" s="396"/>
      <c r="W27" s="396"/>
      <c r="X27" s="396"/>
      <c r="Y27" s="396"/>
      <c r="Z27" s="396"/>
      <c r="AA27" s="396"/>
      <c r="AB27" s="397"/>
      <c r="AC27"/>
      <c r="AD27"/>
    </row>
    <row r="28" spans="1:30" s="107" customFormat="1" ht="86.25" customHeight="1" x14ac:dyDescent="0.25">
      <c r="A28"/>
      <c r="B28"/>
      <c r="C28"/>
      <c r="D28"/>
      <c r="E28"/>
      <c r="F28"/>
      <c r="G28"/>
      <c r="H28"/>
      <c r="I28"/>
      <c r="J28"/>
      <c r="K28"/>
      <c r="L28"/>
      <c r="M28"/>
      <c r="N28" s="365" t="s">
        <v>96</v>
      </c>
      <c r="O28" s="365"/>
      <c r="P28" s="405" t="s">
        <v>355</v>
      </c>
      <c r="Q28" s="406"/>
      <c r="R28" s="406"/>
      <c r="S28" s="406"/>
      <c r="T28" s="406"/>
      <c r="U28" s="406"/>
      <c r="V28" s="406"/>
      <c r="W28" s="406"/>
      <c r="X28" s="406"/>
      <c r="Y28" s="406"/>
      <c r="Z28" s="406"/>
      <c r="AA28" s="406"/>
      <c r="AB28" s="407"/>
      <c r="AC28"/>
      <c r="AD28"/>
    </row>
    <row r="29" spans="1:30" s="107" customFormat="1" ht="17.45" customHeight="1" x14ac:dyDescent="0.25">
      <c r="A29"/>
      <c r="B29"/>
      <c r="C29"/>
      <c r="D29"/>
      <c r="E29"/>
      <c r="F29"/>
      <c r="G29"/>
      <c r="H29"/>
      <c r="I29"/>
      <c r="J29"/>
      <c r="K29"/>
      <c r="L29"/>
      <c r="M29"/>
      <c r="N29" s="365" t="s">
        <v>115</v>
      </c>
      <c r="O29" s="365"/>
      <c r="P29" s="395" t="s">
        <v>306</v>
      </c>
      <c r="Q29" s="396"/>
      <c r="R29" s="396"/>
      <c r="S29" s="396"/>
      <c r="T29" s="396"/>
      <c r="U29" s="396"/>
      <c r="V29" s="396"/>
      <c r="W29" s="396"/>
      <c r="X29" s="396"/>
      <c r="Y29" s="396"/>
      <c r="Z29" s="396"/>
      <c r="AA29" s="396"/>
      <c r="AB29" s="397"/>
      <c r="AC29"/>
      <c r="AD29"/>
    </row>
    <row r="30" spans="1:30" s="107" customFormat="1" ht="17.45" customHeight="1" x14ac:dyDescent="0.25">
      <c r="A30"/>
      <c r="B30"/>
      <c r="C30"/>
      <c r="D30"/>
      <c r="E30"/>
      <c r="F30"/>
      <c r="G30"/>
      <c r="H30"/>
      <c r="I30"/>
      <c r="J30"/>
      <c r="K30"/>
      <c r="L30"/>
      <c r="M30"/>
      <c r="N30" s="365" t="s">
        <v>112</v>
      </c>
      <c r="O30" s="365"/>
      <c r="P30" s="395" t="s">
        <v>306</v>
      </c>
      <c r="Q30" s="396"/>
      <c r="R30" s="396"/>
      <c r="S30" s="396"/>
      <c r="T30" s="396"/>
      <c r="U30" s="396"/>
      <c r="V30" s="396"/>
      <c r="W30" s="396"/>
      <c r="X30" s="396"/>
      <c r="Y30" s="396"/>
      <c r="Z30" s="396"/>
      <c r="AA30" s="396"/>
      <c r="AB30" s="397"/>
      <c r="AC30"/>
      <c r="AD30"/>
    </row>
    <row r="31" spans="1:30" s="107" customFormat="1" ht="37.5" customHeight="1" x14ac:dyDescent="0.25">
      <c r="A31"/>
      <c r="B31"/>
      <c r="C31"/>
      <c r="D31"/>
      <c r="E31"/>
      <c r="F31"/>
      <c r="G31"/>
      <c r="H31"/>
      <c r="I31"/>
      <c r="J31"/>
      <c r="K31"/>
      <c r="L31"/>
      <c r="M31"/>
      <c r="N31" s="365" t="s">
        <v>117</v>
      </c>
      <c r="O31" s="365"/>
      <c r="P31" s="395" t="s">
        <v>405</v>
      </c>
      <c r="Q31" s="396"/>
      <c r="R31" s="396"/>
      <c r="S31" s="396"/>
      <c r="T31" s="396"/>
      <c r="U31" s="396"/>
      <c r="V31" s="396"/>
      <c r="W31" s="396"/>
      <c r="X31" s="396"/>
      <c r="Y31" s="396"/>
      <c r="Z31" s="396"/>
      <c r="AA31" s="396"/>
      <c r="AB31" s="397"/>
      <c r="AC31"/>
      <c r="AD31"/>
    </row>
    <row r="32" spans="1:30" s="107" customFormat="1" ht="17.45" customHeight="1" x14ac:dyDescent="0.25">
      <c r="A32"/>
      <c r="B32"/>
      <c r="C32"/>
      <c r="D32"/>
      <c r="E32"/>
      <c r="F32"/>
      <c r="G32"/>
      <c r="H32"/>
      <c r="I32"/>
      <c r="J32"/>
      <c r="K32"/>
      <c r="L32"/>
      <c r="M32"/>
      <c r="N32" s="365" t="s">
        <v>68</v>
      </c>
      <c r="O32" s="365"/>
      <c r="P32" s="395" t="s">
        <v>306</v>
      </c>
      <c r="Q32" s="396"/>
      <c r="R32" s="396"/>
      <c r="S32" s="396"/>
      <c r="T32" s="396"/>
      <c r="U32" s="396"/>
      <c r="V32" s="396"/>
      <c r="W32" s="396"/>
      <c r="X32" s="396"/>
      <c r="Y32" s="396"/>
      <c r="Z32" s="396"/>
      <c r="AA32" s="396"/>
      <c r="AB32" s="397"/>
      <c r="AC32"/>
      <c r="AD32"/>
    </row>
    <row r="33" spans="1:30" s="107" customFormat="1" ht="17.45" customHeight="1" x14ac:dyDescent="0.25">
      <c r="A33"/>
      <c r="B33"/>
      <c r="C33"/>
      <c r="D33"/>
      <c r="E33"/>
      <c r="F33"/>
      <c r="G33"/>
      <c r="H33"/>
      <c r="I33"/>
      <c r="J33"/>
      <c r="K33"/>
      <c r="L33"/>
      <c r="M33"/>
      <c r="N33" s="365" t="s">
        <v>69</v>
      </c>
      <c r="O33" s="365"/>
      <c r="P33" s="395" t="s">
        <v>306</v>
      </c>
      <c r="Q33" s="396"/>
      <c r="R33" s="396"/>
      <c r="S33" s="396"/>
      <c r="T33" s="396"/>
      <c r="U33" s="396"/>
      <c r="V33" s="396"/>
      <c r="W33" s="396"/>
      <c r="X33" s="396"/>
      <c r="Y33" s="396"/>
      <c r="Z33" s="396"/>
      <c r="AA33" s="396"/>
      <c r="AB33" s="397"/>
      <c r="AC33"/>
      <c r="AD33"/>
    </row>
    <row r="34" spans="1:30" s="107" customFormat="1" ht="17.45" customHeight="1" x14ac:dyDescent="0.25">
      <c r="A34"/>
      <c r="B34"/>
      <c r="C34"/>
      <c r="D34"/>
      <c r="E34"/>
      <c r="F34"/>
      <c r="G34"/>
      <c r="H34"/>
      <c r="I34"/>
      <c r="J34"/>
      <c r="K34"/>
      <c r="L34"/>
      <c r="M34"/>
      <c r="N34" s="365" t="s">
        <v>70</v>
      </c>
      <c r="O34" s="365"/>
      <c r="P34" s="395" t="s">
        <v>306</v>
      </c>
      <c r="Q34" s="396"/>
      <c r="R34" s="396"/>
      <c r="S34" s="396"/>
      <c r="T34" s="396"/>
      <c r="U34" s="396"/>
      <c r="V34" s="396"/>
      <c r="W34" s="396"/>
      <c r="X34" s="396"/>
      <c r="Y34" s="396"/>
      <c r="Z34" s="396"/>
      <c r="AA34" s="396"/>
      <c r="AB34" s="397"/>
      <c r="AC34"/>
      <c r="AD34"/>
    </row>
    <row r="35" spans="1:30" s="107" customFormat="1" ht="17.45" customHeight="1" x14ac:dyDescent="0.25">
      <c r="A35"/>
      <c r="B35"/>
      <c r="C35"/>
      <c r="D35"/>
      <c r="E35"/>
      <c r="F35"/>
      <c r="G35"/>
      <c r="H35"/>
      <c r="I35"/>
      <c r="J35"/>
      <c r="K35"/>
      <c r="L35"/>
      <c r="M35"/>
      <c r="N35" s="365" t="s">
        <v>71</v>
      </c>
      <c r="O35" s="365"/>
      <c r="P35" s="395" t="s">
        <v>306</v>
      </c>
      <c r="Q35" s="396"/>
      <c r="R35" s="396"/>
      <c r="S35" s="396"/>
      <c r="T35" s="396"/>
      <c r="U35" s="396"/>
      <c r="V35" s="396"/>
      <c r="W35" s="396"/>
      <c r="X35" s="396"/>
      <c r="Y35" s="396"/>
      <c r="Z35" s="396"/>
      <c r="AA35" s="396"/>
      <c r="AB35" s="397"/>
      <c r="AC35"/>
      <c r="AD35"/>
    </row>
    <row r="36" spans="1:30" s="107" customFormat="1" ht="17.45" customHeight="1" x14ac:dyDescent="0.25">
      <c r="A36"/>
      <c r="B36"/>
      <c r="C36"/>
      <c r="D36"/>
      <c r="E36"/>
      <c r="F36"/>
      <c r="G36"/>
      <c r="H36"/>
      <c r="I36"/>
      <c r="J36"/>
      <c r="K36"/>
      <c r="L36"/>
      <c r="M36"/>
      <c r="N36" s="365" t="s">
        <v>219</v>
      </c>
      <c r="O36" s="365"/>
      <c r="P36" s="395" t="s">
        <v>306</v>
      </c>
      <c r="Q36" s="396"/>
      <c r="R36" s="396"/>
      <c r="S36" s="396"/>
      <c r="T36" s="396"/>
      <c r="U36" s="396"/>
      <c r="V36" s="396"/>
      <c r="W36" s="396"/>
      <c r="X36" s="396"/>
      <c r="Y36" s="396"/>
      <c r="Z36" s="396"/>
      <c r="AA36" s="396"/>
      <c r="AB36" s="397"/>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36"/>
  <sheetViews>
    <sheetView showGridLines="0" topLeftCell="O1" zoomScale="70" zoomScaleNormal="70" workbookViewId="0">
      <selection activeCell="T26" sqref="T26:AF26"/>
    </sheetView>
  </sheetViews>
  <sheetFormatPr baseColWidth="10" defaultRowHeight="14.25" x14ac:dyDescent="0.2"/>
  <cols>
    <col min="1" max="1" width="1.28515625" style="97" customWidth="1"/>
    <col min="2" max="2" width="5.85546875" style="97" customWidth="1"/>
    <col min="3" max="3" width="6" style="97" customWidth="1"/>
    <col min="4" max="4" width="7" style="97" customWidth="1"/>
    <col min="5" max="6" width="6.85546875" style="97" customWidth="1"/>
    <col min="7" max="7" width="5.85546875" style="97" customWidth="1"/>
    <col min="8" max="8" width="5.28515625" style="97" customWidth="1"/>
    <col min="9" max="9" width="6.7109375" style="97" customWidth="1"/>
    <col min="10" max="10" width="5.85546875" style="97" customWidth="1"/>
    <col min="11" max="11" width="6.5703125" style="97" customWidth="1"/>
    <col min="12" max="12" width="6.28515625" style="97" customWidth="1"/>
    <col min="13" max="13" width="5.28515625" style="97" customWidth="1"/>
    <col min="14" max="14" width="20" style="97" customWidth="1"/>
    <col min="15" max="15" width="9.28515625" style="97" customWidth="1"/>
    <col min="16" max="16" width="9.42578125" style="97" customWidth="1"/>
    <col min="17" max="17" width="2.7109375" style="97" customWidth="1"/>
    <col min="18" max="18" width="7.7109375" style="97" customWidth="1"/>
    <col min="19" max="19" width="6.42578125" style="97" customWidth="1"/>
    <col min="20" max="20" width="7.28515625" style="97" customWidth="1"/>
    <col min="21" max="21" width="8" style="97" customWidth="1"/>
    <col min="22" max="27" width="6.42578125" style="97" customWidth="1"/>
    <col min="28" max="28" width="8.85546875" style="97" customWidth="1"/>
    <col min="29" max="29" width="6.42578125" style="97" customWidth="1"/>
    <col min="30" max="30" width="16.28515625" style="97" customWidth="1"/>
    <col min="31" max="31" width="11.42578125" style="97"/>
    <col min="32" max="32" width="8.28515625" style="97" customWidth="1"/>
    <col min="33" max="33" width="5.5703125" style="97" customWidth="1"/>
    <col min="34" max="45" width="6.7109375" style="97" customWidth="1"/>
    <col min="46" max="46" width="15.42578125" style="97" customWidth="1"/>
    <col min="47" max="47" width="11.42578125" style="97"/>
    <col min="48" max="48" width="10.7109375" style="97" customWidth="1"/>
    <col min="49" max="49" width="2" style="97" customWidth="1"/>
    <col min="50" max="50" width="5.28515625" style="97" customWidth="1"/>
    <col min="51" max="16384" width="11.42578125" style="97"/>
  </cols>
  <sheetData>
    <row r="1" spans="2:48" s="107" customFormat="1" ht="14.25" customHeight="1" x14ac:dyDescent="0.25">
      <c r="B1" s="345" t="s">
        <v>252</v>
      </c>
      <c r="C1" s="345"/>
      <c r="D1" s="345"/>
      <c r="E1" s="345"/>
      <c r="F1" s="345"/>
      <c r="G1" s="345"/>
      <c r="H1" s="345"/>
      <c r="I1" s="345"/>
      <c r="J1" s="345"/>
      <c r="K1" s="345"/>
      <c r="L1" s="345"/>
      <c r="M1" s="345"/>
      <c r="N1" s="345"/>
      <c r="O1" s="345"/>
      <c r="P1" s="345"/>
      <c r="R1" s="345" t="s">
        <v>250</v>
      </c>
      <c r="S1" s="345"/>
      <c r="T1" s="345"/>
      <c r="U1" s="345"/>
      <c r="V1" s="345"/>
      <c r="W1" s="345"/>
      <c r="X1" s="345"/>
      <c r="Y1" s="345"/>
      <c r="Z1" s="345"/>
      <c r="AA1" s="345"/>
      <c r="AB1" s="345"/>
      <c r="AC1" s="345"/>
      <c r="AD1" s="345"/>
      <c r="AE1" s="345"/>
      <c r="AF1" s="345"/>
      <c r="AH1" s="345" t="s">
        <v>335</v>
      </c>
      <c r="AI1" s="345"/>
      <c r="AJ1" s="345"/>
      <c r="AK1" s="345"/>
      <c r="AL1" s="345"/>
      <c r="AM1" s="345"/>
      <c r="AN1" s="345"/>
      <c r="AO1" s="345"/>
      <c r="AP1" s="345"/>
      <c r="AQ1" s="345"/>
      <c r="AR1" s="345"/>
      <c r="AS1" s="345"/>
      <c r="AT1" s="345"/>
      <c r="AU1" s="345"/>
      <c r="AV1" s="345"/>
    </row>
    <row r="2" spans="2:48" s="107" customFormat="1" ht="23.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c r="AH2" s="364"/>
      <c r="AI2" s="364"/>
      <c r="AJ2" s="364"/>
      <c r="AK2" s="364"/>
      <c r="AL2" s="364"/>
      <c r="AM2" s="364"/>
      <c r="AN2" s="364"/>
      <c r="AO2" s="364"/>
      <c r="AP2" s="364"/>
      <c r="AQ2" s="364"/>
      <c r="AR2" s="364"/>
      <c r="AS2" s="364"/>
      <c r="AT2" s="364"/>
      <c r="AU2" s="364"/>
      <c r="AV2" s="364"/>
    </row>
    <row r="3" spans="2:48" s="107" customFormat="1" ht="15" x14ac:dyDescent="0.25">
      <c r="B3" s="360" t="s">
        <v>202</v>
      </c>
      <c r="C3" s="360"/>
      <c r="D3" s="360"/>
      <c r="E3" s="360"/>
      <c r="F3" s="360"/>
      <c r="G3" s="360"/>
      <c r="H3" s="360"/>
      <c r="I3" s="360"/>
      <c r="J3" s="360"/>
      <c r="K3" s="360"/>
      <c r="L3" s="360"/>
      <c r="M3" s="360"/>
      <c r="N3" s="360"/>
      <c r="O3" s="360"/>
      <c r="P3" s="360"/>
      <c r="R3" s="360" t="s">
        <v>202</v>
      </c>
      <c r="S3" s="360"/>
      <c r="T3" s="360"/>
      <c r="U3" s="360"/>
      <c r="V3" s="360"/>
      <c r="W3" s="360"/>
      <c r="X3" s="360"/>
      <c r="Y3" s="360"/>
      <c r="Z3" s="360"/>
      <c r="AA3" s="360"/>
      <c r="AB3" s="360"/>
      <c r="AC3" s="360"/>
      <c r="AD3" s="360"/>
      <c r="AE3" s="360"/>
      <c r="AF3" s="360"/>
      <c r="AH3" s="360" t="s">
        <v>202</v>
      </c>
      <c r="AI3" s="360"/>
      <c r="AJ3" s="360"/>
      <c r="AK3" s="360"/>
      <c r="AL3" s="360"/>
      <c r="AM3" s="360"/>
      <c r="AN3" s="360"/>
      <c r="AO3" s="360"/>
      <c r="AP3" s="360"/>
      <c r="AQ3" s="360"/>
      <c r="AR3" s="360"/>
      <c r="AS3" s="360"/>
      <c r="AT3" s="360"/>
      <c r="AU3" s="360"/>
      <c r="AV3" s="360"/>
    </row>
    <row r="4" spans="2:48"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c r="AH4" s="210" t="s">
        <v>203</v>
      </c>
      <c r="AI4" s="210" t="s">
        <v>204</v>
      </c>
      <c r="AJ4" s="210" t="s">
        <v>205</v>
      </c>
      <c r="AK4" s="210" t="s">
        <v>206</v>
      </c>
      <c r="AL4" s="210" t="s">
        <v>207</v>
      </c>
      <c r="AM4" s="210" t="s">
        <v>208</v>
      </c>
      <c r="AN4" s="210" t="s">
        <v>209</v>
      </c>
      <c r="AO4" s="210" t="s">
        <v>210</v>
      </c>
      <c r="AP4" s="210" t="s">
        <v>211</v>
      </c>
      <c r="AQ4" s="210" t="s">
        <v>212</v>
      </c>
      <c r="AR4" s="210" t="s">
        <v>213</v>
      </c>
      <c r="AS4" s="210" t="s">
        <v>214</v>
      </c>
      <c r="AT4" s="148" t="s">
        <v>296</v>
      </c>
      <c r="AU4" s="148" t="s">
        <v>216</v>
      </c>
      <c r="AV4" s="148" t="s">
        <v>217</v>
      </c>
    </row>
    <row r="5" spans="2:48" s="118" customFormat="1" ht="17.25" customHeight="1" x14ac:dyDescent="0.25">
      <c r="B5" s="134">
        <v>309</v>
      </c>
      <c r="C5" s="134">
        <v>259</v>
      </c>
      <c r="D5" s="134">
        <v>342</v>
      </c>
      <c r="E5" s="134">
        <v>321</v>
      </c>
      <c r="F5" s="133">
        <v>298</v>
      </c>
      <c r="G5" s="133">
        <v>280</v>
      </c>
      <c r="H5" s="133">
        <v>288</v>
      </c>
      <c r="I5" s="133">
        <v>154</v>
      </c>
      <c r="J5" s="133">
        <v>302</v>
      </c>
      <c r="K5" s="133">
        <v>219</v>
      </c>
      <c r="L5" s="133">
        <v>287</v>
      </c>
      <c r="M5" s="133" t="s">
        <v>187</v>
      </c>
      <c r="N5" s="134">
        <f>AVERAGE(B5:M5)</f>
        <v>278.09090909090907</v>
      </c>
      <c r="O5" s="134">
        <v>277</v>
      </c>
      <c r="P5" s="134">
        <v>350</v>
      </c>
      <c r="R5" s="177">
        <v>-3.1E-4</v>
      </c>
      <c r="S5" s="177">
        <v>8.9999999999999998E-4</v>
      </c>
      <c r="T5" s="177">
        <v>-4.8999999999999998E-4</v>
      </c>
      <c r="U5" s="214">
        <v>4.0000000000000003E-5</v>
      </c>
      <c r="V5" s="177">
        <v>-9.177836626631532E-5</v>
      </c>
      <c r="W5" s="177">
        <v>8.9999999999999998E-4</v>
      </c>
      <c r="X5" s="177">
        <v>-1E-4</v>
      </c>
      <c r="Y5" s="177">
        <v>-3.8999999999999999E-4</v>
      </c>
      <c r="Z5" s="177">
        <v>-1E-4</v>
      </c>
      <c r="AA5" s="177">
        <v>-1E-4</v>
      </c>
      <c r="AB5" s="214">
        <v>4.5021729768018918E-5</v>
      </c>
      <c r="AC5" s="177">
        <v>-1.2359273674367164E-3</v>
      </c>
      <c r="AD5" s="187">
        <f>AVERAGE(R5:AC5)</f>
        <v>-7.7723666994584389E-5</v>
      </c>
      <c r="AE5" s="187">
        <v>1.9E-3</v>
      </c>
      <c r="AF5" s="187">
        <v>-5.9999999999999995E-4</v>
      </c>
      <c r="AH5" s="133">
        <v>34</v>
      </c>
      <c r="AI5" s="133">
        <v>30</v>
      </c>
      <c r="AJ5" s="133">
        <v>30</v>
      </c>
      <c r="AK5" s="133">
        <v>37</v>
      </c>
      <c r="AL5" s="133">
        <v>37</v>
      </c>
      <c r="AM5" s="133">
        <v>37</v>
      </c>
      <c r="AN5" s="133">
        <v>36</v>
      </c>
      <c r="AO5" s="133">
        <v>37</v>
      </c>
      <c r="AP5" s="133">
        <v>30</v>
      </c>
      <c r="AQ5" s="133">
        <v>27</v>
      </c>
      <c r="AR5" s="133">
        <v>27</v>
      </c>
      <c r="AS5" s="189"/>
      <c r="AT5" s="209">
        <f>+AVERAGE(AH5:AS5)</f>
        <v>32.909090909090907</v>
      </c>
      <c r="AU5" s="134"/>
      <c r="AV5" s="134">
        <v>50</v>
      </c>
    </row>
    <row r="6" spans="2:48" s="107" customFormat="1" ht="2.25" customHeight="1" x14ac:dyDescent="0.2">
      <c r="B6" s="212">
        <f t="shared" ref="B6:M6" si="0">+$O$5</f>
        <v>277</v>
      </c>
      <c r="C6" s="123">
        <f t="shared" si="0"/>
        <v>277</v>
      </c>
      <c r="D6" s="123">
        <f t="shared" si="0"/>
        <v>277</v>
      </c>
      <c r="E6" s="123">
        <f t="shared" si="0"/>
        <v>277</v>
      </c>
      <c r="F6" s="123">
        <f t="shared" si="0"/>
        <v>277</v>
      </c>
      <c r="G6" s="123">
        <f t="shared" si="0"/>
        <v>277</v>
      </c>
      <c r="H6" s="123">
        <f t="shared" si="0"/>
        <v>277</v>
      </c>
      <c r="I6" s="123">
        <f t="shared" si="0"/>
        <v>277</v>
      </c>
      <c r="J6" s="123">
        <f t="shared" si="0"/>
        <v>277</v>
      </c>
      <c r="K6" s="123">
        <f t="shared" si="0"/>
        <v>277</v>
      </c>
      <c r="L6" s="123">
        <f t="shared" si="0"/>
        <v>277</v>
      </c>
      <c r="M6" s="123">
        <f t="shared" si="0"/>
        <v>277</v>
      </c>
      <c r="N6" s="120"/>
      <c r="O6" s="120"/>
      <c r="P6" s="121"/>
      <c r="R6" s="122">
        <f>+AF5</f>
        <v>-5.9999999999999995E-4</v>
      </c>
      <c r="S6" s="123">
        <f>+$AF$5</f>
        <v>-5.9999999999999995E-4</v>
      </c>
      <c r="T6" s="123">
        <f t="shared" ref="T6:AC6" si="1">+$AF$5</f>
        <v>-5.9999999999999995E-4</v>
      </c>
      <c r="U6" s="123">
        <f t="shared" si="1"/>
        <v>-5.9999999999999995E-4</v>
      </c>
      <c r="V6" s="123">
        <f t="shared" si="1"/>
        <v>-5.9999999999999995E-4</v>
      </c>
      <c r="W6" s="123">
        <f t="shared" si="1"/>
        <v>-5.9999999999999995E-4</v>
      </c>
      <c r="X6" s="123">
        <f t="shared" si="1"/>
        <v>-5.9999999999999995E-4</v>
      </c>
      <c r="Y6" s="123">
        <f t="shared" si="1"/>
        <v>-5.9999999999999995E-4</v>
      </c>
      <c r="Z6" s="123">
        <f t="shared" si="1"/>
        <v>-5.9999999999999995E-4</v>
      </c>
      <c r="AA6" s="123">
        <f t="shared" si="1"/>
        <v>-5.9999999999999995E-4</v>
      </c>
      <c r="AB6" s="123">
        <f t="shared" si="1"/>
        <v>-5.9999999999999995E-4</v>
      </c>
      <c r="AC6" s="123">
        <f t="shared" si="1"/>
        <v>-5.9999999999999995E-4</v>
      </c>
      <c r="AD6" s="120"/>
      <c r="AE6" s="120"/>
      <c r="AF6" s="121"/>
      <c r="AH6" s="162">
        <f>+$AU$5</f>
        <v>0</v>
      </c>
      <c r="AI6" s="163">
        <f t="shared" ref="AI6:AS6" si="2">+$AU$5</f>
        <v>0</v>
      </c>
      <c r="AJ6" s="163">
        <f t="shared" si="2"/>
        <v>0</v>
      </c>
      <c r="AK6" s="163">
        <f t="shared" si="2"/>
        <v>0</v>
      </c>
      <c r="AL6" s="163">
        <f t="shared" si="2"/>
        <v>0</v>
      </c>
      <c r="AM6" s="163">
        <f t="shared" si="2"/>
        <v>0</v>
      </c>
      <c r="AN6" s="163">
        <f t="shared" si="2"/>
        <v>0</v>
      </c>
      <c r="AO6" s="163">
        <f t="shared" si="2"/>
        <v>0</v>
      </c>
      <c r="AP6" s="163">
        <f t="shared" si="2"/>
        <v>0</v>
      </c>
      <c r="AQ6" s="163">
        <f t="shared" si="2"/>
        <v>0</v>
      </c>
      <c r="AR6" s="163">
        <f t="shared" si="2"/>
        <v>0</v>
      </c>
      <c r="AS6" s="163">
        <f t="shared" si="2"/>
        <v>0</v>
      </c>
      <c r="AT6" s="120"/>
      <c r="AU6" s="120"/>
      <c r="AV6" s="121"/>
    </row>
    <row r="7" spans="2:48" s="107" customFormat="1" x14ac:dyDescent="0.25">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c r="AH7" s="353"/>
      <c r="AI7" s="354"/>
      <c r="AJ7" s="354"/>
      <c r="AK7" s="354"/>
      <c r="AL7" s="354"/>
      <c r="AM7" s="354"/>
      <c r="AN7" s="354"/>
      <c r="AO7" s="354"/>
      <c r="AP7" s="354"/>
      <c r="AQ7" s="354"/>
      <c r="AR7" s="354"/>
      <c r="AS7" s="354"/>
      <c r="AT7" s="354"/>
      <c r="AU7" s="354"/>
      <c r="AV7" s="355"/>
    </row>
    <row r="8" spans="2:48" s="107" customFormat="1"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c r="AH8" s="353"/>
      <c r="AI8" s="354"/>
      <c r="AJ8" s="354"/>
      <c r="AK8" s="354"/>
      <c r="AL8" s="354"/>
      <c r="AM8" s="354"/>
      <c r="AN8" s="354"/>
      <c r="AO8" s="354"/>
      <c r="AP8" s="354"/>
      <c r="AQ8" s="354"/>
      <c r="AR8" s="354"/>
      <c r="AS8" s="354"/>
      <c r="AT8" s="354"/>
      <c r="AU8" s="354"/>
      <c r="AV8" s="355"/>
    </row>
    <row r="9" spans="2:48" s="107" customFormat="1" ht="14.25" customHeight="1"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c r="AH9" s="353"/>
      <c r="AI9" s="354"/>
      <c r="AJ9" s="354"/>
      <c r="AK9" s="354"/>
      <c r="AL9" s="354"/>
      <c r="AM9" s="354"/>
      <c r="AN9" s="354"/>
      <c r="AO9" s="354"/>
      <c r="AP9" s="354"/>
      <c r="AQ9" s="354"/>
      <c r="AR9" s="354"/>
      <c r="AS9" s="354"/>
      <c r="AT9" s="354"/>
      <c r="AU9" s="354"/>
      <c r="AV9" s="355"/>
    </row>
    <row r="10" spans="2:48" s="107" customFormat="1"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c r="AH10" s="353"/>
      <c r="AI10" s="354"/>
      <c r="AJ10" s="354"/>
      <c r="AK10" s="354"/>
      <c r="AL10" s="354"/>
      <c r="AM10" s="354"/>
      <c r="AN10" s="354"/>
      <c r="AO10" s="354"/>
      <c r="AP10" s="354"/>
      <c r="AQ10" s="354"/>
      <c r="AR10" s="354"/>
      <c r="AS10" s="354"/>
      <c r="AT10" s="354"/>
      <c r="AU10" s="354"/>
      <c r="AV10" s="355"/>
    </row>
    <row r="11" spans="2:48" s="107" customFormat="1"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c r="AH11" s="353"/>
      <c r="AI11" s="354"/>
      <c r="AJ11" s="354"/>
      <c r="AK11" s="354"/>
      <c r="AL11" s="354"/>
      <c r="AM11" s="354"/>
      <c r="AN11" s="354"/>
      <c r="AO11" s="354"/>
      <c r="AP11" s="354"/>
      <c r="AQ11" s="354"/>
      <c r="AR11" s="354"/>
      <c r="AS11" s="354"/>
      <c r="AT11" s="354"/>
      <c r="AU11" s="354"/>
      <c r="AV11" s="355"/>
    </row>
    <row r="12" spans="2:48" s="107" customFormat="1"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c r="AH12" s="353"/>
      <c r="AI12" s="354"/>
      <c r="AJ12" s="354"/>
      <c r="AK12" s="354"/>
      <c r="AL12" s="354"/>
      <c r="AM12" s="354"/>
      <c r="AN12" s="354"/>
      <c r="AO12" s="354"/>
      <c r="AP12" s="354"/>
      <c r="AQ12" s="354"/>
      <c r="AR12" s="354"/>
      <c r="AS12" s="354"/>
      <c r="AT12" s="354"/>
      <c r="AU12" s="354"/>
      <c r="AV12" s="355"/>
    </row>
    <row r="13" spans="2:48" s="107" customFormat="1"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c r="AH13" s="353"/>
      <c r="AI13" s="354"/>
      <c r="AJ13" s="354"/>
      <c r="AK13" s="354"/>
      <c r="AL13" s="354"/>
      <c r="AM13" s="354"/>
      <c r="AN13" s="354"/>
      <c r="AO13" s="354"/>
      <c r="AP13" s="354"/>
      <c r="AQ13" s="354"/>
      <c r="AR13" s="354"/>
      <c r="AS13" s="354"/>
      <c r="AT13" s="354"/>
      <c r="AU13" s="354"/>
      <c r="AV13" s="355"/>
    </row>
    <row r="14" spans="2:48" s="107" customFormat="1"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c r="AH14" s="353"/>
      <c r="AI14" s="354"/>
      <c r="AJ14" s="354"/>
      <c r="AK14" s="354"/>
      <c r="AL14" s="354"/>
      <c r="AM14" s="354"/>
      <c r="AN14" s="354"/>
      <c r="AO14" s="354"/>
      <c r="AP14" s="354"/>
      <c r="AQ14" s="354"/>
      <c r="AR14" s="354"/>
      <c r="AS14" s="354"/>
      <c r="AT14" s="354"/>
      <c r="AU14" s="354"/>
      <c r="AV14" s="355"/>
    </row>
    <row r="15" spans="2:48" s="107" customFormat="1"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c r="AH15" s="353"/>
      <c r="AI15" s="354"/>
      <c r="AJ15" s="354"/>
      <c r="AK15" s="354"/>
      <c r="AL15" s="354"/>
      <c r="AM15" s="354"/>
      <c r="AN15" s="354"/>
      <c r="AO15" s="354"/>
      <c r="AP15" s="354"/>
      <c r="AQ15" s="354"/>
      <c r="AR15" s="354"/>
      <c r="AS15" s="354"/>
      <c r="AT15" s="354"/>
      <c r="AU15" s="354"/>
      <c r="AV15" s="355"/>
    </row>
    <row r="16" spans="2:48" s="107" customFormat="1"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c r="AH16" s="353"/>
      <c r="AI16" s="354"/>
      <c r="AJ16" s="354"/>
      <c r="AK16" s="354"/>
      <c r="AL16" s="354"/>
      <c r="AM16" s="354"/>
      <c r="AN16" s="354"/>
      <c r="AO16" s="354"/>
      <c r="AP16" s="354"/>
      <c r="AQ16" s="354"/>
      <c r="AR16" s="354"/>
      <c r="AS16" s="354"/>
      <c r="AT16" s="354"/>
      <c r="AU16" s="354"/>
      <c r="AV16" s="355"/>
    </row>
    <row r="17" spans="2:48" s="107" customFormat="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c r="AH17" s="353"/>
      <c r="AI17" s="354"/>
      <c r="AJ17" s="354"/>
      <c r="AK17" s="354"/>
      <c r="AL17" s="354"/>
      <c r="AM17" s="354"/>
      <c r="AN17" s="354"/>
      <c r="AO17" s="354"/>
      <c r="AP17" s="354"/>
      <c r="AQ17" s="354"/>
      <c r="AR17" s="354"/>
      <c r="AS17" s="354"/>
      <c r="AT17" s="354"/>
      <c r="AU17" s="354"/>
      <c r="AV17" s="355"/>
    </row>
    <row r="18" spans="2:48" s="107" customFormat="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c r="AH18" s="353"/>
      <c r="AI18" s="354"/>
      <c r="AJ18" s="354"/>
      <c r="AK18" s="354"/>
      <c r="AL18" s="354"/>
      <c r="AM18" s="354"/>
      <c r="AN18" s="354"/>
      <c r="AO18" s="354"/>
      <c r="AP18" s="354"/>
      <c r="AQ18" s="354"/>
      <c r="AR18" s="354"/>
      <c r="AS18" s="354"/>
      <c r="AT18" s="354"/>
      <c r="AU18" s="354"/>
      <c r="AV18" s="355"/>
    </row>
    <row r="19" spans="2:48" s="107" customFormat="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c r="AH19" s="353"/>
      <c r="AI19" s="354"/>
      <c r="AJ19" s="354"/>
      <c r="AK19" s="354"/>
      <c r="AL19" s="354"/>
      <c r="AM19" s="354"/>
      <c r="AN19" s="354"/>
      <c r="AO19" s="354"/>
      <c r="AP19" s="354"/>
      <c r="AQ19" s="354"/>
      <c r="AR19" s="354"/>
      <c r="AS19" s="354"/>
      <c r="AT19" s="354"/>
      <c r="AU19" s="354"/>
      <c r="AV19" s="355"/>
    </row>
    <row r="20" spans="2:48" s="107" customFormat="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c r="AH20" s="353"/>
      <c r="AI20" s="354"/>
      <c r="AJ20" s="354"/>
      <c r="AK20" s="354"/>
      <c r="AL20" s="354"/>
      <c r="AM20" s="354"/>
      <c r="AN20" s="354"/>
      <c r="AO20" s="354"/>
      <c r="AP20" s="354"/>
      <c r="AQ20" s="354"/>
      <c r="AR20" s="354"/>
      <c r="AS20" s="354"/>
      <c r="AT20" s="354"/>
      <c r="AU20" s="354"/>
      <c r="AV20" s="355"/>
    </row>
    <row r="21" spans="2:48" s="107" customFormat="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c r="AH21" s="353"/>
      <c r="AI21" s="354"/>
      <c r="AJ21" s="354"/>
      <c r="AK21" s="354"/>
      <c r="AL21" s="354"/>
      <c r="AM21" s="354"/>
      <c r="AN21" s="354"/>
      <c r="AO21" s="354"/>
      <c r="AP21" s="354"/>
      <c r="AQ21" s="354"/>
      <c r="AR21" s="354"/>
      <c r="AS21" s="354"/>
      <c r="AT21" s="354"/>
      <c r="AU21" s="354"/>
      <c r="AV21" s="355"/>
    </row>
    <row r="22" spans="2:48"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c r="AH22" s="353"/>
      <c r="AI22" s="354"/>
      <c r="AJ22" s="354"/>
      <c r="AK22" s="354"/>
      <c r="AL22" s="354"/>
      <c r="AM22" s="354"/>
      <c r="AN22" s="354"/>
      <c r="AO22" s="354"/>
      <c r="AP22" s="354"/>
      <c r="AQ22" s="354"/>
      <c r="AR22" s="354"/>
      <c r="AS22" s="354"/>
      <c r="AT22" s="354"/>
      <c r="AU22" s="354"/>
      <c r="AV22" s="355"/>
    </row>
    <row r="23" spans="2:48" ht="22.5" customHeight="1"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c r="AH23" s="356"/>
      <c r="AI23" s="357"/>
      <c r="AJ23" s="357"/>
      <c r="AK23" s="357"/>
      <c r="AL23" s="357"/>
      <c r="AM23" s="357"/>
      <c r="AN23" s="357"/>
      <c r="AO23" s="357"/>
      <c r="AP23" s="357"/>
      <c r="AQ23" s="357"/>
      <c r="AR23" s="357"/>
      <c r="AS23" s="357"/>
      <c r="AT23" s="357"/>
      <c r="AU23" s="357"/>
      <c r="AV23" s="358"/>
    </row>
    <row r="24" spans="2:48"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c r="AH24" s="348" t="s">
        <v>218</v>
      </c>
      <c r="AI24" s="348"/>
      <c r="AJ24" s="348"/>
      <c r="AK24" s="348"/>
      <c r="AL24" s="348"/>
      <c r="AM24" s="348"/>
      <c r="AN24" s="348"/>
      <c r="AO24" s="348"/>
      <c r="AP24" s="348"/>
      <c r="AQ24" s="348"/>
      <c r="AR24" s="348"/>
      <c r="AS24" s="348"/>
      <c r="AT24" s="348"/>
      <c r="AU24" s="348"/>
      <c r="AV24" s="348"/>
    </row>
    <row r="25" spans="2:48" s="107" customFormat="1" ht="84" customHeight="1" x14ac:dyDescent="0.25">
      <c r="B25" s="365" t="s">
        <v>93</v>
      </c>
      <c r="C25" s="365"/>
      <c r="D25" s="350" t="s">
        <v>353</v>
      </c>
      <c r="E25" s="351"/>
      <c r="F25" s="351"/>
      <c r="G25" s="351"/>
      <c r="H25" s="351"/>
      <c r="I25" s="351"/>
      <c r="J25" s="351"/>
      <c r="K25" s="351"/>
      <c r="L25" s="351"/>
      <c r="M25" s="351"/>
      <c r="N25" s="351"/>
      <c r="O25" s="351"/>
      <c r="P25" s="352"/>
      <c r="R25" s="365" t="s">
        <v>93</v>
      </c>
      <c r="S25" s="365"/>
      <c r="T25" s="350" t="s">
        <v>300</v>
      </c>
      <c r="U25" s="351"/>
      <c r="V25" s="351"/>
      <c r="W25" s="351"/>
      <c r="X25" s="351"/>
      <c r="Y25" s="351"/>
      <c r="Z25" s="351"/>
      <c r="AA25" s="351"/>
      <c r="AB25" s="351"/>
      <c r="AC25" s="351"/>
      <c r="AD25" s="351"/>
      <c r="AE25" s="351"/>
      <c r="AF25" s="352"/>
      <c r="AH25" s="365" t="s">
        <v>93</v>
      </c>
      <c r="AI25" s="365"/>
      <c r="AJ25" s="395"/>
      <c r="AK25" s="396"/>
      <c r="AL25" s="396"/>
      <c r="AM25" s="396"/>
      <c r="AN25" s="396"/>
      <c r="AO25" s="396"/>
      <c r="AP25" s="396"/>
      <c r="AQ25" s="396"/>
      <c r="AR25" s="396"/>
      <c r="AS25" s="396"/>
      <c r="AT25" s="396"/>
      <c r="AU25" s="396"/>
      <c r="AV25" s="397"/>
    </row>
    <row r="26" spans="2:48" s="107" customFormat="1" ht="153" customHeight="1" x14ac:dyDescent="0.25">
      <c r="B26" s="365" t="s">
        <v>94</v>
      </c>
      <c r="C26" s="365"/>
      <c r="D26" s="350" t="s">
        <v>354</v>
      </c>
      <c r="E26" s="351"/>
      <c r="F26" s="351"/>
      <c r="G26" s="351"/>
      <c r="H26" s="351"/>
      <c r="I26" s="351"/>
      <c r="J26" s="351"/>
      <c r="K26" s="351"/>
      <c r="L26" s="351"/>
      <c r="M26" s="351"/>
      <c r="N26" s="351"/>
      <c r="O26" s="351"/>
      <c r="P26" s="352"/>
      <c r="R26" s="365" t="s">
        <v>94</v>
      </c>
      <c r="S26" s="365"/>
      <c r="T26" s="350" t="s">
        <v>301</v>
      </c>
      <c r="U26" s="351"/>
      <c r="V26" s="351"/>
      <c r="W26" s="351"/>
      <c r="X26" s="351"/>
      <c r="Y26" s="351"/>
      <c r="Z26" s="351"/>
      <c r="AA26" s="351"/>
      <c r="AB26" s="351"/>
      <c r="AC26" s="351"/>
      <c r="AD26" s="351"/>
      <c r="AE26" s="351"/>
      <c r="AF26" s="352"/>
      <c r="AH26" s="365" t="s">
        <v>94</v>
      </c>
      <c r="AI26" s="365"/>
      <c r="AJ26" s="395"/>
      <c r="AK26" s="396"/>
      <c r="AL26" s="396"/>
      <c r="AM26" s="396"/>
      <c r="AN26" s="396"/>
      <c r="AO26" s="396"/>
      <c r="AP26" s="396"/>
      <c r="AQ26" s="396"/>
      <c r="AR26" s="396"/>
      <c r="AS26" s="396"/>
      <c r="AT26" s="396"/>
      <c r="AU26" s="396"/>
      <c r="AV26" s="397"/>
    </row>
    <row r="27" spans="2:48" s="107" customFormat="1" ht="163.5" customHeight="1" x14ac:dyDescent="0.25">
      <c r="B27" s="365" t="s">
        <v>95</v>
      </c>
      <c r="C27" s="365"/>
      <c r="D27" s="350" t="s">
        <v>367</v>
      </c>
      <c r="E27" s="351"/>
      <c r="F27" s="351"/>
      <c r="G27" s="351"/>
      <c r="H27" s="351"/>
      <c r="I27" s="351"/>
      <c r="J27" s="351"/>
      <c r="K27" s="351"/>
      <c r="L27" s="351"/>
      <c r="M27" s="351"/>
      <c r="N27" s="351"/>
      <c r="O27" s="351"/>
      <c r="P27" s="352"/>
      <c r="R27" s="365" t="s">
        <v>95</v>
      </c>
      <c r="S27" s="365"/>
      <c r="T27" s="350" t="s">
        <v>319</v>
      </c>
      <c r="U27" s="351"/>
      <c r="V27" s="351"/>
      <c r="W27" s="351"/>
      <c r="X27" s="351"/>
      <c r="Y27" s="351"/>
      <c r="Z27" s="351"/>
      <c r="AA27" s="351"/>
      <c r="AB27" s="351"/>
      <c r="AC27" s="351"/>
      <c r="AD27" s="351"/>
      <c r="AE27" s="351"/>
      <c r="AF27" s="352"/>
      <c r="AH27" s="365" t="s">
        <v>95</v>
      </c>
      <c r="AI27" s="365"/>
      <c r="AJ27" s="395"/>
      <c r="AK27" s="396"/>
      <c r="AL27" s="396"/>
      <c r="AM27" s="396"/>
      <c r="AN27" s="396"/>
      <c r="AO27" s="396"/>
      <c r="AP27" s="396"/>
      <c r="AQ27" s="396"/>
      <c r="AR27" s="396"/>
      <c r="AS27" s="396"/>
      <c r="AT27" s="396"/>
      <c r="AU27" s="396"/>
      <c r="AV27" s="397"/>
    </row>
    <row r="28" spans="2:48" s="107" customFormat="1" ht="90.75" customHeight="1" x14ac:dyDescent="0.25">
      <c r="B28" s="365" t="s">
        <v>96</v>
      </c>
      <c r="C28" s="365"/>
      <c r="D28" s="350" t="s">
        <v>366</v>
      </c>
      <c r="E28" s="351"/>
      <c r="F28" s="351"/>
      <c r="G28" s="351"/>
      <c r="H28" s="351"/>
      <c r="I28" s="351"/>
      <c r="J28" s="351"/>
      <c r="K28" s="351"/>
      <c r="L28" s="351"/>
      <c r="M28" s="351"/>
      <c r="N28" s="351"/>
      <c r="O28" s="351"/>
      <c r="P28" s="352"/>
      <c r="R28" s="365" t="s">
        <v>96</v>
      </c>
      <c r="S28" s="365"/>
      <c r="T28" s="350" t="s">
        <v>356</v>
      </c>
      <c r="U28" s="351"/>
      <c r="V28" s="351"/>
      <c r="W28" s="351"/>
      <c r="X28" s="351"/>
      <c r="Y28" s="351"/>
      <c r="Z28" s="351"/>
      <c r="AA28" s="351"/>
      <c r="AB28" s="351"/>
      <c r="AC28" s="351"/>
      <c r="AD28" s="351"/>
      <c r="AE28" s="351"/>
      <c r="AF28" s="352"/>
      <c r="AH28" s="365" t="s">
        <v>96</v>
      </c>
      <c r="AI28" s="365"/>
      <c r="AJ28" s="395"/>
      <c r="AK28" s="396"/>
      <c r="AL28" s="396"/>
      <c r="AM28" s="396"/>
      <c r="AN28" s="396"/>
      <c r="AO28" s="396"/>
      <c r="AP28" s="396"/>
      <c r="AQ28" s="396"/>
      <c r="AR28" s="396"/>
      <c r="AS28" s="396"/>
      <c r="AT28" s="396"/>
      <c r="AU28" s="396"/>
      <c r="AV28" s="397"/>
    </row>
    <row r="29" spans="2:48" s="107" customFormat="1" ht="101.25" customHeight="1" x14ac:dyDescent="0.25">
      <c r="B29" s="365" t="s">
        <v>115</v>
      </c>
      <c r="C29" s="365"/>
      <c r="D29" s="350" t="s">
        <v>411</v>
      </c>
      <c r="E29" s="351"/>
      <c r="F29" s="351"/>
      <c r="G29" s="351"/>
      <c r="H29" s="351"/>
      <c r="I29" s="351"/>
      <c r="J29" s="351"/>
      <c r="K29" s="351"/>
      <c r="L29" s="351"/>
      <c r="M29" s="351"/>
      <c r="N29" s="351"/>
      <c r="O29" s="351"/>
      <c r="P29" s="352"/>
      <c r="R29" s="365" t="s">
        <v>115</v>
      </c>
      <c r="S29" s="365"/>
      <c r="T29" s="350" t="s">
        <v>406</v>
      </c>
      <c r="U29" s="351"/>
      <c r="V29" s="351"/>
      <c r="W29" s="351"/>
      <c r="X29" s="351"/>
      <c r="Y29" s="351"/>
      <c r="Z29" s="351"/>
      <c r="AA29" s="351"/>
      <c r="AB29" s="351"/>
      <c r="AC29" s="351"/>
      <c r="AD29" s="351"/>
      <c r="AE29" s="351"/>
      <c r="AF29" s="352"/>
      <c r="AH29" s="365" t="s">
        <v>115</v>
      </c>
      <c r="AI29" s="365"/>
      <c r="AJ29" s="395"/>
      <c r="AK29" s="396"/>
      <c r="AL29" s="396"/>
      <c r="AM29" s="396"/>
      <c r="AN29" s="396"/>
      <c r="AO29" s="396"/>
      <c r="AP29" s="396"/>
      <c r="AQ29" s="396"/>
      <c r="AR29" s="396"/>
      <c r="AS29" s="396"/>
      <c r="AT29" s="396"/>
      <c r="AU29" s="396"/>
      <c r="AV29" s="397"/>
    </row>
    <row r="30" spans="2:48" s="107" customFormat="1" ht="144.75" customHeight="1" x14ac:dyDescent="0.25">
      <c r="B30" s="365" t="s">
        <v>112</v>
      </c>
      <c r="C30" s="365"/>
      <c r="D30" s="350" t="s">
        <v>412</v>
      </c>
      <c r="E30" s="351"/>
      <c r="F30" s="351"/>
      <c r="G30" s="351"/>
      <c r="H30" s="351"/>
      <c r="I30" s="351"/>
      <c r="J30" s="351"/>
      <c r="K30" s="351"/>
      <c r="L30" s="351"/>
      <c r="M30" s="351"/>
      <c r="N30" s="351"/>
      <c r="O30" s="351"/>
      <c r="P30" s="352"/>
      <c r="R30" s="365" t="s">
        <v>112</v>
      </c>
      <c r="S30" s="365"/>
      <c r="T30" s="350" t="s">
        <v>407</v>
      </c>
      <c r="U30" s="351"/>
      <c r="V30" s="351"/>
      <c r="W30" s="351"/>
      <c r="X30" s="351"/>
      <c r="Y30" s="351"/>
      <c r="Z30" s="351"/>
      <c r="AA30" s="351"/>
      <c r="AB30" s="351"/>
      <c r="AC30" s="351"/>
      <c r="AD30" s="351"/>
      <c r="AE30" s="351"/>
      <c r="AF30" s="352"/>
      <c r="AH30" s="365" t="s">
        <v>112</v>
      </c>
      <c r="AI30" s="365"/>
      <c r="AJ30" s="395"/>
      <c r="AK30" s="396"/>
      <c r="AL30" s="396"/>
      <c r="AM30" s="396"/>
      <c r="AN30" s="396"/>
      <c r="AO30" s="396"/>
      <c r="AP30" s="396"/>
      <c r="AQ30" s="396"/>
      <c r="AR30" s="396"/>
      <c r="AS30" s="396"/>
      <c r="AT30" s="396"/>
      <c r="AU30" s="396"/>
      <c r="AV30" s="397"/>
    </row>
    <row r="31" spans="2:48" s="107" customFormat="1" ht="139.5" customHeight="1" x14ac:dyDescent="0.25">
      <c r="B31" s="365" t="s">
        <v>117</v>
      </c>
      <c r="C31" s="365"/>
      <c r="D31" s="350" t="s">
        <v>413</v>
      </c>
      <c r="E31" s="351"/>
      <c r="F31" s="351"/>
      <c r="G31" s="351"/>
      <c r="H31" s="351"/>
      <c r="I31" s="351"/>
      <c r="J31" s="351"/>
      <c r="K31" s="351"/>
      <c r="L31" s="351"/>
      <c r="M31" s="351"/>
      <c r="N31" s="351"/>
      <c r="O31" s="351"/>
      <c r="P31" s="352"/>
      <c r="R31" s="365" t="s">
        <v>117</v>
      </c>
      <c r="S31" s="365"/>
      <c r="T31" s="350" t="s">
        <v>408</v>
      </c>
      <c r="U31" s="351"/>
      <c r="V31" s="351"/>
      <c r="W31" s="351"/>
      <c r="X31" s="351"/>
      <c r="Y31" s="351"/>
      <c r="Z31" s="351"/>
      <c r="AA31" s="351"/>
      <c r="AB31" s="351"/>
      <c r="AC31" s="351"/>
      <c r="AD31" s="351"/>
      <c r="AE31" s="351"/>
      <c r="AF31" s="352"/>
      <c r="AH31" s="365" t="s">
        <v>117</v>
      </c>
      <c r="AI31" s="365"/>
      <c r="AJ31" s="395"/>
      <c r="AK31" s="396"/>
      <c r="AL31" s="396"/>
      <c r="AM31" s="396"/>
      <c r="AN31" s="396"/>
      <c r="AO31" s="396"/>
      <c r="AP31" s="396"/>
      <c r="AQ31" s="396"/>
      <c r="AR31" s="396"/>
      <c r="AS31" s="396"/>
      <c r="AT31" s="396"/>
      <c r="AU31" s="396"/>
      <c r="AV31" s="397"/>
    </row>
    <row r="32" spans="2:48" s="107" customFormat="1" ht="278.25" customHeight="1" x14ac:dyDescent="0.25">
      <c r="B32" s="365" t="s">
        <v>68</v>
      </c>
      <c r="C32" s="365"/>
      <c r="D32" s="350" t="s">
        <v>414</v>
      </c>
      <c r="E32" s="351"/>
      <c r="F32" s="351"/>
      <c r="G32" s="351"/>
      <c r="H32" s="351"/>
      <c r="I32" s="351"/>
      <c r="J32" s="351"/>
      <c r="K32" s="351"/>
      <c r="L32" s="351"/>
      <c r="M32" s="351"/>
      <c r="N32" s="351"/>
      <c r="O32" s="351"/>
      <c r="P32" s="352"/>
      <c r="R32" s="365" t="s">
        <v>68</v>
      </c>
      <c r="S32" s="365"/>
      <c r="T32" s="350" t="s">
        <v>409</v>
      </c>
      <c r="U32" s="351"/>
      <c r="V32" s="351"/>
      <c r="W32" s="351"/>
      <c r="X32" s="351"/>
      <c r="Y32" s="351"/>
      <c r="Z32" s="351"/>
      <c r="AA32" s="351"/>
      <c r="AB32" s="351"/>
      <c r="AC32" s="351"/>
      <c r="AD32" s="351"/>
      <c r="AE32" s="351"/>
      <c r="AF32" s="352"/>
      <c r="AH32" s="365" t="s">
        <v>68</v>
      </c>
      <c r="AI32" s="365"/>
      <c r="AJ32" s="395"/>
      <c r="AK32" s="396"/>
      <c r="AL32" s="396"/>
      <c r="AM32" s="396"/>
      <c r="AN32" s="396"/>
      <c r="AO32" s="396"/>
      <c r="AP32" s="396"/>
      <c r="AQ32" s="396"/>
      <c r="AR32" s="396"/>
      <c r="AS32" s="396"/>
      <c r="AT32" s="396"/>
      <c r="AU32" s="396"/>
      <c r="AV32" s="397"/>
    </row>
    <row r="33" spans="2:48" s="107" customFormat="1" ht="67.5" customHeight="1" x14ac:dyDescent="0.25">
      <c r="B33" s="365" t="s">
        <v>69</v>
      </c>
      <c r="C33" s="365"/>
      <c r="D33" s="350" t="s">
        <v>415</v>
      </c>
      <c r="E33" s="351"/>
      <c r="F33" s="351"/>
      <c r="G33" s="351"/>
      <c r="H33" s="351"/>
      <c r="I33" s="351"/>
      <c r="J33" s="351"/>
      <c r="K33" s="351"/>
      <c r="L33" s="351"/>
      <c r="M33" s="351"/>
      <c r="N33" s="351"/>
      <c r="O33" s="351"/>
      <c r="P33" s="352"/>
      <c r="R33" s="365" t="s">
        <v>69</v>
      </c>
      <c r="S33" s="365"/>
      <c r="T33" s="350" t="s">
        <v>410</v>
      </c>
      <c r="U33" s="351"/>
      <c r="V33" s="351"/>
      <c r="W33" s="351"/>
      <c r="X33" s="351"/>
      <c r="Y33" s="351"/>
      <c r="Z33" s="351"/>
      <c r="AA33" s="351"/>
      <c r="AB33" s="351"/>
      <c r="AC33" s="351"/>
      <c r="AD33" s="351"/>
      <c r="AE33" s="351"/>
      <c r="AF33" s="352"/>
      <c r="AH33" s="365" t="s">
        <v>69</v>
      </c>
      <c r="AI33" s="365"/>
      <c r="AJ33" s="395"/>
      <c r="AK33" s="396"/>
      <c r="AL33" s="396"/>
      <c r="AM33" s="396"/>
      <c r="AN33" s="396"/>
      <c r="AO33" s="396"/>
      <c r="AP33" s="396"/>
      <c r="AQ33" s="396"/>
      <c r="AR33" s="396"/>
      <c r="AS33" s="396"/>
      <c r="AT33" s="396"/>
      <c r="AU33" s="396"/>
      <c r="AV33" s="397"/>
    </row>
    <row r="34" spans="2:48" s="107" customFormat="1" ht="321.75" customHeight="1" x14ac:dyDescent="0.25">
      <c r="B34" s="365" t="s">
        <v>70</v>
      </c>
      <c r="C34" s="365"/>
      <c r="D34" s="350" t="s">
        <v>416</v>
      </c>
      <c r="E34" s="351"/>
      <c r="F34" s="351"/>
      <c r="G34" s="351"/>
      <c r="H34" s="351"/>
      <c r="I34" s="351"/>
      <c r="J34" s="351"/>
      <c r="K34" s="351"/>
      <c r="L34" s="351"/>
      <c r="M34" s="351"/>
      <c r="N34" s="351"/>
      <c r="O34" s="351"/>
      <c r="P34" s="352"/>
      <c r="R34" s="365" t="s">
        <v>70</v>
      </c>
      <c r="S34" s="365"/>
      <c r="T34" s="350" t="s">
        <v>422</v>
      </c>
      <c r="U34" s="351"/>
      <c r="V34" s="351"/>
      <c r="W34" s="351"/>
      <c r="X34" s="351"/>
      <c r="Y34" s="351"/>
      <c r="Z34" s="351"/>
      <c r="AA34" s="351"/>
      <c r="AB34" s="351"/>
      <c r="AC34" s="351"/>
      <c r="AD34" s="351"/>
      <c r="AE34" s="351"/>
      <c r="AF34" s="352"/>
      <c r="AH34" s="365" t="s">
        <v>70</v>
      </c>
      <c r="AI34" s="365"/>
      <c r="AJ34" s="395"/>
      <c r="AK34" s="396"/>
      <c r="AL34" s="396"/>
      <c r="AM34" s="396"/>
      <c r="AN34" s="396"/>
      <c r="AO34" s="396"/>
      <c r="AP34" s="396"/>
      <c r="AQ34" s="396"/>
      <c r="AR34" s="396"/>
      <c r="AS34" s="396"/>
      <c r="AT34" s="396"/>
      <c r="AU34" s="396"/>
      <c r="AV34" s="397"/>
    </row>
    <row r="35" spans="2:48" s="107" customFormat="1" ht="69.75" customHeight="1" x14ac:dyDescent="0.25">
      <c r="B35" s="365" t="s">
        <v>71</v>
      </c>
      <c r="C35" s="365"/>
      <c r="D35" s="369" t="s">
        <v>455</v>
      </c>
      <c r="E35" s="369"/>
      <c r="F35" s="369"/>
      <c r="G35" s="369"/>
      <c r="H35" s="369"/>
      <c r="I35" s="369"/>
      <c r="J35" s="369"/>
      <c r="K35" s="369"/>
      <c r="L35" s="369"/>
      <c r="M35" s="369"/>
      <c r="N35" s="369"/>
      <c r="O35" s="369"/>
      <c r="P35" s="369"/>
      <c r="R35" s="365" t="s">
        <v>71</v>
      </c>
      <c r="S35" s="365"/>
      <c r="T35" s="369" t="s">
        <v>453</v>
      </c>
      <c r="U35" s="369"/>
      <c r="V35" s="369"/>
      <c r="W35" s="369"/>
      <c r="X35" s="369"/>
      <c r="Y35" s="369"/>
      <c r="Z35" s="369"/>
      <c r="AA35" s="369"/>
      <c r="AB35" s="369"/>
      <c r="AC35" s="369"/>
      <c r="AD35" s="369"/>
      <c r="AE35" s="369"/>
      <c r="AF35" s="369"/>
      <c r="AH35" s="365" t="s">
        <v>71</v>
      </c>
      <c r="AI35" s="365"/>
      <c r="AJ35" s="398"/>
      <c r="AK35" s="398"/>
      <c r="AL35" s="398"/>
      <c r="AM35" s="398"/>
      <c r="AN35" s="398"/>
      <c r="AO35" s="398"/>
      <c r="AP35" s="398"/>
      <c r="AQ35" s="398"/>
      <c r="AR35" s="398"/>
      <c r="AS35" s="398"/>
      <c r="AT35" s="398"/>
      <c r="AU35" s="398"/>
      <c r="AV35" s="398"/>
    </row>
    <row r="36" spans="2:48" s="107" customFormat="1" ht="89.25" customHeight="1" x14ac:dyDescent="0.25">
      <c r="B36" s="365" t="s">
        <v>219</v>
      </c>
      <c r="C36" s="365"/>
      <c r="D36" s="369" t="s">
        <v>480</v>
      </c>
      <c r="E36" s="369"/>
      <c r="F36" s="369"/>
      <c r="G36" s="369"/>
      <c r="H36" s="369"/>
      <c r="I36" s="369"/>
      <c r="J36" s="369"/>
      <c r="K36" s="369"/>
      <c r="L36" s="369"/>
      <c r="M36" s="369"/>
      <c r="N36" s="369"/>
      <c r="O36" s="369"/>
      <c r="P36" s="369"/>
      <c r="R36" s="365" t="s">
        <v>219</v>
      </c>
      <c r="S36" s="365"/>
      <c r="T36" s="414" t="s">
        <v>481</v>
      </c>
      <c r="U36" s="414"/>
      <c r="V36" s="414"/>
      <c r="W36" s="414"/>
      <c r="X36" s="414"/>
      <c r="Y36" s="414"/>
      <c r="Z36" s="414"/>
      <c r="AA36" s="414"/>
      <c r="AB36" s="414"/>
      <c r="AC36" s="414"/>
      <c r="AD36" s="414"/>
      <c r="AE36" s="414"/>
      <c r="AF36" s="414"/>
      <c r="AH36" s="365" t="s">
        <v>219</v>
      </c>
      <c r="AI36" s="365"/>
      <c r="AJ36" s="398"/>
      <c r="AK36" s="398"/>
      <c r="AL36" s="398"/>
      <c r="AM36" s="398"/>
      <c r="AN36" s="398"/>
      <c r="AO36" s="398"/>
      <c r="AP36" s="398"/>
      <c r="AQ36" s="398"/>
      <c r="AR36" s="398"/>
      <c r="AS36" s="398"/>
      <c r="AT36" s="398"/>
      <c r="AU36" s="398"/>
      <c r="AV36" s="398"/>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Y86"/>
  <sheetViews>
    <sheetView showGridLines="0" zoomScale="70" zoomScaleNormal="70" workbookViewId="0">
      <selection activeCell="V31" sqref="V31"/>
    </sheetView>
  </sheetViews>
  <sheetFormatPr baseColWidth="10" defaultColWidth="11.42578125" defaultRowHeight="15" x14ac:dyDescent="0.25"/>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7.28515625" style="97" customWidth="1"/>
    <col min="21" max="21" width="6.5703125" style="97" customWidth="1"/>
    <col min="22" max="22" width="7.28515625" style="97" customWidth="1"/>
    <col min="23" max="23" width="6.85546875" style="97" customWidth="1"/>
    <col min="24" max="24" width="5.7109375" style="97" bestFit="1" customWidth="1"/>
    <col min="25" max="25" width="6.5703125" style="97" customWidth="1"/>
    <col min="26" max="26" width="6.42578125" style="97" customWidth="1"/>
    <col min="27" max="27" width="7" style="97" customWidth="1"/>
    <col min="28" max="28" width="7.5703125" style="97" customWidth="1"/>
    <col min="29" max="29" width="6.5703125" style="97" customWidth="1"/>
    <col min="30" max="30" width="16.42578125" style="97" customWidth="1"/>
    <col min="31" max="32" width="11.42578125" style="97"/>
    <col min="34" max="34" width="5.85546875" style="97" customWidth="1"/>
    <col min="35" max="35" width="6.7109375" style="97" customWidth="1"/>
    <col min="36" max="36" width="5.7109375" style="97" bestFit="1" customWidth="1"/>
    <col min="37" max="37" width="6.5703125" style="97" customWidth="1"/>
    <col min="38" max="38" width="5.7109375" style="97" bestFit="1" customWidth="1"/>
    <col min="39" max="40" width="4.85546875" style="97" bestFit="1" customWidth="1"/>
    <col min="41" max="41" width="6.5703125" style="97" customWidth="1"/>
    <col min="42" max="42" width="4.85546875" style="97" bestFit="1" customWidth="1"/>
    <col min="43" max="44" width="5.28515625" style="97" bestFit="1" customWidth="1"/>
    <col min="45" max="45" width="6.5703125" style="97" customWidth="1"/>
    <col min="46" max="46" width="16.42578125" style="97" customWidth="1"/>
    <col min="47" max="16384" width="11.42578125" style="97"/>
  </cols>
  <sheetData>
    <row r="1" spans="2:48" ht="21" customHeight="1" x14ac:dyDescent="0.25">
      <c r="B1" s="345" t="s">
        <v>220</v>
      </c>
      <c r="C1" s="346"/>
      <c r="D1" s="346"/>
      <c r="E1" s="346"/>
      <c r="F1" s="346"/>
      <c r="G1" s="346"/>
      <c r="H1" s="346"/>
      <c r="I1" s="346"/>
      <c r="J1" s="346"/>
      <c r="K1" s="346"/>
      <c r="L1" s="346"/>
      <c r="M1" s="346"/>
      <c r="N1" s="346"/>
      <c r="O1" s="346"/>
      <c r="P1" s="346"/>
      <c r="R1" s="345" t="s">
        <v>372</v>
      </c>
      <c r="S1" s="346"/>
      <c r="T1" s="346"/>
      <c r="U1" s="346"/>
      <c r="V1" s="346"/>
      <c r="W1" s="346"/>
      <c r="X1" s="346"/>
      <c r="Y1" s="346"/>
      <c r="Z1" s="346"/>
      <c r="AA1" s="346"/>
      <c r="AB1" s="346"/>
      <c r="AC1" s="346"/>
      <c r="AD1" s="346"/>
      <c r="AE1" s="346"/>
      <c r="AF1" s="346"/>
      <c r="AH1" s="345" t="s">
        <v>221</v>
      </c>
      <c r="AI1" s="346"/>
      <c r="AJ1" s="346"/>
      <c r="AK1" s="346"/>
      <c r="AL1" s="346"/>
      <c r="AM1" s="346"/>
      <c r="AN1" s="346"/>
      <c r="AO1" s="346"/>
      <c r="AP1" s="346"/>
      <c r="AQ1" s="346"/>
      <c r="AR1" s="346"/>
      <c r="AS1" s="346"/>
      <c r="AT1" s="346"/>
      <c r="AU1" s="346"/>
      <c r="AV1" s="346"/>
    </row>
    <row r="2" spans="2:48" ht="20.25" customHeight="1" x14ac:dyDescent="0.25">
      <c r="B2" s="347"/>
      <c r="C2" s="347"/>
      <c r="D2" s="347"/>
      <c r="E2" s="347"/>
      <c r="F2" s="347"/>
      <c r="G2" s="347"/>
      <c r="H2" s="347"/>
      <c r="I2" s="347"/>
      <c r="J2" s="347"/>
      <c r="K2" s="347"/>
      <c r="L2" s="347"/>
      <c r="M2" s="347"/>
      <c r="N2" s="347"/>
      <c r="O2" s="347"/>
      <c r="P2" s="347"/>
      <c r="R2" s="347"/>
      <c r="S2" s="347"/>
      <c r="T2" s="347"/>
      <c r="U2" s="347"/>
      <c r="V2" s="347"/>
      <c r="W2" s="347"/>
      <c r="X2" s="347"/>
      <c r="Y2" s="347"/>
      <c r="Z2" s="347"/>
      <c r="AA2" s="347"/>
      <c r="AB2" s="347"/>
      <c r="AC2" s="347"/>
      <c r="AD2" s="347"/>
      <c r="AE2" s="347"/>
      <c r="AF2" s="347"/>
      <c r="AH2" s="347"/>
      <c r="AI2" s="347"/>
      <c r="AJ2" s="347"/>
      <c r="AK2" s="347"/>
      <c r="AL2" s="347"/>
      <c r="AM2" s="347"/>
      <c r="AN2" s="347"/>
      <c r="AO2" s="347"/>
      <c r="AP2" s="347"/>
      <c r="AQ2" s="347"/>
      <c r="AR2" s="347"/>
      <c r="AS2" s="347"/>
      <c r="AT2" s="347"/>
      <c r="AU2" s="347"/>
      <c r="AV2" s="347"/>
    </row>
    <row r="3" spans="2:48" x14ac:dyDescent="0.25">
      <c r="B3" s="348" t="s">
        <v>202</v>
      </c>
      <c r="C3" s="348"/>
      <c r="D3" s="348"/>
      <c r="E3" s="348"/>
      <c r="F3" s="348"/>
      <c r="G3" s="348"/>
      <c r="H3" s="348"/>
      <c r="I3" s="348"/>
      <c r="J3" s="348"/>
      <c r="K3" s="348"/>
      <c r="L3" s="348"/>
      <c r="M3" s="348"/>
      <c r="N3" s="348"/>
      <c r="O3" s="348"/>
      <c r="P3" s="348"/>
      <c r="R3" s="348" t="s">
        <v>202</v>
      </c>
      <c r="S3" s="348"/>
      <c r="T3" s="348"/>
      <c r="U3" s="348"/>
      <c r="V3" s="348"/>
      <c r="W3" s="348"/>
      <c r="X3" s="348"/>
      <c r="Y3" s="348"/>
      <c r="Z3" s="348"/>
      <c r="AA3" s="348"/>
      <c r="AB3" s="348"/>
      <c r="AC3" s="348"/>
      <c r="AD3" s="348"/>
      <c r="AE3" s="348"/>
      <c r="AF3" s="348"/>
      <c r="AH3" s="348" t="s">
        <v>202</v>
      </c>
      <c r="AI3" s="348"/>
      <c r="AJ3" s="348"/>
      <c r="AK3" s="348"/>
      <c r="AL3" s="348"/>
      <c r="AM3" s="348"/>
      <c r="AN3" s="348"/>
      <c r="AO3" s="348"/>
      <c r="AP3" s="348"/>
      <c r="AQ3" s="348"/>
      <c r="AR3" s="348"/>
      <c r="AS3" s="348"/>
      <c r="AT3" s="348"/>
      <c r="AU3" s="348"/>
      <c r="AV3" s="348"/>
    </row>
    <row r="4" spans="2:48" s="111" customFormat="1" ht="30"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258</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c r="AG4"/>
      <c r="AH4" s="148" t="s">
        <v>203</v>
      </c>
      <c r="AI4" s="148" t="s">
        <v>204</v>
      </c>
      <c r="AJ4" s="148" t="s">
        <v>205</v>
      </c>
      <c r="AK4" s="148" t="s">
        <v>206</v>
      </c>
      <c r="AL4" s="148" t="s">
        <v>207</v>
      </c>
      <c r="AM4" s="148" t="s">
        <v>208</v>
      </c>
      <c r="AN4" s="148" t="s">
        <v>209</v>
      </c>
      <c r="AO4" s="148" t="s">
        <v>210</v>
      </c>
      <c r="AP4" s="148" t="s">
        <v>211</v>
      </c>
      <c r="AQ4" s="148" t="s">
        <v>212</v>
      </c>
      <c r="AR4" s="148" t="s">
        <v>213</v>
      </c>
      <c r="AS4" s="148" t="s">
        <v>214</v>
      </c>
      <c r="AT4" s="148" t="s">
        <v>215</v>
      </c>
      <c r="AU4" s="148" t="s">
        <v>216</v>
      </c>
      <c r="AV4" s="148" t="s">
        <v>217</v>
      </c>
    </row>
    <row r="5" spans="2:48" s="144" customFormat="1" ht="21.75" customHeight="1" x14ac:dyDescent="0.25">
      <c r="B5" s="142"/>
      <c r="C5" s="142"/>
      <c r="D5" s="142"/>
      <c r="E5" s="142"/>
      <c r="F5" s="142"/>
      <c r="G5" s="142"/>
      <c r="H5" s="142"/>
      <c r="I5" s="142"/>
      <c r="J5" s="142"/>
      <c r="K5" s="142"/>
      <c r="L5" s="142"/>
      <c r="M5" s="143"/>
      <c r="N5" s="141">
        <f>+(E5+I5+M5)/3</f>
        <v>0</v>
      </c>
      <c r="O5" s="141">
        <v>0.85</v>
      </c>
      <c r="P5" s="141">
        <v>1</v>
      </c>
      <c r="R5" s="142"/>
      <c r="S5" s="142"/>
      <c r="T5" s="142"/>
      <c r="U5" s="142"/>
      <c r="V5" s="142"/>
      <c r="W5" s="142"/>
      <c r="X5" s="142"/>
      <c r="Y5" s="142"/>
      <c r="Z5" s="142"/>
      <c r="AA5" s="142"/>
      <c r="AB5" s="142"/>
      <c r="AC5" s="143"/>
      <c r="AD5" s="141">
        <f>+(U5+Y5+AC5)/3</f>
        <v>0</v>
      </c>
      <c r="AE5" s="141">
        <v>0.9</v>
      </c>
      <c r="AF5" s="141">
        <v>1</v>
      </c>
      <c r="AG5"/>
      <c r="AH5" s="142"/>
      <c r="AI5" s="142"/>
      <c r="AJ5" s="142"/>
      <c r="AK5" s="142"/>
      <c r="AL5" s="142"/>
      <c r="AM5" s="142"/>
      <c r="AN5" s="142"/>
      <c r="AO5" s="142"/>
      <c r="AP5" s="142"/>
      <c r="AQ5" s="142"/>
      <c r="AR5" s="142"/>
      <c r="AS5" s="143"/>
      <c r="AT5" s="141">
        <f>+(AK5+AO5+AS5)/3</f>
        <v>0</v>
      </c>
      <c r="AU5" s="141">
        <v>1</v>
      </c>
      <c r="AV5" s="141"/>
    </row>
    <row r="6" spans="2:48" ht="16.5" customHeight="1" x14ac:dyDescent="0.25">
      <c r="B6" s="140">
        <f>+$O$5</f>
        <v>0.85</v>
      </c>
      <c r="C6" s="139">
        <f t="shared" ref="C6:M6" si="0">+$O$5</f>
        <v>0.85</v>
      </c>
      <c r="D6" s="139">
        <f t="shared" si="0"/>
        <v>0.85</v>
      </c>
      <c r="E6" s="139">
        <f t="shared" si="0"/>
        <v>0.85</v>
      </c>
      <c r="F6" s="139">
        <f t="shared" si="0"/>
        <v>0.85</v>
      </c>
      <c r="G6" s="139">
        <f t="shared" si="0"/>
        <v>0.85</v>
      </c>
      <c r="H6" s="139">
        <f t="shared" si="0"/>
        <v>0.85</v>
      </c>
      <c r="I6" s="139">
        <f t="shared" si="0"/>
        <v>0.85</v>
      </c>
      <c r="J6" s="139">
        <f t="shared" si="0"/>
        <v>0.85</v>
      </c>
      <c r="K6" s="139">
        <f t="shared" si="0"/>
        <v>0.85</v>
      </c>
      <c r="L6" s="139">
        <f t="shared" si="0"/>
        <v>0.85</v>
      </c>
      <c r="M6" s="139">
        <f t="shared" si="0"/>
        <v>0.85</v>
      </c>
      <c r="N6" s="120"/>
      <c r="O6" s="120"/>
      <c r="P6" s="121"/>
      <c r="R6" s="221">
        <f>AE5</f>
        <v>0.9</v>
      </c>
      <c r="S6" s="220">
        <f>$AE$5</f>
        <v>0.9</v>
      </c>
      <c r="T6" s="220">
        <f t="shared" ref="T6:AC6" si="1">$AE$5</f>
        <v>0.9</v>
      </c>
      <c r="U6" s="220">
        <f t="shared" si="1"/>
        <v>0.9</v>
      </c>
      <c r="V6" s="220">
        <f t="shared" si="1"/>
        <v>0.9</v>
      </c>
      <c r="W6" s="220">
        <f t="shared" si="1"/>
        <v>0.9</v>
      </c>
      <c r="X6" s="220">
        <f t="shared" si="1"/>
        <v>0.9</v>
      </c>
      <c r="Y6" s="220">
        <f t="shared" si="1"/>
        <v>0.9</v>
      </c>
      <c r="Z6" s="220">
        <f t="shared" si="1"/>
        <v>0.9</v>
      </c>
      <c r="AA6" s="220">
        <f t="shared" si="1"/>
        <v>0.9</v>
      </c>
      <c r="AB6" s="220">
        <f t="shared" si="1"/>
        <v>0.9</v>
      </c>
      <c r="AC6" s="220">
        <f t="shared" si="1"/>
        <v>0.9</v>
      </c>
      <c r="AD6" s="139"/>
      <c r="AE6" s="139"/>
      <c r="AF6" s="147"/>
      <c r="AH6" s="140">
        <f>+$AU$5</f>
        <v>1</v>
      </c>
      <c r="AI6" s="139">
        <f t="shared" ref="AI6:AS6" si="2">+$AU$5</f>
        <v>1</v>
      </c>
      <c r="AJ6" s="139">
        <f t="shared" si="2"/>
        <v>1</v>
      </c>
      <c r="AK6" s="139">
        <f t="shared" si="2"/>
        <v>1</v>
      </c>
      <c r="AL6" s="139">
        <f t="shared" si="2"/>
        <v>1</v>
      </c>
      <c r="AM6" s="139">
        <f t="shared" si="2"/>
        <v>1</v>
      </c>
      <c r="AN6" s="139">
        <f t="shared" si="2"/>
        <v>1</v>
      </c>
      <c r="AO6" s="139">
        <f t="shared" si="2"/>
        <v>1</v>
      </c>
      <c r="AP6" s="139">
        <f t="shared" si="2"/>
        <v>1</v>
      </c>
      <c r="AQ6" s="139">
        <f t="shared" si="2"/>
        <v>1</v>
      </c>
      <c r="AR6" s="139">
        <f t="shared" si="2"/>
        <v>1</v>
      </c>
      <c r="AS6" s="139">
        <f t="shared" si="2"/>
        <v>1</v>
      </c>
      <c r="AT6" s="139"/>
      <c r="AU6" s="139"/>
      <c r="AV6" s="147"/>
    </row>
    <row r="7" spans="2:48" x14ac:dyDescent="0.25">
      <c r="B7" s="353"/>
      <c r="C7" s="354"/>
      <c r="D7" s="354"/>
      <c r="E7" s="354"/>
      <c r="F7" s="354"/>
      <c r="G7" s="354"/>
      <c r="H7" s="354"/>
      <c r="I7" s="354"/>
      <c r="J7" s="354"/>
      <c r="K7" s="354"/>
      <c r="L7" s="354"/>
      <c r="M7" s="354"/>
      <c r="N7" s="354"/>
      <c r="O7" s="354"/>
      <c r="P7" s="355"/>
      <c r="R7" s="353" t="s">
        <v>373</v>
      </c>
      <c r="S7" s="354"/>
      <c r="T7" s="354"/>
      <c r="U7" s="354"/>
      <c r="V7" s="354"/>
      <c r="W7" s="354"/>
      <c r="X7" s="354"/>
      <c r="Y7" s="354"/>
      <c r="Z7" s="354"/>
      <c r="AA7" s="354"/>
      <c r="AB7" s="354"/>
      <c r="AC7" s="354"/>
      <c r="AD7" s="354"/>
      <c r="AE7" s="354"/>
      <c r="AF7" s="355"/>
      <c r="AH7" s="353"/>
      <c r="AI7" s="354"/>
      <c r="AJ7" s="354"/>
      <c r="AK7" s="354"/>
      <c r="AL7" s="354"/>
      <c r="AM7" s="354"/>
      <c r="AN7" s="354"/>
      <c r="AO7" s="354"/>
      <c r="AP7" s="354"/>
      <c r="AQ7" s="354"/>
      <c r="AR7" s="354"/>
      <c r="AS7" s="354"/>
      <c r="AT7" s="354"/>
      <c r="AU7" s="354"/>
      <c r="AV7" s="355"/>
    </row>
    <row r="8" spans="2:48"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c r="AH8" s="353"/>
      <c r="AI8" s="354"/>
      <c r="AJ8" s="354"/>
      <c r="AK8" s="354"/>
      <c r="AL8" s="354"/>
      <c r="AM8" s="354"/>
      <c r="AN8" s="354"/>
      <c r="AO8" s="354"/>
      <c r="AP8" s="354"/>
      <c r="AQ8" s="354"/>
      <c r="AR8" s="354"/>
      <c r="AS8" s="354"/>
      <c r="AT8" s="354"/>
      <c r="AU8" s="354"/>
      <c r="AV8" s="355"/>
    </row>
    <row r="9" spans="2:48"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c r="AH9" s="353"/>
      <c r="AI9" s="354"/>
      <c r="AJ9" s="354"/>
      <c r="AK9" s="354"/>
      <c r="AL9" s="354"/>
      <c r="AM9" s="354"/>
      <c r="AN9" s="354"/>
      <c r="AO9" s="354"/>
      <c r="AP9" s="354"/>
      <c r="AQ9" s="354"/>
      <c r="AR9" s="354"/>
      <c r="AS9" s="354"/>
      <c r="AT9" s="354"/>
      <c r="AU9" s="354"/>
      <c r="AV9" s="355"/>
    </row>
    <row r="10" spans="2:48"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c r="AH10" s="353"/>
      <c r="AI10" s="354"/>
      <c r="AJ10" s="354"/>
      <c r="AK10" s="354"/>
      <c r="AL10" s="354"/>
      <c r="AM10" s="354"/>
      <c r="AN10" s="354"/>
      <c r="AO10" s="354"/>
      <c r="AP10" s="354"/>
      <c r="AQ10" s="354"/>
      <c r="AR10" s="354"/>
      <c r="AS10" s="354"/>
      <c r="AT10" s="354"/>
      <c r="AU10" s="354"/>
      <c r="AV10" s="355"/>
    </row>
    <row r="11" spans="2:48"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c r="AH11" s="353"/>
      <c r="AI11" s="354"/>
      <c r="AJ11" s="354"/>
      <c r="AK11" s="354"/>
      <c r="AL11" s="354"/>
      <c r="AM11" s="354"/>
      <c r="AN11" s="354"/>
      <c r="AO11" s="354"/>
      <c r="AP11" s="354"/>
      <c r="AQ11" s="354"/>
      <c r="AR11" s="354"/>
      <c r="AS11" s="354"/>
      <c r="AT11" s="354"/>
      <c r="AU11" s="354"/>
      <c r="AV11" s="355"/>
    </row>
    <row r="12" spans="2:48"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c r="AH12" s="353"/>
      <c r="AI12" s="354"/>
      <c r="AJ12" s="354"/>
      <c r="AK12" s="354"/>
      <c r="AL12" s="354"/>
      <c r="AM12" s="354"/>
      <c r="AN12" s="354"/>
      <c r="AO12" s="354"/>
      <c r="AP12" s="354"/>
      <c r="AQ12" s="354"/>
      <c r="AR12" s="354"/>
      <c r="AS12" s="354"/>
      <c r="AT12" s="354"/>
      <c r="AU12" s="354"/>
      <c r="AV12" s="355"/>
    </row>
    <row r="13" spans="2:48"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c r="AH13" s="353"/>
      <c r="AI13" s="354"/>
      <c r="AJ13" s="354"/>
      <c r="AK13" s="354"/>
      <c r="AL13" s="354"/>
      <c r="AM13" s="354"/>
      <c r="AN13" s="354"/>
      <c r="AO13" s="354"/>
      <c r="AP13" s="354"/>
      <c r="AQ13" s="354"/>
      <c r="AR13" s="354"/>
      <c r="AS13" s="354"/>
      <c r="AT13" s="354"/>
      <c r="AU13" s="354"/>
      <c r="AV13" s="355"/>
    </row>
    <row r="14" spans="2:48"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c r="AH14" s="353"/>
      <c r="AI14" s="354"/>
      <c r="AJ14" s="354"/>
      <c r="AK14" s="354"/>
      <c r="AL14" s="354"/>
      <c r="AM14" s="354"/>
      <c r="AN14" s="354"/>
      <c r="AO14" s="354"/>
      <c r="AP14" s="354"/>
      <c r="AQ14" s="354"/>
      <c r="AR14" s="354"/>
      <c r="AS14" s="354"/>
      <c r="AT14" s="354"/>
      <c r="AU14" s="354"/>
      <c r="AV14" s="355"/>
    </row>
    <row r="15" spans="2:48"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c r="AH15" s="353"/>
      <c r="AI15" s="354"/>
      <c r="AJ15" s="354"/>
      <c r="AK15" s="354"/>
      <c r="AL15" s="354"/>
      <c r="AM15" s="354"/>
      <c r="AN15" s="354"/>
      <c r="AO15" s="354"/>
      <c r="AP15" s="354"/>
      <c r="AQ15" s="354"/>
      <c r="AR15" s="354"/>
      <c r="AS15" s="354"/>
      <c r="AT15" s="354"/>
      <c r="AU15" s="354"/>
      <c r="AV15" s="355"/>
    </row>
    <row r="16" spans="2:48"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c r="AH16" s="353"/>
      <c r="AI16" s="354"/>
      <c r="AJ16" s="354"/>
      <c r="AK16" s="354"/>
      <c r="AL16" s="354"/>
      <c r="AM16" s="354"/>
      <c r="AN16" s="354"/>
      <c r="AO16" s="354"/>
      <c r="AP16" s="354"/>
      <c r="AQ16" s="354"/>
      <c r="AR16" s="354"/>
      <c r="AS16" s="354"/>
      <c r="AT16" s="354"/>
      <c r="AU16" s="354"/>
      <c r="AV16" s="355"/>
    </row>
    <row r="17" spans="2:5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c r="AH17" s="353"/>
      <c r="AI17" s="354"/>
      <c r="AJ17" s="354"/>
      <c r="AK17" s="354"/>
      <c r="AL17" s="354"/>
      <c r="AM17" s="354"/>
      <c r="AN17" s="354"/>
      <c r="AO17" s="354"/>
      <c r="AP17" s="354"/>
      <c r="AQ17" s="354"/>
      <c r="AR17" s="354"/>
      <c r="AS17" s="354"/>
      <c r="AT17" s="354"/>
      <c r="AU17" s="354"/>
      <c r="AV17" s="355"/>
    </row>
    <row r="18" spans="2:5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c r="AH18" s="353"/>
      <c r="AI18" s="354"/>
      <c r="AJ18" s="354"/>
      <c r="AK18" s="354"/>
      <c r="AL18" s="354"/>
      <c r="AM18" s="354"/>
      <c r="AN18" s="354"/>
      <c r="AO18" s="354"/>
      <c r="AP18" s="354"/>
      <c r="AQ18" s="354"/>
      <c r="AR18" s="354"/>
      <c r="AS18" s="354"/>
      <c r="AT18" s="354"/>
      <c r="AU18" s="354"/>
      <c r="AV18" s="355"/>
    </row>
    <row r="19" spans="2:5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c r="AH19" s="353"/>
      <c r="AI19" s="354"/>
      <c r="AJ19" s="354"/>
      <c r="AK19" s="354"/>
      <c r="AL19" s="354"/>
      <c r="AM19" s="354"/>
      <c r="AN19" s="354"/>
      <c r="AO19" s="354"/>
      <c r="AP19" s="354"/>
      <c r="AQ19" s="354"/>
      <c r="AR19" s="354"/>
      <c r="AS19" s="354"/>
      <c r="AT19" s="354"/>
      <c r="AU19" s="354"/>
      <c r="AV19" s="355"/>
    </row>
    <row r="20" spans="2:5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c r="AH20" s="353"/>
      <c r="AI20" s="354"/>
      <c r="AJ20" s="354"/>
      <c r="AK20" s="354"/>
      <c r="AL20" s="354"/>
      <c r="AM20" s="354"/>
      <c r="AN20" s="354"/>
      <c r="AO20" s="354"/>
      <c r="AP20" s="354"/>
      <c r="AQ20" s="354"/>
      <c r="AR20" s="354"/>
      <c r="AS20" s="354"/>
      <c r="AT20" s="354"/>
      <c r="AU20" s="354"/>
      <c r="AV20" s="355"/>
    </row>
    <row r="21" spans="2:5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c r="AH21" s="353"/>
      <c r="AI21" s="354"/>
      <c r="AJ21" s="354"/>
      <c r="AK21" s="354"/>
      <c r="AL21" s="354"/>
      <c r="AM21" s="354"/>
      <c r="AN21" s="354"/>
      <c r="AO21" s="354"/>
      <c r="AP21" s="354"/>
      <c r="AQ21" s="354"/>
      <c r="AR21" s="354"/>
      <c r="AS21" s="354"/>
      <c r="AT21" s="354"/>
      <c r="AU21" s="354"/>
      <c r="AV21" s="355"/>
    </row>
    <row r="22" spans="2:51" x14ac:dyDescent="0.25">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c r="AH22" s="353"/>
      <c r="AI22" s="354"/>
      <c r="AJ22" s="354"/>
      <c r="AK22" s="354"/>
      <c r="AL22" s="354"/>
      <c r="AM22" s="354"/>
      <c r="AN22" s="354"/>
      <c r="AO22" s="354"/>
      <c r="AP22" s="354"/>
      <c r="AQ22" s="354"/>
      <c r="AR22" s="354"/>
      <c r="AS22" s="354"/>
      <c r="AT22" s="354"/>
      <c r="AU22" s="354"/>
      <c r="AV22" s="355"/>
    </row>
    <row r="23" spans="2:51" x14ac:dyDescent="0.25">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c r="AH23" s="356"/>
      <c r="AI23" s="357"/>
      <c r="AJ23" s="357"/>
      <c r="AK23" s="357"/>
      <c r="AL23" s="357"/>
      <c r="AM23" s="357"/>
      <c r="AN23" s="357"/>
      <c r="AO23" s="357"/>
      <c r="AP23" s="357"/>
      <c r="AQ23" s="357"/>
      <c r="AR23" s="357"/>
      <c r="AS23" s="357"/>
      <c r="AT23" s="357"/>
      <c r="AU23" s="357"/>
      <c r="AV23" s="358"/>
    </row>
    <row r="24" spans="2:51"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c r="AH24" s="348" t="s">
        <v>218</v>
      </c>
      <c r="AI24" s="348"/>
      <c r="AJ24" s="348"/>
      <c r="AK24" s="348"/>
      <c r="AL24" s="348"/>
      <c r="AM24" s="348"/>
      <c r="AN24" s="348"/>
      <c r="AO24" s="348"/>
      <c r="AP24" s="348"/>
      <c r="AQ24" s="348"/>
      <c r="AR24" s="348"/>
      <c r="AS24" s="348"/>
      <c r="AT24" s="348"/>
      <c r="AU24" s="348"/>
      <c r="AV24" s="348"/>
    </row>
    <row r="25" spans="2:51" s="113" customFormat="1" ht="39" customHeight="1" x14ac:dyDescent="0.25">
      <c r="B25" s="365" t="s">
        <v>72</v>
      </c>
      <c r="C25" s="365"/>
      <c r="D25" s="415"/>
      <c r="E25" s="415"/>
      <c r="F25" s="415"/>
      <c r="G25" s="415"/>
      <c r="H25" s="415"/>
      <c r="I25" s="415"/>
      <c r="J25" s="415"/>
      <c r="K25" s="415"/>
      <c r="L25" s="415"/>
      <c r="M25" s="415"/>
      <c r="N25" s="415"/>
      <c r="O25" s="415"/>
      <c r="P25" s="415"/>
      <c r="R25" s="365" t="s">
        <v>72</v>
      </c>
      <c r="S25" s="365"/>
      <c r="T25" s="415"/>
      <c r="U25" s="415"/>
      <c r="V25" s="415"/>
      <c r="W25" s="415"/>
      <c r="X25" s="415"/>
      <c r="Y25" s="415"/>
      <c r="Z25" s="415"/>
      <c r="AA25" s="415"/>
      <c r="AB25" s="415"/>
      <c r="AC25" s="415"/>
      <c r="AD25" s="415"/>
      <c r="AE25" s="415"/>
      <c r="AF25" s="415"/>
      <c r="AG25"/>
      <c r="AH25" s="365" t="s">
        <v>72</v>
      </c>
      <c r="AI25" s="365"/>
      <c r="AJ25" s="415"/>
      <c r="AK25" s="415"/>
      <c r="AL25" s="415"/>
      <c r="AM25" s="415"/>
      <c r="AN25" s="415"/>
      <c r="AO25" s="415"/>
      <c r="AP25" s="415"/>
      <c r="AQ25" s="415"/>
      <c r="AR25" s="415"/>
      <c r="AS25" s="415"/>
      <c r="AT25" s="415"/>
      <c r="AU25" s="415"/>
      <c r="AV25" s="415"/>
    </row>
    <row r="27" spans="2:51" x14ac:dyDescent="0.25">
      <c r="AX27" s="359"/>
      <c r="AY27" s="359"/>
    </row>
    <row r="28" spans="2:51" x14ac:dyDescent="0.25">
      <c r="AX28" s="359"/>
      <c r="AY28" s="359"/>
    </row>
    <row r="29" spans="2:51" x14ac:dyDescent="0.25">
      <c r="AX29" s="359"/>
      <c r="AY29" s="359"/>
    </row>
    <row r="30" spans="2:51" x14ac:dyDescent="0.25">
      <c r="AX30" s="359"/>
      <c r="AY30" s="359"/>
    </row>
    <row r="31" spans="2:51" x14ac:dyDescent="0.25">
      <c r="AX31" s="359"/>
      <c r="AY31" s="359"/>
    </row>
    <row r="32" spans="2:51" x14ac:dyDescent="0.25">
      <c r="AX32" s="359"/>
      <c r="AY32" s="359"/>
    </row>
    <row r="33" spans="50:51" x14ac:dyDescent="0.25">
      <c r="AX33" s="359"/>
      <c r="AY33" s="359"/>
    </row>
    <row r="34" spans="50:51" x14ac:dyDescent="0.25">
      <c r="AX34" s="359"/>
      <c r="AY34" s="359"/>
    </row>
    <row r="35" spans="50:51" x14ac:dyDescent="0.25">
      <c r="AX35" s="359"/>
      <c r="AY35" s="359"/>
    </row>
    <row r="36" spans="50:51" x14ac:dyDescent="0.25">
      <c r="AX36" s="359"/>
      <c r="AY36" s="359"/>
    </row>
    <row r="37" spans="50:51" x14ac:dyDescent="0.25">
      <c r="AX37" s="359"/>
      <c r="AY37" s="359"/>
    </row>
    <row r="38" spans="50:51" x14ac:dyDescent="0.25">
      <c r="AX38" s="359"/>
      <c r="AY38" s="359"/>
    </row>
    <row r="39" spans="50:51" x14ac:dyDescent="0.25">
      <c r="AX39" s="359"/>
      <c r="AY39" s="359"/>
    </row>
    <row r="40" spans="50:51" x14ac:dyDescent="0.25">
      <c r="AX40" s="359"/>
      <c r="AY40" s="359"/>
    </row>
    <row r="41" spans="50:51" x14ac:dyDescent="0.25">
      <c r="AX41" s="359"/>
      <c r="AY41" s="359"/>
    </row>
    <row r="42" spans="50:51" x14ac:dyDescent="0.25">
      <c r="AX42" s="359"/>
      <c r="AY42" s="359"/>
    </row>
    <row r="43" spans="50:51" x14ac:dyDescent="0.25">
      <c r="AX43" s="359"/>
      <c r="AY43" s="359"/>
    </row>
    <row r="44" spans="50:51" x14ac:dyDescent="0.25">
      <c r="AX44" s="359"/>
      <c r="AY44" s="359"/>
    </row>
    <row r="45" spans="50:51" x14ac:dyDescent="0.25">
      <c r="AX45" s="359"/>
      <c r="AY45" s="359"/>
    </row>
    <row r="46" spans="50:51" x14ac:dyDescent="0.25">
      <c r="AX46" s="359"/>
      <c r="AY46" s="359"/>
    </row>
    <row r="47" spans="50:51" x14ac:dyDescent="0.25">
      <c r="AX47" s="359"/>
      <c r="AY47" s="359"/>
    </row>
    <row r="48" spans="50:51" x14ac:dyDescent="0.25">
      <c r="AX48" s="359"/>
      <c r="AY48" s="359"/>
    </row>
    <row r="49" spans="50:51" x14ac:dyDescent="0.25">
      <c r="AX49" s="359"/>
      <c r="AY49" s="359"/>
    </row>
    <row r="50" spans="50:51" x14ac:dyDescent="0.25">
      <c r="AX50" s="359"/>
      <c r="AY50" s="359"/>
    </row>
    <row r="51" spans="50:51" x14ac:dyDescent="0.25">
      <c r="AX51" s="359"/>
      <c r="AY51" s="359"/>
    </row>
    <row r="52" spans="50:51" x14ac:dyDescent="0.25">
      <c r="AX52" s="359"/>
      <c r="AY52" s="359"/>
    </row>
    <row r="53" spans="50:51" x14ac:dyDescent="0.25">
      <c r="AX53" s="359"/>
      <c r="AY53" s="359"/>
    </row>
    <row r="54" spans="50:51" x14ac:dyDescent="0.25">
      <c r="AX54" s="359"/>
      <c r="AY54" s="359"/>
    </row>
    <row r="55" spans="50:51" x14ac:dyDescent="0.25">
      <c r="AX55" s="359"/>
      <c r="AY55" s="359"/>
    </row>
    <row r="56" spans="50:51" x14ac:dyDescent="0.25">
      <c r="AX56" s="359"/>
      <c r="AY56" s="359"/>
    </row>
    <row r="57" spans="50:51" x14ac:dyDescent="0.25">
      <c r="AX57" s="359"/>
      <c r="AY57" s="359"/>
    </row>
    <row r="58" spans="50:51" x14ac:dyDescent="0.25">
      <c r="AX58" s="359"/>
      <c r="AY58" s="359"/>
    </row>
    <row r="59" spans="50:51" x14ac:dyDescent="0.25">
      <c r="AX59" s="359"/>
      <c r="AY59" s="359"/>
    </row>
    <row r="60" spans="50:51" x14ac:dyDescent="0.25">
      <c r="AX60" s="359"/>
      <c r="AY60" s="359"/>
    </row>
    <row r="61" spans="50:51" x14ac:dyDescent="0.25">
      <c r="AX61" s="359"/>
      <c r="AY61" s="359"/>
    </row>
    <row r="62" spans="50:51" x14ac:dyDescent="0.25">
      <c r="AX62" s="359"/>
      <c r="AY62" s="359"/>
    </row>
    <row r="63" spans="50:51" x14ac:dyDescent="0.25">
      <c r="AX63" s="359"/>
      <c r="AY63" s="359"/>
    </row>
    <row r="64" spans="50:51" x14ac:dyDescent="0.25">
      <c r="AX64" s="359"/>
      <c r="AY64" s="359"/>
    </row>
    <row r="65" spans="50:51" x14ac:dyDescent="0.25">
      <c r="AX65" s="359"/>
      <c r="AY65" s="359"/>
    </row>
    <row r="66" spans="50:51" x14ac:dyDescent="0.25">
      <c r="AX66" s="359"/>
      <c r="AY66" s="359"/>
    </row>
    <row r="67" spans="50:51" x14ac:dyDescent="0.25">
      <c r="AX67" s="359"/>
      <c r="AY67" s="359"/>
    </row>
    <row r="68" spans="50:51" x14ac:dyDescent="0.25">
      <c r="AX68" s="359"/>
      <c r="AY68" s="359"/>
    </row>
    <row r="69" spans="50:51" x14ac:dyDescent="0.25">
      <c r="AX69" s="359"/>
      <c r="AY69" s="359"/>
    </row>
    <row r="70" spans="50:51" x14ac:dyDescent="0.25">
      <c r="AX70" s="359"/>
      <c r="AY70" s="359"/>
    </row>
    <row r="71" spans="50:51" x14ac:dyDescent="0.25">
      <c r="AX71" s="359"/>
      <c r="AY71" s="359"/>
    </row>
    <row r="72" spans="50:51" x14ac:dyDescent="0.25">
      <c r="AX72" s="359"/>
      <c r="AY72" s="359"/>
    </row>
    <row r="73" spans="50:51" x14ac:dyDescent="0.25">
      <c r="AX73" s="359"/>
      <c r="AY73" s="359"/>
    </row>
    <row r="74" spans="50:51" x14ac:dyDescent="0.25">
      <c r="AX74" s="359"/>
      <c r="AY74" s="359"/>
    </row>
    <row r="75" spans="50:51" x14ac:dyDescent="0.25">
      <c r="AX75" s="359"/>
      <c r="AY75" s="359"/>
    </row>
    <row r="76" spans="50:51" x14ac:dyDescent="0.25">
      <c r="AX76" s="359"/>
      <c r="AY76" s="359"/>
    </row>
    <row r="77" spans="50:51" x14ac:dyDescent="0.25">
      <c r="AX77" s="359"/>
      <c r="AY77" s="359"/>
    </row>
    <row r="78" spans="50:51" x14ac:dyDescent="0.25">
      <c r="AX78" s="359"/>
      <c r="AY78" s="359"/>
    </row>
    <row r="79" spans="50:51" x14ac:dyDescent="0.25">
      <c r="AX79" s="359"/>
      <c r="AY79" s="359"/>
    </row>
    <row r="80" spans="50:51" x14ac:dyDescent="0.25">
      <c r="AX80" s="359"/>
      <c r="AY80" s="359"/>
    </row>
    <row r="81" spans="50:51" x14ac:dyDescent="0.25">
      <c r="AX81" s="359"/>
      <c r="AY81" s="359"/>
    </row>
    <row r="82" spans="50:51" x14ac:dyDescent="0.25">
      <c r="AX82" s="359"/>
      <c r="AY82" s="359"/>
    </row>
    <row r="83" spans="50:51" x14ac:dyDescent="0.25">
      <c r="AX83" s="359"/>
      <c r="AY83" s="359"/>
    </row>
    <row r="84" spans="50:51" x14ac:dyDescent="0.25">
      <c r="AX84" s="359"/>
      <c r="AY84" s="359"/>
    </row>
    <row r="85" spans="50:51" x14ac:dyDescent="0.25">
      <c r="AX85" s="359"/>
      <c r="AY85" s="359"/>
    </row>
    <row r="86" spans="50:51" x14ac:dyDescent="0.25">
      <c r="AX86" s="359"/>
      <c r="AY86" s="359"/>
    </row>
  </sheetData>
  <mergeCells count="19">
    <mergeCell ref="B24:P24"/>
    <mergeCell ref="AH24:AV24"/>
    <mergeCell ref="B7:P23"/>
    <mergeCell ref="AH7:AV23"/>
    <mergeCell ref="B1:P2"/>
    <mergeCell ref="AH1:AV2"/>
    <mergeCell ref="B3:P3"/>
    <mergeCell ref="AH3:AV3"/>
    <mergeCell ref="R1:AF2"/>
    <mergeCell ref="R3:AF3"/>
    <mergeCell ref="R7:AF23"/>
    <mergeCell ref="R24:AF24"/>
    <mergeCell ref="AX27:AY86"/>
    <mergeCell ref="B25:C25"/>
    <mergeCell ref="D25:P25"/>
    <mergeCell ref="AH25:AI25"/>
    <mergeCell ref="AJ25:AV25"/>
    <mergeCell ref="R25:S25"/>
    <mergeCell ref="T25:AF2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M5" sqref="M5"/>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7" customFormat="1" ht="14.25" customHeight="1" x14ac:dyDescent="0.25">
      <c r="B1" s="345" t="s">
        <v>222</v>
      </c>
      <c r="C1" s="345"/>
      <c r="D1" s="345"/>
      <c r="E1" s="345"/>
      <c r="F1" s="345"/>
      <c r="G1" s="345"/>
      <c r="H1" s="345"/>
      <c r="I1" s="345"/>
      <c r="J1" s="345"/>
      <c r="K1" s="345"/>
      <c r="L1" s="345"/>
      <c r="M1" s="345"/>
      <c r="N1" s="345"/>
      <c r="O1" s="345"/>
      <c r="P1" s="345"/>
      <c r="R1" s="345" t="s">
        <v>297</v>
      </c>
      <c r="S1" s="345"/>
      <c r="T1" s="345"/>
      <c r="U1" s="345"/>
      <c r="V1" s="345"/>
      <c r="W1" s="345"/>
      <c r="X1" s="345"/>
      <c r="Y1" s="345"/>
      <c r="Z1" s="345"/>
      <c r="AA1" s="345"/>
      <c r="AB1" s="345"/>
      <c r="AC1" s="345"/>
      <c r="AD1" s="345"/>
      <c r="AE1" s="345"/>
      <c r="AF1" s="345"/>
    </row>
    <row r="2" spans="2:32" s="107" customFormat="1" ht="23.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row>
    <row r="3" spans="2:32" s="107" customFormat="1" ht="15" x14ac:dyDescent="0.25">
      <c r="B3" s="360" t="s">
        <v>202</v>
      </c>
      <c r="C3" s="360"/>
      <c r="D3" s="360"/>
      <c r="E3" s="360"/>
      <c r="F3" s="360"/>
      <c r="G3" s="360"/>
      <c r="H3" s="360"/>
      <c r="I3" s="360"/>
      <c r="J3" s="360"/>
      <c r="K3" s="360"/>
      <c r="L3" s="360"/>
      <c r="M3" s="360"/>
      <c r="N3" s="360"/>
      <c r="O3" s="360"/>
      <c r="P3" s="360"/>
      <c r="R3" s="360" t="s">
        <v>202</v>
      </c>
      <c r="S3" s="360"/>
      <c r="T3" s="360"/>
      <c r="U3" s="360"/>
      <c r="V3" s="360"/>
      <c r="W3" s="360"/>
      <c r="X3" s="360"/>
      <c r="Y3" s="360"/>
      <c r="Z3" s="360"/>
      <c r="AA3" s="360"/>
      <c r="AB3" s="360"/>
      <c r="AC3" s="360"/>
      <c r="AD3" s="360"/>
      <c r="AE3" s="360"/>
      <c r="AF3" s="360"/>
    </row>
    <row r="4" spans="2:32"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296</v>
      </c>
      <c r="AE4" s="148" t="s">
        <v>216</v>
      </c>
      <c r="AF4" s="148" t="s">
        <v>217</v>
      </c>
    </row>
    <row r="5" spans="2:32" s="118" customFormat="1" ht="17.25" customHeight="1" x14ac:dyDescent="0.25">
      <c r="B5" s="142"/>
      <c r="C5" s="142"/>
      <c r="D5" s="142"/>
      <c r="E5" s="142"/>
      <c r="F5" s="142"/>
      <c r="G5" s="142"/>
      <c r="H5" s="142"/>
      <c r="I5" s="142"/>
      <c r="J5" s="142"/>
      <c r="K5" s="142"/>
      <c r="L5" s="142"/>
      <c r="M5" s="117"/>
      <c r="N5" s="114">
        <f>M5</f>
        <v>0</v>
      </c>
      <c r="O5" s="114">
        <v>0.86</v>
      </c>
      <c r="P5" s="114">
        <v>1</v>
      </c>
      <c r="R5" s="172">
        <v>0</v>
      </c>
      <c r="S5" s="172">
        <v>0</v>
      </c>
      <c r="T5" s="172">
        <v>0</v>
      </c>
      <c r="U5" s="172">
        <v>0</v>
      </c>
      <c r="V5" s="172">
        <v>0</v>
      </c>
      <c r="W5" s="172">
        <v>0</v>
      </c>
      <c r="X5" s="172">
        <v>0</v>
      </c>
      <c r="Y5" s="172">
        <v>0</v>
      </c>
      <c r="Z5" s="172">
        <v>0</v>
      </c>
      <c r="AA5" s="172">
        <v>0</v>
      </c>
      <c r="AB5" s="172">
        <v>0</v>
      </c>
      <c r="AC5" s="172">
        <v>0</v>
      </c>
      <c r="AD5" s="134">
        <f>AVERAGE(R5:AC5)</f>
        <v>0</v>
      </c>
      <c r="AE5" s="134">
        <v>0</v>
      </c>
      <c r="AF5" s="134">
        <v>1</v>
      </c>
    </row>
    <row r="6" spans="2:32" s="107" customFormat="1" ht="5.25" customHeight="1" x14ac:dyDescent="0.2">
      <c r="B6" s="122">
        <f>+$O$5</f>
        <v>0.86</v>
      </c>
      <c r="C6" s="123">
        <f t="shared" ref="C6:M6" si="0">+$O$5</f>
        <v>0.86</v>
      </c>
      <c r="D6" s="123">
        <f t="shared" si="0"/>
        <v>0.86</v>
      </c>
      <c r="E6" s="123">
        <f t="shared" si="0"/>
        <v>0.86</v>
      </c>
      <c r="F6" s="123">
        <f t="shared" si="0"/>
        <v>0.86</v>
      </c>
      <c r="G6" s="123">
        <f t="shared" si="0"/>
        <v>0.86</v>
      </c>
      <c r="H6" s="123">
        <f t="shared" si="0"/>
        <v>0.86</v>
      </c>
      <c r="I6" s="123">
        <f t="shared" si="0"/>
        <v>0.86</v>
      </c>
      <c r="J6" s="123">
        <f t="shared" si="0"/>
        <v>0.86</v>
      </c>
      <c r="K6" s="123">
        <f t="shared" si="0"/>
        <v>0.86</v>
      </c>
      <c r="L6" s="123">
        <f t="shared" si="0"/>
        <v>0.86</v>
      </c>
      <c r="M6" s="123">
        <f t="shared" si="0"/>
        <v>0.86</v>
      </c>
      <c r="N6" s="120"/>
      <c r="O6" s="120"/>
      <c r="P6" s="121"/>
      <c r="R6" s="164">
        <f>+$AF$5</f>
        <v>1</v>
      </c>
      <c r="S6" s="163">
        <f t="shared" ref="S6:AC6" si="1">+$AF$5</f>
        <v>1</v>
      </c>
      <c r="T6" s="163">
        <f t="shared" si="1"/>
        <v>1</v>
      </c>
      <c r="U6" s="163">
        <f t="shared" si="1"/>
        <v>1</v>
      </c>
      <c r="V6" s="163">
        <f t="shared" si="1"/>
        <v>1</v>
      </c>
      <c r="W6" s="163">
        <f t="shared" si="1"/>
        <v>1</v>
      </c>
      <c r="X6" s="163">
        <f t="shared" si="1"/>
        <v>1</v>
      </c>
      <c r="Y6" s="163">
        <f t="shared" si="1"/>
        <v>1</v>
      </c>
      <c r="Z6" s="163">
        <f t="shared" si="1"/>
        <v>1</v>
      </c>
      <c r="AA6" s="163">
        <f t="shared" si="1"/>
        <v>1</v>
      </c>
      <c r="AB6" s="163">
        <f t="shared" si="1"/>
        <v>1</v>
      </c>
      <c r="AC6" s="163">
        <f t="shared" si="1"/>
        <v>1</v>
      </c>
      <c r="AD6" s="120"/>
      <c r="AE6" s="120"/>
      <c r="AF6" s="121"/>
    </row>
    <row r="7" spans="2:32" s="107" customFormat="1" x14ac:dyDescent="0.25">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row>
    <row r="8" spans="2:32" s="107" customFormat="1"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row>
    <row r="9" spans="2:32" s="107" customFormat="1"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row>
    <row r="10" spans="2:32" s="107" customFormat="1"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row>
    <row r="11" spans="2:32" s="107" customFormat="1"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row>
    <row r="12" spans="2:32" s="107" customFormat="1"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row>
    <row r="13" spans="2:32" s="107" customFormat="1"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row>
    <row r="14" spans="2:32" s="107" customFormat="1"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row>
    <row r="15" spans="2:32" s="107" customFormat="1"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row>
    <row r="16" spans="2:32" s="107" customFormat="1"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row>
    <row r="17" spans="2:32" s="107" customFormat="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row>
    <row r="18" spans="2:32" s="107" customFormat="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row>
    <row r="19" spans="2:32" s="107" customFormat="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row>
    <row r="20" spans="2:32" s="107" customFormat="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row>
    <row r="21" spans="2:32" s="107" customFormat="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row>
    <row r="22" spans="2:32"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row>
    <row r="23" spans="2:32"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row>
    <row r="24" spans="2:32"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row>
    <row r="25" spans="2:32" s="107" customFormat="1" ht="25.5" customHeight="1" x14ac:dyDescent="0.25">
      <c r="B25" s="365" t="s">
        <v>279</v>
      </c>
      <c r="C25" s="365"/>
      <c r="D25" s="395"/>
      <c r="E25" s="396"/>
      <c r="F25" s="396"/>
      <c r="G25" s="396"/>
      <c r="H25" s="396"/>
      <c r="I25" s="396"/>
      <c r="J25" s="396"/>
      <c r="K25" s="396"/>
      <c r="L25" s="396"/>
      <c r="M25" s="396"/>
      <c r="N25" s="396"/>
      <c r="O25" s="396"/>
      <c r="P25" s="397"/>
      <c r="R25" s="365" t="s">
        <v>93</v>
      </c>
      <c r="S25" s="365"/>
      <c r="T25" s="395" t="s">
        <v>339</v>
      </c>
      <c r="U25" s="396"/>
      <c r="V25" s="396"/>
      <c r="W25" s="396"/>
      <c r="X25" s="396"/>
      <c r="Y25" s="396"/>
      <c r="Z25" s="396"/>
      <c r="AA25" s="396"/>
      <c r="AB25" s="396"/>
      <c r="AC25" s="396"/>
      <c r="AD25" s="396"/>
      <c r="AE25" s="396"/>
      <c r="AF25" s="397"/>
    </row>
    <row r="26" spans="2:32" x14ac:dyDescent="0.2">
      <c r="R26" s="365" t="s">
        <v>94</v>
      </c>
      <c r="S26" s="365"/>
      <c r="T26" s="395" t="s">
        <v>339</v>
      </c>
      <c r="U26" s="396"/>
      <c r="V26" s="396"/>
      <c r="W26" s="396"/>
      <c r="X26" s="396"/>
      <c r="Y26" s="396"/>
      <c r="Z26" s="396"/>
      <c r="AA26" s="396"/>
      <c r="AB26" s="396"/>
      <c r="AC26" s="396"/>
      <c r="AD26" s="396"/>
      <c r="AE26" s="396"/>
      <c r="AF26" s="397"/>
    </row>
    <row r="27" spans="2:32" x14ac:dyDescent="0.2">
      <c r="R27" s="365" t="s">
        <v>95</v>
      </c>
      <c r="S27" s="365"/>
      <c r="T27" s="395" t="s">
        <v>339</v>
      </c>
      <c r="U27" s="396"/>
      <c r="V27" s="396"/>
      <c r="W27" s="396"/>
      <c r="X27" s="396"/>
      <c r="Y27" s="396"/>
      <c r="Z27" s="396"/>
      <c r="AA27" s="396"/>
      <c r="AB27" s="396"/>
      <c r="AC27" s="396"/>
      <c r="AD27" s="396"/>
      <c r="AE27" s="396"/>
      <c r="AF27" s="397"/>
    </row>
    <row r="28" spans="2:32" x14ac:dyDescent="0.2">
      <c r="R28" s="365" t="s">
        <v>96</v>
      </c>
      <c r="S28" s="365"/>
      <c r="T28" s="395" t="s">
        <v>339</v>
      </c>
      <c r="U28" s="396"/>
      <c r="V28" s="396"/>
      <c r="W28" s="396"/>
      <c r="X28" s="396"/>
      <c r="Y28" s="396"/>
      <c r="Z28" s="396"/>
      <c r="AA28" s="396"/>
      <c r="AB28" s="396"/>
      <c r="AC28" s="396"/>
      <c r="AD28" s="396"/>
      <c r="AE28" s="396"/>
      <c r="AF28" s="397"/>
    </row>
    <row r="29" spans="2:32" x14ac:dyDescent="0.2">
      <c r="R29" s="365" t="s">
        <v>115</v>
      </c>
      <c r="S29" s="365"/>
      <c r="T29" s="395" t="s">
        <v>339</v>
      </c>
      <c r="U29" s="396"/>
      <c r="V29" s="396"/>
      <c r="W29" s="396"/>
      <c r="X29" s="396"/>
      <c r="Y29" s="396"/>
      <c r="Z29" s="396"/>
      <c r="AA29" s="396"/>
      <c r="AB29" s="396"/>
      <c r="AC29" s="396"/>
      <c r="AD29" s="396"/>
      <c r="AE29" s="396"/>
      <c r="AF29" s="397"/>
    </row>
    <row r="30" spans="2:32" x14ac:dyDescent="0.2">
      <c r="R30" s="365" t="s">
        <v>112</v>
      </c>
      <c r="S30" s="365"/>
      <c r="T30" s="395" t="s">
        <v>339</v>
      </c>
      <c r="U30" s="396"/>
      <c r="V30" s="396"/>
      <c r="W30" s="396"/>
      <c r="X30" s="396"/>
      <c r="Y30" s="396"/>
      <c r="Z30" s="396"/>
      <c r="AA30" s="396"/>
      <c r="AB30" s="396"/>
      <c r="AC30" s="396"/>
      <c r="AD30" s="396"/>
      <c r="AE30" s="396"/>
      <c r="AF30" s="397"/>
    </row>
    <row r="31" spans="2:32" x14ac:dyDescent="0.2">
      <c r="R31" s="365" t="s">
        <v>117</v>
      </c>
      <c r="S31" s="365"/>
      <c r="T31" s="395" t="s">
        <v>339</v>
      </c>
      <c r="U31" s="396"/>
      <c r="V31" s="396"/>
      <c r="W31" s="396"/>
      <c r="X31" s="396"/>
      <c r="Y31" s="396"/>
      <c r="Z31" s="396"/>
      <c r="AA31" s="396"/>
      <c r="AB31" s="396"/>
      <c r="AC31" s="396"/>
      <c r="AD31" s="396"/>
      <c r="AE31" s="396"/>
      <c r="AF31" s="397"/>
    </row>
    <row r="32" spans="2:32" x14ac:dyDescent="0.2">
      <c r="R32" s="365" t="s">
        <v>68</v>
      </c>
      <c r="S32" s="365"/>
      <c r="T32" s="395" t="s">
        <v>339</v>
      </c>
      <c r="U32" s="396"/>
      <c r="V32" s="396"/>
      <c r="W32" s="396"/>
      <c r="X32" s="396"/>
      <c r="Y32" s="396"/>
      <c r="Z32" s="396"/>
      <c r="AA32" s="396"/>
      <c r="AB32" s="396"/>
      <c r="AC32" s="396"/>
      <c r="AD32" s="396"/>
      <c r="AE32" s="396"/>
      <c r="AF32" s="397"/>
    </row>
    <row r="33" spans="18:32" x14ac:dyDescent="0.2">
      <c r="R33" s="365" t="s">
        <v>69</v>
      </c>
      <c r="S33" s="365"/>
      <c r="T33" s="395" t="s">
        <v>339</v>
      </c>
      <c r="U33" s="396"/>
      <c r="V33" s="396"/>
      <c r="W33" s="396"/>
      <c r="X33" s="396"/>
      <c r="Y33" s="396"/>
      <c r="Z33" s="396"/>
      <c r="AA33" s="396"/>
      <c r="AB33" s="396"/>
      <c r="AC33" s="396"/>
      <c r="AD33" s="396"/>
      <c r="AE33" s="396"/>
      <c r="AF33" s="397"/>
    </row>
    <row r="34" spans="18:32" x14ac:dyDescent="0.2">
      <c r="R34" s="365" t="s">
        <v>70</v>
      </c>
      <c r="S34" s="365"/>
      <c r="T34" s="395" t="s">
        <v>339</v>
      </c>
      <c r="U34" s="396"/>
      <c r="V34" s="396"/>
      <c r="W34" s="396"/>
      <c r="X34" s="396"/>
      <c r="Y34" s="396"/>
      <c r="Z34" s="396"/>
      <c r="AA34" s="396"/>
      <c r="AB34" s="396"/>
      <c r="AC34" s="396"/>
      <c r="AD34" s="396"/>
      <c r="AE34" s="396"/>
      <c r="AF34" s="397"/>
    </row>
    <row r="35" spans="18:32" x14ac:dyDescent="0.2">
      <c r="R35" s="365" t="s">
        <v>71</v>
      </c>
      <c r="S35" s="365"/>
      <c r="T35" s="395" t="s">
        <v>339</v>
      </c>
      <c r="U35" s="396"/>
      <c r="V35" s="396"/>
      <c r="W35" s="396"/>
      <c r="X35" s="396"/>
      <c r="Y35" s="396"/>
      <c r="Z35" s="396"/>
      <c r="AA35" s="396"/>
      <c r="AB35" s="396"/>
      <c r="AC35" s="396"/>
      <c r="AD35" s="396"/>
      <c r="AE35" s="396"/>
      <c r="AF35" s="397"/>
    </row>
    <row r="36" spans="18:32" x14ac:dyDescent="0.2">
      <c r="R36" s="365" t="s">
        <v>72</v>
      </c>
      <c r="S36" s="365"/>
      <c r="T36" s="395" t="s">
        <v>339</v>
      </c>
      <c r="U36" s="396"/>
      <c r="V36" s="396"/>
      <c r="W36" s="396"/>
      <c r="X36" s="396"/>
      <c r="Y36" s="396"/>
      <c r="Z36" s="396"/>
      <c r="AA36" s="396"/>
      <c r="AB36" s="396"/>
      <c r="AC36" s="396"/>
      <c r="AD36" s="396"/>
      <c r="AE36" s="396"/>
      <c r="AF36" s="397"/>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416">
        <v>2015</v>
      </c>
      <c r="K1" s="417"/>
      <c r="L1" s="416">
        <v>2014</v>
      </c>
      <c r="M1" s="417"/>
      <c r="N1" s="416">
        <v>2015</v>
      </c>
      <c r="O1" s="417"/>
      <c r="P1" s="416">
        <v>2014</v>
      </c>
      <c r="Q1" s="417"/>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180</v>
      </c>
      <c r="K53" s="36" t="s">
        <v>95</v>
      </c>
      <c r="L53" s="36" t="s">
        <v>111</v>
      </c>
      <c r="M53" s="36" t="s">
        <v>115</v>
      </c>
      <c r="N53" s="36" t="s">
        <v>112</v>
      </c>
      <c r="O53" s="36" t="s">
        <v>117</v>
      </c>
      <c r="P53" s="36" t="s">
        <v>68</v>
      </c>
      <c r="Q53" s="36" t="s">
        <v>69</v>
      </c>
      <c r="R53" s="36" t="s">
        <v>70</v>
      </c>
      <c r="S53" s="36" t="s">
        <v>71</v>
      </c>
      <c r="T53" s="36" t="s">
        <v>72</v>
      </c>
    </row>
    <row r="54" spans="2:20" x14ac:dyDescent="0.25">
      <c r="B54" t="s">
        <v>181</v>
      </c>
      <c r="C54">
        <v>5</v>
      </c>
      <c r="I54" s="36">
        <v>0</v>
      </c>
      <c r="J54" s="36">
        <v>55</v>
      </c>
      <c r="K54" s="36"/>
      <c r="L54" s="36"/>
    </row>
    <row r="55" spans="2:20" x14ac:dyDescent="0.25">
      <c r="B55" t="s">
        <v>182</v>
      </c>
      <c r="C55">
        <v>4</v>
      </c>
      <c r="H55" s="36" t="s">
        <v>108</v>
      </c>
      <c r="I55" s="36"/>
      <c r="J55" s="36">
        <v>0</v>
      </c>
      <c r="K55" s="36">
        <v>35</v>
      </c>
    </row>
    <row r="56" spans="2:20" x14ac:dyDescent="0.25">
      <c r="B56" t="s">
        <v>183</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180</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f>+AVERAGE(Medición!K11:K12)</f>
        <v>1</v>
      </c>
      <c r="L75" s="66">
        <f>+AVERAGE(Medición!L11:L12)</f>
        <v>1</v>
      </c>
      <c r="M75" s="66">
        <f>+AVERAGE(Medición!M11:M12)</f>
        <v>0.9</v>
      </c>
      <c r="N75" s="66">
        <f>+AVERAGE(Medición!N11:N12)</f>
        <v>0.9</v>
      </c>
      <c r="O75" s="66">
        <f>+AVERAGE(Medición!O11:O12)</f>
        <v>0.83000000000000007</v>
      </c>
      <c r="P75" s="66">
        <f>+AVERAGE(Medición!P11:P12)</f>
        <v>0.9</v>
      </c>
      <c r="Q75" s="66">
        <f>+AVERAGE(Medición!Q11:Q12)</f>
        <v>1</v>
      </c>
      <c r="R75" s="66">
        <f>+AVERAGE(Medición!R11:R12)</f>
        <v>1</v>
      </c>
      <c r="S75" s="66">
        <f>+AVERAGE(Medición!S11:S12)</f>
        <v>0.92999999999999994</v>
      </c>
      <c r="T75" s="66">
        <f>+AVERAGE(Medición!T11:T12)</f>
        <v>1</v>
      </c>
      <c r="U75" s="66">
        <f>+AVERAGE(Medición!U11:U12)</f>
        <v>0.94</v>
      </c>
      <c r="V75" s="66">
        <f>+AVERAGE(Medición!V11:V12)</f>
        <v>0.94</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168</v>
      </c>
      <c r="D122" s="36" t="s">
        <v>169</v>
      </c>
      <c r="E122" s="36" t="s">
        <v>170</v>
      </c>
      <c r="F122" s="36" t="s">
        <v>171</v>
      </c>
      <c r="G122" s="36" t="s">
        <v>172</v>
      </c>
      <c r="H122" s="36" t="s">
        <v>173</v>
      </c>
      <c r="I122" s="36" t="s">
        <v>174</v>
      </c>
      <c r="J122" s="36" t="s">
        <v>175</v>
      </c>
      <c r="K122" s="36" t="s">
        <v>176</v>
      </c>
      <c r="L122" s="36" t="s">
        <v>177</v>
      </c>
      <c r="M122" s="36" t="s">
        <v>178</v>
      </c>
      <c r="N122" s="36" t="s">
        <v>179</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168</v>
      </c>
      <c r="R126" s="72">
        <v>0</v>
      </c>
    </row>
    <row r="127" spans="2:18" x14ac:dyDescent="0.25">
      <c r="D127" s="35"/>
      <c r="Q127" s="76" t="s">
        <v>169</v>
      </c>
      <c r="R127" s="69" t="s">
        <v>187</v>
      </c>
    </row>
    <row r="128" spans="2:18" x14ac:dyDescent="0.25">
      <c r="D128" s="35"/>
      <c r="Q128" s="76" t="s">
        <v>170</v>
      </c>
      <c r="R128" s="68">
        <v>0</v>
      </c>
    </row>
    <row r="129" spans="4:18" x14ac:dyDescent="0.25">
      <c r="D129" s="35"/>
      <c r="Q129" s="76" t="s">
        <v>171</v>
      </c>
      <c r="R129" s="68">
        <v>0</v>
      </c>
    </row>
    <row r="130" spans="4:18" x14ac:dyDescent="0.25">
      <c r="Q130" s="76" t="s">
        <v>172</v>
      </c>
      <c r="R130" s="70">
        <v>1</v>
      </c>
    </row>
    <row r="131" spans="4:18" x14ac:dyDescent="0.25">
      <c r="Q131" s="76" t="s">
        <v>173</v>
      </c>
      <c r="R131" s="70">
        <v>1</v>
      </c>
    </row>
    <row r="132" spans="4:18" x14ac:dyDescent="0.25">
      <c r="Q132" s="76" t="s">
        <v>174</v>
      </c>
      <c r="R132" s="69" t="s">
        <v>187</v>
      </c>
    </row>
    <row r="133" spans="4:18" x14ac:dyDescent="0.25">
      <c r="Q133" s="76" t="s">
        <v>175</v>
      </c>
      <c r="R133" s="69" t="s">
        <v>187</v>
      </c>
    </row>
    <row r="134" spans="4:18" x14ac:dyDescent="0.25">
      <c r="Q134" s="76" t="s">
        <v>176</v>
      </c>
      <c r="R134" s="69" t="s">
        <v>187</v>
      </c>
    </row>
    <row r="135" spans="4:18" x14ac:dyDescent="0.25">
      <c r="Q135" s="76" t="s">
        <v>177</v>
      </c>
      <c r="R135" s="68">
        <v>0</v>
      </c>
    </row>
    <row r="136" spans="4:18" x14ac:dyDescent="0.25">
      <c r="Q136" s="76" t="s">
        <v>178</v>
      </c>
      <c r="R136" s="70">
        <v>1</v>
      </c>
    </row>
    <row r="137" spans="4:18" ht="15.75" thickBot="1" x14ac:dyDescent="0.3">
      <c r="Q137" s="77" t="s">
        <v>179</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37"/>
  <sheetViews>
    <sheetView showGridLines="0" zoomScale="70" zoomScaleNormal="70" workbookViewId="0">
      <selection activeCell="N6" sqref="N6"/>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8" width="5.28515625" style="97" customWidth="1"/>
    <col min="9" max="9" width="6.140625" style="97" customWidth="1"/>
    <col min="10" max="10" width="5.85546875" style="97" customWidth="1"/>
    <col min="11" max="11" width="6.5703125" style="97" customWidth="1"/>
    <col min="12" max="12" width="6.7109375" style="97" customWidth="1"/>
    <col min="13" max="13" width="5.28515625" style="97" customWidth="1"/>
    <col min="14" max="14" width="20.5703125" style="97" customWidth="1"/>
    <col min="15" max="15" width="9.28515625" style="97" customWidth="1"/>
    <col min="16" max="16" width="9.42578125" style="97" customWidth="1"/>
    <col min="17" max="17" width="5.5703125" style="97" customWidth="1"/>
    <col min="18" max="18" width="6.28515625" style="97" bestFit="1" customWidth="1"/>
    <col min="19" max="19" width="7.7109375" style="97" customWidth="1"/>
    <col min="20" max="20" width="7.140625" style="97" customWidth="1"/>
    <col min="21" max="21" width="7.5703125" style="97" customWidth="1"/>
    <col min="22" max="29" width="6.85546875" style="97" customWidth="1"/>
    <col min="30" max="30" width="18.7109375" style="97" customWidth="1"/>
    <col min="31" max="31" width="11.42578125" style="97"/>
    <col min="32" max="32" width="9.7109375" style="97" customWidth="1"/>
    <col min="33" max="33" width="5.140625" style="97" customWidth="1"/>
    <col min="34" max="34" width="6.28515625" style="97" bestFit="1" customWidth="1"/>
    <col min="35" max="35" width="5.7109375" style="97" bestFit="1" customWidth="1"/>
    <col min="36" max="45" width="6.7109375" style="97" customWidth="1"/>
    <col min="46" max="46" width="20.5703125" style="97" customWidth="1"/>
    <col min="47" max="47" width="11.42578125" style="97"/>
    <col min="48" max="48" width="9.85546875" style="97" customWidth="1"/>
    <col min="49" max="49" width="6.5703125" style="97" customWidth="1"/>
    <col min="50" max="50" width="6" style="97" customWidth="1"/>
    <col min="51" max="51" width="5.7109375" style="97" bestFit="1" customWidth="1"/>
    <col min="52" max="61" width="7.140625" style="97" customWidth="1"/>
    <col min="62" max="62" width="20.85546875" style="97" customWidth="1"/>
    <col min="63" max="63" width="11.42578125" style="97"/>
    <col min="64" max="64" width="8.7109375" style="97" customWidth="1"/>
    <col min="65" max="65" width="7.85546875" style="97" customWidth="1"/>
    <col min="66" max="77" width="6.7109375" style="97" customWidth="1"/>
    <col min="78" max="78" width="19.7109375" style="97" customWidth="1"/>
    <col min="79" max="79" width="11.42578125" style="97"/>
    <col min="80" max="80" width="11.140625" style="97" customWidth="1"/>
    <col min="81" max="81" width="8.42578125" style="97" customWidth="1"/>
    <col min="82" max="82" width="6.28515625" style="97" bestFit="1" customWidth="1"/>
    <col min="83" max="93" width="7.140625" style="97" customWidth="1"/>
    <col min="94" max="94" width="19.140625" style="97" customWidth="1"/>
    <col min="95" max="95" width="11.42578125" style="97"/>
    <col min="96" max="96" width="7.7109375" style="97" customWidth="1"/>
    <col min="97" max="16384" width="11.42578125" style="97"/>
  </cols>
  <sheetData>
    <row r="1" spans="2:96" s="107" customFormat="1" ht="21" customHeight="1" x14ac:dyDescent="0.25">
      <c r="B1" s="345" t="s">
        <v>268</v>
      </c>
      <c r="C1" s="345"/>
      <c r="D1" s="345"/>
      <c r="E1" s="345"/>
      <c r="F1" s="345"/>
      <c r="G1" s="345"/>
      <c r="H1" s="345"/>
      <c r="I1" s="345"/>
      <c r="J1" s="345"/>
      <c r="K1" s="345"/>
      <c r="L1" s="345"/>
      <c r="M1" s="345"/>
      <c r="N1" s="345"/>
      <c r="O1" s="345"/>
      <c r="P1" s="345"/>
      <c r="R1" s="345" t="s">
        <v>269</v>
      </c>
      <c r="S1" s="345"/>
      <c r="T1" s="345"/>
      <c r="U1" s="345"/>
      <c r="V1" s="345"/>
      <c r="W1" s="345"/>
      <c r="X1" s="345"/>
      <c r="Y1" s="345"/>
      <c r="Z1" s="345"/>
      <c r="AA1" s="345"/>
      <c r="AB1" s="345"/>
      <c r="AC1" s="345"/>
      <c r="AD1" s="345"/>
      <c r="AE1" s="345"/>
      <c r="AF1" s="345"/>
      <c r="AH1" s="345" t="s">
        <v>270</v>
      </c>
      <c r="AI1" s="345"/>
      <c r="AJ1" s="345"/>
      <c r="AK1" s="345"/>
      <c r="AL1" s="345"/>
      <c r="AM1" s="345"/>
      <c r="AN1" s="345"/>
      <c r="AO1" s="345"/>
      <c r="AP1" s="345"/>
      <c r="AQ1" s="345"/>
      <c r="AR1" s="345"/>
      <c r="AS1" s="345"/>
      <c r="AT1" s="345"/>
      <c r="AU1" s="345"/>
      <c r="AV1" s="345"/>
      <c r="AX1" s="345" t="s">
        <v>271</v>
      </c>
      <c r="AY1" s="345"/>
      <c r="AZ1" s="345"/>
      <c r="BA1" s="345"/>
      <c r="BB1" s="345"/>
      <c r="BC1" s="345"/>
      <c r="BD1" s="345"/>
      <c r="BE1" s="345"/>
      <c r="BF1" s="345"/>
      <c r="BG1" s="345"/>
      <c r="BH1" s="345"/>
      <c r="BI1" s="345"/>
      <c r="BJ1" s="345"/>
      <c r="BK1" s="345"/>
      <c r="BL1" s="345"/>
      <c r="BN1" s="345" t="s">
        <v>272</v>
      </c>
      <c r="BO1" s="345"/>
      <c r="BP1" s="345"/>
      <c r="BQ1" s="345"/>
      <c r="BR1" s="345"/>
      <c r="BS1" s="345"/>
      <c r="BT1" s="345"/>
      <c r="BU1" s="345"/>
      <c r="BV1" s="345"/>
      <c r="BW1" s="345"/>
      <c r="BX1" s="345"/>
      <c r="BY1" s="345"/>
      <c r="BZ1" s="345"/>
      <c r="CA1" s="345"/>
      <c r="CB1" s="345"/>
      <c r="CD1" s="345" t="s">
        <v>273</v>
      </c>
      <c r="CE1" s="345"/>
      <c r="CF1" s="345"/>
      <c r="CG1" s="345"/>
      <c r="CH1" s="345"/>
      <c r="CI1" s="345"/>
      <c r="CJ1" s="345"/>
      <c r="CK1" s="345"/>
      <c r="CL1" s="345"/>
      <c r="CM1" s="345"/>
      <c r="CN1" s="345"/>
      <c r="CO1" s="345"/>
      <c r="CP1" s="345"/>
      <c r="CQ1" s="345"/>
      <c r="CR1" s="345"/>
    </row>
    <row r="2" spans="2:96" s="107" customFormat="1" ht="23.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c r="AH2" s="364"/>
      <c r="AI2" s="364"/>
      <c r="AJ2" s="364"/>
      <c r="AK2" s="364"/>
      <c r="AL2" s="364"/>
      <c r="AM2" s="364"/>
      <c r="AN2" s="364"/>
      <c r="AO2" s="364"/>
      <c r="AP2" s="364"/>
      <c r="AQ2" s="364"/>
      <c r="AR2" s="364"/>
      <c r="AS2" s="364"/>
      <c r="AT2" s="364"/>
      <c r="AU2" s="364"/>
      <c r="AV2" s="364"/>
      <c r="AX2" s="364"/>
      <c r="AY2" s="364"/>
      <c r="AZ2" s="364"/>
      <c r="BA2" s="364"/>
      <c r="BB2" s="364"/>
      <c r="BC2" s="364"/>
      <c r="BD2" s="364"/>
      <c r="BE2" s="364"/>
      <c r="BF2" s="364"/>
      <c r="BG2" s="364"/>
      <c r="BH2" s="364"/>
      <c r="BI2" s="364"/>
      <c r="BJ2" s="364"/>
      <c r="BK2" s="364"/>
      <c r="BL2" s="364"/>
      <c r="BN2" s="364"/>
      <c r="BO2" s="364"/>
      <c r="BP2" s="364"/>
      <c r="BQ2" s="364"/>
      <c r="BR2" s="364"/>
      <c r="BS2" s="364"/>
      <c r="BT2" s="364"/>
      <c r="BU2" s="364"/>
      <c r="BV2" s="364"/>
      <c r="BW2" s="364"/>
      <c r="BX2" s="364"/>
      <c r="BY2" s="364"/>
      <c r="BZ2" s="364"/>
      <c r="CA2" s="364"/>
      <c r="CB2" s="364"/>
      <c r="CD2" s="364"/>
      <c r="CE2" s="364"/>
      <c r="CF2" s="364"/>
      <c r="CG2" s="364"/>
      <c r="CH2" s="364"/>
      <c r="CI2" s="364"/>
      <c r="CJ2" s="364"/>
      <c r="CK2" s="364"/>
      <c r="CL2" s="364"/>
      <c r="CM2" s="364"/>
      <c r="CN2" s="364"/>
      <c r="CO2" s="364"/>
      <c r="CP2" s="364"/>
      <c r="CQ2" s="364"/>
      <c r="CR2" s="364"/>
    </row>
    <row r="3" spans="2:96" s="107" customFormat="1" ht="15" x14ac:dyDescent="0.25">
      <c r="B3" s="360" t="s">
        <v>202</v>
      </c>
      <c r="C3" s="360"/>
      <c r="D3" s="360"/>
      <c r="E3" s="360"/>
      <c r="F3" s="360"/>
      <c r="G3" s="360"/>
      <c r="H3" s="360"/>
      <c r="I3" s="360"/>
      <c r="J3" s="360"/>
      <c r="K3" s="360"/>
      <c r="L3" s="360"/>
      <c r="M3" s="360"/>
      <c r="N3" s="360"/>
      <c r="O3" s="360"/>
      <c r="P3" s="360"/>
      <c r="R3" s="360" t="s">
        <v>202</v>
      </c>
      <c r="S3" s="360"/>
      <c r="T3" s="360"/>
      <c r="U3" s="360"/>
      <c r="V3" s="360"/>
      <c r="W3" s="360"/>
      <c r="X3" s="360"/>
      <c r="Y3" s="360"/>
      <c r="Z3" s="360"/>
      <c r="AA3" s="360"/>
      <c r="AB3" s="360"/>
      <c r="AC3" s="360"/>
      <c r="AD3" s="360"/>
      <c r="AE3" s="360"/>
      <c r="AF3" s="360"/>
      <c r="AH3" s="360" t="s">
        <v>202</v>
      </c>
      <c r="AI3" s="360"/>
      <c r="AJ3" s="360"/>
      <c r="AK3" s="360"/>
      <c r="AL3" s="360"/>
      <c r="AM3" s="360"/>
      <c r="AN3" s="360"/>
      <c r="AO3" s="360"/>
      <c r="AP3" s="360"/>
      <c r="AQ3" s="360"/>
      <c r="AR3" s="360"/>
      <c r="AS3" s="360"/>
      <c r="AT3" s="360"/>
      <c r="AU3" s="360"/>
      <c r="AV3" s="360"/>
      <c r="AX3" s="360" t="s">
        <v>202</v>
      </c>
      <c r="AY3" s="360"/>
      <c r="AZ3" s="360"/>
      <c r="BA3" s="360"/>
      <c r="BB3" s="360"/>
      <c r="BC3" s="360"/>
      <c r="BD3" s="360"/>
      <c r="BE3" s="360"/>
      <c r="BF3" s="360"/>
      <c r="BG3" s="360"/>
      <c r="BH3" s="360"/>
      <c r="BI3" s="360"/>
      <c r="BJ3" s="360"/>
      <c r="BK3" s="360"/>
      <c r="BL3" s="360"/>
      <c r="BN3" s="360" t="s">
        <v>202</v>
      </c>
      <c r="BO3" s="360"/>
      <c r="BP3" s="360"/>
      <c r="BQ3" s="360"/>
      <c r="BR3" s="360"/>
      <c r="BS3" s="360"/>
      <c r="BT3" s="360"/>
      <c r="BU3" s="360"/>
      <c r="BV3" s="360"/>
      <c r="BW3" s="360"/>
      <c r="BX3" s="360"/>
      <c r="BY3" s="360"/>
      <c r="BZ3" s="360"/>
      <c r="CA3" s="360"/>
      <c r="CB3" s="360"/>
      <c r="CD3" s="360" t="s">
        <v>202</v>
      </c>
      <c r="CE3" s="360"/>
      <c r="CF3" s="360"/>
      <c r="CG3" s="360"/>
      <c r="CH3" s="360"/>
      <c r="CI3" s="360"/>
      <c r="CJ3" s="360"/>
      <c r="CK3" s="360"/>
      <c r="CL3" s="360"/>
      <c r="CM3" s="360"/>
      <c r="CN3" s="360"/>
      <c r="CO3" s="360"/>
      <c r="CP3" s="360"/>
      <c r="CQ3" s="360"/>
      <c r="CR3" s="360"/>
    </row>
    <row r="4" spans="2:96"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c r="AH4" s="148" t="s">
        <v>203</v>
      </c>
      <c r="AI4" s="148" t="s">
        <v>204</v>
      </c>
      <c r="AJ4" s="148" t="s">
        <v>205</v>
      </c>
      <c r="AK4" s="148" t="s">
        <v>206</v>
      </c>
      <c r="AL4" s="148" t="s">
        <v>207</v>
      </c>
      <c r="AM4" s="148" t="s">
        <v>208</v>
      </c>
      <c r="AN4" s="148" t="s">
        <v>209</v>
      </c>
      <c r="AO4" s="148" t="s">
        <v>210</v>
      </c>
      <c r="AP4" s="148" t="s">
        <v>211</v>
      </c>
      <c r="AQ4" s="148" t="s">
        <v>212</v>
      </c>
      <c r="AR4" s="148" t="s">
        <v>213</v>
      </c>
      <c r="AS4" s="148" t="s">
        <v>214</v>
      </c>
      <c r="AT4" s="148" t="s">
        <v>215</v>
      </c>
      <c r="AU4" s="148" t="s">
        <v>216</v>
      </c>
      <c r="AV4" s="148" t="s">
        <v>217</v>
      </c>
      <c r="AX4" s="148" t="s">
        <v>203</v>
      </c>
      <c r="AY4" s="148" t="s">
        <v>204</v>
      </c>
      <c r="AZ4" s="148" t="s">
        <v>205</v>
      </c>
      <c r="BA4" s="148" t="s">
        <v>206</v>
      </c>
      <c r="BB4" s="148" t="s">
        <v>207</v>
      </c>
      <c r="BC4" s="148" t="s">
        <v>208</v>
      </c>
      <c r="BD4" s="148" t="s">
        <v>209</v>
      </c>
      <c r="BE4" s="148" t="s">
        <v>210</v>
      </c>
      <c r="BF4" s="148" t="s">
        <v>211</v>
      </c>
      <c r="BG4" s="148" t="s">
        <v>212</v>
      </c>
      <c r="BH4" s="148" t="s">
        <v>213</v>
      </c>
      <c r="BI4" s="148" t="s">
        <v>214</v>
      </c>
      <c r="BJ4" s="148" t="s">
        <v>215</v>
      </c>
      <c r="BK4" s="148" t="s">
        <v>216</v>
      </c>
      <c r="BL4" s="148" t="s">
        <v>217</v>
      </c>
      <c r="BN4" s="148" t="s">
        <v>203</v>
      </c>
      <c r="BO4" s="148" t="s">
        <v>204</v>
      </c>
      <c r="BP4" s="148" t="s">
        <v>205</v>
      </c>
      <c r="BQ4" s="148" t="s">
        <v>206</v>
      </c>
      <c r="BR4" s="148" t="s">
        <v>207</v>
      </c>
      <c r="BS4" s="148" t="s">
        <v>208</v>
      </c>
      <c r="BT4" s="148" t="s">
        <v>209</v>
      </c>
      <c r="BU4" s="148" t="s">
        <v>210</v>
      </c>
      <c r="BV4" s="148" t="s">
        <v>211</v>
      </c>
      <c r="BW4" s="148" t="s">
        <v>212</v>
      </c>
      <c r="BX4" s="148" t="s">
        <v>213</v>
      </c>
      <c r="BY4" s="148" t="s">
        <v>214</v>
      </c>
      <c r="BZ4" s="148" t="s">
        <v>215</v>
      </c>
      <c r="CA4" s="148" t="s">
        <v>216</v>
      </c>
      <c r="CB4" s="148" t="s">
        <v>217</v>
      </c>
      <c r="CD4" s="148" t="s">
        <v>203</v>
      </c>
      <c r="CE4" s="148" t="s">
        <v>204</v>
      </c>
      <c r="CF4" s="148" t="s">
        <v>205</v>
      </c>
      <c r="CG4" s="148" t="s">
        <v>206</v>
      </c>
      <c r="CH4" s="148" t="s">
        <v>207</v>
      </c>
      <c r="CI4" s="148" t="s">
        <v>208</v>
      </c>
      <c r="CJ4" s="148" t="s">
        <v>209</v>
      </c>
      <c r="CK4" s="148" t="s">
        <v>210</v>
      </c>
      <c r="CL4" s="148" t="s">
        <v>211</v>
      </c>
      <c r="CM4" s="148" t="s">
        <v>212</v>
      </c>
      <c r="CN4" s="148" t="s">
        <v>213</v>
      </c>
      <c r="CO4" s="148" t="s">
        <v>214</v>
      </c>
      <c r="CP4" s="148" t="s">
        <v>215</v>
      </c>
      <c r="CQ4" s="148" t="s">
        <v>216</v>
      </c>
      <c r="CR4" s="148" t="s">
        <v>217</v>
      </c>
    </row>
    <row r="5" spans="2:96" s="118" customFormat="1" ht="17.25" customHeight="1" x14ac:dyDescent="0.25">
      <c r="B5" s="117">
        <f>50/54</f>
        <v>0.92592592592592593</v>
      </c>
      <c r="C5" s="117">
        <f>52/55</f>
        <v>0.94545454545454544</v>
      </c>
      <c r="D5" s="117">
        <f>60/64</f>
        <v>0.9375</v>
      </c>
      <c r="E5" s="117">
        <f>79/79</f>
        <v>1</v>
      </c>
      <c r="F5" s="117">
        <v>0.94799999999999995</v>
      </c>
      <c r="G5" s="117">
        <v>1</v>
      </c>
      <c r="H5" s="117">
        <v>1</v>
      </c>
      <c r="I5" s="117">
        <v>0.95</v>
      </c>
      <c r="J5" s="117">
        <v>0.94699999999999995</v>
      </c>
      <c r="K5" s="117">
        <v>0.96399999999999997</v>
      </c>
      <c r="L5" s="117">
        <v>0.93899999999999995</v>
      </c>
      <c r="M5" s="117">
        <v>1</v>
      </c>
      <c r="N5" s="114">
        <f>+AVERAGE(B5:M5)</f>
        <v>0.96307337261503934</v>
      </c>
      <c r="O5" s="114">
        <v>0.85</v>
      </c>
      <c r="P5" s="114"/>
      <c r="R5" s="117">
        <v>1</v>
      </c>
      <c r="S5" s="117">
        <v>1</v>
      </c>
      <c r="T5" s="117">
        <v>1</v>
      </c>
      <c r="U5" s="117">
        <v>0.94</v>
      </c>
      <c r="V5" s="238">
        <v>0.999</v>
      </c>
      <c r="W5" s="117">
        <v>1</v>
      </c>
      <c r="X5" s="117">
        <v>1</v>
      </c>
      <c r="Y5" s="117">
        <v>1</v>
      </c>
      <c r="Z5" s="117">
        <v>1</v>
      </c>
      <c r="AA5" s="117">
        <v>1</v>
      </c>
      <c r="AB5" s="117">
        <v>1</v>
      </c>
      <c r="AC5" s="117">
        <v>1</v>
      </c>
      <c r="AD5" s="114">
        <f>+AVERAGE(R5:AC5)</f>
        <v>0.99491666666666667</v>
      </c>
      <c r="AE5" s="114">
        <v>0.92</v>
      </c>
      <c r="AF5" s="114">
        <v>1</v>
      </c>
      <c r="AH5" s="117">
        <v>1</v>
      </c>
      <c r="AI5" s="117">
        <v>1</v>
      </c>
      <c r="AJ5" s="117">
        <v>1</v>
      </c>
      <c r="AK5" s="117">
        <v>0.9</v>
      </c>
      <c r="AL5" s="117">
        <v>0.90200000000000002</v>
      </c>
      <c r="AM5" s="117">
        <v>1</v>
      </c>
      <c r="AN5" s="117">
        <v>1</v>
      </c>
      <c r="AO5" s="117">
        <v>1</v>
      </c>
      <c r="AP5" s="117">
        <v>1</v>
      </c>
      <c r="AQ5" s="117">
        <v>1</v>
      </c>
      <c r="AR5" s="117">
        <v>1</v>
      </c>
      <c r="AS5" s="117">
        <v>1</v>
      </c>
      <c r="AT5" s="114">
        <f>+AVERAGE(AH5:AS5)</f>
        <v>0.98349999999999993</v>
      </c>
      <c r="AU5" s="114">
        <v>0.92</v>
      </c>
      <c r="AV5" s="114"/>
      <c r="AX5" s="117">
        <v>1</v>
      </c>
      <c r="AY5" s="117">
        <v>1</v>
      </c>
      <c r="AZ5" s="117">
        <v>1</v>
      </c>
      <c r="BA5" s="117">
        <v>0.97</v>
      </c>
      <c r="BB5" s="117">
        <v>1</v>
      </c>
      <c r="BC5" s="117">
        <v>1</v>
      </c>
      <c r="BD5" s="117">
        <v>1</v>
      </c>
      <c r="BE5" s="117">
        <v>1</v>
      </c>
      <c r="BF5" s="117">
        <v>1</v>
      </c>
      <c r="BG5" s="117">
        <v>1</v>
      </c>
      <c r="BH5" s="117">
        <v>1</v>
      </c>
      <c r="BI5" s="117">
        <v>1</v>
      </c>
      <c r="BJ5" s="114">
        <f>+AVERAGE(AX5:BI5)</f>
        <v>0.99749999999999994</v>
      </c>
      <c r="BK5" s="114">
        <v>0.92</v>
      </c>
      <c r="BL5" s="114"/>
      <c r="BN5" s="117">
        <v>0.92300000000000004</v>
      </c>
      <c r="BO5" s="117">
        <v>0.96199999999999997</v>
      </c>
      <c r="BP5" s="117">
        <v>0.997</v>
      </c>
      <c r="BQ5" s="117">
        <v>1</v>
      </c>
      <c r="BR5" s="117">
        <v>1</v>
      </c>
      <c r="BS5" s="117">
        <v>1</v>
      </c>
      <c r="BT5" s="117">
        <v>1</v>
      </c>
      <c r="BU5" s="117">
        <v>1</v>
      </c>
      <c r="BV5" s="117">
        <v>1</v>
      </c>
      <c r="BW5" s="117">
        <v>1</v>
      </c>
      <c r="BX5" s="117">
        <v>1</v>
      </c>
      <c r="BY5" s="117">
        <v>0.92310000000000003</v>
      </c>
      <c r="BZ5" s="114">
        <f>+AVERAGE(BN5:BY5)</f>
        <v>0.98375833333333329</v>
      </c>
      <c r="CA5" s="114">
        <v>0.92</v>
      </c>
      <c r="CB5" s="114"/>
      <c r="CD5" s="117">
        <v>1</v>
      </c>
      <c r="CE5" s="117">
        <v>0.97499999999999998</v>
      </c>
      <c r="CF5" s="117">
        <v>1</v>
      </c>
      <c r="CG5" s="117">
        <v>1</v>
      </c>
      <c r="CH5" s="117">
        <v>1</v>
      </c>
      <c r="CI5" s="117">
        <v>1</v>
      </c>
      <c r="CJ5" s="238">
        <v>0.999</v>
      </c>
      <c r="CK5" s="117">
        <v>1</v>
      </c>
      <c r="CL5" s="117">
        <v>1</v>
      </c>
      <c r="CM5" s="117">
        <v>1</v>
      </c>
      <c r="CN5" s="117">
        <v>1</v>
      </c>
      <c r="CO5" s="117">
        <v>1</v>
      </c>
      <c r="CP5" s="114">
        <f>+AVERAGE(CD5:CO5)</f>
        <v>0.99783333333333335</v>
      </c>
      <c r="CQ5" s="114">
        <v>0.92</v>
      </c>
      <c r="CR5" s="114"/>
    </row>
    <row r="6" spans="2:96" s="107" customFormat="1" ht="22.5" customHeight="1" x14ac:dyDescent="0.2">
      <c r="B6" s="122">
        <f>+$O$5</f>
        <v>0.85</v>
      </c>
      <c r="C6" s="123">
        <f t="shared" ref="C6:M6" si="0">+$O$5</f>
        <v>0.85</v>
      </c>
      <c r="D6" s="123">
        <f t="shared" si="0"/>
        <v>0.85</v>
      </c>
      <c r="E6" s="123">
        <f t="shared" si="0"/>
        <v>0.85</v>
      </c>
      <c r="F6" s="123">
        <f t="shared" si="0"/>
        <v>0.85</v>
      </c>
      <c r="G6" s="123">
        <f t="shared" si="0"/>
        <v>0.85</v>
      </c>
      <c r="H6" s="123">
        <f t="shared" si="0"/>
        <v>0.85</v>
      </c>
      <c r="I6" s="123">
        <f t="shared" si="0"/>
        <v>0.85</v>
      </c>
      <c r="J6" s="123">
        <f t="shared" si="0"/>
        <v>0.85</v>
      </c>
      <c r="K6" s="123">
        <f t="shared" si="0"/>
        <v>0.85</v>
      </c>
      <c r="L6" s="123">
        <f t="shared" si="0"/>
        <v>0.85</v>
      </c>
      <c r="M6" s="123">
        <f t="shared" si="0"/>
        <v>0.85</v>
      </c>
      <c r="N6" s="120"/>
      <c r="O6" s="120"/>
      <c r="P6" s="121"/>
      <c r="R6" s="122">
        <f>AE5</f>
        <v>0.92</v>
      </c>
      <c r="S6" s="123">
        <f>$AE$5</f>
        <v>0.92</v>
      </c>
      <c r="T6" s="123">
        <f t="shared" ref="T6:AC6" si="1">$AE$5</f>
        <v>0.92</v>
      </c>
      <c r="U6" s="123">
        <f t="shared" si="1"/>
        <v>0.92</v>
      </c>
      <c r="V6" s="123">
        <f t="shared" si="1"/>
        <v>0.92</v>
      </c>
      <c r="W6" s="123">
        <f t="shared" si="1"/>
        <v>0.92</v>
      </c>
      <c r="X6" s="123">
        <f t="shared" si="1"/>
        <v>0.92</v>
      </c>
      <c r="Y6" s="123">
        <f t="shared" si="1"/>
        <v>0.92</v>
      </c>
      <c r="Z6" s="123">
        <f t="shared" si="1"/>
        <v>0.92</v>
      </c>
      <c r="AA6" s="123">
        <f t="shared" si="1"/>
        <v>0.92</v>
      </c>
      <c r="AB6" s="123">
        <f t="shared" si="1"/>
        <v>0.92</v>
      </c>
      <c r="AC6" s="123">
        <f t="shared" si="1"/>
        <v>0.92</v>
      </c>
      <c r="AD6" s="120"/>
      <c r="AE6" s="120"/>
      <c r="AF6" s="121"/>
      <c r="AH6" s="122">
        <f>AU5</f>
        <v>0.92</v>
      </c>
      <c r="AI6" s="123">
        <f>$AU$5</f>
        <v>0.92</v>
      </c>
      <c r="AJ6" s="123">
        <f t="shared" ref="AJ6:AS6" si="2">$AU$5</f>
        <v>0.92</v>
      </c>
      <c r="AK6" s="123">
        <f t="shared" si="2"/>
        <v>0.92</v>
      </c>
      <c r="AL6" s="123">
        <f t="shared" si="2"/>
        <v>0.92</v>
      </c>
      <c r="AM6" s="123">
        <f t="shared" si="2"/>
        <v>0.92</v>
      </c>
      <c r="AN6" s="123">
        <f t="shared" si="2"/>
        <v>0.92</v>
      </c>
      <c r="AO6" s="123">
        <f t="shared" si="2"/>
        <v>0.92</v>
      </c>
      <c r="AP6" s="123">
        <f t="shared" si="2"/>
        <v>0.92</v>
      </c>
      <c r="AQ6" s="123">
        <f t="shared" si="2"/>
        <v>0.92</v>
      </c>
      <c r="AR6" s="123">
        <f t="shared" si="2"/>
        <v>0.92</v>
      </c>
      <c r="AS6" s="123">
        <f t="shared" si="2"/>
        <v>0.92</v>
      </c>
      <c r="AT6" s="120"/>
      <c r="AU6" s="120"/>
      <c r="AV6" s="121"/>
      <c r="AX6" s="122">
        <f>BK5</f>
        <v>0.92</v>
      </c>
      <c r="AY6" s="123">
        <f>$BK$5</f>
        <v>0.92</v>
      </c>
      <c r="AZ6" s="123">
        <f t="shared" ref="AZ6:BI6" si="3">$BK$5</f>
        <v>0.92</v>
      </c>
      <c r="BA6" s="123">
        <f t="shared" si="3"/>
        <v>0.92</v>
      </c>
      <c r="BB6" s="123">
        <f t="shared" si="3"/>
        <v>0.92</v>
      </c>
      <c r="BC6" s="123">
        <f t="shared" si="3"/>
        <v>0.92</v>
      </c>
      <c r="BD6" s="123">
        <f t="shared" si="3"/>
        <v>0.92</v>
      </c>
      <c r="BE6" s="123">
        <f t="shared" si="3"/>
        <v>0.92</v>
      </c>
      <c r="BF6" s="123">
        <f t="shared" si="3"/>
        <v>0.92</v>
      </c>
      <c r="BG6" s="123">
        <f t="shared" si="3"/>
        <v>0.92</v>
      </c>
      <c r="BH6" s="123">
        <f t="shared" si="3"/>
        <v>0.92</v>
      </c>
      <c r="BI6" s="123">
        <f t="shared" si="3"/>
        <v>0.92</v>
      </c>
      <c r="BJ6" s="120"/>
      <c r="BK6" s="120"/>
      <c r="BL6" s="121"/>
      <c r="BN6" s="122">
        <f>CA5</f>
        <v>0.92</v>
      </c>
      <c r="BO6" s="123">
        <f>$CA$5</f>
        <v>0.92</v>
      </c>
      <c r="BP6" s="123">
        <f t="shared" ref="BP6:BY6" si="4">$CA$5</f>
        <v>0.92</v>
      </c>
      <c r="BQ6" s="123">
        <f t="shared" si="4"/>
        <v>0.92</v>
      </c>
      <c r="BR6" s="123">
        <f t="shared" si="4"/>
        <v>0.92</v>
      </c>
      <c r="BS6" s="123">
        <f t="shared" si="4"/>
        <v>0.92</v>
      </c>
      <c r="BT6" s="123">
        <f t="shared" si="4"/>
        <v>0.92</v>
      </c>
      <c r="BU6" s="123">
        <f t="shared" si="4"/>
        <v>0.92</v>
      </c>
      <c r="BV6" s="123">
        <f t="shared" si="4"/>
        <v>0.92</v>
      </c>
      <c r="BW6" s="123">
        <f t="shared" si="4"/>
        <v>0.92</v>
      </c>
      <c r="BX6" s="123">
        <f t="shared" si="4"/>
        <v>0.92</v>
      </c>
      <c r="BY6" s="123">
        <f t="shared" si="4"/>
        <v>0.92</v>
      </c>
      <c r="BZ6" s="120"/>
      <c r="CA6" s="120"/>
      <c r="CB6" s="121"/>
      <c r="CD6" s="122">
        <f>CQ5</f>
        <v>0.92</v>
      </c>
      <c r="CE6" s="123">
        <f>$CQ$5</f>
        <v>0.92</v>
      </c>
      <c r="CF6" s="123">
        <f t="shared" ref="CF6:CO6" si="5">$CQ$5</f>
        <v>0.92</v>
      </c>
      <c r="CG6" s="123">
        <f t="shared" si="5"/>
        <v>0.92</v>
      </c>
      <c r="CH6" s="123">
        <f t="shared" si="5"/>
        <v>0.92</v>
      </c>
      <c r="CI6" s="123">
        <f t="shared" si="5"/>
        <v>0.92</v>
      </c>
      <c r="CJ6" s="123">
        <f t="shared" si="5"/>
        <v>0.92</v>
      </c>
      <c r="CK6" s="123">
        <f t="shared" si="5"/>
        <v>0.92</v>
      </c>
      <c r="CL6" s="123">
        <f t="shared" si="5"/>
        <v>0.92</v>
      </c>
      <c r="CM6" s="123">
        <f t="shared" si="5"/>
        <v>0.92</v>
      </c>
      <c r="CN6" s="123">
        <f t="shared" si="5"/>
        <v>0.92</v>
      </c>
      <c r="CO6" s="123">
        <f t="shared" si="5"/>
        <v>0.92</v>
      </c>
      <c r="CP6" s="120"/>
      <c r="CQ6" s="120"/>
      <c r="CR6" s="121"/>
    </row>
    <row r="7" spans="2:96" s="107" customFormat="1" x14ac:dyDescent="0.25">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c r="AH7" s="353"/>
      <c r="AI7" s="354"/>
      <c r="AJ7" s="354"/>
      <c r="AK7" s="354"/>
      <c r="AL7" s="354"/>
      <c r="AM7" s="354"/>
      <c r="AN7" s="354"/>
      <c r="AO7" s="354"/>
      <c r="AP7" s="354"/>
      <c r="AQ7" s="354"/>
      <c r="AR7" s="354"/>
      <c r="AS7" s="354"/>
      <c r="AT7" s="354"/>
      <c r="AU7" s="354"/>
      <c r="AV7" s="355"/>
      <c r="AX7" s="353"/>
      <c r="AY7" s="354"/>
      <c r="AZ7" s="354"/>
      <c r="BA7" s="354"/>
      <c r="BB7" s="354"/>
      <c r="BC7" s="354"/>
      <c r="BD7" s="354"/>
      <c r="BE7" s="354"/>
      <c r="BF7" s="354"/>
      <c r="BG7" s="354"/>
      <c r="BH7" s="354"/>
      <c r="BI7" s="354"/>
      <c r="BJ7" s="354"/>
      <c r="BK7" s="354"/>
      <c r="BL7" s="355"/>
      <c r="BN7" s="353"/>
      <c r="BO7" s="354"/>
      <c r="BP7" s="354"/>
      <c r="BQ7" s="354"/>
      <c r="BR7" s="354"/>
      <c r="BS7" s="354"/>
      <c r="BT7" s="354"/>
      <c r="BU7" s="354"/>
      <c r="BV7" s="354"/>
      <c r="BW7" s="354"/>
      <c r="BX7" s="354"/>
      <c r="BY7" s="354"/>
      <c r="BZ7" s="354"/>
      <c r="CA7" s="354"/>
      <c r="CB7" s="355"/>
      <c r="CD7" s="353"/>
      <c r="CE7" s="354"/>
      <c r="CF7" s="354"/>
      <c r="CG7" s="354"/>
      <c r="CH7" s="354"/>
      <c r="CI7" s="354"/>
      <c r="CJ7" s="354"/>
      <c r="CK7" s="354"/>
      <c r="CL7" s="354"/>
      <c r="CM7" s="354"/>
      <c r="CN7" s="354"/>
      <c r="CO7" s="354"/>
      <c r="CP7" s="354"/>
      <c r="CQ7" s="354"/>
      <c r="CR7" s="355"/>
    </row>
    <row r="8" spans="2:96" s="107" customFormat="1"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c r="AH8" s="353"/>
      <c r="AI8" s="354"/>
      <c r="AJ8" s="354"/>
      <c r="AK8" s="354"/>
      <c r="AL8" s="354"/>
      <c r="AM8" s="354"/>
      <c r="AN8" s="354"/>
      <c r="AO8" s="354"/>
      <c r="AP8" s="354"/>
      <c r="AQ8" s="354"/>
      <c r="AR8" s="354"/>
      <c r="AS8" s="354"/>
      <c r="AT8" s="354"/>
      <c r="AU8" s="354"/>
      <c r="AV8" s="355"/>
      <c r="AX8" s="353"/>
      <c r="AY8" s="354"/>
      <c r="AZ8" s="354"/>
      <c r="BA8" s="354"/>
      <c r="BB8" s="354"/>
      <c r="BC8" s="354"/>
      <c r="BD8" s="354"/>
      <c r="BE8" s="354"/>
      <c r="BF8" s="354"/>
      <c r="BG8" s="354"/>
      <c r="BH8" s="354"/>
      <c r="BI8" s="354"/>
      <c r="BJ8" s="354"/>
      <c r="BK8" s="354"/>
      <c r="BL8" s="355"/>
      <c r="BN8" s="353"/>
      <c r="BO8" s="354"/>
      <c r="BP8" s="354"/>
      <c r="BQ8" s="354"/>
      <c r="BR8" s="354"/>
      <c r="BS8" s="354"/>
      <c r="BT8" s="354"/>
      <c r="BU8" s="354"/>
      <c r="BV8" s="354"/>
      <c r="BW8" s="354"/>
      <c r="BX8" s="354"/>
      <c r="BY8" s="354"/>
      <c r="BZ8" s="354"/>
      <c r="CA8" s="354"/>
      <c r="CB8" s="355"/>
      <c r="CD8" s="353"/>
      <c r="CE8" s="354"/>
      <c r="CF8" s="354"/>
      <c r="CG8" s="354"/>
      <c r="CH8" s="354"/>
      <c r="CI8" s="354"/>
      <c r="CJ8" s="354"/>
      <c r="CK8" s="354"/>
      <c r="CL8" s="354"/>
      <c r="CM8" s="354"/>
      <c r="CN8" s="354"/>
      <c r="CO8" s="354"/>
      <c r="CP8" s="354"/>
      <c r="CQ8" s="354"/>
      <c r="CR8" s="355"/>
    </row>
    <row r="9" spans="2:96" s="107" customFormat="1"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c r="AH9" s="353"/>
      <c r="AI9" s="354"/>
      <c r="AJ9" s="354"/>
      <c r="AK9" s="354"/>
      <c r="AL9" s="354"/>
      <c r="AM9" s="354"/>
      <c r="AN9" s="354"/>
      <c r="AO9" s="354"/>
      <c r="AP9" s="354"/>
      <c r="AQ9" s="354"/>
      <c r="AR9" s="354"/>
      <c r="AS9" s="354"/>
      <c r="AT9" s="354"/>
      <c r="AU9" s="354"/>
      <c r="AV9" s="355"/>
      <c r="AX9" s="353"/>
      <c r="AY9" s="354"/>
      <c r="AZ9" s="354"/>
      <c r="BA9" s="354"/>
      <c r="BB9" s="354"/>
      <c r="BC9" s="354"/>
      <c r="BD9" s="354"/>
      <c r="BE9" s="354"/>
      <c r="BF9" s="354"/>
      <c r="BG9" s="354"/>
      <c r="BH9" s="354"/>
      <c r="BI9" s="354"/>
      <c r="BJ9" s="354"/>
      <c r="BK9" s="354"/>
      <c r="BL9" s="355"/>
      <c r="BN9" s="353"/>
      <c r="BO9" s="354"/>
      <c r="BP9" s="354"/>
      <c r="BQ9" s="354"/>
      <c r="BR9" s="354"/>
      <c r="BS9" s="354"/>
      <c r="BT9" s="354"/>
      <c r="BU9" s="354"/>
      <c r="BV9" s="354"/>
      <c r="BW9" s="354"/>
      <c r="BX9" s="354"/>
      <c r="BY9" s="354"/>
      <c r="BZ9" s="354"/>
      <c r="CA9" s="354"/>
      <c r="CB9" s="355"/>
      <c r="CD9" s="353"/>
      <c r="CE9" s="354"/>
      <c r="CF9" s="354"/>
      <c r="CG9" s="354"/>
      <c r="CH9" s="354"/>
      <c r="CI9" s="354"/>
      <c r="CJ9" s="354"/>
      <c r="CK9" s="354"/>
      <c r="CL9" s="354"/>
      <c r="CM9" s="354"/>
      <c r="CN9" s="354"/>
      <c r="CO9" s="354"/>
      <c r="CP9" s="354"/>
      <c r="CQ9" s="354"/>
      <c r="CR9" s="355"/>
    </row>
    <row r="10" spans="2:96" s="107" customFormat="1"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c r="AH10" s="353"/>
      <c r="AI10" s="354"/>
      <c r="AJ10" s="354"/>
      <c r="AK10" s="354"/>
      <c r="AL10" s="354"/>
      <c r="AM10" s="354"/>
      <c r="AN10" s="354"/>
      <c r="AO10" s="354"/>
      <c r="AP10" s="354"/>
      <c r="AQ10" s="354"/>
      <c r="AR10" s="354"/>
      <c r="AS10" s="354"/>
      <c r="AT10" s="354"/>
      <c r="AU10" s="354"/>
      <c r="AV10" s="355"/>
      <c r="AX10" s="353"/>
      <c r="AY10" s="354"/>
      <c r="AZ10" s="354"/>
      <c r="BA10" s="354"/>
      <c r="BB10" s="354"/>
      <c r="BC10" s="354"/>
      <c r="BD10" s="354"/>
      <c r="BE10" s="354"/>
      <c r="BF10" s="354"/>
      <c r="BG10" s="354"/>
      <c r="BH10" s="354"/>
      <c r="BI10" s="354"/>
      <c r="BJ10" s="354"/>
      <c r="BK10" s="354"/>
      <c r="BL10" s="355"/>
      <c r="BN10" s="353"/>
      <c r="BO10" s="354"/>
      <c r="BP10" s="354"/>
      <c r="BQ10" s="354"/>
      <c r="BR10" s="354"/>
      <c r="BS10" s="354"/>
      <c r="BT10" s="354"/>
      <c r="BU10" s="354"/>
      <c r="BV10" s="354"/>
      <c r="BW10" s="354"/>
      <c r="BX10" s="354"/>
      <c r="BY10" s="354"/>
      <c r="BZ10" s="354"/>
      <c r="CA10" s="354"/>
      <c r="CB10" s="355"/>
      <c r="CD10" s="353"/>
      <c r="CE10" s="354"/>
      <c r="CF10" s="354"/>
      <c r="CG10" s="354"/>
      <c r="CH10" s="354"/>
      <c r="CI10" s="354"/>
      <c r="CJ10" s="354"/>
      <c r="CK10" s="354"/>
      <c r="CL10" s="354"/>
      <c r="CM10" s="354"/>
      <c r="CN10" s="354"/>
      <c r="CO10" s="354"/>
      <c r="CP10" s="354"/>
      <c r="CQ10" s="354"/>
      <c r="CR10" s="355"/>
    </row>
    <row r="11" spans="2:96" s="107" customFormat="1"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c r="AH11" s="353"/>
      <c r="AI11" s="354"/>
      <c r="AJ11" s="354"/>
      <c r="AK11" s="354"/>
      <c r="AL11" s="354"/>
      <c r="AM11" s="354"/>
      <c r="AN11" s="354"/>
      <c r="AO11" s="354"/>
      <c r="AP11" s="354"/>
      <c r="AQ11" s="354"/>
      <c r="AR11" s="354"/>
      <c r="AS11" s="354"/>
      <c r="AT11" s="354"/>
      <c r="AU11" s="354"/>
      <c r="AV11" s="355"/>
      <c r="AX11" s="353"/>
      <c r="AY11" s="354"/>
      <c r="AZ11" s="354"/>
      <c r="BA11" s="354"/>
      <c r="BB11" s="354"/>
      <c r="BC11" s="354"/>
      <c r="BD11" s="354"/>
      <c r="BE11" s="354"/>
      <c r="BF11" s="354"/>
      <c r="BG11" s="354"/>
      <c r="BH11" s="354"/>
      <c r="BI11" s="354"/>
      <c r="BJ11" s="354"/>
      <c r="BK11" s="354"/>
      <c r="BL11" s="355"/>
      <c r="BN11" s="353"/>
      <c r="BO11" s="354"/>
      <c r="BP11" s="354"/>
      <c r="BQ11" s="354"/>
      <c r="BR11" s="354"/>
      <c r="BS11" s="354"/>
      <c r="BT11" s="354"/>
      <c r="BU11" s="354"/>
      <c r="BV11" s="354"/>
      <c r="BW11" s="354"/>
      <c r="BX11" s="354"/>
      <c r="BY11" s="354"/>
      <c r="BZ11" s="354"/>
      <c r="CA11" s="354"/>
      <c r="CB11" s="355"/>
      <c r="CD11" s="353"/>
      <c r="CE11" s="354"/>
      <c r="CF11" s="354"/>
      <c r="CG11" s="354"/>
      <c r="CH11" s="354"/>
      <c r="CI11" s="354"/>
      <c r="CJ11" s="354"/>
      <c r="CK11" s="354"/>
      <c r="CL11" s="354"/>
      <c r="CM11" s="354"/>
      <c r="CN11" s="354"/>
      <c r="CO11" s="354"/>
      <c r="CP11" s="354"/>
      <c r="CQ11" s="354"/>
      <c r="CR11" s="355"/>
    </row>
    <row r="12" spans="2:96" s="107" customFormat="1"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c r="AH12" s="353"/>
      <c r="AI12" s="354"/>
      <c r="AJ12" s="354"/>
      <c r="AK12" s="354"/>
      <c r="AL12" s="354"/>
      <c r="AM12" s="354"/>
      <c r="AN12" s="354"/>
      <c r="AO12" s="354"/>
      <c r="AP12" s="354"/>
      <c r="AQ12" s="354"/>
      <c r="AR12" s="354"/>
      <c r="AS12" s="354"/>
      <c r="AT12" s="354"/>
      <c r="AU12" s="354"/>
      <c r="AV12" s="355"/>
      <c r="AX12" s="353"/>
      <c r="AY12" s="354"/>
      <c r="AZ12" s="354"/>
      <c r="BA12" s="354"/>
      <c r="BB12" s="354"/>
      <c r="BC12" s="354"/>
      <c r="BD12" s="354"/>
      <c r="BE12" s="354"/>
      <c r="BF12" s="354"/>
      <c r="BG12" s="354"/>
      <c r="BH12" s="354"/>
      <c r="BI12" s="354"/>
      <c r="BJ12" s="354"/>
      <c r="BK12" s="354"/>
      <c r="BL12" s="355"/>
      <c r="BN12" s="353"/>
      <c r="BO12" s="354"/>
      <c r="BP12" s="354"/>
      <c r="BQ12" s="354"/>
      <c r="BR12" s="354"/>
      <c r="BS12" s="354"/>
      <c r="BT12" s="354"/>
      <c r="BU12" s="354"/>
      <c r="BV12" s="354"/>
      <c r="BW12" s="354"/>
      <c r="BX12" s="354"/>
      <c r="BY12" s="354"/>
      <c r="BZ12" s="354"/>
      <c r="CA12" s="354"/>
      <c r="CB12" s="355"/>
      <c r="CD12" s="353"/>
      <c r="CE12" s="354"/>
      <c r="CF12" s="354"/>
      <c r="CG12" s="354"/>
      <c r="CH12" s="354"/>
      <c r="CI12" s="354"/>
      <c r="CJ12" s="354"/>
      <c r="CK12" s="354"/>
      <c r="CL12" s="354"/>
      <c r="CM12" s="354"/>
      <c r="CN12" s="354"/>
      <c r="CO12" s="354"/>
      <c r="CP12" s="354"/>
      <c r="CQ12" s="354"/>
      <c r="CR12" s="355"/>
    </row>
    <row r="13" spans="2:96" s="107" customFormat="1"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c r="AH13" s="353"/>
      <c r="AI13" s="354"/>
      <c r="AJ13" s="354"/>
      <c r="AK13" s="354"/>
      <c r="AL13" s="354"/>
      <c r="AM13" s="354"/>
      <c r="AN13" s="354"/>
      <c r="AO13" s="354"/>
      <c r="AP13" s="354"/>
      <c r="AQ13" s="354"/>
      <c r="AR13" s="354"/>
      <c r="AS13" s="354"/>
      <c r="AT13" s="354"/>
      <c r="AU13" s="354"/>
      <c r="AV13" s="355"/>
      <c r="AX13" s="353"/>
      <c r="AY13" s="354"/>
      <c r="AZ13" s="354"/>
      <c r="BA13" s="354"/>
      <c r="BB13" s="354"/>
      <c r="BC13" s="354"/>
      <c r="BD13" s="354"/>
      <c r="BE13" s="354"/>
      <c r="BF13" s="354"/>
      <c r="BG13" s="354"/>
      <c r="BH13" s="354"/>
      <c r="BI13" s="354"/>
      <c r="BJ13" s="354"/>
      <c r="BK13" s="354"/>
      <c r="BL13" s="355"/>
      <c r="BN13" s="353"/>
      <c r="BO13" s="354"/>
      <c r="BP13" s="354"/>
      <c r="BQ13" s="354"/>
      <c r="BR13" s="354"/>
      <c r="BS13" s="354"/>
      <c r="BT13" s="354"/>
      <c r="BU13" s="354"/>
      <c r="BV13" s="354"/>
      <c r="BW13" s="354"/>
      <c r="BX13" s="354"/>
      <c r="BY13" s="354"/>
      <c r="BZ13" s="354"/>
      <c r="CA13" s="354"/>
      <c r="CB13" s="355"/>
      <c r="CD13" s="353"/>
      <c r="CE13" s="354"/>
      <c r="CF13" s="354"/>
      <c r="CG13" s="354"/>
      <c r="CH13" s="354"/>
      <c r="CI13" s="354"/>
      <c r="CJ13" s="354"/>
      <c r="CK13" s="354"/>
      <c r="CL13" s="354"/>
      <c r="CM13" s="354"/>
      <c r="CN13" s="354"/>
      <c r="CO13" s="354"/>
      <c r="CP13" s="354"/>
      <c r="CQ13" s="354"/>
      <c r="CR13" s="355"/>
    </row>
    <row r="14" spans="2:96" s="107" customFormat="1"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c r="AH14" s="353"/>
      <c r="AI14" s="354"/>
      <c r="AJ14" s="354"/>
      <c r="AK14" s="354"/>
      <c r="AL14" s="354"/>
      <c r="AM14" s="354"/>
      <c r="AN14" s="354"/>
      <c r="AO14" s="354"/>
      <c r="AP14" s="354"/>
      <c r="AQ14" s="354"/>
      <c r="AR14" s="354"/>
      <c r="AS14" s="354"/>
      <c r="AT14" s="354"/>
      <c r="AU14" s="354"/>
      <c r="AV14" s="355"/>
      <c r="AX14" s="353"/>
      <c r="AY14" s="354"/>
      <c r="AZ14" s="354"/>
      <c r="BA14" s="354"/>
      <c r="BB14" s="354"/>
      <c r="BC14" s="354"/>
      <c r="BD14" s="354"/>
      <c r="BE14" s="354"/>
      <c r="BF14" s="354"/>
      <c r="BG14" s="354"/>
      <c r="BH14" s="354"/>
      <c r="BI14" s="354"/>
      <c r="BJ14" s="354"/>
      <c r="BK14" s="354"/>
      <c r="BL14" s="355"/>
      <c r="BN14" s="353"/>
      <c r="BO14" s="354"/>
      <c r="BP14" s="354"/>
      <c r="BQ14" s="354"/>
      <c r="BR14" s="354"/>
      <c r="BS14" s="354"/>
      <c r="BT14" s="354"/>
      <c r="BU14" s="354"/>
      <c r="BV14" s="354"/>
      <c r="BW14" s="354"/>
      <c r="BX14" s="354"/>
      <c r="BY14" s="354"/>
      <c r="BZ14" s="354"/>
      <c r="CA14" s="354"/>
      <c r="CB14" s="355"/>
      <c r="CD14" s="353"/>
      <c r="CE14" s="354"/>
      <c r="CF14" s="354"/>
      <c r="CG14" s="354"/>
      <c r="CH14" s="354"/>
      <c r="CI14" s="354"/>
      <c r="CJ14" s="354"/>
      <c r="CK14" s="354"/>
      <c r="CL14" s="354"/>
      <c r="CM14" s="354"/>
      <c r="CN14" s="354"/>
      <c r="CO14" s="354"/>
      <c r="CP14" s="354"/>
      <c r="CQ14" s="354"/>
      <c r="CR14" s="355"/>
    </row>
    <row r="15" spans="2:96" s="107" customFormat="1"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c r="AH15" s="353"/>
      <c r="AI15" s="354"/>
      <c r="AJ15" s="354"/>
      <c r="AK15" s="354"/>
      <c r="AL15" s="354"/>
      <c r="AM15" s="354"/>
      <c r="AN15" s="354"/>
      <c r="AO15" s="354"/>
      <c r="AP15" s="354"/>
      <c r="AQ15" s="354"/>
      <c r="AR15" s="354"/>
      <c r="AS15" s="354"/>
      <c r="AT15" s="354"/>
      <c r="AU15" s="354"/>
      <c r="AV15" s="355"/>
      <c r="AX15" s="353"/>
      <c r="AY15" s="354"/>
      <c r="AZ15" s="354"/>
      <c r="BA15" s="354"/>
      <c r="BB15" s="354"/>
      <c r="BC15" s="354"/>
      <c r="BD15" s="354"/>
      <c r="BE15" s="354"/>
      <c r="BF15" s="354"/>
      <c r="BG15" s="354"/>
      <c r="BH15" s="354"/>
      <c r="BI15" s="354"/>
      <c r="BJ15" s="354"/>
      <c r="BK15" s="354"/>
      <c r="BL15" s="355"/>
      <c r="BN15" s="353"/>
      <c r="BO15" s="354"/>
      <c r="BP15" s="354"/>
      <c r="BQ15" s="354"/>
      <c r="BR15" s="354"/>
      <c r="BS15" s="354"/>
      <c r="BT15" s="354"/>
      <c r="BU15" s="354"/>
      <c r="BV15" s="354"/>
      <c r="BW15" s="354"/>
      <c r="BX15" s="354"/>
      <c r="BY15" s="354"/>
      <c r="BZ15" s="354"/>
      <c r="CA15" s="354"/>
      <c r="CB15" s="355"/>
      <c r="CD15" s="353"/>
      <c r="CE15" s="354"/>
      <c r="CF15" s="354"/>
      <c r="CG15" s="354"/>
      <c r="CH15" s="354"/>
      <c r="CI15" s="354"/>
      <c r="CJ15" s="354"/>
      <c r="CK15" s="354"/>
      <c r="CL15" s="354"/>
      <c r="CM15" s="354"/>
      <c r="CN15" s="354"/>
      <c r="CO15" s="354"/>
      <c r="CP15" s="354"/>
      <c r="CQ15" s="354"/>
      <c r="CR15" s="355"/>
    </row>
    <row r="16" spans="2:96" s="107" customFormat="1"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c r="AH16" s="353"/>
      <c r="AI16" s="354"/>
      <c r="AJ16" s="354"/>
      <c r="AK16" s="354"/>
      <c r="AL16" s="354"/>
      <c r="AM16" s="354"/>
      <c r="AN16" s="354"/>
      <c r="AO16" s="354"/>
      <c r="AP16" s="354"/>
      <c r="AQ16" s="354"/>
      <c r="AR16" s="354"/>
      <c r="AS16" s="354"/>
      <c r="AT16" s="354"/>
      <c r="AU16" s="354"/>
      <c r="AV16" s="355"/>
      <c r="AX16" s="353"/>
      <c r="AY16" s="354"/>
      <c r="AZ16" s="354"/>
      <c r="BA16" s="354"/>
      <c r="BB16" s="354"/>
      <c r="BC16" s="354"/>
      <c r="BD16" s="354"/>
      <c r="BE16" s="354"/>
      <c r="BF16" s="354"/>
      <c r="BG16" s="354"/>
      <c r="BH16" s="354"/>
      <c r="BI16" s="354"/>
      <c r="BJ16" s="354"/>
      <c r="BK16" s="354"/>
      <c r="BL16" s="355"/>
      <c r="BN16" s="353"/>
      <c r="BO16" s="354"/>
      <c r="BP16" s="354"/>
      <c r="BQ16" s="354"/>
      <c r="BR16" s="354"/>
      <c r="BS16" s="354"/>
      <c r="BT16" s="354"/>
      <c r="BU16" s="354"/>
      <c r="BV16" s="354"/>
      <c r="BW16" s="354"/>
      <c r="BX16" s="354"/>
      <c r="BY16" s="354"/>
      <c r="BZ16" s="354"/>
      <c r="CA16" s="354"/>
      <c r="CB16" s="355"/>
      <c r="CD16" s="353"/>
      <c r="CE16" s="354"/>
      <c r="CF16" s="354"/>
      <c r="CG16" s="354"/>
      <c r="CH16" s="354"/>
      <c r="CI16" s="354"/>
      <c r="CJ16" s="354"/>
      <c r="CK16" s="354"/>
      <c r="CL16" s="354"/>
      <c r="CM16" s="354"/>
      <c r="CN16" s="354"/>
      <c r="CO16" s="354"/>
      <c r="CP16" s="354"/>
      <c r="CQ16" s="354"/>
      <c r="CR16" s="355"/>
    </row>
    <row r="17" spans="2:96" s="107" customFormat="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c r="AH17" s="353"/>
      <c r="AI17" s="354"/>
      <c r="AJ17" s="354"/>
      <c r="AK17" s="354"/>
      <c r="AL17" s="354"/>
      <c r="AM17" s="354"/>
      <c r="AN17" s="354"/>
      <c r="AO17" s="354"/>
      <c r="AP17" s="354"/>
      <c r="AQ17" s="354"/>
      <c r="AR17" s="354"/>
      <c r="AS17" s="354"/>
      <c r="AT17" s="354"/>
      <c r="AU17" s="354"/>
      <c r="AV17" s="355"/>
      <c r="AX17" s="353"/>
      <c r="AY17" s="354"/>
      <c r="AZ17" s="354"/>
      <c r="BA17" s="354"/>
      <c r="BB17" s="354"/>
      <c r="BC17" s="354"/>
      <c r="BD17" s="354"/>
      <c r="BE17" s="354"/>
      <c r="BF17" s="354"/>
      <c r="BG17" s="354"/>
      <c r="BH17" s="354"/>
      <c r="BI17" s="354"/>
      <c r="BJ17" s="354"/>
      <c r="BK17" s="354"/>
      <c r="BL17" s="355"/>
      <c r="BN17" s="353"/>
      <c r="BO17" s="354"/>
      <c r="BP17" s="354"/>
      <c r="BQ17" s="354"/>
      <c r="BR17" s="354"/>
      <c r="BS17" s="354"/>
      <c r="BT17" s="354"/>
      <c r="BU17" s="354"/>
      <c r="BV17" s="354"/>
      <c r="BW17" s="354"/>
      <c r="BX17" s="354"/>
      <c r="BY17" s="354"/>
      <c r="BZ17" s="354"/>
      <c r="CA17" s="354"/>
      <c r="CB17" s="355"/>
      <c r="CD17" s="353"/>
      <c r="CE17" s="354"/>
      <c r="CF17" s="354"/>
      <c r="CG17" s="354"/>
      <c r="CH17" s="354"/>
      <c r="CI17" s="354"/>
      <c r="CJ17" s="354"/>
      <c r="CK17" s="354"/>
      <c r="CL17" s="354"/>
      <c r="CM17" s="354"/>
      <c r="CN17" s="354"/>
      <c r="CO17" s="354"/>
      <c r="CP17" s="354"/>
      <c r="CQ17" s="354"/>
      <c r="CR17" s="355"/>
    </row>
    <row r="18" spans="2:96" s="107" customFormat="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c r="AH18" s="353"/>
      <c r="AI18" s="354"/>
      <c r="AJ18" s="354"/>
      <c r="AK18" s="354"/>
      <c r="AL18" s="354"/>
      <c r="AM18" s="354"/>
      <c r="AN18" s="354"/>
      <c r="AO18" s="354"/>
      <c r="AP18" s="354"/>
      <c r="AQ18" s="354"/>
      <c r="AR18" s="354"/>
      <c r="AS18" s="354"/>
      <c r="AT18" s="354"/>
      <c r="AU18" s="354"/>
      <c r="AV18" s="355"/>
      <c r="AX18" s="353"/>
      <c r="AY18" s="354"/>
      <c r="AZ18" s="354"/>
      <c r="BA18" s="354"/>
      <c r="BB18" s="354"/>
      <c r="BC18" s="354"/>
      <c r="BD18" s="354"/>
      <c r="BE18" s="354"/>
      <c r="BF18" s="354"/>
      <c r="BG18" s="354"/>
      <c r="BH18" s="354"/>
      <c r="BI18" s="354"/>
      <c r="BJ18" s="354"/>
      <c r="BK18" s="354"/>
      <c r="BL18" s="355"/>
      <c r="BN18" s="353"/>
      <c r="BO18" s="354"/>
      <c r="BP18" s="354"/>
      <c r="BQ18" s="354"/>
      <c r="BR18" s="354"/>
      <c r="BS18" s="354"/>
      <c r="BT18" s="354"/>
      <c r="BU18" s="354"/>
      <c r="BV18" s="354"/>
      <c r="BW18" s="354"/>
      <c r="BX18" s="354"/>
      <c r="BY18" s="354"/>
      <c r="BZ18" s="354"/>
      <c r="CA18" s="354"/>
      <c r="CB18" s="355"/>
      <c r="CD18" s="353"/>
      <c r="CE18" s="354"/>
      <c r="CF18" s="354"/>
      <c r="CG18" s="354"/>
      <c r="CH18" s="354"/>
      <c r="CI18" s="354"/>
      <c r="CJ18" s="354"/>
      <c r="CK18" s="354"/>
      <c r="CL18" s="354"/>
      <c r="CM18" s="354"/>
      <c r="CN18" s="354"/>
      <c r="CO18" s="354"/>
      <c r="CP18" s="354"/>
      <c r="CQ18" s="354"/>
      <c r="CR18" s="355"/>
    </row>
    <row r="19" spans="2:96" s="107" customFormat="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c r="AH19" s="353"/>
      <c r="AI19" s="354"/>
      <c r="AJ19" s="354"/>
      <c r="AK19" s="354"/>
      <c r="AL19" s="354"/>
      <c r="AM19" s="354"/>
      <c r="AN19" s="354"/>
      <c r="AO19" s="354"/>
      <c r="AP19" s="354"/>
      <c r="AQ19" s="354"/>
      <c r="AR19" s="354"/>
      <c r="AS19" s="354"/>
      <c r="AT19" s="354"/>
      <c r="AU19" s="354"/>
      <c r="AV19" s="355"/>
      <c r="AX19" s="353"/>
      <c r="AY19" s="354"/>
      <c r="AZ19" s="354"/>
      <c r="BA19" s="354"/>
      <c r="BB19" s="354"/>
      <c r="BC19" s="354"/>
      <c r="BD19" s="354"/>
      <c r="BE19" s="354"/>
      <c r="BF19" s="354"/>
      <c r="BG19" s="354"/>
      <c r="BH19" s="354"/>
      <c r="BI19" s="354"/>
      <c r="BJ19" s="354"/>
      <c r="BK19" s="354"/>
      <c r="BL19" s="355"/>
      <c r="BN19" s="353"/>
      <c r="BO19" s="354"/>
      <c r="BP19" s="354"/>
      <c r="BQ19" s="354"/>
      <c r="BR19" s="354"/>
      <c r="BS19" s="354"/>
      <c r="BT19" s="354"/>
      <c r="BU19" s="354"/>
      <c r="BV19" s="354"/>
      <c r="BW19" s="354"/>
      <c r="BX19" s="354"/>
      <c r="BY19" s="354"/>
      <c r="BZ19" s="354"/>
      <c r="CA19" s="354"/>
      <c r="CB19" s="355"/>
      <c r="CD19" s="353"/>
      <c r="CE19" s="354"/>
      <c r="CF19" s="354"/>
      <c r="CG19" s="354"/>
      <c r="CH19" s="354"/>
      <c r="CI19" s="354"/>
      <c r="CJ19" s="354"/>
      <c r="CK19" s="354"/>
      <c r="CL19" s="354"/>
      <c r="CM19" s="354"/>
      <c r="CN19" s="354"/>
      <c r="CO19" s="354"/>
      <c r="CP19" s="354"/>
      <c r="CQ19" s="354"/>
      <c r="CR19" s="355"/>
    </row>
    <row r="20" spans="2:96" s="107" customFormat="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c r="AH20" s="353"/>
      <c r="AI20" s="354"/>
      <c r="AJ20" s="354"/>
      <c r="AK20" s="354"/>
      <c r="AL20" s="354"/>
      <c r="AM20" s="354"/>
      <c r="AN20" s="354"/>
      <c r="AO20" s="354"/>
      <c r="AP20" s="354"/>
      <c r="AQ20" s="354"/>
      <c r="AR20" s="354"/>
      <c r="AS20" s="354"/>
      <c r="AT20" s="354"/>
      <c r="AU20" s="354"/>
      <c r="AV20" s="355"/>
      <c r="AX20" s="353"/>
      <c r="AY20" s="354"/>
      <c r="AZ20" s="354"/>
      <c r="BA20" s="354"/>
      <c r="BB20" s="354"/>
      <c r="BC20" s="354"/>
      <c r="BD20" s="354"/>
      <c r="BE20" s="354"/>
      <c r="BF20" s="354"/>
      <c r="BG20" s="354"/>
      <c r="BH20" s="354"/>
      <c r="BI20" s="354"/>
      <c r="BJ20" s="354"/>
      <c r="BK20" s="354"/>
      <c r="BL20" s="355"/>
      <c r="BN20" s="353"/>
      <c r="BO20" s="354"/>
      <c r="BP20" s="354"/>
      <c r="BQ20" s="354"/>
      <c r="BR20" s="354"/>
      <c r="BS20" s="354"/>
      <c r="BT20" s="354"/>
      <c r="BU20" s="354"/>
      <c r="BV20" s="354"/>
      <c r="BW20" s="354"/>
      <c r="BX20" s="354"/>
      <c r="BY20" s="354"/>
      <c r="BZ20" s="354"/>
      <c r="CA20" s="354"/>
      <c r="CB20" s="355"/>
      <c r="CD20" s="353"/>
      <c r="CE20" s="354"/>
      <c r="CF20" s="354"/>
      <c r="CG20" s="354"/>
      <c r="CH20" s="354"/>
      <c r="CI20" s="354"/>
      <c r="CJ20" s="354"/>
      <c r="CK20" s="354"/>
      <c r="CL20" s="354"/>
      <c r="CM20" s="354"/>
      <c r="CN20" s="354"/>
      <c r="CO20" s="354"/>
      <c r="CP20" s="354"/>
      <c r="CQ20" s="354"/>
      <c r="CR20" s="355"/>
    </row>
    <row r="21" spans="2:96" s="107" customFormat="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c r="AH21" s="353"/>
      <c r="AI21" s="354"/>
      <c r="AJ21" s="354"/>
      <c r="AK21" s="354"/>
      <c r="AL21" s="354"/>
      <c r="AM21" s="354"/>
      <c r="AN21" s="354"/>
      <c r="AO21" s="354"/>
      <c r="AP21" s="354"/>
      <c r="AQ21" s="354"/>
      <c r="AR21" s="354"/>
      <c r="AS21" s="354"/>
      <c r="AT21" s="354"/>
      <c r="AU21" s="354"/>
      <c r="AV21" s="355"/>
      <c r="AX21" s="353"/>
      <c r="AY21" s="354"/>
      <c r="AZ21" s="354"/>
      <c r="BA21" s="354"/>
      <c r="BB21" s="354"/>
      <c r="BC21" s="354"/>
      <c r="BD21" s="354"/>
      <c r="BE21" s="354"/>
      <c r="BF21" s="354"/>
      <c r="BG21" s="354"/>
      <c r="BH21" s="354"/>
      <c r="BI21" s="354"/>
      <c r="BJ21" s="354"/>
      <c r="BK21" s="354"/>
      <c r="BL21" s="355"/>
      <c r="BN21" s="353"/>
      <c r="BO21" s="354"/>
      <c r="BP21" s="354"/>
      <c r="BQ21" s="354"/>
      <c r="BR21" s="354"/>
      <c r="BS21" s="354"/>
      <c r="BT21" s="354"/>
      <c r="BU21" s="354"/>
      <c r="BV21" s="354"/>
      <c r="BW21" s="354"/>
      <c r="BX21" s="354"/>
      <c r="BY21" s="354"/>
      <c r="BZ21" s="354"/>
      <c r="CA21" s="354"/>
      <c r="CB21" s="355"/>
      <c r="CD21" s="353"/>
      <c r="CE21" s="354"/>
      <c r="CF21" s="354"/>
      <c r="CG21" s="354"/>
      <c r="CH21" s="354"/>
      <c r="CI21" s="354"/>
      <c r="CJ21" s="354"/>
      <c r="CK21" s="354"/>
      <c r="CL21" s="354"/>
      <c r="CM21" s="354"/>
      <c r="CN21" s="354"/>
      <c r="CO21" s="354"/>
      <c r="CP21" s="354"/>
      <c r="CQ21" s="354"/>
      <c r="CR21" s="355"/>
    </row>
    <row r="22" spans="2:96"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c r="AH22" s="353"/>
      <c r="AI22" s="354"/>
      <c r="AJ22" s="354"/>
      <c r="AK22" s="354"/>
      <c r="AL22" s="354"/>
      <c r="AM22" s="354"/>
      <c r="AN22" s="354"/>
      <c r="AO22" s="354"/>
      <c r="AP22" s="354"/>
      <c r="AQ22" s="354"/>
      <c r="AR22" s="354"/>
      <c r="AS22" s="354"/>
      <c r="AT22" s="354"/>
      <c r="AU22" s="354"/>
      <c r="AV22" s="355"/>
      <c r="AX22" s="353"/>
      <c r="AY22" s="354"/>
      <c r="AZ22" s="354"/>
      <c r="BA22" s="354"/>
      <c r="BB22" s="354"/>
      <c r="BC22" s="354"/>
      <c r="BD22" s="354"/>
      <c r="BE22" s="354"/>
      <c r="BF22" s="354"/>
      <c r="BG22" s="354"/>
      <c r="BH22" s="354"/>
      <c r="BI22" s="354"/>
      <c r="BJ22" s="354"/>
      <c r="BK22" s="354"/>
      <c r="BL22" s="355"/>
      <c r="BN22" s="353"/>
      <c r="BO22" s="354"/>
      <c r="BP22" s="354"/>
      <c r="BQ22" s="354"/>
      <c r="BR22" s="354"/>
      <c r="BS22" s="354"/>
      <c r="BT22" s="354"/>
      <c r="BU22" s="354"/>
      <c r="BV22" s="354"/>
      <c r="BW22" s="354"/>
      <c r="BX22" s="354"/>
      <c r="BY22" s="354"/>
      <c r="BZ22" s="354"/>
      <c r="CA22" s="354"/>
      <c r="CB22" s="355"/>
      <c r="CD22" s="353"/>
      <c r="CE22" s="354"/>
      <c r="CF22" s="354"/>
      <c r="CG22" s="354"/>
      <c r="CH22" s="354"/>
      <c r="CI22" s="354"/>
      <c r="CJ22" s="354"/>
      <c r="CK22" s="354"/>
      <c r="CL22" s="354"/>
      <c r="CM22" s="354"/>
      <c r="CN22" s="354"/>
      <c r="CO22" s="354"/>
      <c r="CP22" s="354"/>
      <c r="CQ22" s="354"/>
      <c r="CR22" s="355"/>
    </row>
    <row r="23" spans="2:96"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c r="AH23" s="356"/>
      <c r="AI23" s="357"/>
      <c r="AJ23" s="357"/>
      <c r="AK23" s="357"/>
      <c r="AL23" s="357"/>
      <c r="AM23" s="357"/>
      <c r="AN23" s="357"/>
      <c r="AO23" s="357"/>
      <c r="AP23" s="357"/>
      <c r="AQ23" s="357"/>
      <c r="AR23" s="357"/>
      <c r="AS23" s="357"/>
      <c r="AT23" s="357"/>
      <c r="AU23" s="357"/>
      <c r="AV23" s="358"/>
      <c r="AX23" s="356"/>
      <c r="AY23" s="357"/>
      <c r="AZ23" s="357"/>
      <c r="BA23" s="357"/>
      <c r="BB23" s="357"/>
      <c r="BC23" s="357"/>
      <c r="BD23" s="357"/>
      <c r="BE23" s="357"/>
      <c r="BF23" s="357"/>
      <c r="BG23" s="357"/>
      <c r="BH23" s="357"/>
      <c r="BI23" s="357"/>
      <c r="BJ23" s="357"/>
      <c r="BK23" s="357"/>
      <c r="BL23" s="358"/>
      <c r="BN23" s="356"/>
      <c r="BO23" s="357"/>
      <c r="BP23" s="357"/>
      <c r="BQ23" s="357"/>
      <c r="BR23" s="357"/>
      <c r="BS23" s="357"/>
      <c r="BT23" s="357"/>
      <c r="BU23" s="357"/>
      <c r="BV23" s="357"/>
      <c r="BW23" s="357"/>
      <c r="BX23" s="357"/>
      <c r="BY23" s="357"/>
      <c r="BZ23" s="357"/>
      <c r="CA23" s="357"/>
      <c r="CB23" s="358"/>
      <c r="CD23" s="356"/>
      <c r="CE23" s="357"/>
      <c r="CF23" s="357"/>
      <c r="CG23" s="357"/>
      <c r="CH23" s="357"/>
      <c r="CI23" s="357"/>
      <c r="CJ23" s="357"/>
      <c r="CK23" s="357"/>
      <c r="CL23" s="357"/>
      <c r="CM23" s="357"/>
      <c r="CN23" s="357"/>
      <c r="CO23" s="357"/>
      <c r="CP23" s="357"/>
      <c r="CQ23" s="357"/>
      <c r="CR23" s="358"/>
    </row>
    <row r="24" spans="2:96"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c r="AH24" s="348" t="s">
        <v>218</v>
      </c>
      <c r="AI24" s="348"/>
      <c r="AJ24" s="348"/>
      <c r="AK24" s="348"/>
      <c r="AL24" s="348"/>
      <c r="AM24" s="348"/>
      <c r="AN24" s="348"/>
      <c r="AO24" s="348"/>
      <c r="AP24" s="348"/>
      <c r="AQ24" s="348"/>
      <c r="AR24" s="348"/>
      <c r="AS24" s="348"/>
      <c r="AT24" s="348"/>
      <c r="AU24" s="348"/>
      <c r="AV24" s="348"/>
      <c r="AX24" s="348" t="s">
        <v>218</v>
      </c>
      <c r="AY24" s="348"/>
      <c r="AZ24" s="348"/>
      <c r="BA24" s="348"/>
      <c r="BB24" s="348"/>
      <c r="BC24" s="348"/>
      <c r="BD24" s="348"/>
      <c r="BE24" s="348"/>
      <c r="BF24" s="348"/>
      <c r="BG24" s="348"/>
      <c r="BH24" s="348"/>
      <c r="BI24" s="348"/>
      <c r="BJ24" s="348"/>
      <c r="BK24" s="348"/>
      <c r="BL24" s="348"/>
      <c r="BN24" s="348" t="s">
        <v>218</v>
      </c>
      <c r="BO24" s="348"/>
      <c r="BP24" s="348"/>
      <c r="BQ24" s="348"/>
      <c r="BR24" s="348"/>
      <c r="BS24" s="348"/>
      <c r="BT24" s="348"/>
      <c r="BU24" s="348"/>
      <c r="BV24" s="348"/>
      <c r="BW24" s="348"/>
      <c r="BX24" s="348"/>
      <c r="BY24" s="348"/>
      <c r="BZ24" s="348"/>
      <c r="CA24" s="348"/>
      <c r="CB24" s="348"/>
      <c r="CD24" s="348" t="s">
        <v>218</v>
      </c>
      <c r="CE24" s="348"/>
      <c r="CF24" s="348"/>
      <c r="CG24" s="348"/>
      <c r="CH24" s="348"/>
      <c r="CI24" s="348"/>
      <c r="CJ24" s="348"/>
      <c r="CK24" s="348"/>
      <c r="CL24" s="348"/>
      <c r="CM24" s="348"/>
      <c r="CN24" s="348"/>
      <c r="CO24" s="348"/>
      <c r="CP24" s="348"/>
      <c r="CQ24" s="348"/>
      <c r="CR24" s="348"/>
    </row>
    <row r="25" spans="2:96" s="107" customFormat="1" ht="60" customHeight="1" x14ac:dyDescent="0.25">
      <c r="B25" s="365" t="s">
        <v>93</v>
      </c>
      <c r="C25" s="365"/>
      <c r="D25" s="350" t="s">
        <v>312</v>
      </c>
      <c r="E25" s="351"/>
      <c r="F25" s="351"/>
      <c r="G25" s="351"/>
      <c r="H25" s="351"/>
      <c r="I25" s="351"/>
      <c r="J25" s="351"/>
      <c r="K25" s="351"/>
      <c r="L25" s="351"/>
      <c r="M25" s="351"/>
      <c r="N25" s="351"/>
      <c r="O25" s="351"/>
      <c r="P25" s="352"/>
      <c r="R25" s="365" t="s">
        <v>93</v>
      </c>
      <c r="S25" s="365"/>
      <c r="T25" s="350" t="s">
        <v>307</v>
      </c>
      <c r="U25" s="351"/>
      <c r="V25" s="351"/>
      <c r="W25" s="351"/>
      <c r="X25" s="351"/>
      <c r="Y25" s="351"/>
      <c r="Z25" s="351"/>
      <c r="AA25" s="351"/>
      <c r="AB25" s="351"/>
      <c r="AC25" s="351"/>
      <c r="AD25" s="351"/>
      <c r="AE25" s="351"/>
      <c r="AF25" s="352"/>
      <c r="AH25" s="365" t="s">
        <v>93</v>
      </c>
      <c r="AI25" s="365"/>
      <c r="AJ25" s="350" t="s">
        <v>308</v>
      </c>
      <c r="AK25" s="351"/>
      <c r="AL25" s="351"/>
      <c r="AM25" s="351"/>
      <c r="AN25" s="351"/>
      <c r="AO25" s="351"/>
      <c r="AP25" s="351"/>
      <c r="AQ25" s="351"/>
      <c r="AR25" s="351"/>
      <c r="AS25" s="351"/>
      <c r="AT25" s="351"/>
      <c r="AU25" s="351"/>
      <c r="AV25" s="352"/>
      <c r="AX25" s="365" t="s">
        <v>93</v>
      </c>
      <c r="AY25" s="365"/>
      <c r="AZ25" s="350" t="s">
        <v>309</v>
      </c>
      <c r="BA25" s="351"/>
      <c r="BB25" s="351"/>
      <c r="BC25" s="351"/>
      <c r="BD25" s="351"/>
      <c r="BE25" s="351"/>
      <c r="BF25" s="351"/>
      <c r="BG25" s="351"/>
      <c r="BH25" s="351"/>
      <c r="BI25" s="351"/>
      <c r="BJ25" s="351"/>
      <c r="BK25" s="351"/>
      <c r="BL25" s="352"/>
      <c r="BN25" s="365" t="s">
        <v>93</v>
      </c>
      <c r="BO25" s="365"/>
      <c r="BP25" s="350" t="s">
        <v>310</v>
      </c>
      <c r="BQ25" s="351"/>
      <c r="BR25" s="351"/>
      <c r="BS25" s="351"/>
      <c r="BT25" s="351"/>
      <c r="BU25" s="351"/>
      <c r="BV25" s="351"/>
      <c r="BW25" s="351"/>
      <c r="BX25" s="351"/>
      <c r="BY25" s="351"/>
      <c r="BZ25" s="351"/>
      <c r="CA25" s="351"/>
      <c r="CB25" s="352"/>
      <c r="CD25" s="365" t="s">
        <v>93</v>
      </c>
      <c r="CE25" s="365"/>
      <c r="CF25" s="350" t="s">
        <v>311</v>
      </c>
      <c r="CG25" s="351"/>
      <c r="CH25" s="351"/>
      <c r="CI25" s="351"/>
      <c r="CJ25" s="351"/>
      <c r="CK25" s="351"/>
      <c r="CL25" s="351"/>
      <c r="CM25" s="351"/>
      <c r="CN25" s="351"/>
      <c r="CO25" s="351"/>
      <c r="CP25" s="351"/>
      <c r="CQ25" s="351"/>
      <c r="CR25" s="352"/>
    </row>
    <row r="26" spans="2:96" s="107" customFormat="1" ht="81.75" customHeight="1" x14ac:dyDescent="0.25">
      <c r="B26" s="365" t="s">
        <v>94</v>
      </c>
      <c r="C26" s="365"/>
      <c r="D26" s="350" t="s">
        <v>314</v>
      </c>
      <c r="E26" s="351"/>
      <c r="F26" s="351"/>
      <c r="G26" s="351"/>
      <c r="H26" s="351"/>
      <c r="I26" s="351"/>
      <c r="J26" s="351"/>
      <c r="K26" s="351"/>
      <c r="L26" s="351"/>
      <c r="M26" s="351"/>
      <c r="N26" s="351"/>
      <c r="O26" s="351"/>
      <c r="P26" s="352"/>
      <c r="R26" s="365" t="s">
        <v>94</v>
      </c>
      <c r="S26" s="365"/>
      <c r="T26" s="350" t="s">
        <v>315</v>
      </c>
      <c r="U26" s="351"/>
      <c r="V26" s="351"/>
      <c r="W26" s="351"/>
      <c r="X26" s="351"/>
      <c r="Y26" s="351"/>
      <c r="Z26" s="351"/>
      <c r="AA26" s="351"/>
      <c r="AB26" s="351"/>
      <c r="AC26" s="351"/>
      <c r="AD26" s="351"/>
      <c r="AE26" s="351"/>
      <c r="AF26" s="352"/>
      <c r="AH26" s="365" t="s">
        <v>94</v>
      </c>
      <c r="AI26" s="365"/>
      <c r="AJ26" s="350" t="s">
        <v>316</v>
      </c>
      <c r="AK26" s="351"/>
      <c r="AL26" s="351"/>
      <c r="AM26" s="351"/>
      <c r="AN26" s="351"/>
      <c r="AO26" s="351"/>
      <c r="AP26" s="351"/>
      <c r="AQ26" s="351"/>
      <c r="AR26" s="351"/>
      <c r="AS26" s="351"/>
      <c r="AT26" s="351"/>
      <c r="AU26" s="351"/>
      <c r="AV26" s="352"/>
      <c r="AX26" s="365" t="s">
        <v>94</v>
      </c>
      <c r="AY26" s="365"/>
      <c r="AZ26" s="350" t="s">
        <v>309</v>
      </c>
      <c r="BA26" s="351"/>
      <c r="BB26" s="351"/>
      <c r="BC26" s="351"/>
      <c r="BD26" s="351"/>
      <c r="BE26" s="351"/>
      <c r="BF26" s="351"/>
      <c r="BG26" s="351"/>
      <c r="BH26" s="351"/>
      <c r="BI26" s="351"/>
      <c r="BJ26" s="351"/>
      <c r="BK26" s="351"/>
      <c r="BL26" s="352"/>
      <c r="BN26" s="365" t="s">
        <v>94</v>
      </c>
      <c r="BO26" s="365"/>
      <c r="BP26" s="350" t="s">
        <v>317</v>
      </c>
      <c r="BQ26" s="351"/>
      <c r="BR26" s="351"/>
      <c r="BS26" s="351"/>
      <c r="BT26" s="351"/>
      <c r="BU26" s="351"/>
      <c r="BV26" s="351"/>
      <c r="BW26" s="351"/>
      <c r="BX26" s="351"/>
      <c r="BY26" s="351"/>
      <c r="BZ26" s="351"/>
      <c r="CA26" s="351"/>
      <c r="CB26" s="352"/>
      <c r="CD26" s="365" t="s">
        <v>94</v>
      </c>
      <c r="CE26" s="365"/>
      <c r="CF26" s="350" t="s">
        <v>318</v>
      </c>
      <c r="CG26" s="351"/>
      <c r="CH26" s="351"/>
      <c r="CI26" s="351"/>
      <c r="CJ26" s="351"/>
      <c r="CK26" s="351"/>
      <c r="CL26" s="351"/>
      <c r="CM26" s="351"/>
      <c r="CN26" s="351"/>
      <c r="CO26" s="351"/>
      <c r="CP26" s="351"/>
      <c r="CQ26" s="351"/>
      <c r="CR26" s="352"/>
    </row>
    <row r="27" spans="2:96" s="107" customFormat="1" ht="82.5" customHeight="1" x14ac:dyDescent="0.25">
      <c r="B27" s="365" t="s">
        <v>95</v>
      </c>
      <c r="C27" s="365"/>
      <c r="D27" s="350" t="s">
        <v>357</v>
      </c>
      <c r="E27" s="351"/>
      <c r="F27" s="351"/>
      <c r="G27" s="351"/>
      <c r="H27" s="351"/>
      <c r="I27" s="351"/>
      <c r="J27" s="351"/>
      <c r="K27" s="351"/>
      <c r="L27" s="351"/>
      <c r="M27" s="351"/>
      <c r="N27" s="351"/>
      <c r="O27" s="351"/>
      <c r="P27" s="352"/>
      <c r="R27" s="365" t="s">
        <v>95</v>
      </c>
      <c r="S27" s="365"/>
      <c r="T27" s="350" t="s">
        <v>359</v>
      </c>
      <c r="U27" s="351"/>
      <c r="V27" s="351"/>
      <c r="W27" s="351"/>
      <c r="X27" s="351"/>
      <c r="Y27" s="351"/>
      <c r="Z27" s="351"/>
      <c r="AA27" s="351"/>
      <c r="AB27" s="351"/>
      <c r="AC27" s="351"/>
      <c r="AD27" s="351"/>
      <c r="AE27" s="351"/>
      <c r="AF27" s="352"/>
      <c r="AH27" s="365" t="s">
        <v>95</v>
      </c>
      <c r="AI27" s="365"/>
      <c r="AJ27" s="350" t="s">
        <v>361</v>
      </c>
      <c r="AK27" s="351"/>
      <c r="AL27" s="351"/>
      <c r="AM27" s="351"/>
      <c r="AN27" s="351"/>
      <c r="AO27" s="351"/>
      <c r="AP27" s="351"/>
      <c r="AQ27" s="351"/>
      <c r="AR27" s="351"/>
      <c r="AS27" s="351"/>
      <c r="AT27" s="351"/>
      <c r="AU27" s="351"/>
      <c r="AV27" s="352"/>
      <c r="AX27" s="365" t="s">
        <v>95</v>
      </c>
      <c r="AY27" s="365"/>
      <c r="AZ27" s="350" t="s">
        <v>309</v>
      </c>
      <c r="BA27" s="351"/>
      <c r="BB27" s="351"/>
      <c r="BC27" s="351"/>
      <c r="BD27" s="351"/>
      <c r="BE27" s="351"/>
      <c r="BF27" s="351"/>
      <c r="BG27" s="351"/>
      <c r="BH27" s="351"/>
      <c r="BI27" s="351"/>
      <c r="BJ27" s="351"/>
      <c r="BK27" s="351"/>
      <c r="BL27" s="352"/>
      <c r="BN27" s="365" t="s">
        <v>95</v>
      </c>
      <c r="BO27" s="365"/>
      <c r="BP27" s="350" t="s">
        <v>364</v>
      </c>
      <c r="BQ27" s="351"/>
      <c r="BR27" s="351"/>
      <c r="BS27" s="351"/>
      <c r="BT27" s="351"/>
      <c r="BU27" s="351"/>
      <c r="BV27" s="351"/>
      <c r="BW27" s="351"/>
      <c r="BX27" s="351"/>
      <c r="BY27" s="351"/>
      <c r="BZ27" s="351"/>
      <c r="CA27" s="351"/>
      <c r="CB27" s="352"/>
      <c r="CD27" s="365" t="s">
        <v>95</v>
      </c>
      <c r="CE27" s="365"/>
      <c r="CF27" s="350" t="s">
        <v>311</v>
      </c>
      <c r="CG27" s="351"/>
      <c r="CH27" s="351"/>
      <c r="CI27" s="351"/>
      <c r="CJ27" s="351"/>
      <c r="CK27" s="351"/>
      <c r="CL27" s="351"/>
      <c r="CM27" s="351"/>
      <c r="CN27" s="351"/>
      <c r="CO27" s="351"/>
      <c r="CP27" s="351"/>
      <c r="CQ27" s="351"/>
      <c r="CR27" s="352"/>
    </row>
    <row r="28" spans="2:96" s="107" customFormat="1" ht="80.25" customHeight="1" x14ac:dyDescent="0.25">
      <c r="B28" s="365" t="s">
        <v>96</v>
      </c>
      <c r="C28" s="365"/>
      <c r="D28" s="350" t="s">
        <v>358</v>
      </c>
      <c r="E28" s="351"/>
      <c r="F28" s="351"/>
      <c r="G28" s="351"/>
      <c r="H28" s="351"/>
      <c r="I28" s="351"/>
      <c r="J28" s="351"/>
      <c r="K28" s="351"/>
      <c r="L28" s="351"/>
      <c r="M28" s="351"/>
      <c r="N28" s="351"/>
      <c r="O28" s="351"/>
      <c r="P28" s="352"/>
      <c r="R28" s="365" t="s">
        <v>96</v>
      </c>
      <c r="S28" s="365"/>
      <c r="T28" s="350" t="s">
        <v>360</v>
      </c>
      <c r="U28" s="351"/>
      <c r="V28" s="351"/>
      <c r="W28" s="351"/>
      <c r="X28" s="351"/>
      <c r="Y28" s="351"/>
      <c r="Z28" s="351"/>
      <c r="AA28" s="351"/>
      <c r="AB28" s="351"/>
      <c r="AC28" s="351"/>
      <c r="AD28" s="351"/>
      <c r="AE28" s="351"/>
      <c r="AF28" s="352"/>
      <c r="AH28" s="365" t="s">
        <v>96</v>
      </c>
      <c r="AI28" s="365"/>
      <c r="AJ28" s="350" t="s">
        <v>362</v>
      </c>
      <c r="AK28" s="351"/>
      <c r="AL28" s="351"/>
      <c r="AM28" s="351"/>
      <c r="AN28" s="351"/>
      <c r="AO28" s="351"/>
      <c r="AP28" s="351"/>
      <c r="AQ28" s="351"/>
      <c r="AR28" s="351"/>
      <c r="AS28" s="351"/>
      <c r="AT28" s="351"/>
      <c r="AU28" s="351"/>
      <c r="AV28" s="352"/>
      <c r="AX28" s="365" t="s">
        <v>96</v>
      </c>
      <c r="AY28" s="365"/>
      <c r="AZ28" s="350" t="s">
        <v>363</v>
      </c>
      <c r="BA28" s="351"/>
      <c r="BB28" s="351"/>
      <c r="BC28" s="351"/>
      <c r="BD28" s="351"/>
      <c r="BE28" s="351"/>
      <c r="BF28" s="351"/>
      <c r="BG28" s="351"/>
      <c r="BH28" s="351"/>
      <c r="BI28" s="351"/>
      <c r="BJ28" s="351"/>
      <c r="BK28" s="351"/>
      <c r="BL28" s="352"/>
      <c r="BN28" s="365" t="s">
        <v>96</v>
      </c>
      <c r="BO28" s="365"/>
      <c r="BP28" s="350" t="s">
        <v>365</v>
      </c>
      <c r="BQ28" s="351"/>
      <c r="BR28" s="351"/>
      <c r="BS28" s="351"/>
      <c r="BT28" s="351"/>
      <c r="BU28" s="351"/>
      <c r="BV28" s="351"/>
      <c r="BW28" s="351"/>
      <c r="BX28" s="351"/>
      <c r="BY28" s="351"/>
      <c r="BZ28" s="351"/>
      <c r="CA28" s="351"/>
      <c r="CB28" s="352"/>
      <c r="CD28" s="365" t="s">
        <v>96</v>
      </c>
      <c r="CE28" s="365"/>
      <c r="CF28" s="350" t="s">
        <v>311</v>
      </c>
      <c r="CG28" s="351"/>
      <c r="CH28" s="351"/>
      <c r="CI28" s="351"/>
      <c r="CJ28" s="351"/>
      <c r="CK28" s="351"/>
      <c r="CL28" s="351"/>
      <c r="CM28" s="351"/>
      <c r="CN28" s="351"/>
      <c r="CO28" s="351"/>
      <c r="CP28" s="351"/>
      <c r="CQ28" s="351"/>
      <c r="CR28" s="352"/>
    </row>
    <row r="29" spans="2:96" s="107" customFormat="1" ht="42.75" customHeight="1" x14ac:dyDescent="0.25">
      <c r="B29" s="365" t="s">
        <v>115</v>
      </c>
      <c r="C29" s="365"/>
      <c r="D29" s="350" t="s">
        <v>442</v>
      </c>
      <c r="E29" s="351"/>
      <c r="F29" s="351"/>
      <c r="G29" s="351"/>
      <c r="H29" s="351"/>
      <c r="I29" s="351"/>
      <c r="J29" s="351"/>
      <c r="K29" s="351"/>
      <c r="L29" s="351"/>
      <c r="M29" s="351"/>
      <c r="N29" s="351"/>
      <c r="O29" s="351"/>
      <c r="P29" s="352"/>
      <c r="R29" s="365" t="s">
        <v>115</v>
      </c>
      <c r="S29" s="365"/>
      <c r="T29" s="350" t="s">
        <v>445</v>
      </c>
      <c r="U29" s="351"/>
      <c r="V29" s="351"/>
      <c r="W29" s="351"/>
      <c r="X29" s="351"/>
      <c r="Y29" s="351"/>
      <c r="Z29" s="351"/>
      <c r="AA29" s="351"/>
      <c r="AB29" s="351"/>
      <c r="AC29" s="351"/>
      <c r="AD29" s="351"/>
      <c r="AE29" s="351"/>
      <c r="AF29" s="352"/>
      <c r="AH29" s="365" t="s">
        <v>115</v>
      </c>
      <c r="AI29" s="365"/>
      <c r="AJ29" s="350" t="s">
        <v>446</v>
      </c>
      <c r="AK29" s="351"/>
      <c r="AL29" s="351"/>
      <c r="AM29" s="351"/>
      <c r="AN29" s="351"/>
      <c r="AO29" s="351"/>
      <c r="AP29" s="351"/>
      <c r="AQ29" s="351"/>
      <c r="AR29" s="351"/>
      <c r="AS29" s="351"/>
      <c r="AT29" s="351"/>
      <c r="AU29" s="351"/>
      <c r="AV29" s="352"/>
      <c r="AX29" s="365" t="s">
        <v>115</v>
      </c>
      <c r="AY29" s="365"/>
      <c r="AZ29" s="350" t="s">
        <v>309</v>
      </c>
      <c r="BA29" s="351"/>
      <c r="BB29" s="351"/>
      <c r="BC29" s="351"/>
      <c r="BD29" s="351"/>
      <c r="BE29" s="351"/>
      <c r="BF29" s="351"/>
      <c r="BG29" s="351"/>
      <c r="BH29" s="351"/>
      <c r="BI29" s="351"/>
      <c r="BJ29" s="351"/>
      <c r="BK29" s="351"/>
      <c r="BL29" s="352"/>
      <c r="BN29" s="365" t="s">
        <v>115</v>
      </c>
      <c r="BO29" s="365"/>
      <c r="BP29" s="350" t="s">
        <v>365</v>
      </c>
      <c r="BQ29" s="351"/>
      <c r="BR29" s="351"/>
      <c r="BS29" s="351"/>
      <c r="BT29" s="351"/>
      <c r="BU29" s="351"/>
      <c r="BV29" s="351"/>
      <c r="BW29" s="351"/>
      <c r="BX29" s="351"/>
      <c r="BY29" s="351"/>
      <c r="BZ29" s="351"/>
      <c r="CA29" s="351"/>
      <c r="CB29" s="352"/>
      <c r="CD29" s="365" t="s">
        <v>115</v>
      </c>
      <c r="CE29" s="365"/>
      <c r="CF29" s="350" t="s">
        <v>311</v>
      </c>
      <c r="CG29" s="351"/>
      <c r="CH29" s="351"/>
      <c r="CI29" s="351"/>
      <c r="CJ29" s="351"/>
      <c r="CK29" s="351"/>
      <c r="CL29" s="351"/>
      <c r="CM29" s="351"/>
      <c r="CN29" s="351"/>
      <c r="CO29" s="351"/>
      <c r="CP29" s="351"/>
      <c r="CQ29" s="351"/>
      <c r="CR29" s="352"/>
    </row>
    <row r="30" spans="2:96" s="107" customFormat="1" ht="48" customHeight="1" x14ac:dyDescent="0.25">
      <c r="B30" s="365" t="s">
        <v>112</v>
      </c>
      <c r="C30" s="365"/>
      <c r="D30" s="350" t="s">
        <v>443</v>
      </c>
      <c r="E30" s="351"/>
      <c r="F30" s="351"/>
      <c r="G30" s="351"/>
      <c r="H30" s="351"/>
      <c r="I30" s="351"/>
      <c r="J30" s="351"/>
      <c r="K30" s="351"/>
      <c r="L30" s="351"/>
      <c r="M30" s="351"/>
      <c r="N30" s="351"/>
      <c r="O30" s="351"/>
      <c r="P30" s="352"/>
      <c r="R30" s="365" t="s">
        <v>112</v>
      </c>
      <c r="S30" s="365"/>
      <c r="T30" s="350" t="s">
        <v>307</v>
      </c>
      <c r="U30" s="351"/>
      <c r="V30" s="351"/>
      <c r="W30" s="351"/>
      <c r="X30" s="351"/>
      <c r="Y30" s="351"/>
      <c r="Z30" s="351"/>
      <c r="AA30" s="351"/>
      <c r="AB30" s="351"/>
      <c r="AC30" s="351"/>
      <c r="AD30" s="351"/>
      <c r="AE30" s="351"/>
      <c r="AF30" s="352"/>
      <c r="AH30" s="365" t="s">
        <v>112</v>
      </c>
      <c r="AI30" s="365"/>
      <c r="AJ30" s="350" t="s">
        <v>447</v>
      </c>
      <c r="AK30" s="351"/>
      <c r="AL30" s="351"/>
      <c r="AM30" s="351"/>
      <c r="AN30" s="351"/>
      <c r="AO30" s="351"/>
      <c r="AP30" s="351"/>
      <c r="AQ30" s="351"/>
      <c r="AR30" s="351"/>
      <c r="AS30" s="351"/>
      <c r="AT30" s="351"/>
      <c r="AU30" s="351"/>
      <c r="AV30" s="352"/>
      <c r="AX30" s="365" t="s">
        <v>112</v>
      </c>
      <c r="AY30" s="365"/>
      <c r="AZ30" s="350" t="s">
        <v>309</v>
      </c>
      <c r="BA30" s="351"/>
      <c r="BB30" s="351"/>
      <c r="BC30" s="351"/>
      <c r="BD30" s="351"/>
      <c r="BE30" s="351"/>
      <c r="BF30" s="351"/>
      <c r="BG30" s="351"/>
      <c r="BH30" s="351"/>
      <c r="BI30" s="351"/>
      <c r="BJ30" s="351"/>
      <c r="BK30" s="351"/>
      <c r="BL30" s="352"/>
      <c r="BN30" s="365" t="s">
        <v>112</v>
      </c>
      <c r="BO30" s="365"/>
      <c r="BP30" s="350" t="s">
        <v>365</v>
      </c>
      <c r="BQ30" s="351"/>
      <c r="BR30" s="351"/>
      <c r="BS30" s="351"/>
      <c r="BT30" s="351"/>
      <c r="BU30" s="351"/>
      <c r="BV30" s="351"/>
      <c r="BW30" s="351"/>
      <c r="BX30" s="351"/>
      <c r="BY30" s="351"/>
      <c r="BZ30" s="351"/>
      <c r="CA30" s="351"/>
      <c r="CB30" s="352"/>
      <c r="CD30" s="365" t="s">
        <v>112</v>
      </c>
      <c r="CE30" s="365"/>
      <c r="CF30" s="350" t="s">
        <v>311</v>
      </c>
      <c r="CG30" s="351"/>
      <c r="CH30" s="351"/>
      <c r="CI30" s="351"/>
      <c r="CJ30" s="351"/>
      <c r="CK30" s="351"/>
      <c r="CL30" s="351"/>
      <c r="CM30" s="351"/>
      <c r="CN30" s="351"/>
      <c r="CO30" s="351"/>
      <c r="CP30" s="351"/>
      <c r="CQ30" s="351"/>
      <c r="CR30" s="352"/>
    </row>
    <row r="31" spans="2:96" s="107" customFormat="1" ht="48" customHeight="1" x14ac:dyDescent="0.25">
      <c r="B31" s="365" t="s">
        <v>117</v>
      </c>
      <c r="C31" s="365"/>
      <c r="D31" s="350" t="s">
        <v>444</v>
      </c>
      <c r="E31" s="351"/>
      <c r="F31" s="351"/>
      <c r="G31" s="351"/>
      <c r="H31" s="351"/>
      <c r="I31" s="351"/>
      <c r="J31" s="351"/>
      <c r="K31" s="351"/>
      <c r="L31" s="351"/>
      <c r="M31" s="351"/>
      <c r="N31" s="351"/>
      <c r="O31" s="351"/>
      <c r="P31" s="352"/>
      <c r="R31" s="365" t="s">
        <v>117</v>
      </c>
      <c r="S31" s="365"/>
      <c r="T31" s="350" t="s">
        <v>307</v>
      </c>
      <c r="U31" s="351"/>
      <c r="V31" s="351"/>
      <c r="W31" s="351"/>
      <c r="X31" s="351"/>
      <c r="Y31" s="351"/>
      <c r="Z31" s="351"/>
      <c r="AA31" s="351"/>
      <c r="AB31" s="351"/>
      <c r="AC31" s="351"/>
      <c r="AD31" s="351"/>
      <c r="AE31" s="351"/>
      <c r="AF31" s="352"/>
      <c r="AH31" s="365" t="s">
        <v>117</v>
      </c>
      <c r="AI31" s="365"/>
      <c r="AJ31" s="350" t="s">
        <v>446</v>
      </c>
      <c r="AK31" s="351"/>
      <c r="AL31" s="351"/>
      <c r="AM31" s="351"/>
      <c r="AN31" s="351"/>
      <c r="AO31" s="351"/>
      <c r="AP31" s="351"/>
      <c r="AQ31" s="351"/>
      <c r="AR31" s="351"/>
      <c r="AS31" s="351"/>
      <c r="AT31" s="351"/>
      <c r="AU31" s="351"/>
      <c r="AV31" s="352"/>
      <c r="AX31" s="365" t="s">
        <v>117</v>
      </c>
      <c r="AY31" s="365"/>
      <c r="AZ31" s="350" t="s">
        <v>309</v>
      </c>
      <c r="BA31" s="351"/>
      <c r="BB31" s="351"/>
      <c r="BC31" s="351"/>
      <c r="BD31" s="351"/>
      <c r="BE31" s="351"/>
      <c r="BF31" s="351"/>
      <c r="BG31" s="351"/>
      <c r="BH31" s="351"/>
      <c r="BI31" s="351"/>
      <c r="BJ31" s="351"/>
      <c r="BK31" s="351"/>
      <c r="BL31" s="352"/>
      <c r="BN31" s="365" t="s">
        <v>117</v>
      </c>
      <c r="BO31" s="365"/>
      <c r="BP31" s="350" t="s">
        <v>365</v>
      </c>
      <c r="BQ31" s="351"/>
      <c r="BR31" s="351"/>
      <c r="BS31" s="351"/>
      <c r="BT31" s="351"/>
      <c r="BU31" s="351"/>
      <c r="BV31" s="351"/>
      <c r="BW31" s="351"/>
      <c r="BX31" s="351"/>
      <c r="BY31" s="351"/>
      <c r="BZ31" s="351"/>
      <c r="CA31" s="351"/>
      <c r="CB31" s="352"/>
      <c r="CD31" s="365" t="s">
        <v>117</v>
      </c>
      <c r="CE31" s="365"/>
      <c r="CF31" s="350" t="s">
        <v>311</v>
      </c>
      <c r="CG31" s="351"/>
      <c r="CH31" s="351"/>
      <c r="CI31" s="351"/>
      <c r="CJ31" s="351"/>
      <c r="CK31" s="351"/>
      <c r="CL31" s="351"/>
      <c r="CM31" s="351"/>
      <c r="CN31" s="351"/>
      <c r="CO31" s="351"/>
      <c r="CP31" s="351"/>
      <c r="CQ31" s="351"/>
      <c r="CR31" s="352"/>
    </row>
    <row r="32" spans="2:96" s="107" customFormat="1" ht="62.25" customHeight="1" x14ac:dyDescent="0.25">
      <c r="B32" s="365" t="s">
        <v>68</v>
      </c>
      <c r="C32" s="365"/>
      <c r="D32" s="350" t="s">
        <v>497</v>
      </c>
      <c r="E32" s="351"/>
      <c r="F32" s="351"/>
      <c r="G32" s="351"/>
      <c r="H32" s="351"/>
      <c r="I32" s="351"/>
      <c r="J32" s="351"/>
      <c r="K32" s="351"/>
      <c r="L32" s="351"/>
      <c r="M32" s="351"/>
      <c r="N32" s="351"/>
      <c r="O32" s="351"/>
      <c r="P32" s="352"/>
      <c r="R32" s="365" t="s">
        <v>68</v>
      </c>
      <c r="S32" s="365"/>
      <c r="T32" s="350" t="s">
        <v>492</v>
      </c>
      <c r="U32" s="351"/>
      <c r="V32" s="351"/>
      <c r="W32" s="351"/>
      <c r="X32" s="351"/>
      <c r="Y32" s="351"/>
      <c r="Z32" s="351"/>
      <c r="AA32" s="351"/>
      <c r="AB32" s="351"/>
      <c r="AC32" s="351"/>
      <c r="AD32" s="351"/>
      <c r="AE32" s="351"/>
      <c r="AF32" s="352"/>
      <c r="AH32" s="365" t="s">
        <v>68</v>
      </c>
      <c r="AI32" s="365"/>
      <c r="AJ32" s="350" t="s">
        <v>487</v>
      </c>
      <c r="AK32" s="351"/>
      <c r="AL32" s="351"/>
      <c r="AM32" s="351"/>
      <c r="AN32" s="351"/>
      <c r="AO32" s="351"/>
      <c r="AP32" s="351"/>
      <c r="AQ32" s="351"/>
      <c r="AR32" s="351"/>
      <c r="AS32" s="351"/>
      <c r="AT32" s="351"/>
      <c r="AU32" s="351"/>
      <c r="AV32" s="352"/>
      <c r="AX32" s="365" t="s">
        <v>68</v>
      </c>
      <c r="AY32" s="365"/>
      <c r="AZ32" s="350" t="s">
        <v>486</v>
      </c>
      <c r="BA32" s="351"/>
      <c r="BB32" s="351"/>
      <c r="BC32" s="351"/>
      <c r="BD32" s="351"/>
      <c r="BE32" s="351"/>
      <c r="BF32" s="351"/>
      <c r="BG32" s="351"/>
      <c r="BH32" s="351"/>
      <c r="BI32" s="351"/>
      <c r="BJ32" s="351"/>
      <c r="BK32" s="351"/>
      <c r="BL32" s="352"/>
      <c r="BN32" s="365" t="s">
        <v>68</v>
      </c>
      <c r="BO32" s="365"/>
      <c r="BP32" s="350" t="s">
        <v>484</v>
      </c>
      <c r="BQ32" s="351"/>
      <c r="BR32" s="351"/>
      <c r="BS32" s="351"/>
      <c r="BT32" s="351"/>
      <c r="BU32" s="351"/>
      <c r="BV32" s="351"/>
      <c r="BW32" s="351"/>
      <c r="BX32" s="351"/>
      <c r="BY32" s="351"/>
      <c r="BZ32" s="351"/>
      <c r="CA32" s="351"/>
      <c r="CB32" s="352"/>
      <c r="CD32" s="365" t="s">
        <v>68</v>
      </c>
      <c r="CE32" s="365"/>
      <c r="CF32" s="350" t="s">
        <v>311</v>
      </c>
      <c r="CG32" s="351"/>
      <c r="CH32" s="351"/>
      <c r="CI32" s="351"/>
      <c r="CJ32" s="351"/>
      <c r="CK32" s="351"/>
      <c r="CL32" s="351"/>
      <c r="CM32" s="351"/>
      <c r="CN32" s="351"/>
      <c r="CO32" s="351"/>
      <c r="CP32" s="351"/>
      <c r="CQ32" s="351"/>
      <c r="CR32" s="352"/>
    </row>
    <row r="33" spans="2:96" s="107" customFormat="1" ht="59.25" customHeight="1" x14ac:dyDescent="0.25">
      <c r="B33" s="365" t="s">
        <v>69</v>
      </c>
      <c r="C33" s="365"/>
      <c r="D33" s="350" t="s">
        <v>498</v>
      </c>
      <c r="E33" s="351"/>
      <c r="F33" s="351"/>
      <c r="G33" s="351"/>
      <c r="H33" s="351"/>
      <c r="I33" s="351"/>
      <c r="J33" s="351"/>
      <c r="K33" s="351"/>
      <c r="L33" s="351"/>
      <c r="M33" s="351"/>
      <c r="N33" s="351"/>
      <c r="O33" s="351"/>
      <c r="P33" s="352"/>
      <c r="R33" s="365" t="s">
        <v>69</v>
      </c>
      <c r="S33" s="365"/>
      <c r="T33" s="350" t="s">
        <v>493</v>
      </c>
      <c r="U33" s="351"/>
      <c r="V33" s="351"/>
      <c r="W33" s="351"/>
      <c r="X33" s="351"/>
      <c r="Y33" s="351"/>
      <c r="Z33" s="351"/>
      <c r="AA33" s="351"/>
      <c r="AB33" s="351"/>
      <c r="AC33" s="351"/>
      <c r="AD33" s="351"/>
      <c r="AE33" s="351"/>
      <c r="AF33" s="352"/>
      <c r="AH33" s="365" t="s">
        <v>69</v>
      </c>
      <c r="AI33" s="365"/>
      <c r="AJ33" s="350" t="s">
        <v>488</v>
      </c>
      <c r="AK33" s="351"/>
      <c r="AL33" s="351"/>
      <c r="AM33" s="351"/>
      <c r="AN33" s="351"/>
      <c r="AO33" s="351"/>
      <c r="AP33" s="351"/>
      <c r="AQ33" s="351"/>
      <c r="AR33" s="351"/>
      <c r="AS33" s="351"/>
      <c r="AT33" s="351"/>
      <c r="AU33" s="351"/>
      <c r="AV33" s="352"/>
      <c r="AX33" s="365" t="s">
        <v>69</v>
      </c>
      <c r="AY33" s="365"/>
      <c r="AZ33" s="350" t="s">
        <v>486</v>
      </c>
      <c r="BA33" s="351"/>
      <c r="BB33" s="351"/>
      <c r="BC33" s="351"/>
      <c r="BD33" s="351"/>
      <c r="BE33" s="351"/>
      <c r="BF33" s="351"/>
      <c r="BG33" s="351"/>
      <c r="BH33" s="351"/>
      <c r="BI33" s="351"/>
      <c r="BJ33" s="351"/>
      <c r="BK33" s="351"/>
      <c r="BL33" s="352"/>
      <c r="BN33" s="365" t="s">
        <v>69</v>
      </c>
      <c r="BO33" s="365"/>
      <c r="BP33" s="350" t="s">
        <v>484</v>
      </c>
      <c r="BQ33" s="351"/>
      <c r="BR33" s="351"/>
      <c r="BS33" s="351"/>
      <c r="BT33" s="351"/>
      <c r="BU33" s="351"/>
      <c r="BV33" s="351"/>
      <c r="BW33" s="351"/>
      <c r="BX33" s="351"/>
      <c r="BY33" s="351"/>
      <c r="BZ33" s="351"/>
      <c r="CA33" s="351"/>
      <c r="CB33" s="352"/>
      <c r="CD33" s="365" t="s">
        <v>69</v>
      </c>
      <c r="CE33" s="365"/>
      <c r="CF33" s="350" t="s">
        <v>311</v>
      </c>
      <c r="CG33" s="351"/>
      <c r="CH33" s="351"/>
      <c r="CI33" s="351"/>
      <c r="CJ33" s="351"/>
      <c r="CK33" s="351"/>
      <c r="CL33" s="351"/>
      <c r="CM33" s="351"/>
      <c r="CN33" s="351"/>
      <c r="CO33" s="351"/>
      <c r="CP33" s="351"/>
      <c r="CQ33" s="351"/>
      <c r="CR33" s="352"/>
    </row>
    <row r="34" spans="2:96" s="107" customFormat="1" ht="49.5" customHeight="1" x14ac:dyDescent="0.25">
      <c r="B34" s="365" t="s">
        <v>70</v>
      </c>
      <c r="C34" s="365"/>
      <c r="D34" s="350" t="s">
        <v>499</v>
      </c>
      <c r="E34" s="351"/>
      <c r="F34" s="351"/>
      <c r="G34" s="351"/>
      <c r="H34" s="351"/>
      <c r="I34" s="351"/>
      <c r="J34" s="351"/>
      <c r="K34" s="351"/>
      <c r="L34" s="351"/>
      <c r="M34" s="351"/>
      <c r="N34" s="351"/>
      <c r="O34" s="351"/>
      <c r="P34" s="352"/>
      <c r="R34" s="365" t="s">
        <v>70</v>
      </c>
      <c r="S34" s="365"/>
      <c r="T34" s="350" t="s">
        <v>494</v>
      </c>
      <c r="U34" s="351"/>
      <c r="V34" s="351"/>
      <c r="W34" s="351"/>
      <c r="X34" s="351"/>
      <c r="Y34" s="351"/>
      <c r="Z34" s="351"/>
      <c r="AA34" s="351"/>
      <c r="AB34" s="351"/>
      <c r="AC34" s="351"/>
      <c r="AD34" s="351"/>
      <c r="AE34" s="351"/>
      <c r="AF34" s="352"/>
      <c r="AH34" s="365" t="s">
        <v>70</v>
      </c>
      <c r="AI34" s="365"/>
      <c r="AJ34" s="350" t="s">
        <v>489</v>
      </c>
      <c r="AK34" s="351"/>
      <c r="AL34" s="351"/>
      <c r="AM34" s="351"/>
      <c r="AN34" s="351"/>
      <c r="AO34" s="351"/>
      <c r="AP34" s="351"/>
      <c r="AQ34" s="351"/>
      <c r="AR34" s="351"/>
      <c r="AS34" s="351"/>
      <c r="AT34" s="351"/>
      <c r="AU34" s="351"/>
      <c r="AV34" s="352"/>
      <c r="AX34" s="365" t="s">
        <v>70</v>
      </c>
      <c r="AY34" s="365"/>
      <c r="AZ34" s="350" t="s">
        <v>486</v>
      </c>
      <c r="BA34" s="351"/>
      <c r="BB34" s="351"/>
      <c r="BC34" s="351"/>
      <c r="BD34" s="351"/>
      <c r="BE34" s="351"/>
      <c r="BF34" s="351"/>
      <c r="BG34" s="351"/>
      <c r="BH34" s="351"/>
      <c r="BI34" s="351"/>
      <c r="BJ34" s="351"/>
      <c r="BK34" s="351"/>
      <c r="BL34" s="352"/>
      <c r="BN34" s="365" t="s">
        <v>70</v>
      </c>
      <c r="BO34" s="365"/>
      <c r="BP34" s="350" t="s">
        <v>484</v>
      </c>
      <c r="BQ34" s="351"/>
      <c r="BR34" s="351"/>
      <c r="BS34" s="351"/>
      <c r="BT34" s="351"/>
      <c r="BU34" s="351"/>
      <c r="BV34" s="351"/>
      <c r="BW34" s="351"/>
      <c r="BX34" s="351"/>
      <c r="BY34" s="351"/>
      <c r="BZ34" s="351"/>
      <c r="CA34" s="351"/>
      <c r="CB34" s="352"/>
      <c r="CD34" s="365" t="s">
        <v>70</v>
      </c>
      <c r="CE34" s="365"/>
      <c r="CF34" s="350" t="s">
        <v>311</v>
      </c>
      <c r="CG34" s="351"/>
      <c r="CH34" s="351"/>
      <c r="CI34" s="351"/>
      <c r="CJ34" s="351"/>
      <c r="CK34" s="351"/>
      <c r="CL34" s="351"/>
      <c r="CM34" s="351"/>
      <c r="CN34" s="351"/>
      <c r="CO34" s="351"/>
      <c r="CP34" s="351"/>
      <c r="CQ34" s="351"/>
      <c r="CR34" s="352"/>
    </row>
    <row r="35" spans="2:96" s="107" customFormat="1" ht="63.75" customHeight="1" x14ac:dyDescent="0.25">
      <c r="B35" s="365" t="s">
        <v>71</v>
      </c>
      <c r="C35" s="365"/>
      <c r="D35" s="369" t="s">
        <v>500</v>
      </c>
      <c r="E35" s="369"/>
      <c r="F35" s="369"/>
      <c r="G35" s="369"/>
      <c r="H35" s="369"/>
      <c r="I35" s="369"/>
      <c r="J35" s="369"/>
      <c r="K35" s="369"/>
      <c r="L35" s="369"/>
      <c r="M35" s="369"/>
      <c r="N35" s="369"/>
      <c r="O35" s="369"/>
      <c r="P35" s="369"/>
      <c r="R35" s="365" t="s">
        <v>71</v>
      </c>
      <c r="S35" s="365"/>
      <c r="T35" s="369" t="s">
        <v>495</v>
      </c>
      <c r="U35" s="369"/>
      <c r="V35" s="369"/>
      <c r="W35" s="369"/>
      <c r="X35" s="369"/>
      <c r="Y35" s="369"/>
      <c r="Z35" s="369"/>
      <c r="AA35" s="369"/>
      <c r="AB35" s="369"/>
      <c r="AC35" s="369"/>
      <c r="AD35" s="369"/>
      <c r="AE35" s="369"/>
      <c r="AF35" s="369"/>
      <c r="AH35" s="365" t="s">
        <v>71</v>
      </c>
      <c r="AI35" s="365"/>
      <c r="AJ35" s="369" t="s">
        <v>490</v>
      </c>
      <c r="AK35" s="369"/>
      <c r="AL35" s="369"/>
      <c r="AM35" s="369"/>
      <c r="AN35" s="369"/>
      <c r="AO35" s="369"/>
      <c r="AP35" s="369"/>
      <c r="AQ35" s="369"/>
      <c r="AR35" s="369"/>
      <c r="AS35" s="369"/>
      <c r="AT35" s="369"/>
      <c r="AU35" s="369"/>
      <c r="AV35" s="369"/>
      <c r="AX35" s="365" t="s">
        <v>71</v>
      </c>
      <c r="AY35" s="365"/>
      <c r="AZ35" s="369" t="s">
        <v>486</v>
      </c>
      <c r="BA35" s="369"/>
      <c r="BB35" s="369"/>
      <c r="BC35" s="369"/>
      <c r="BD35" s="369"/>
      <c r="BE35" s="369"/>
      <c r="BF35" s="369"/>
      <c r="BG35" s="369"/>
      <c r="BH35" s="369"/>
      <c r="BI35" s="369"/>
      <c r="BJ35" s="369"/>
      <c r="BK35" s="369"/>
      <c r="BL35" s="369"/>
      <c r="BN35" s="365" t="s">
        <v>71</v>
      </c>
      <c r="BO35" s="365"/>
      <c r="BP35" s="369" t="s">
        <v>484</v>
      </c>
      <c r="BQ35" s="369"/>
      <c r="BR35" s="369"/>
      <c r="BS35" s="369"/>
      <c r="BT35" s="369"/>
      <c r="BU35" s="369"/>
      <c r="BV35" s="369"/>
      <c r="BW35" s="369"/>
      <c r="BX35" s="369"/>
      <c r="BY35" s="369"/>
      <c r="BZ35" s="369"/>
      <c r="CA35" s="369"/>
      <c r="CB35" s="369"/>
      <c r="CD35" s="365" t="s">
        <v>71</v>
      </c>
      <c r="CE35" s="365"/>
      <c r="CF35" s="369" t="s">
        <v>311</v>
      </c>
      <c r="CG35" s="369"/>
      <c r="CH35" s="369"/>
      <c r="CI35" s="369"/>
      <c r="CJ35" s="369"/>
      <c r="CK35" s="369"/>
      <c r="CL35" s="369"/>
      <c r="CM35" s="369"/>
      <c r="CN35" s="369"/>
      <c r="CO35" s="369"/>
      <c r="CP35" s="369"/>
      <c r="CQ35" s="369"/>
      <c r="CR35" s="369"/>
    </row>
    <row r="36" spans="2:96" s="107" customFormat="1" ht="49.5" customHeight="1" x14ac:dyDescent="0.25">
      <c r="B36" s="365" t="s">
        <v>219</v>
      </c>
      <c r="C36" s="365"/>
      <c r="D36" s="369" t="s">
        <v>501</v>
      </c>
      <c r="E36" s="369"/>
      <c r="F36" s="369"/>
      <c r="G36" s="369"/>
      <c r="H36" s="369"/>
      <c r="I36" s="369"/>
      <c r="J36" s="369"/>
      <c r="K36" s="369"/>
      <c r="L36" s="369"/>
      <c r="M36" s="369"/>
      <c r="N36" s="369"/>
      <c r="O36" s="369"/>
      <c r="P36" s="369"/>
      <c r="R36" s="365" t="s">
        <v>219</v>
      </c>
      <c r="S36" s="365"/>
      <c r="T36" s="369" t="s">
        <v>496</v>
      </c>
      <c r="U36" s="369"/>
      <c r="V36" s="369"/>
      <c r="W36" s="369"/>
      <c r="X36" s="369"/>
      <c r="Y36" s="369"/>
      <c r="Z36" s="369"/>
      <c r="AA36" s="369"/>
      <c r="AB36" s="369"/>
      <c r="AC36" s="369"/>
      <c r="AD36" s="369"/>
      <c r="AE36" s="369"/>
      <c r="AF36" s="369"/>
      <c r="AH36" s="365" t="s">
        <v>219</v>
      </c>
      <c r="AI36" s="365"/>
      <c r="AJ36" s="369" t="s">
        <v>491</v>
      </c>
      <c r="AK36" s="369"/>
      <c r="AL36" s="369"/>
      <c r="AM36" s="369"/>
      <c r="AN36" s="369"/>
      <c r="AO36" s="369"/>
      <c r="AP36" s="369"/>
      <c r="AQ36" s="369"/>
      <c r="AR36" s="369"/>
      <c r="AS36" s="369"/>
      <c r="AT36" s="369"/>
      <c r="AU36" s="369"/>
      <c r="AV36" s="369"/>
      <c r="AX36" s="365" t="s">
        <v>219</v>
      </c>
      <c r="AY36" s="365"/>
      <c r="AZ36" s="369" t="s">
        <v>486</v>
      </c>
      <c r="BA36" s="369"/>
      <c r="BB36" s="369"/>
      <c r="BC36" s="369"/>
      <c r="BD36" s="369"/>
      <c r="BE36" s="369"/>
      <c r="BF36" s="369"/>
      <c r="BG36" s="369"/>
      <c r="BH36" s="369"/>
      <c r="BI36" s="369"/>
      <c r="BJ36" s="369"/>
      <c r="BK36" s="369"/>
      <c r="BL36" s="369"/>
      <c r="BN36" s="365" t="s">
        <v>219</v>
      </c>
      <c r="BO36" s="365"/>
      <c r="BP36" s="369" t="s">
        <v>485</v>
      </c>
      <c r="BQ36" s="369"/>
      <c r="BR36" s="369"/>
      <c r="BS36" s="369"/>
      <c r="BT36" s="369"/>
      <c r="BU36" s="369"/>
      <c r="BV36" s="369"/>
      <c r="BW36" s="369"/>
      <c r="BX36" s="369"/>
      <c r="BY36" s="369"/>
      <c r="BZ36" s="369"/>
      <c r="CA36" s="369"/>
      <c r="CB36" s="369"/>
      <c r="CD36" s="365" t="s">
        <v>219</v>
      </c>
      <c r="CE36" s="365"/>
      <c r="CF36" s="369" t="s">
        <v>311</v>
      </c>
      <c r="CG36" s="369"/>
      <c r="CH36" s="369"/>
      <c r="CI36" s="369"/>
      <c r="CJ36" s="369"/>
      <c r="CK36" s="369"/>
      <c r="CL36" s="369"/>
      <c r="CM36" s="369"/>
      <c r="CN36" s="369"/>
      <c r="CO36" s="369"/>
      <c r="CP36" s="369"/>
      <c r="CQ36" s="369"/>
      <c r="CR36" s="369"/>
    </row>
    <row r="37" spans="2:96" ht="49.5" customHeight="1" x14ac:dyDescent="0.2"/>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
  <sheetViews>
    <sheetView showGridLines="0" zoomScale="85" zoomScaleNormal="85" workbookViewId="0">
      <selection activeCell="U9" sqref="U9"/>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7" width="7.140625" style="97" customWidth="1"/>
    <col min="8" max="9" width="5.28515625" style="97" customWidth="1"/>
    <col min="10" max="10" width="5.85546875" style="97" customWidth="1"/>
    <col min="11" max="11" width="6.5703125" style="97" customWidth="1"/>
    <col min="12" max="12" width="5.28515625" style="97" customWidth="1"/>
    <col min="13" max="13" width="7.140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7" customFormat="1" ht="19.5" customHeight="1" x14ac:dyDescent="0.25">
      <c r="B1" s="345" t="s">
        <v>275</v>
      </c>
      <c r="C1" s="345"/>
      <c r="D1" s="345"/>
      <c r="E1" s="345"/>
      <c r="F1" s="345"/>
      <c r="G1" s="345"/>
      <c r="H1" s="345"/>
      <c r="I1" s="345"/>
      <c r="J1" s="345"/>
      <c r="K1" s="345"/>
      <c r="L1" s="345"/>
      <c r="M1" s="345"/>
      <c r="N1" s="345"/>
      <c r="O1" s="345"/>
      <c r="P1" s="345"/>
    </row>
    <row r="2" spans="2:16" s="107" customFormat="1" ht="23.25" customHeight="1" x14ac:dyDescent="0.25">
      <c r="B2" s="364"/>
      <c r="C2" s="364"/>
      <c r="D2" s="364"/>
      <c r="E2" s="364"/>
      <c r="F2" s="364"/>
      <c r="G2" s="364"/>
      <c r="H2" s="364"/>
      <c r="I2" s="364"/>
      <c r="J2" s="364"/>
      <c r="K2" s="364"/>
      <c r="L2" s="364"/>
      <c r="M2" s="364"/>
      <c r="N2" s="364"/>
      <c r="O2" s="364"/>
      <c r="P2" s="364"/>
    </row>
    <row r="3" spans="2:16" s="107" customFormat="1" ht="15" x14ac:dyDescent="0.25">
      <c r="B3" s="360" t="s">
        <v>202</v>
      </c>
      <c r="C3" s="360"/>
      <c r="D3" s="360"/>
      <c r="E3" s="360"/>
      <c r="F3" s="360"/>
      <c r="G3" s="360"/>
      <c r="H3" s="360"/>
      <c r="I3" s="360"/>
      <c r="J3" s="360"/>
      <c r="K3" s="360"/>
      <c r="L3" s="360"/>
      <c r="M3" s="360"/>
      <c r="N3" s="360"/>
      <c r="O3" s="360"/>
      <c r="P3" s="360"/>
    </row>
    <row r="4" spans="2:16"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row>
    <row r="5" spans="2:16" s="118" customFormat="1" ht="17.25" customHeight="1" x14ac:dyDescent="0.25">
      <c r="B5" s="142"/>
      <c r="C5" s="142"/>
      <c r="D5" s="184">
        <f>11/12</f>
        <v>0.91666666666666663</v>
      </c>
      <c r="E5" s="142"/>
      <c r="F5" s="142"/>
      <c r="G5" s="117">
        <v>1</v>
      </c>
      <c r="H5" s="142"/>
      <c r="I5" s="142"/>
      <c r="J5" s="117">
        <v>1</v>
      </c>
      <c r="K5" s="142"/>
      <c r="L5" s="142"/>
      <c r="M5" s="117">
        <v>1</v>
      </c>
      <c r="N5" s="114">
        <f>+(D5+G5+J5+M5)/4</f>
        <v>0.97916666666666663</v>
      </c>
      <c r="O5" s="114">
        <v>0.8</v>
      </c>
      <c r="P5" s="114">
        <v>1</v>
      </c>
    </row>
    <row r="6" spans="2:16" s="107" customFormat="1" ht="0.75" customHeight="1" x14ac:dyDescent="0.2">
      <c r="B6" s="122">
        <f>+$O$5</f>
        <v>0.8</v>
      </c>
      <c r="C6" s="123">
        <f t="shared" ref="C6:M6" si="0">+$O$5</f>
        <v>0.8</v>
      </c>
      <c r="D6" s="123">
        <f t="shared" si="0"/>
        <v>0.8</v>
      </c>
      <c r="E6" s="123">
        <f t="shared" si="0"/>
        <v>0.8</v>
      </c>
      <c r="F6" s="123">
        <f t="shared" si="0"/>
        <v>0.8</v>
      </c>
      <c r="G6" s="123">
        <f t="shared" si="0"/>
        <v>0.8</v>
      </c>
      <c r="H6" s="123">
        <f t="shared" si="0"/>
        <v>0.8</v>
      </c>
      <c r="I6" s="123">
        <f t="shared" si="0"/>
        <v>0.8</v>
      </c>
      <c r="J6" s="123">
        <f t="shared" si="0"/>
        <v>0.8</v>
      </c>
      <c r="K6" s="123">
        <f t="shared" si="0"/>
        <v>0.8</v>
      </c>
      <c r="L6" s="123">
        <f t="shared" si="0"/>
        <v>0.8</v>
      </c>
      <c r="M6" s="123">
        <f t="shared" si="0"/>
        <v>0.8</v>
      </c>
      <c r="N6" s="120"/>
      <c r="O6" s="120"/>
      <c r="P6" s="121"/>
    </row>
    <row r="7" spans="2:16" s="107" customFormat="1" x14ac:dyDescent="0.25">
      <c r="B7" s="353"/>
      <c r="C7" s="354"/>
      <c r="D7" s="354"/>
      <c r="E7" s="354"/>
      <c r="F7" s="354"/>
      <c r="G7" s="354"/>
      <c r="H7" s="354"/>
      <c r="I7" s="354"/>
      <c r="J7" s="354"/>
      <c r="K7" s="354"/>
      <c r="L7" s="354"/>
      <c r="M7" s="354"/>
      <c r="N7" s="354"/>
      <c r="O7" s="354"/>
      <c r="P7" s="355"/>
    </row>
    <row r="8" spans="2:16" s="107" customFormat="1" x14ac:dyDescent="0.25">
      <c r="B8" s="353"/>
      <c r="C8" s="354"/>
      <c r="D8" s="354"/>
      <c r="E8" s="354"/>
      <c r="F8" s="354"/>
      <c r="G8" s="354"/>
      <c r="H8" s="354"/>
      <c r="I8" s="354"/>
      <c r="J8" s="354"/>
      <c r="K8" s="354"/>
      <c r="L8" s="354"/>
      <c r="M8" s="354"/>
      <c r="N8" s="354"/>
      <c r="O8" s="354"/>
      <c r="P8" s="355"/>
    </row>
    <row r="9" spans="2:16" s="107" customFormat="1" x14ac:dyDescent="0.25">
      <c r="B9" s="353"/>
      <c r="C9" s="354"/>
      <c r="D9" s="354"/>
      <c r="E9" s="354"/>
      <c r="F9" s="354"/>
      <c r="G9" s="354"/>
      <c r="H9" s="354"/>
      <c r="I9" s="354"/>
      <c r="J9" s="354"/>
      <c r="K9" s="354"/>
      <c r="L9" s="354"/>
      <c r="M9" s="354"/>
      <c r="N9" s="354"/>
      <c r="O9" s="354"/>
      <c r="P9" s="355"/>
    </row>
    <row r="10" spans="2:16" s="107" customFormat="1" x14ac:dyDescent="0.25">
      <c r="B10" s="353"/>
      <c r="C10" s="354"/>
      <c r="D10" s="354"/>
      <c r="E10" s="354"/>
      <c r="F10" s="354"/>
      <c r="G10" s="354"/>
      <c r="H10" s="354"/>
      <c r="I10" s="354"/>
      <c r="J10" s="354"/>
      <c r="K10" s="354"/>
      <c r="L10" s="354"/>
      <c r="M10" s="354"/>
      <c r="N10" s="354"/>
      <c r="O10" s="354"/>
      <c r="P10" s="355"/>
    </row>
    <row r="11" spans="2:16" s="107" customFormat="1" x14ac:dyDescent="0.25">
      <c r="B11" s="353"/>
      <c r="C11" s="354"/>
      <c r="D11" s="354"/>
      <c r="E11" s="354"/>
      <c r="F11" s="354"/>
      <c r="G11" s="354"/>
      <c r="H11" s="354"/>
      <c r="I11" s="354"/>
      <c r="J11" s="354"/>
      <c r="K11" s="354"/>
      <c r="L11" s="354"/>
      <c r="M11" s="354"/>
      <c r="N11" s="354"/>
      <c r="O11" s="354"/>
      <c r="P11" s="355"/>
    </row>
    <row r="12" spans="2:16" s="107" customFormat="1" x14ac:dyDescent="0.25">
      <c r="B12" s="353"/>
      <c r="C12" s="354"/>
      <c r="D12" s="354"/>
      <c r="E12" s="354"/>
      <c r="F12" s="354"/>
      <c r="G12" s="354"/>
      <c r="H12" s="354"/>
      <c r="I12" s="354"/>
      <c r="J12" s="354"/>
      <c r="K12" s="354"/>
      <c r="L12" s="354"/>
      <c r="M12" s="354"/>
      <c r="N12" s="354"/>
      <c r="O12" s="354"/>
      <c r="P12" s="355"/>
    </row>
    <row r="13" spans="2:16" s="107" customFormat="1" x14ac:dyDescent="0.25">
      <c r="B13" s="353"/>
      <c r="C13" s="354"/>
      <c r="D13" s="354"/>
      <c r="E13" s="354"/>
      <c r="F13" s="354"/>
      <c r="G13" s="354"/>
      <c r="H13" s="354"/>
      <c r="I13" s="354"/>
      <c r="J13" s="354"/>
      <c r="K13" s="354"/>
      <c r="L13" s="354"/>
      <c r="M13" s="354"/>
      <c r="N13" s="354"/>
      <c r="O13" s="354"/>
      <c r="P13" s="355"/>
    </row>
    <row r="14" spans="2:16" s="107" customFormat="1" x14ac:dyDescent="0.25">
      <c r="B14" s="353"/>
      <c r="C14" s="354"/>
      <c r="D14" s="354"/>
      <c r="E14" s="354"/>
      <c r="F14" s="354"/>
      <c r="G14" s="354"/>
      <c r="H14" s="354"/>
      <c r="I14" s="354"/>
      <c r="J14" s="354"/>
      <c r="K14" s="354"/>
      <c r="L14" s="354"/>
      <c r="M14" s="354"/>
      <c r="N14" s="354"/>
      <c r="O14" s="354"/>
      <c r="P14" s="355"/>
    </row>
    <row r="15" spans="2:16" s="107" customFormat="1" x14ac:dyDescent="0.25">
      <c r="B15" s="353"/>
      <c r="C15" s="354"/>
      <c r="D15" s="354"/>
      <c r="E15" s="354"/>
      <c r="F15" s="354"/>
      <c r="G15" s="354"/>
      <c r="H15" s="354"/>
      <c r="I15" s="354"/>
      <c r="J15" s="354"/>
      <c r="K15" s="354"/>
      <c r="L15" s="354"/>
      <c r="M15" s="354"/>
      <c r="N15" s="354"/>
      <c r="O15" s="354"/>
      <c r="P15" s="355"/>
    </row>
    <row r="16" spans="2:16" s="107" customFormat="1" x14ac:dyDescent="0.25">
      <c r="B16" s="353"/>
      <c r="C16" s="354"/>
      <c r="D16" s="354"/>
      <c r="E16" s="354"/>
      <c r="F16" s="354"/>
      <c r="G16" s="354"/>
      <c r="H16" s="354"/>
      <c r="I16" s="354"/>
      <c r="J16" s="354"/>
      <c r="K16" s="354"/>
      <c r="L16" s="354"/>
      <c r="M16" s="354"/>
      <c r="N16" s="354"/>
      <c r="O16" s="354"/>
      <c r="P16" s="355"/>
    </row>
    <row r="17" spans="2:16" s="107" customFormat="1" x14ac:dyDescent="0.25">
      <c r="B17" s="353"/>
      <c r="C17" s="354"/>
      <c r="D17" s="354"/>
      <c r="E17" s="354"/>
      <c r="F17" s="354"/>
      <c r="G17" s="354"/>
      <c r="H17" s="354"/>
      <c r="I17" s="354"/>
      <c r="J17" s="354"/>
      <c r="K17" s="354"/>
      <c r="L17" s="354"/>
      <c r="M17" s="354"/>
      <c r="N17" s="354"/>
      <c r="O17" s="354"/>
      <c r="P17" s="355"/>
    </row>
    <row r="18" spans="2:16" s="107" customFormat="1" x14ac:dyDescent="0.25">
      <c r="B18" s="353"/>
      <c r="C18" s="354"/>
      <c r="D18" s="354"/>
      <c r="E18" s="354"/>
      <c r="F18" s="354"/>
      <c r="G18" s="354"/>
      <c r="H18" s="354"/>
      <c r="I18" s="354"/>
      <c r="J18" s="354"/>
      <c r="K18" s="354"/>
      <c r="L18" s="354"/>
      <c r="M18" s="354"/>
      <c r="N18" s="354"/>
      <c r="O18" s="354"/>
      <c r="P18" s="355"/>
    </row>
    <row r="19" spans="2:16" s="107" customFormat="1" x14ac:dyDescent="0.25">
      <c r="B19" s="353"/>
      <c r="C19" s="354"/>
      <c r="D19" s="354"/>
      <c r="E19" s="354"/>
      <c r="F19" s="354"/>
      <c r="G19" s="354"/>
      <c r="H19" s="354"/>
      <c r="I19" s="354"/>
      <c r="J19" s="354"/>
      <c r="K19" s="354"/>
      <c r="L19" s="354"/>
      <c r="M19" s="354"/>
      <c r="N19" s="354"/>
      <c r="O19" s="354"/>
      <c r="P19" s="355"/>
    </row>
    <row r="20" spans="2:16" s="107" customFormat="1" x14ac:dyDescent="0.25">
      <c r="B20" s="353"/>
      <c r="C20" s="354"/>
      <c r="D20" s="354"/>
      <c r="E20" s="354"/>
      <c r="F20" s="354"/>
      <c r="G20" s="354"/>
      <c r="H20" s="354"/>
      <c r="I20" s="354"/>
      <c r="J20" s="354"/>
      <c r="K20" s="354"/>
      <c r="L20" s="354"/>
      <c r="M20" s="354"/>
      <c r="N20" s="354"/>
      <c r="O20" s="354"/>
      <c r="P20" s="355"/>
    </row>
    <row r="21" spans="2:16" s="107" customFormat="1" x14ac:dyDescent="0.25">
      <c r="B21" s="353"/>
      <c r="C21" s="354"/>
      <c r="D21" s="354"/>
      <c r="E21" s="354"/>
      <c r="F21" s="354"/>
      <c r="G21" s="354"/>
      <c r="H21" s="354"/>
      <c r="I21" s="354"/>
      <c r="J21" s="354"/>
      <c r="K21" s="354"/>
      <c r="L21" s="354"/>
      <c r="M21" s="354"/>
      <c r="N21" s="354"/>
      <c r="O21" s="354"/>
      <c r="P21" s="355"/>
    </row>
    <row r="22" spans="2:16" x14ac:dyDescent="0.2">
      <c r="B22" s="353"/>
      <c r="C22" s="354"/>
      <c r="D22" s="354"/>
      <c r="E22" s="354"/>
      <c r="F22" s="354"/>
      <c r="G22" s="354"/>
      <c r="H22" s="354"/>
      <c r="I22" s="354"/>
      <c r="J22" s="354"/>
      <c r="K22" s="354"/>
      <c r="L22" s="354"/>
      <c r="M22" s="354"/>
      <c r="N22" s="354"/>
      <c r="O22" s="354"/>
      <c r="P22" s="355"/>
    </row>
    <row r="23" spans="2:16" x14ac:dyDescent="0.2">
      <c r="B23" s="356"/>
      <c r="C23" s="357"/>
      <c r="D23" s="357"/>
      <c r="E23" s="357"/>
      <c r="F23" s="357"/>
      <c r="G23" s="357"/>
      <c r="H23" s="357"/>
      <c r="I23" s="357"/>
      <c r="J23" s="357"/>
      <c r="K23" s="357"/>
      <c r="L23" s="357"/>
      <c r="M23" s="357"/>
      <c r="N23" s="357"/>
      <c r="O23" s="357"/>
      <c r="P23" s="358"/>
    </row>
    <row r="24" spans="2:16" ht="15" x14ac:dyDescent="0.25">
      <c r="B24" s="348" t="s">
        <v>218</v>
      </c>
      <c r="C24" s="348"/>
      <c r="D24" s="348"/>
      <c r="E24" s="348"/>
      <c r="F24" s="348"/>
      <c r="G24" s="348"/>
      <c r="H24" s="348"/>
      <c r="I24" s="348"/>
      <c r="J24" s="348"/>
      <c r="K24" s="348"/>
      <c r="L24" s="348"/>
      <c r="M24" s="348"/>
      <c r="N24" s="348"/>
      <c r="O24" s="348"/>
      <c r="P24" s="348"/>
    </row>
    <row r="25" spans="2:16" s="107" customFormat="1" ht="83.25" customHeight="1" x14ac:dyDescent="0.25">
      <c r="B25" s="365" t="s">
        <v>277</v>
      </c>
      <c r="C25" s="365"/>
      <c r="D25" s="418" t="s">
        <v>320</v>
      </c>
      <c r="E25" s="419"/>
      <c r="F25" s="419"/>
      <c r="G25" s="419"/>
      <c r="H25" s="419"/>
      <c r="I25" s="419"/>
      <c r="J25" s="419"/>
      <c r="K25" s="419"/>
      <c r="L25" s="419"/>
      <c r="M25" s="419"/>
      <c r="N25" s="419"/>
      <c r="O25" s="419"/>
      <c r="P25" s="420"/>
    </row>
    <row r="26" spans="2:16" s="107" customFormat="1" ht="152.25" customHeight="1" x14ac:dyDescent="0.25">
      <c r="B26" s="365" t="s">
        <v>276</v>
      </c>
      <c r="C26" s="365"/>
      <c r="D26" s="350" t="s">
        <v>423</v>
      </c>
      <c r="E26" s="351"/>
      <c r="F26" s="351"/>
      <c r="G26" s="351"/>
      <c r="H26" s="351"/>
      <c r="I26" s="351"/>
      <c r="J26" s="351"/>
      <c r="K26" s="351"/>
      <c r="L26" s="351"/>
      <c r="M26" s="351"/>
      <c r="N26" s="351"/>
      <c r="O26" s="351"/>
      <c r="P26" s="352"/>
    </row>
    <row r="27" spans="2:16" s="107" customFormat="1" ht="88.5" customHeight="1" x14ac:dyDescent="0.25">
      <c r="B27" s="365" t="s">
        <v>278</v>
      </c>
      <c r="C27" s="365"/>
      <c r="D27" s="350" t="s">
        <v>424</v>
      </c>
      <c r="E27" s="351"/>
      <c r="F27" s="351"/>
      <c r="G27" s="351"/>
      <c r="H27" s="351"/>
      <c r="I27" s="351"/>
      <c r="J27" s="351"/>
      <c r="K27" s="351"/>
      <c r="L27" s="351"/>
      <c r="M27" s="351"/>
      <c r="N27" s="351"/>
      <c r="O27" s="351"/>
      <c r="P27" s="352"/>
    </row>
    <row r="28" spans="2:16" ht="62.25" customHeight="1" x14ac:dyDescent="0.2">
      <c r="B28" s="365" t="s">
        <v>504</v>
      </c>
      <c r="C28" s="365"/>
      <c r="D28" s="350" t="s">
        <v>505</v>
      </c>
      <c r="E28" s="351"/>
      <c r="F28" s="351"/>
      <c r="G28" s="351"/>
      <c r="H28" s="351"/>
      <c r="I28" s="351"/>
      <c r="J28" s="351"/>
      <c r="K28" s="351"/>
      <c r="L28" s="351"/>
      <c r="M28" s="351"/>
      <c r="N28" s="351"/>
      <c r="O28" s="351"/>
      <c r="P28" s="352"/>
    </row>
  </sheetData>
  <mergeCells count="12">
    <mergeCell ref="B28:C28"/>
    <mergeCell ref="D28:P28"/>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workbookViewId="0">
      <selection activeCell="C7" sqref="C7"/>
    </sheetView>
  </sheetViews>
  <sheetFormatPr baseColWidth="10" defaultRowHeight="15" x14ac:dyDescent="0.25"/>
  <cols>
    <col min="2" max="2" width="23.140625" customWidth="1"/>
    <col min="3" max="3" width="74.7109375" customWidth="1"/>
  </cols>
  <sheetData>
    <row r="2" spans="2:3" ht="18.75" x14ac:dyDescent="0.3">
      <c r="B2" s="421" t="s">
        <v>506</v>
      </c>
      <c r="C2" s="421"/>
    </row>
    <row r="3" spans="2:3" x14ac:dyDescent="0.25">
      <c r="B3" s="213"/>
    </row>
    <row r="4" spans="2:3" ht="17.25" customHeight="1" x14ac:dyDescent="0.25">
      <c r="B4" s="282" t="s">
        <v>507</v>
      </c>
      <c r="C4" s="283" t="s">
        <v>508</v>
      </c>
    </row>
    <row r="5" spans="2:3" ht="21" customHeight="1" x14ac:dyDescent="0.25">
      <c r="B5" s="279" t="s">
        <v>516</v>
      </c>
      <c r="C5" s="280" t="s">
        <v>515</v>
      </c>
    </row>
    <row r="6" spans="2:3" ht="37.5" customHeight="1" x14ac:dyDescent="0.25">
      <c r="B6" s="279" t="s">
        <v>118</v>
      </c>
      <c r="C6" s="281" t="s">
        <v>518</v>
      </c>
    </row>
    <row r="7" spans="2:3" ht="22.5" customHeight="1" x14ac:dyDescent="0.25">
      <c r="B7" s="279" t="s">
        <v>200</v>
      </c>
      <c r="C7" s="280" t="s">
        <v>510</v>
      </c>
    </row>
    <row r="8" spans="2:3" ht="35.25" customHeight="1" x14ac:dyDescent="0.25">
      <c r="B8" s="279" t="s">
        <v>325</v>
      </c>
      <c r="C8" s="281" t="s">
        <v>517</v>
      </c>
    </row>
    <row r="9" spans="2:3" ht="16.5" customHeight="1" x14ac:dyDescent="0.25">
      <c r="B9" s="279" t="s">
        <v>509</v>
      </c>
      <c r="C9" s="280" t="s">
        <v>510</v>
      </c>
    </row>
    <row r="10" spans="2:3" ht="16.5" customHeight="1" x14ac:dyDescent="0.25">
      <c r="B10" s="279" t="s">
        <v>511</v>
      </c>
      <c r="C10" s="280" t="s">
        <v>512</v>
      </c>
    </row>
    <row r="11" spans="2:3" ht="16.5" customHeight="1" x14ac:dyDescent="0.25">
      <c r="B11" s="279" t="s">
        <v>513</v>
      </c>
      <c r="C11" s="280" t="s">
        <v>512</v>
      </c>
    </row>
    <row r="12" spans="2:3" ht="20.25" customHeight="1" x14ac:dyDescent="0.25">
      <c r="B12" s="279" t="s">
        <v>514</v>
      </c>
      <c r="C12" s="280" t="s">
        <v>510</v>
      </c>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192</v>
      </c>
      <c r="C2" s="87" t="s">
        <v>108</v>
      </c>
      <c r="D2" s="87" t="s">
        <v>193</v>
      </c>
      <c r="E2" s="87" t="s">
        <v>195</v>
      </c>
    </row>
    <row r="3" spans="1:5" ht="28.5" x14ac:dyDescent="0.25">
      <c r="A3" s="84" t="s">
        <v>194</v>
      </c>
      <c r="B3" s="84"/>
      <c r="C3" s="88"/>
      <c r="D3" s="89"/>
      <c r="E3" s="90"/>
    </row>
    <row r="4" spans="1:5" x14ac:dyDescent="0.25">
      <c r="A4" s="84" t="s">
        <v>119</v>
      </c>
      <c r="B4" s="84"/>
      <c r="C4" s="88"/>
      <c r="D4" s="86"/>
      <c r="E4" s="85"/>
    </row>
    <row r="5" spans="1:5" x14ac:dyDescent="0.25">
      <c r="A5" s="398" t="s">
        <v>19</v>
      </c>
      <c r="B5" s="84"/>
      <c r="C5" s="84"/>
      <c r="D5" s="91"/>
      <c r="E5" s="85"/>
    </row>
    <row r="6" spans="1:5" x14ac:dyDescent="0.25">
      <c r="A6" s="398"/>
      <c r="B6" s="84"/>
      <c r="C6" s="84"/>
      <c r="D6" s="91"/>
      <c r="E6" s="85"/>
    </row>
    <row r="7" spans="1:5" x14ac:dyDescent="0.25">
      <c r="A7" s="398"/>
      <c r="B7" s="84"/>
      <c r="C7" s="88"/>
      <c r="D7" s="86"/>
      <c r="E7" s="93"/>
    </row>
    <row r="8" spans="1:5" x14ac:dyDescent="0.25">
      <c r="A8" s="398"/>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398" t="s">
        <v>30</v>
      </c>
      <c r="B11" s="84"/>
      <c r="C11" s="9"/>
      <c r="D11" s="84"/>
      <c r="E11" s="92"/>
    </row>
    <row r="12" spans="1:5" x14ac:dyDescent="0.25">
      <c r="A12" s="398"/>
      <c r="B12" s="84"/>
      <c r="C12" s="14"/>
      <c r="D12" s="84"/>
      <c r="E12" s="92"/>
    </row>
    <row r="13" spans="1:5" x14ac:dyDescent="0.25">
      <c r="A13" s="398"/>
      <c r="B13" s="84"/>
      <c r="C13" s="14"/>
      <c r="D13" s="84"/>
      <c r="E13" s="92"/>
    </row>
    <row r="14" spans="1:5" x14ac:dyDescent="0.25">
      <c r="A14" s="398"/>
      <c r="B14" s="84"/>
      <c r="C14" s="11"/>
      <c r="D14" s="84"/>
      <c r="E14" s="92"/>
    </row>
    <row r="15" spans="1:5" ht="28.5" x14ac:dyDescent="0.25">
      <c r="A15" s="84" t="s">
        <v>196</v>
      </c>
      <c r="B15" s="84"/>
      <c r="C15" s="11"/>
      <c r="D15" s="84"/>
      <c r="E15" s="92"/>
    </row>
    <row r="16" spans="1:5" x14ac:dyDescent="0.25">
      <c r="A16" s="398" t="s">
        <v>40</v>
      </c>
      <c r="B16" s="84"/>
      <c r="C16" s="94"/>
      <c r="D16" s="84"/>
      <c r="E16" s="92"/>
    </row>
    <row r="17" spans="1:5" x14ac:dyDescent="0.25">
      <c r="A17" s="398"/>
      <c r="B17" s="84"/>
      <c r="C17" s="94"/>
      <c r="D17" s="84"/>
      <c r="E17" s="92"/>
    </row>
    <row r="18" spans="1:5" ht="28.5" x14ac:dyDescent="0.25">
      <c r="A18" s="84" t="s">
        <v>197</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33"/>
  <sheetViews>
    <sheetView showGridLines="0" zoomScale="60" zoomScaleNormal="60" zoomScaleSheetLayoutView="100" workbookViewId="0">
      <selection activeCell="E7" sqref="E7"/>
    </sheetView>
  </sheetViews>
  <sheetFormatPr baseColWidth="10" defaultColWidth="11.42578125" defaultRowHeight="15" x14ac:dyDescent="0.25"/>
  <cols>
    <col min="1" max="1" width="15.5703125" style="107" customWidth="1"/>
    <col min="2" max="2" width="25.42578125" style="107" customWidth="1"/>
    <col min="3" max="3" width="31.140625" style="169" customWidth="1"/>
    <col min="4" max="4" width="38.28515625" style="107" customWidth="1"/>
    <col min="5" max="5" width="13.5703125" style="107" customWidth="1"/>
    <col min="6" max="6" width="18.5703125" style="107" customWidth="1"/>
    <col min="7" max="7" width="12.85546875" style="107" customWidth="1"/>
    <col min="8" max="8" width="13.140625" style="107" customWidth="1"/>
    <col min="9" max="9" width="16.28515625" style="107" customWidth="1"/>
    <col min="10" max="10" width="22.85546875" style="107" customWidth="1"/>
    <col min="11" max="11" width="11.42578125" style="107" bestFit="1" customWidth="1"/>
    <col min="12" max="12" width="10.140625" style="107" customWidth="1"/>
    <col min="13" max="13" width="11.5703125" style="107" customWidth="1"/>
    <col min="14" max="14" width="12" style="107" customWidth="1"/>
    <col min="15" max="15" width="10.140625" style="107" customWidth="1"/>
    <col min="16" max="16" width="11.140625" style="107" customWidth="1"/>
    <col min="17" max="22" width="10.140625" style="107" customWidth="1"/>
    <col min="23" max="23" width="14.5703125" style="107" customWidth="1"/>
    <col min="24" max="24" width="37.42578125" style="107" customWidth="1"/>
    <col min="25" max="25" width="11.42578125" customWidth="1"/>
  </cols>
  <sheetData>
    <row r="1" spans="1:25" s="63" customFormat="1" ht="8.25" customHeight="1" x14ac:dyDescent="0.25">
      <c r="A1" s="106"/>
      <c r="B1" s="106"/>
      <c r="C1" s="165"/>
      <c r="D1" s="106"/>
      <c r="E1" s="106"/>
      <c r="F1" s="106"/>
      <c r="G1" s="106"/>
      <c r="H1" s="106"/>
      <c r="I1" s="106"/>
      <c r="J1" s="106"/>
      <c r="K1" s="106"/>
      <c r="L1" s="106"/>
      <c r="M1" s="106"/>
      <c r="N1" s="106"/>
      <c r="O1" s="106"/>
      <c r="P1" s="106"/>
      <c r="Q1" s="106"/>
      <c r="R1" s="106"/>
      <c r="S1" s="106"/>
      <c r="T1" s="106"/>
      <c r="U1" s="106"/>
      <c r="V1" s="106"/>
      <c r="W1" s="106"/>
      <c r="X1" s="106"/>
    </row>
    <row r="2" spans="1:25" s="63" customFormat="1" ht="40.5" customHeight="1" x14ac:dyDescent="0.25">
      <c r="A2" s="106"/>
      <c r="B2" s="317"/>
      <c r="C2" s="317"/>
      <c r="D2" s="317"/>
      <c r="E2" s="318" t="s">
        <v>280</v>
      </c>
      <c r="F2" s="318"/>
      <c r="G2" s="318"/>
      <c r="H2" s="318"/>
      <c r="I2" s="318"/>
      <c r="J2" s="318"/>
      <c r="K2" s="318"/>
      <c r="L2" s="318"/>
      <c r="M2" s="318"/>
      <c r="N2" s="318"/>
      <c r="O2" s="318"/>
      <c r="P2" s="318"/>
      <c r="Q2" s="318"/>
      <c r="R2" s="318"/>
      <c r="S2" s="320" t="s">
        <v>281</v>
      </c>
      <c r="T2" s="320"/>
      <c r="U2" s="320"/>
      <c r="V2" s="320"/>
      <c r="W2"/>
      <c r="X2"/>
    </row>
    <row r="3" spans="1:25" s="63" customFormat="1" ht="38.25" customHeight="1" x14ac:dyDescent="0.25">
      <c r="A3" s="106"/>
      <c r="B3" s="317"/>
      <c r="C3" s="317"/>
      <c r="D3" s="317"/>
      <c r="E3" s="320" t="s">
        <v>282</v>
      </c>
      <c r="F3" s="320"/>
      <c r="G3" s="320"/>
      <c r="H3" s="320"/>
      <c r="I3" s="320"/>
      <c r="J3" s="320"/>
      <c r="K3" s="320"/>
      <c r="L3" s="319" t="s">
        <v>283</v>
      </c>
      <c r="M3" s="319"/>
      <c r="N3" s="319"/>
      <c r="O3" s="319"/>
      <c r="P3" s="319"/>
      <c r="Q3" s="319"/>
      <c r="R3" s="319"/>
      <c r="S3" s="320" t="s">
        <v>284</v>
      </c>
      <c r="T3" s="320"/>
      <c r="U3" s="320"/>
      <c r="V3" s="320"/>
      <c r="W3"/>
      <c r="X3"/>
    </row>
    <row r="4" spans="1:25" s="63" customFormat="1" ht="37.5" customHeight="1" x14ac:dyDescent="0.25">
      <c r="A4" s="106"/>
      <c r="B4" s="161" t="s">
        <v>285</v>
      </c>
      <c r="C4" s="165"/>
      <c r="D4" s="106"/>
      <c r="E4" s="106"/>
      <c r="F4" s="106"/>
      <c r="G4" s="106"/>
      <c r="H4" s="106"/>
      <c r="I4" s="106"/>
      <c r="J4" s="106"/>
      <c r="K4" s="106"/>
      <c r="L4" s="106"/>
      <c r="M4" s="106"/>
      <c r="N4" s="106"/>
      <c r="O4" s="106"/>
      <c r="P4" s="106"/>
      <c r="Q4" s="106"/>
      <c r="R4" s="106"/>
      <c r="S4" s="106"/>
      <c r="T4" s="106"/>
      <c r="U4" s="106"/>
      <c r="V4" s="106"/>
      <c r="W4" s="106"/>
      <c r="X4" s="106"/>
    </row>
    <row r="5" spans="1:25" s="127" customFormat="1" ht="26.25" customHeight="1" x14ac:dyDescent="0.25">
      <c r="A5" s="323" t="s">
        <v>0</v>
      </c>
      <c r="B5" s="323" t="s">
        <v>1</v>
      </c>
      <c r="C5" s="321" t="s">
        <v>78</v>
      </c>
      <c r="D5" s="323" t="s">
        <v>11</v>
      </c>
      <c r="E5" s="323" t="s">
        <v>79</v>
      </c>
      <c r="F5" s="323" t="s">
        <v>24</v>
      </c>
      <c r="G5" s="335" t="s">
        <v>23</v>
      </c>
      <c r="H5" s="336"/>
      <c r="I5" s="323" t="s">
        <v>80</v>
      </c>
      <c r="J5" s="323" t="s">
        <v>44</v>
      </c>
      <c r="K5" s="323" t="s">
        <v>73</v>
      </c>
      <c r="L5" s="323"/>
      <c r="M5" s="323"/>
      <c r="N5" s="323"/>
      <c r="O5" s="323"/>
      <c r="P5" s="323"/>
      <c r="Q5" s="323"/>
      <c r="R5" s="323"/>
      <c r="S5" s="323"/>
      <c r="T5" s="323"/>
      <c r="U5" s="323"/>
      <c r="V5" s="323"/>
      <c r="W5" s="323" t="s">
        <v>81</v>
      </c>
      <c r="X5" s="323" t="s">
        <v>82</v>
      </c>
      <c r="Y5" s="126" t="s">
        <v>83</v>
      </c>
    </row>
    <row r="6" spans="1:25" s="127" customFormat="1" ht="21" customHeight="1" x14ac:dyDescent="0.25">
      <c r="A6" s="323"/>
      <c r="B6" s="323"/>
      <c r="C6" s="321"/>
      <c r="D6" s="323"/>
      <c r="E6" s="323"/>
      <c r="F6" s="323"/>
      <c r="G6" s="232" t="s">
        <v>374</v>
      </c>
      <c r="H6" s="232" t="s">
        <v>375</v>
      </c>
      <c r="I6" s="323"/>
      <c r="J6" s="323"/>
      <c r="K6" s="138" t="s">
        <v>168</v>
      </c>
      <c r="L6" s="138" t="s">
        <v>169</v>
      </c>
      <c r="M6" s="138" t="s">
        <v>170</v>
      </c>
      <c r="N6" s="138" t="s">
        <v>171</v>
      </c>
      <c r="O6" s="138" t="s">
        <v>172</v>
      </c>
      <c r="P6" s="138" t="s">
        <v>173</v>
      </c>
      <c r="Q6" s="138" t="s">
        <v>174</v>
      </c>
      <c r="R6" s="138" t="s">
        <v>175</v>
      </c>
      <c r="S6" s="138" t="s">
        <v>191</v>
      </c>
      <c r="T6" s="138" t="s">
        <v>177</v>
      </c>
      <c r="U6" s="138" t="s">
        <v>178</v>
      </c>
      <c r="V6" s="138" t="s">
        <v>179</v>
      </c>
      <c r="W6" s="323"/>
      <c r="X6" s="323"/>
      <c r="Y6" s="126" t="s">
        <v>84</v>
      </c>
    </row>
    <row r="7" spans="1:25" ht="57" customHeight="1" x14ac:dyDescent="0.25">
      <c r="A7" s="324" t="s">
        <v>231</v>
      </c>
      <c r="B7" s="249" t="s">
        <v>8</v>
      </c>
      <c r="C7" s="166" t="s">
        <v>224</v>
      </c>
      <c r="D7" s="104" t="s">
        <v>340</v>
      </c>
      <c r="E7" s="104" t="s">
        <v>89</v>
      </c>
      <c r="F7" s="104" t="s">
        <v>26</v>
      </c>
      <c r="G7" s="101">
        <v>0.8</v>
      </c>
      <c r="H7" s="101">
        <v>1</v>
      </c>
      <c r="I7" s="101" t="s">
        <v>90</v>
      </c>
      <c r="J7" s="104" t="s">
        <v>165</v>
      </c>
      <c r="K7" s="108"/>
      <c r="L7" s="108"/>
      <c r="M7" s="108"/>
      <c r="N7" s="108"/>
      <c r="O7" s="108"/>
      <c r="P7" s="108"/>
      <c r="Q7" s="108"/>
      <c r="R7" s="108"/>
      <c r="S7" s="108"/>
      <c r="T7" s="108"/>
      <c r="U7" s="108"/>
      <c r="V7" s="105" t="s">
        <v>74</v>
      </c>
      <c r="W7" s="132">
        <f>+Dir!N5</f>
        <v>0</v>
      </c>
      <c r="X7" s="152" t="s">
        <v>502</v>
      </c>
    </row>
    <row r="8" spans="1:25" ht="57.75" customHeight="1" x14ac:dyDescent="0.25">
      <c r="A8" s="324"/>
      <c r="B8" s="322" t="s">
        <v>119</v>
      </c>
      <c r="C8" s="167" t="s">
        <v>247</v>
      </c>
      <c r="D8" s="284" t="s">
        <v>527</v>
      </c>
      <c r="E8" s="104" t="s">
        <v>89</v>
      </c>
      <c r="F8" s="104" t="s">
        <v>26</v>
      </c>
      <c r="G8" s="101">
        <v>0.8</v>
      </c>
      <c r="H8" s="101">
        <v>1</v>
      </c>
      <c r="I8" s="101" t="s">
        <v>90</v>
      </c>
      <c r="J8" s="104" t="s">
        <v>166</v>
      </c>
      <c r="K8" s="108"/>
      <c r="L8" s="108"/>
      <c r="M8" s="108"/>
      <c r="N8" s="108"/>
      <c r="O8" s="108"/>
      <c r="P8" s="108"/>
      <c r="Q8" s="108"/>
      <c r="R8" s="108"/>
      <c r="S8" s="108"/>
      <c r="T8" s="108"/>
      <c r="U8" s="108"/>
      <c r="V8" s="105">
        <f>+GI!N5</f>
        <v>0.68</v>
      </c>
      <c r="W8" s="132">
        <f>+GI!N5</f>
        <v>0.68</v>
      </c>
      <c r="X8" s="152" t="s">
        <v>294</v>
      </c>
    </row>
    <row r="9" spans="1:25" ht="42" customHeight="1" x14ac:dyDescent="0.25">
      <c r="A9" s="324"/>
      <c r="B9" s="322"/>
      <c r="C9" s="167" t="s">
        <v>190</v>
      </c>
      <c r="D9" s="104" t="s">
        <v>341</v>
      </c>
      <c r="E9" s="104" t="s">
        <v>89</v>
      </c>
      <c r="F9" s="104" t="s">
        <v>28</v>
      </c>
      <c r="G9" s="104">
        <v>0</v>
      </c>
      <c r="H9" s="105">
        <v>0.124</v>
      </c>
      <c r="I9" s="101" t="s">
        <v>90</v>
      </c>
      <c r="J9" s="104" t="s">
        <v>229</v>
      </c>
      <c r="K9" s="252">
        <f>+SST!B5</f>
        <v>0</v>
      </c>
      <c r="L9" s="253">
        <f>+SST!C5</f>
        <v>1.7999999999999999E-2</v>
      </c>
      <c r="M9" s="253">
        <f>+SST!D5</f>
        <v>1.7999999999999999E-2</v>
      </c>
      <c r="N9" s="253">
        <f>+SST!E5</f>
        <v>3.6000000000000004E-2</v>
      </c>
      <c r="O9" s="253">
        <f>+SST!F5</f>
        <v>5.4000000000000006E-2</v>
      </c>
      <c r="P9" s="253">
        <f>+SST!G5</f>
        <v>5.4000000000000006E-2</v>
      </c>
      <c r="Q9" s="253">
        <f>+SST!H5</f>
        <v>5.4000000000000006E-2</v>
      </c>
      <c r="R9" s="253">
        <f>+SST!I5</f>
        <v>5.4000000000000006E-2</v>
      </c>
      <c r="S9" s="253">
        <f>+SST!J5</f>
        <v>5.4000000000000006E-2</v>
      </c>
      <c r="T9" s="253">
        <f>+SST!K5</f>
        <v>8.4000000000000005E-2</v>
      </c>
      <c r="U9" s="253">
        <f>+SST!L5</f>
        <v>8.4000000000000005E-2</v>
      </c>
      <c r="V9" s="253">
        <f>+SST!M5</f>
        <v>8.4000000000000005E-2</v>
      </c>
      <c r="W9" s="132">
        <f>+SST!N5</f>
        <v>8.4000000000000005E-2</v>
      </c>
      <c r="X9" s="152" t="s">
        <v>293</v>
      </c>
    </row>
    <row r="10" spans="1:25" ht="42" customHeight="1" x14ac:dyDescent="0.25">
      <c r="A10" s="324"/>
      <c r="B10" s="322"/>
      <c r="C10" s="167" t="s">
        <v>226</v>
      </c>
      <c r="D10" s="185" t="s">
        <v>342</v>
      </c>
      <c r="E10" s="104" t="s">
        <v>89</v>
      </c>
      <c r="F10" s="104" t="s">
        <v>28</v>
      </c>
      <c r="G10" s="104">
        <v>0</v>
      </c>
      <c r="H10" s="102">
        <v>76.599999999999994</v>
      </c>
      <c r="I10" s="101" t="s">
        <v>90</v>
      </c>
      <c r="J10" s="104" t="s">
        <v>229</v>
      </c>
      <c r="K10" s="252">
        <f>+SST!R5</f>
        <v>0</v>
      </c>
      <c r="L10" s="254">
        <f>+SST!S5</f>
        <v>0.09</v>
      </c>
      <c r="M10" s="254">
        <f>+SST!T5</f>
        <v>0.09</v>
      </c>
      <c r="N10" s="254">
        <f>+SST!U5</f>
        <v>0.33999999999999997</v>
      </c>
      <c r="O10" s="254">
        <f>+SST!F5</f>
        <v>5.4000000000000006E-2</v>
      </c>
      <c r="P10" s="254">
        <f>+SST!W5</f>
        <v>0.38999999999999996</v>
      </c>
      <c r="Q10" s="254">
        <f>+SST!X5</f>
        <v>0.38999999999999996</v>
      </c>
      <c r="R10" s="254">
        <f>+SST!Y5</f>
        <v>0.38999999999999996</v>
      </c>
      <c r="S10" s="254">
        <f>+SST!Z5</f>
        <v>0.38999999999999996</v>
      </c>
      <c r="T10" s="254">
        <f>+SST!AA5</f>
        <v>0.53</v>
      </c>
      <c r="U10" s="254">
        <f>+SST!AB5</f>
        <v>0.53</v>
      </c>
      <c r="V10" s="254">
        <f>+SST!AC5</f>
        <v>0.53</v>
      </c>
      <c r="W10" s="132">
        <f t="shared" ref="W10" si="0">+AVERAGE(K10:V10)</f>
        <v>0.31033333333333335</v>
      </c>
      <c r="X10" s="152" t="s">
        <v>293</v>
      </c>
    </row>
    <row r="11" spans="1:25" ht="48.75" customHeight="1" x14ac:dyDescent="0.25">
      <c r="A11" s="324"/>
      <c r="B11" s="322"/>
      <c r="C11" s="167" t="s">
        <v>227</v>
      </c>
      <c r="D11" s="192" t="s">
        <v>343</v>
      </c>
      <c r="E11" s="104" t="s">
        <v>89</v>
      </c>
      <c r="F11" s="104" t="s">
        <v>28</v>
      </c>
      <c r="G11" s="101">
        <v>0.86</v>
      </c>
      <c r="H11" s="101">
        <v>1</v>
      </c>
      <c r="I11" s="101" t="s">
        <v>90</v>
      </c>
      <c r="J11" s="334" t="s">
        <v>230</v>
      </c>
      <c r="K11" s="254">
        <f>+Amb!B5</f>
        <v>1</v>
      </c>
      <c r="L11" s="254">
        <f>+Amb!C5</f>
        <v>1</v>
      </c>
      <c r="M11" s="254">
        <f>+Amb!D5</f>
        <v>1</v>
      </c>
      <c r="N11" s="254">
        <f>+Amb!E5</f>
        <v>1</v>
      </c>
      <c r="O11" s="254">
        <f>+Amb!F5</f>
        <v>0.86</v>
      </c>
      <c r="P11" s="254">
        <f>+Amb!G5</f>
        <v>1</v>
      </c>
      <c r="Q11" s="254">
        <f>+Amb!H5</f>
        <v>1</v>
      </c>
      <c r="R11" s="254">
        <f>+Amb!I5</f>
        <v>1</v>
      </c>
      <c r="S11" s="254">
        <f>+Amb!J5</f>
        <v>0.86</v>
      </c>
      <c r="T11" s="254">
        <f>+Amb!K5</f>
        <v>1</v>
      </c>
      <c r="U11" s="254">
        <f>+Amb!L5</f>
        <v>0.88</v>
      </c>
      <c r="V11" s="254">
        <f>+Amb!M5</f>
        <v>0.88</v>
      </c>
      <c r="W11" s="132">
        <f>+Amb!N5</f>
        <v>0.95666666666666689</v>
      </c>
      <c r="X11" s="152" t="s">
        <v>292</v>
      </c>
    </row>
    <row r="12" spans="1:25" ht="57.75" customHeight="1" x14ac:dyDescent="0.25">
      <c r="A12" s="324"/>
      <c r="B12" s="322"/>
      <c r="C12" s="167" t="s">
        <v>228</v>
      </c>
      <c r="D12" s="192" t="s">
        <v>343</v>
      </c>
      <c r="E12" s="104" t="s">
        <v>89</v>
      </c>
      <c r="F12" s="104" t="s">
        <v>28</v>
      </c>
      <c r="G12" s="101">
        <v>0.8</v>
      </c>
      <c r="H12" s="101">
        <v>1</v>
      </c>
      <c r="I12" s="101" t="s">
        <v>90</v>
      </c>
      <c r="J12" s="334"/>
      <c r="K12" s="254">
        <f>+Amb!R5</f>
        <v>1</v>
      </c>
      <c r="L12" s="254">
        <f>+Amb!S5</f>
        <v>1</v>
      </c>
      <c r="M12" s="254">
        <f>+Amb!T5</f>
        <v>0.8</v>
      </c>
      <c r="N12" s="254">
        <f>+Amb!U5</f>
        <v>0.8</v>
      </c>
      <c r="O12" s="254">
        <f>+Amb!V5</f>
        <v>0.8</v>
      </c>
      <c r="P12" s="254">
        <f>+Amb!W5</f>
        <v>0.8</v>
      </c>
      <c r="Q12" s="254">
        <f>+Amb!X5</f>
        <v>1</v>
      </c>
      <c r="R12" s="254">
        <f>+Amb!Y5</f>
        <v>1</v>
      </c>
      <c r="S12" s="254">
        <f>+Amb!Z5</f>
        <v>1</v>
      </c>
      <c r="T12" s="254">
        <f>+Amb!AA5</f>
        <v>1</v>
      </c>
      <c r="U12" s="254">
        <f>+Amb!AB5</f>
        <v>1</v>
      </c>
      <c r="V12" s="254">
        <f>+Amb!AC5</f>
        <v>1</v>
      </c>
      <c r="W12" s="132">
        <f>+Amb!AD5</f>
        <v>0.93333333333333324</v>
      </c>
      <c r="X12" s="152" t="s">
        <v>292</v>
      </c>
    </row>
    <row r="13" spans="1:25" ht="49.5" customHeight="1" x14ac:dyDescent="0.25">
      <c r="A13" s="325" t="s">
        <v>12</v>
      </c>
      <c r="B13" s="326" t="s">
        <v>232</v>
      </c>
      <c r="C13" s="195" t="s">
        <v>465</v>
      </c>
      <c r="D13" s="196" t="s">
        <v>466</v>
      </c>
      <c r="E13" s="194" t="s">
        <v>467</v>
      </c>
      <c r="F13" s="194" t="s">
        <v>279</v>
      </c>
      <c r="G13" s="197" t="s">
        <v>477</v>
      </c>
      <c r="H13" s="197"/>
      <c r="I13" s="198" t="s">
        <v>91</v>
      </c>
      <c r="J13" s="194" t="s">
        <v>347</v>
      </c>
      <c r="K13" s="108"/>
      <c r="L13" s="108"/>
      <c r="M13" s="108"/>
      <c r="N13" s="108"/>
      <c r="O13" s="108"/>
      <c r="P13" s="108"/>
      <c r="Q13" s="108"/>
      <c r="R13" s="108"/>
      <c r="S13" s="108"/>
      <c r="T13" s="108"/>
      <c r="U13" s="108"/>
      <c r="V13" s="259">
        <f>+Com!N5</f>
        <v>321352</v>
      </c>
      <c r="W13" s="193">
        <f>+V13</f>
        <v>321352</v>
      </c>
      <c r="X13" s="152" t="s">
        <v>291</v>
      </c>
    </row>
    <row r="14" spans="1:25" ht="39.75" customHeight="1" x14ac:dyDescent="0.25">
      <c r="A14" s="325"/>
      <c r="B14" s="327"/>
      <c r="C14" s="199" t="s">
        <v>233</v>
      </c>
      <c r="D14" s="199" t="s">
        <v>234</v>
      </c>
      <c r="E14" s="200" t="s">
        <v>89</v>
      </c>
      <c r="F14" s="200" t="s">
        <v>28</v>
      </c>
      <c r="G14" s="201">
        <v>0.9</v>
      </c>
      <c r="H14" s="201">
        <v>1</v>
      </c>
      <c r="I14" s="201" t="s">
        <v>90</v>
      </c>
      <c r="J14" s="194" t="s">
        <v>349</v>
      </c>
      <c r="K14" s="103" t="str">
        <f>+Com!R5</f>
        <v>N/A</v>
      </c>
      <c r="L14" s="103" t="str">
        <f>+Com!S5</f>
        <v>N/A</v>
      </c>
      <c r="M14" s="103" t="str">
        <f>+Com!T5</f>
        <v>N/A</v>
      </c>
      <c r="N14" s="258">
        <f>+Com!U5</f>
        <v>0</v>
      </c>
      <c r="O14" s="103" t="str">
        <f>+Com!V5</f>
        <v>N/A</v>
      </c>
      <c r="P14" s="103" t="str">
        <f>+Com!W5</f>
        <v>N/A</v>
      </c>
      <c r="Q14" s="258">
        <f>+Com!X5</f>
        <v>0</v>
      </c>
      <c r="R14" s="103" t="str">
        <f>+Com!Y5</f>
        <v>N/A</v>
      </c>
      <c r="S14" s="103" t="str">
        <f>+Com!Z5</f>
        <v>N/A</v>
      </c>
      <c r="T14" s="254">
        <f>+Com!AA5</f>
        <v>1</v>
      </c>
      <c r="U14" s="103" t="str">
        <f>+Com!AB5</f>
        <v>N/A</v>
      </c>
      <c r="V14" s="103" t="str">
        <f>+Com!AC5</f>
        <v>N/A</v>
      </c>
      <c r="W14" s="132">
        <f>+Com!AD5</f>
        <v>0.33333333333333331</v>
      </c>
      <c r="X14" s="152" t="s">
        <v>291</v>
      </c>
    </row>
    <row r="15" spans="1:25" s="190" customFormat="1" ht="57" customHeight="1" x14ac:dyDescent="0.25">
      <c r="A15" s="325"/>
      <c r="B15" s="231" t="s">
        <v>325</v>
      </c>
      <c r="C15" s="202" t="s">
        <v>327</v>
      </c>
      <c r="D15" s="202" t="s">
        <v>329</v>
      </c>
      <c r="E15" s="203" t="s">
        <v>336</v>
      </c>
      <c r="F15" s="203" t="s">
        <v>28</v>
      </c>
      <c r="G15" s="250" t="s">
        <v>235</v>
      </c>
      <c r="H15" s="237">
        <v>2</v>
      </c>
      <c r="I15" s="205" t="s">
        <v>90</v>
      </c>
      <c r="J15" s="194" t="s">
        <v>349</v>
      </c>
      <c r="K15" s="275">
        <f>+Recep!T5</f>
        <v>7.1527777777777787E-2</v>
      </c>
      <c r="L15" s="275">
        <f>+Recep!U5</f>
        <v>6.0069444444444453E-2</v>
      </c>
      <c r="M15" s="275">
        <f>+Recep!V5</f>
        <v>5.3125000000000006E-2</v>
      </c>
      <c r="N15" s="275">
        <f>+Recep!W5</f>
        <v>7.5694444444444453E-2</v>
      </c>
      <c r="O15" s="275">
        <f>+Recep!X5</f>
        <v>8.3333333333333343E-2</v>
      </c>
      <c r="P15" s="275">
        <f>+Recep!Y5</f>
        <v>7.8472222222222221E-2</v>
      </c>
      <c r="Q15" s="275">
        <f>+Recep!Z5</f>
        <v>7.3958333333333334E-2</v>
      </c>
      <c r="R15" s="275">
        <f>+Recep!AA5</f>
        <v>6.8055555555555564E-2</v>
      </c>
      <c r="S15" s="275">
        <f>+Recep!AB5</f>
        <v>4.9652777777777782E-2</v>
      </c>
      <c r="T15" s="275">
        <f>+Recep!AC5</f>
        <v>4.8611111111111119E-2</v>
      </c>
      <c r="U15" s="275">
        <f>+Recep!AD5</f>
        <v>5.0694444444444452E-2</v>
      </c>
      <c r="V15" s="171"/>
      <c r="W15" s="171"/>
      <c r="X15" s="188" t="s">
        <v>337</v>
      </c>
    </row>
    <row r="16" spans="1:25" s="190" customFormat="1" ht="57" customHeight="1" x14ac:dyDescent="0.25">
      <c r="A16" s="325"/>
      <c r="B16" s="331" t="s">
        <v>237</v>
      </c>
      <c r="C16" s="202" t="s">
        <v>324</v>
      </c>
      <c r="D16" s="202" t="s">
        <v>298</v>
      </c>
      <c r="E16" s="203" t="s">
        <v>295</v>
      </c>
      <c r="F16" s="203" t="s">
        <v>28</v>
      </c>
      <c r="G16" s="200">
        <v>0</v>
      </c>
      <c r="H16" s="237">
        <v>2</v>
      </c>
      <c r="I16" s="205" t="s">
        <v>90</v>
      </c>
      <c r="J16" s="194" t="s">
        <v>349</v>
      </c>
      <c r="K16" s="263">
        <f>+Alm!N5</f>
        <v>0</v>
      </c>
      <c r="L16" s="263">
        <f>+Alm!O5</f>
        <v>0</v>
      </c>
      <c r="M16" s="263">
        <f>+Alm!P5</f>
        <v>0</v>
      </c>
      <c r="N16" s="261">
        <f>+Alm!Q5</f>
        <v>1</v>
      </c>
      <c r="O16" s="263">
        <f>+Alm!R5</f>
        <v>0</v>
      </c>
      <c r="P16" s="263">
        <f>+Alm!S5</f>
        <v>0</v>
      </c>
      <c r="Q16" s="261">
        <f>+Alm!T5</f>
        <v>1</v>
      </c>
      <c r="R16" s="263">
        <f>+Alm!U5</f>
        <v>0</v>
      </c>
      <c r="S16" s="263">
        <f>+Alm!V5</f>
        <v>0</v>
      </c>
      <c r="T16" s="263">
        <f>+Alm!W5</f>
        <v>0</v>
      </c>
      <c r="U16" s="263">
        <f>+Alm!X5</f>
        <v>0</v>
      </c>
      <c r="V16" s="263">
        <f>+Alm!Y5</f>
        <v>0</v>
      </c>
      <c r="W16" s="171"/>
      <c r="X16" s="188" t="s">
        <v>338</v>
      </c>
    </row>
    <row r="17" spans="1:24" s="190" customFormat="1" ht="43.5" customHeight="1" x14ac:dyDescent="0.25">
      <c r="A17" s="325"/>
      <c r="B17" s="332"/>
      <c r="C17" s="168" t="s">
        <v>238</v>
      </c>
      <c r="D17" s="109" t="s">
        <v>239</v>
      </c>
      <c r="E17" s="203" t="s">
        <v>241</v>
      </c>
      <c r="F17" s="203" t="s">
        <v>28</v>
      </c>
      <c r="G17" s="333" t="s">
        <v>241</v>
      </c>
      <c r="H17" s="333"/>
      <c r="I17" s="205" t="s">
        <v>90</v>
      </c>
      <c r="J17" s="194" t="s">
        <v>349</v>
      </c>
      <c r="K17" s="264" t="str">
        <f>+Alm!A5</f>
        <v>ok</v>
      </c>
      <c r="L17" s="264" t="str">
        <f>+Alm!B5</f>
        <v xml:space="preserve">ok </v>
      </c>
      <c r="M17" s="264" t="str">
        <f>+Alm!C5</f>
        <v xml:space="preserve">ok </v>
      </c>
      <c r="N17" s="260" t="str">
        <f>+Alm!D5</f>
        <v>No cumple Temperatura</v>
      </c>
      <c r="O17" s="264" t="str">
        <f>+Alm!E5</f>
        <v xml:space="preserve">ok </v>
      </c>
      <c r="P17" s="264" t="str">
        <f>+Alm!F5</f>
        <v xml:space="preserve">ok </v>
      </c>
      <c r="Q17" s="260" t="str">
        <f>+Alm!G5</f>
        <v>No cumple</v>
      </c>
      <c r="R17" s="264" t="str">
        <f>+Alm!H5</f>
        <v xml:space="preserve">ok </v>
      </c>
      <c r="S17" s="264" t="str">
        <f>+Alm!I5</f>
        <v xml:space="preserve">ok </v>
      </c>
      <c r="T17" s="264" t="str">
        <f>+Alm!J5</f>
        <v xml:space="preserve">ok </v>
      </c>
      <c r="U17" s="264" t="str">
        <f>+Alm!K5</f>
        <v xml:space="preserve">ok </v>
      </c>
      <c r="V17" s="264" t="str">
        <f>+Alm!L5</f>
        <v xml:space="preserve">ok </v>
      </c>
      <c r="W17" s="116" t="s">
        <v>305</v>
      </c>
      <c r="X17" s="188" t="s">
        <v>338</v>
      </c>
    </row>
    <row r="18" spans="1:24" s="190" customFormat="1" ht="44.25" customHeight="1" x14ac:dyDescent="0.25">
      <c r="A18" s="325"/>
      <c r="B18" s="328" t="s">
        <v>236</v>
      </c>
      <c r="C18" s="168" t="s">
        <v>240</v>
      </c>
      <c r="D18" s="109" t="s">
        <v>330</v>
      </c>
      <c r="E18" s="203" t="s">
        <v>251</v>
      </c>
      <c r="F18" s="203" t="s">
        <v>28</v>
      </c>
      <c r="G18" s="203" t="s">
        <v>376</v>
      </c>
      <c r="H18" s="204"/>
      <c r="I18" s="205" t="s">
        <v>198</v>
      </c>
      <c r="J18" s="194" t="s">
        <v>349</v>
      </c>
      <c r="K18" s="265">
        <f>+Desp!B5</f>
        <v>309</v>
      </c>
      <c r="L18" s="262">
        <f>+Desp!C5</f>
        <v>259</v>
      </c>
      <c r="M18" s="266">
        <f>+Desp!D5</f>
        <v>342</v>
      </c>
      <c r="N18" s="266">
        <f>+Desp!E5</f>
        <v>321</v>
      </c>
      <c r="O18" s="266">
        <f>+Desp!F5</f>
        <v>298</v>
      </c>
      <c r="P18" s="266">
        <f>+Desp!G5</f>
        <v>280</v>
      </c>
      <c r="Q18" s="266">
        <f>+Desp!H5</f>
        <v>288</v>
      </c>
      <c r="R18" s="262">
        <f>+Desp!I5</f>
        <v>154</v>
      </c>
      <c r="S18" s="266">
        <f>+Desp!J5</f>
        <v>302</v>
      </c>
      <c r="T18" s="262">
        <f>+Desp!K5</f>
        <v>219</v>
      </c>
      <c r="U18" s="266">
        <f>+Desp!L5</f>
        <v>287</v>
      </c>
      <c r="V18" s="266" t="str">
        <f>+Desp!M5</f>
        <v>N/A</v>
      </c>
      <c r="W18" s="171">
        <f>+AVERAGE(K18:V18)</f>
        <v>278.09090909090907</v>
      </c>
      <c r="X18" s="188" t="s">
        <v>290</v>
      </c>
    </row>
    <row r="19" spans="1:24" s="190" customFormat="1" ht="38.25" customHeight="1" x14ac:dyDescent="0.25">
      <c r="A19" s="325"/>
      <c r="B19" s="328"/>
      <c r="C19" s="168" t="s">
        <v>333</v>
      </c>
      <c r="D19" s="109" t="s">
        <v>334</v>
      </c>
      <c r="E19" s="203" t="s">
        <v>348</v>
      </c>
      <c r="F19" s="203" t="s">
        <v>28</v>
      </c>
      <c r="G19" s="203" t="s">
        <v>235</v>
      </c>
      <c r="H19" s="206">
        <v>50</v>
      </c>
      <c r="I19" s="205" t="s">
        <v>198</v>
      </c>
      <c r="J19" s="194" t="s">
        <v>349</v>
      </c>
      <c r="K19" s="267">
        <f>+Desp!AH5</f>
        <v>34</v>
      </c>
      <c r="L19" s="267">
        <f>+Desp!AI5</f>
        <v>30</v>
      </c>
      <c r="M19" s="267">
        <f>+Desp!AJ5</f>
        <v>30</v>
      </c>
      <c r="N19" s="267">
        <f>+Desp!AK5</f>
        <v>37</v>
      </c>
      <c r="O19" s="267">
        <f>+Desp!AL5</f>
        <v>37</v>
      </c>
      <c r="P19" s="267">
        <f>+Desp!AM5</f>
        <v>37</v>
      </c>
      <c r="Q19" s="267">
        <f>+Desp!AN5</f>
        <v>36</v>
      </c>
      <c r="R19" s="267">
        <f>+Desp!AO5</f>
        <v>37</v>
      </c>
      <c r="S19" s="267">
        <f>+Desp!AP5</f>
        <v>30</v>
      </c>
      <c r="T19" s="267">
        <f>+Desp!AQ5</f>
        <v>27</v>
      </c>
      <c r="U19" s="267">
        <f>+Desp!AR5</f>
        <v>27</v>
      </c>
      <c r="V19" s="191"/>
      <c r="W19" s="116"/>
      <c r="X19" s="188" t="s">
        <v>290</v>
      </c>
    </row>
    <row r="20" spans="1:24" s="190" customFormat="1" ht="38.25" customHeight="1" x14ac:dyDescent="0.25">
      <c r="A20" s="325"/>
      <c r="B20" s="328"/>
      <c r="C20" s="168" t="s">
        <v>331</v>
      </c>
      <c r="D20" s="109" t="s">
        <v>332</v>
      </c>
      <c r="E20" s="203" t="s">
        <v>89</v>
      </c>
      <c r="F20" s="203" t="s">
        <v>28</v>
      </c>
      <c r="G20" s="223" t="s">
        <v>235</v>
      </c>
      <c r="H20" s="207">
        <v>-5.9999999999999995E-4</v>
      </c>
      <c r="I20" s="205" t="s">
        <v>199</v>
      </c>
      <c r="J20" s="194" t="s">
        <v>349</v>
      </c>
      <c r="K20" s="268">
        <f>+Desp!R5</f>
        <v>-3.1E-4</v>
      </c>
      <c r="L20" s="268">
        <f>+Desp!S5</f>
        <v>8.9999999999999998E-4</v>
      </c>
      <c r="M20" s="268">
        <f>+Desp!T5</f>
        <v>-4.8999999999999998E-4</v>
      </c>
      <c r="N20" s="268">
        <f>+Desp!U5</f>
        <v>4.0000000000000003E-5</v>
      </c>
      <c r="O20" s="268">
        <f>+Desp!V5</f>
        <v>-9.177836626631532E-5</v>
      </c>
      <c r="P20" s="268">
        <f>+Desp!W5</f>
        <v>8.9999999999999998E-4</v>
      </c>
      <c r="Q20" s="268">
        <f>+Desp!X5</f>
        <v>-1E-4</v>
      </c>
      <c r="R20" s="268">
        <f>+Desp!Y5</f>
        <v>-3.8999999999999999E-4</v>
      </c>
      <c r="S20" s="268">
        <f>+Desp!Z5</f>
        <v>-1E-4</v>
      </c>
      <c r="T20" s="268">
        <f>+Desp!AA5</f>
        <v>-1E-4</v>
      </c>
      <c r="U20" s="269">
        <f>+Desp!AB5</f>
        <v>4.5021729768018918E-5</v>
      </c>
      <c r="V20" s="270">
        <f>+Desp!AC5</f>
        <v>-1.2359273674367164E-3</v>
      </c>
      <c r="W20" s="116"/>
      <c r="X20" s="188" t="s">
        <v>290</v>
      </c>
    </row>
    <row r="21" spans="1:24" ht="45" customHeight="1" x14ac:dyDescent="0.25">
      <c r="A21" s="324" t="s">
        <v>31</v>
      </c>
      <c r="B21" s="322" t="s">
        <v>30</v>
      </c>
      <c r="C21" s="167" t="s">
        <v>184</v>
      </c>
      <c r="D21" s="185" t="s">
        <v>370</v>
      </c>
      <c r="E21" s="104" t="s">
        <v>92</v>
      </c>
      <c r="F21" s="104" t="s">
        <v>279</v>
      </c>
      <c r="G21" s="104" t="s">
        <v>75</v>
      </c>
      <c r="H21" s="101">
        <v>0.85</v>
      </c>
      <c r="I21" s="101" t="s">
        <v>90</v>
      </c>
      <c r="J21" s="104" t="s">
        <v>201</v>
      </c>
      <c r="K21" s="108"/>
      <c r="L21" s="108"/>
      <c r="M21" s="108"/>
      <c r="N21" s="108"/>
      <c r="O21" s="108"/>
      <c r="P21" s="108"/>
      <c r="Q21" s="108"/>
      <c r="R21" s="108"/>
      <c r="S21" s="108"/>
      <c r="T21" s="108"/>
      <c r="U21" s="108"/>
      <c r="V21" s="100"/>
      <c r="W21" s="132">
        <f>+DH!N5</f>
        <v>0</v>
      </c>
      <c r="X21" s="152" t="s">
        <v>288</v>
      </c>
    </row>
    <row r="22" spans="1:24" ht="45" customHeight="1" x14ac:dyDescent="0.25">
      <c r="A22" s="324"/>
      <c r="B22" s="322"/>
      <c r="C22" s="167" t="s">
        <v>368</v>
      </c>
      <c r="D22" s="215" t="s">
        <v>369</v>
      </c>
      <c r="E22" s="215" t="s">
        <v>92</v>
      </c>
      <c r="F22" s="215" t="s">
        <v>26</v>
      </c>
      <c r="G22" s="215" t="s">
        <v>75</v>
      </c>
      <c r="H22" s="101">
        <v>0.9</v>
      </c>
      <c r="I22" s="101" t="s">
        <v>90</v>
      </c>
      <c r="J22" s="215" t="s">
        <v>201</v>
      </c>
      <c r="K22" s="108"/>
      <c r="L22" s="108"/>
      <c r="M22" s="108"/>
      <c r="N22" s="108"/>
      <c r="O22" s="108"/>
      <c r="P22" s="108"/>
      <c r="Q22" s="108"/>
      <c r="R22" s="108"/>
      <c r="S22" s="108"/>
      <c r="T22" s="108"/>
      <c r="U22" s="108"/>
      <c r="V22" s="100"/>
      <c r="W22" s="132">
        <f>V22</f>
        <v>0</v>
      </c>
      <c r="X22" s="152" t="s">
        <v>288</v>
      </c>
    </row>
    <row r="23" spans="1:24" ht="45" customHeight="1" x14ac:dyDescent="0.25">
      <c r="A23" s="324"/>
      <c r="B23" s="322"/>
      <c r="C23" s="167" t="s">
        <v>253</v>
      </c>
      <c r="D23" s="185" t="s">
        <v>371</v>
      </c>
      <c r="E23" s="104" t="s">
        <v>92</v>
      </c>
      <c r="F23" s="104" t="s">
        <v>26</v>
      </c>
      <c r="G23" s="104" t="s">
        <v>76</v>
      </c>
      <c r="H23" s="101">
        <v>1</v>
      </c>
      <c r="I23" s="101" t="s">
        <v>90</v>
      </c>
      <c r="J23" s="104" t="s">
        <v>201</v>
      </c>
      <c r="K23" s="108"/>
      <c r="L23" s="108"/>
      <c r="M23" s="108"/>
      <c r="N23" s="108"/>
      <c r="O23" s="108"/>
      <c r="P23" s="108"/>
      <c r="Q23" s="108"/>
      <c r="R23" s="108"/>
      <c r="S23" s="108"/>
      <c r="T23" s="108"/>
      <c r="U23" s="108"/>
      <c r="V23" s="100"/>
      <c r="W23" s="132">
        <f>+DH!AT5</f>
        <v>0</v>
      </c>
      <c r="X23" s="152" t="s">
        <v>288</v>
      </c>
    </row>
    <row r="24" spans="1:24" ht="57" customHeight="1" x14ac:dyDescent="0.25">
      <c r="A24" s="324"/>
      <c r="B24" s="329" t="s">
        <v>259</v>
      </c>
      <c r="C24" s="167" t="s">
        <v>38</v>
      </c>
      <c r="D24" s="110" t="s">
        <v>449</v>
      </c>
      <c r="E24" s="110" t="s">
        <v>89</v>
      </c>
      <c r="F24" s="110" t="s">
        <v>26</v>
      </c>
      <c r="G24" s="110" t="s">
        <v>75</v>
      </c>
      <c r="H24" s="101">
        <v>0.8</v>
      </c>
      <c r="I24" s="101" t="s">
        <v>90</v>
      </c>
      <c r="J24" s="110" t="s">
        <v>260</v>
      </c>
      <c r="K24" s="108"/>
      <c r="L24" s="108"/>
      <c r="M24" s="108"/>
      <c r="N24" s="108"/>
      <c r="O24" s="108"/>
      <c r="P24" s="108"/>
      <c r="Q24" s="108"/>
      <c r="R24" s="108"/>
      <c r="S24" s="108"/>
      <c r="T24" s="108"/>
      <c r="U24" s="108"/>
      <c r="V24" s="105"/>
      <c r="W24" s="132">
        <f>+Dir!AD19</f>
        <v>0</v>
      </c>
      <c r="X24" s="152" t="s">
        <v>289</v>
      </c>
    </row>
    <row r="25" spans="1:24" ht="34.5" customHeight="1" x14ac:dyDescent="0.25">
      <c r="A25" s="324"/>
      <c r="B25" s="330"/>
      <c r="C25" s="167" t="s">
        <v>323</v>
      </c>
      <c r="D25" s="104" t="s">
        <v>298</v>
      </c>
      <c r="E25" s="104" t="s">
        <v>295</v>
      </c>
      <c r="F25" s="104" t="s">
        <v>28</v>
      </c>
      <c r="G25" s="110" t="s">
        <v>235</v>
      </c>
      <c r="H25" s="102">
        <v>1</v>
      </c>
      <c r="I25" s="101" t="s">
        <v>90</v>
      </c>
      <c r="J25" s="104" t="s">
        <v>260</v>
      </c>
      <c r="K25" s="265">
        <f>Comp!R5</f>
        <v>0</v>
      </c>
      <c r="L25" s="265">
        <f>Comp!S5</f>
        <v>0</v>
      </c>
      <c r="M25" s="265">
        <f>Comp!T5</f>
        <v>0</v>
      </c>
      <c r="N25" s="265">
        <f>Comp!U5</f>
        <v>0</v>
      </c>
      <c r="O25" s="265">
        <f>Comp!V5</f>
        <v>0</v>
      </c>
      <c r="P25" s="265">
        <f>Comp!W5</f>
        <v>0</v>
      </c>
      <c r="Q25" s="265">
        <f>Comp!X5</f>
        <v>0</v>
      </c>
      <c r="R25" s="265">
        <f>Comp!Y5</f>
        <v>0</v>
      </c>
      <c r="S25" s="265">
        <f>Comp!Z5</f>
        <v>0</v>
      </c>
      <c r="T25" s="265">
        <f>Comp!AA5</f>
        <v>0</v>
      </c>
      <c r="U25" s="265">
        <f>Comp!AB5</f>
        <v>0</v>
      </c>
      <c r="V25" s="265">
        <f>Comp!AC5</f>
        <v>0</v>
      </c>
      <c r="W25" s="153">
        <f>AVERAGE(K25:V25)</f>
        <v>0</v>
      </c>
      <c r="X25" s="152" t="s">
        <v>289</v>
      </c>
    </row>
    <row r="26" spans="1:24" ht="46.5" customHeight="1" x14ac:dyDescent="0.25">
      <c r="A26" s="324"/>
      <c r="B26" s="322" t="s">
        <v>40</v>
      </c>
      <c r="C26" s="167" t="s">
        <v>262</v>
      </c>
      <c r="D26" s="186" t="s">
        <v>345</v>
      </c>
      <c r="E26" s="104" t="s">
        <v>89</v>
      </c>
      <c r="F26" s="104" t="s">
        <v>28</v>
      </c>
      <c r="G26" s="104" t="s">
        <v>75</v>
      </c>
      <c r="H26" s="201">
        <v>0.92</v>
      </c>
      <c r="I26" s="101" t="s">
        <v>91</v>
      </c>
      <c r="J26" s="104" t="s">
        <v>267</v>
      </c>
      <c r="K26" s="252">
        <f>+Mtto!R5</f>
        <v>1</v>
      </c>
      <c r="L26" s="252">
        <f>+Mtto!S5</f>
        <v>1</v>
      </c>
      <c r="M26" s="252">
        <f>+Mtto!T5</f>
        <v>1</v>
      </c>
      <c r="N26" s="252">
        <f>+Mtto!U5</f>
        <v>0.94</v>
      </c>
      <c r="O26" s="252">
        <f>+Mtto!V5</f>
        <v>0.999</v>
      </c>
      <c r="P26" s="252">
        <f>+Mtto!W5</f>
        <v>1</v>
      </c>
      <c r="Q26" s="252">
        <f>+Mtto!X5</f>
        <v>1</v>
      </c>
      <c r="R26" s="252">
        <f>+Mtto!Y5</f>
        <v>1</v>
      </c>
      <c r="S26" s="252">
        <f>+Mtto!Z5</f>
        <v>1</v>
      </c>
      <c r="T26" s="252">
        <f>+Mtto!AA5</f>
        <v>1</v>
      </c>
      <c r="U26" s="252">
        <f>+Mtto!AB5</f>
        <v>1</v>
      </c>
      <c r="V26" s="252">
        <f>+Mtto!AC5</f>
        <v>1</v>
      </c>
      <c r="W26" s="132">
        <f>+Mtto!AD5</f>
        <v>0.99491666666666667</v>
      </c>
      <c r="X26" s="152" t="s">
        <v>287</v>
      </c>
    </row>
    <row r="27" spans="1:24" ht="46.5" customHeight="1" x14ac:dyDescent="0.25">
      <c r="A27" s="324"/>
      <c r="B27" s="322"/>
      <c r="C27" s="167" t="s">
        <v>263</v>
      </c>
      <c r="D27" s="186" t="s">
        <v>345</v>
      </c>
      <c r="E27" s="104" t="s">
        <v>89</v>
      </c>
      <c r="F27" s="104" t="s">
        <v>28</v>
      </c>
      <c r="G27" s="104" t="s">
        <v>75</v>
      </c>
      <c r="H27" s="201">
        <v>0.92</v>
      </c>
      <c r="I27" s="101" t="s">
        <v>91</v>
      </c>
      <c r="J27" s="104" t="s">
        <v>267</v>
      </c>
      <c r="K27" s="252">
        <f>+Mtto!AH5</f>
        <v>1</v>
      </c>
      <c r="L27" s="252">
        <f>+Mtto!AI5</f>
        <v>1</v>
      </c>
      <c r="M27" s="252">
        <f>+Mtto!AJ5</f>
        <v>1</v>
      </c>
      <c r="N27" s="271">
        <f>+Mtto!AK5</f>
        <v>0.9</v>
      </c>
      <c r="O27" s="271">
        <f>+Mtto!AL5</f>
        <v>0.90200000000000002</v>
      </c>
      <c r="P27" s="252">
        <f>+Mtto!AM5</f>
        <v>1</v>
      </c>
      <c r="Q27" s="252">
        <f>+Mtto!AN5</f>
        <v>1</v>
      </c>
      <c r="R27" s="252">
        <f>+Mtto!AO5</f>
        <v>1</v>
      </c>
      <c r="S27" s="252">
        <f>+Mtto!AP5</f>
        <v>1</v>
      </c>
      <c r="T27" s="252">
        <f>+Mtto!AQ5</f>
        <v>1</v>
      </c>
      <c r="U27" s="252">
        <f>+Mtto!AR5</f>
        <v>1</v>
      </c>
      <c r="V27" s="252">
        <f>+Mtto!AS5</f>
        <v>1</v>
      </c>
      <c r="W27" s="132">
        <f>+Mtto!AT5</f>
        <v>0.98349999999999993</v>
      </c>
      <c r="X27" s="152" t="s">
        <v>287</v>
      </c>
    </row>
    <row r="28" spans="1:24" ht="46.5" customHeight="1" x14ac:dyDescent="0.25">
      <c r="A28" s="324"/>
      <c r="B28" s="322"/>
      <c r="C28" s="167" t="s">
        <v>264</v>
      </c>
      <c r="D28" s="186" t="s">
        <v>345</v>
      </c>
      <c r="E28" s="104" t="s">
        <v>89</v>
      </c>
      <c r="F28" s="104" t="s">
        <v>28</v>
      </c>
      <c r="G28" s="104" t="s">
        <v>75</v>
      </c>
      <c r="H28" s="201">
        <v>0.92</v>
      </c>
      <c r="I28" s="101" t="s">
        <v>91</v>
      </c>
      <c r="J28" s="104" t="s">
        <v>267</v>
      </c>
      <c r="K28" s="252">
        <f>+Mtto!AX5</f>
        <v>1</v>
      </c>
      <c r="L28" s="252">
        <f>+Mtto!AY5</f>
        <v>1</v>
      </c>
      <c r="M28" s="252">
        <f>+Mtto!AZ5</f>
        <v>1</v>
      </c>
      <c r="N28" s="252">
        <f>+Mtto!BA5</f>
        <v>0.97</v>
      </c>
      <c r="O28" s="252">
        <f>+Mtto!BB5</f>
        <v>1</v>
      </c>
      <c r="P28" s="252">
        <f>+Mtto!BC5</f>
        <v>1</v>
      </c>
      <c r="Q28" s="252">
        <f>+Mtto!BD5</f>
        <v>1</v>
      </c>
      <c r="R28" s="252">
        <f>+Mtto!BE5</f>
        <v>1</v>
      </c>
      <c r="S28" s="252">
        <f>+Mtto!BF5</f>
        <v>1</v>
      </c>
      <c r="T28" s="252">
        <f>+Mtto!BG5</f>
        <v>1</v>
      </c>
      <c r="U28" s="252">
        <f>+Mtto!BH5</f>
        <v>1</v>
      </c>
      <c r="V28" s="252">
        <f>+Mtto!BI5</f>
        <v>1</v>
      </c>
      <c r="W28" s="132">
        <f>+Mtto!BJ5</f>
        <v>0.99749999999999994</v>
      </c>
      <c r="X28" s="152" t="s">
        <v>287</v>
      </c>
    </row>
    <row r="29" spans="1:24" ht="46.5" customHeight="1" x14ac:dyDescent="0.25">
      <c r="A29" s="324"/>
      <c r="B29" s="322"/>
      <c r="C29" s="167" t="s">
        <v>265</v>
      </c>
      <c r="D29" s="186" t="s">
        <v>345</v>
      </c>
      <c r="E29" s="104" t="s">
        <v>89</v>
      </c>
      <c r="F29" s="104" t="s">
        <v>28</v>
      </c>
      <c r="G29" s="104" t="s">
        <v>75</v>
      </c>
      <c r="H29" s="201">
        <v>0.92</v>
      </c>
      <c r="I29" s="101" t="s">
        <v>91</v>
      </c>
      <c r="J29" s="104" t="s">
        <v>267</v>
      </c>
      <c r="K29" s="252">
        <f>+Mtto!BN5</f>
        <v>0.92300000000000004</v>
      </c>
      <c r="L29" s="252">
        <f>+Mtto!BO5</f>
        <v>0.96199999999999997</v>
      </c>
      <c r="M29" s="252">
        <f>+Mtto!BP5</f>
        <v>0.997</v>
      </c>
      <c r="N29" s="252">
        <f>+Mtto!BQ5</f>
        <v>1</v>
      </c>
      <c r="O29" s="252">
        <f>+Mtto!BR5</f>
        <v>1</v>
      </c>
      <c r="P29" s="252">
        <f>+Mtto!BS5</f>
        <v>1</v>
      </c>
      <c r="Q29" s="252">
        <f>+Mtto!BT5</f>
        <v>1</v>
      </c>
      <c r="R29" s="252">
        <f>+Mtto!BU5</f>
        <v>1</v>
      </c>
      <c r="S29" s="252">
        <f>+Mtto!BV5</f>
        <v>1</v>
      </c>
      <c r="T29" s="252">
        <f>+Mtto!BW5</f>
        <v>1</v>
      </c>
      <c r="U29" s="252">
        <f>+Mtto!BX5</f>
        <v>1</v>
      </c>
      <c r="V29" s="252">
        <f>+Mtto!BY5</f>
        <v>0.92310000000000003</v>
      </c>
      <c r="W29" s="132">
        <f>+Mtto!BZ5</f>
        <v>0.98375833333333329</v>
      </c>
      <c r="X29" s="152" t="s">
        <v>287</v>
      </c>
    </row>
    <row r="30" spans="1:24" ht="46.5" customHeight="1" x14ac:dyDescent="0.25">
      <c r="A30" s="324"/>
      <c r="B30" s="322"/>
      <c r="C30" s="167" t="s">
        <v>266</v>
      </c>
      <c r="D30" s="104" t="s">
        <v>345</v>
      </c>
      <c r="E30" s="104" t="s">
        <v>89</v>
      </c>
      <c r="F30" s="104" t="s">
        <v>28</v>
      </c>
      <c r="G30" s="104" t="s">
        <v>75</v>
      </c>
      <c r="H30" s="201">
        <v>0.92</v>
      </c>
      <c r="I30" s="101" t="s">
        <v>91</v>
      </c>
      <c r="J30" s="104" t="s">
        <v>267</v>
      </c>
      <c r="K30" s="252">
        <f>+Mtto!CD5</f>
        <v>1</v>
      </c>
      <c r="L30" s="252">
        <f>+Mtto!CE5</f>
        <v>0.97499999999999998</v>
      </c>
      <c r="M30" s="252">
        <f>+Mtto!CF5</f>
        <v>1</v>
      </c>
      <c r="N30" s="252">
        <f>+Mtto!CG5</f>
        <v>1</v>
      </c>
      <c r="O30" s="252">
        <f>+Mtto!CH5</f>
        <v>1</v>
      </c>
      <c r="P30" s="252">
        <f>+Mtto!CI5</f>
        <v>1</v>
      </c>
      <c r="Q30" s="252">
        <f>+Mtto!CJ5</f>
        <v>0.999</v>
      </c>
      <c r="R30" s="252">
        <f>+Mtto!CK5</f>
        <v>1</v>
      </c>
      <c r="S30" s="252">
        <f>+Mtto!CL5</f>
        <v>1</v>
      </c>
      <c r="T30" s="252">
        <f>+Mtto!CM5</f>
        <v>1</v>
      </c>
      <c r="U30" s="252">
        <f>+Mtto!CN5</f>
        <v>1</v>
      </c>
      <c r="V30" s="252">
        <f>+Mtto!CO5</f>
        <v>1</v>
      </c>
      <c r="W30" s="132">
        <f>+Mtto!CP5</f>
        <v>0.99783333333333335</v>
      </c>
      <c r="X30" s="152" t="s">
        <v>287</v>
      </c>
    </row>
    <row r="31" spans="1:24" s="219" customFormat="1" ht="46.5" customHeight="1" x14ac:dyDescent="0.25">
      <c r="A31" s="324"/>
      <c r="B31" s="322"/>
      <c r="C31" s="199" t="s">
        <v>344</v>
      </c>
      <c r="D31" s="200" t="s">
        <v>346</v>
      </c>
      <c r="E31" s="200" t="s">
        <v>89</v>
      </c>
      <c r="F31" s="200" t="s">
        <v>28</v>
      </c>
      <c r="G31" s="200" t="s">
        <v>76</v>
      </c>
      <c r="H31" s="201">
        <v>0.92</v>
      </c>
      <c r="I31" s="201" t="s">
        <v>91</v>
      </c>
      <c r="J31" s="200" t="s">
        <v>267</v>
      </c>
      <c r="K31" s="272">
        <f>+(K26+K27+K28+K29+K30)/5</f>
        <v>0.98460000000000003</v>
      </c>
      <c r="L31" s="272">
        <f t="shared" ref="L31:Q31" si="1">+(L26+L27+L28+L29+L30)/5</f>
        <v>0.98739999999999983</v>
      </c>
      <c r="M31" s="272">
        <f t="shared" si="1"/>
        <v>0.99939999999999996</v>
      </c>
      <c r="N31" s="272">
        <f t="shared" si="1"/>
        <v>0.96199999999999997</v>
      </c>
      <c r="O31" s="272">
        <f t="shared" si="1"/>
        <v>0.98019999999999996</v>
      </c>
      <c r="P31" s="272">
        <f t="shared" si="1"/>
        <v>1</v>
      </c>
      <c r="Q31" s="272">
        <f t="shared" si="1"/>
        <v>0.99979999999999991</v>
      </c>
      <c r="R31" s="272">
        <f t="shared" ref="R31:V31" si="2">+(R26+R27+R28+R29+R30)/5</f>
        <v>1</v>
      </c>
      <c r="S31" s="272">
        <f t="shared" si="2"/>
        <v>1</v>
      </c>
      <c r="T31" s="272">
        <f t="shared" si="2"/>
        <v>1</v>
      </c>
      <c r="U31" s="272">
        <f t="shared" si="2"/>
        <v>1</v>
      </c>
      <c r="V31" s="272">
        <f t="shared" si="2"/>
        <v>0.98461999999999994</v>
      </c>
      <c r="W31" s="217">
        <f>+AVERAGE(K31:V31)</f>
        <v>0.99150166666666661</v>
      </c>
      <c r="X31" s="218" t="s">
        <v>287</v>
      </c>
    </row>
    <row r="32" spans="1:24" ht="46.5" customHeight="1" x14ac:dyDescent="0.25">
      <c r="A32" s="324"/>
      <c r="B32" s="322"/>
      <c r="C32" s="167" t="s">
        <v>261</v>
      </c>
      <c r="D32" s="104" t="s">
        <v>450</v>
      </c>
      <c r="E32" s="104" t="s">
        <v>89</v>
      </c>
      <c r="F32" s="104" t="s">
        <v>28</v>
      </c>
      <c r="G32" s="104" t="s">
        <v>75</v>
      </c>
      <c r="H32" s="101">
        <v>0.85</v>
      </c>
      <c r="I32" s="101" t="s">
        <v>91</v>
      </c>
      <c r="J32" s="104" t="s">
        <v>267</v>
      </c>
      <c r="K32" s="252">
        <f>+Mtto!B5</f>
        <v>0.92592592592592593</v>
      </c>
      <c r="L32" s="252">
        <f>+Mtto!C5</f>
        <v>0.94545454545454544</v>
      </c>
      <c r="M32" s="252">
        <f>+Mtto!D5</f>
        <v>0.9375</v>
      </c>
      <c r="N32" s="252">
        <f>+Mtto!E5</f>
        <v>1</v>
      </c>
      <c r="O32" s="252">
        <f>+Mtto!F5</f>
        <v>0.94799999999999995</v>
      </c>
      <c r="P32" s="252">
        <f>+Mtto!G5</f>
        <v>1</v>
      </c>
      <c r="Q32" s="252">
        <f>+Mtto!H5</f>
        <v>1</v>
      </c>
      <c r="R32" s="252">
        <f>+Mtto!I5</f>
        <v>0.95</v>
      </c>
      <c r="S32" s="252">
        <f>+Mtto!J5</f>
        <v>0.94699999999999995</v>
      </c>
      <c r="T32" s="252">
        <f>+Mtto!K5</f>
        <v>0.96399999999999997</v>
      </c>
      <c r="U32" s="252">
        <f>+Mtto!L5</f>
        <v>0.93899999999999995</v>
      </c>
      <c r="V32" s="252">
        <f>+Mtto!M5</f>
        <v>1</v>
      </c>
      <c r="W32" s="132">
        <f>+Mtto!N5</f>
        <v>0.96307337261503934</v>
      </c>
      <c r="X32" s="152" t="s">
        <v>287</v>
      </c>
    </row>
    <row r="33" spans="1:24" ht="38.25" customHeight="1" x14ac:dyDescent="0.25">
      <c r="A33" s="324"/>
      <c r="B33" s="136" t="s">
        <v>59</v>
      </c>
      <c r="C33" s="167" t="s">
        <v>60</v>
      </c>
      <c r="D33" s="104" t="s">
        <v>61</v>
      </c>
      <c r="E33" s="104" t="s">
        <v>89</v>
      </c>
      <c r="F33" s="104" t="s">
        <v>98</v>
      </c>
      <c r="G33" s="104" t="s">
        <v>75</v>
      </c>
      <c r="H33" s="101">
        <v>0.8</v>
      </c>
      <c r="I33" s="101" t="s">
        <v>90</v>
      </c>
      <c r="J33" s="104" t="s">
        <v>167</v>
      </c>
      <c r="K33" s="108"/>
      <c r="L33" s="108"/>
      <c r="M33" s="252">
        <f>+SI!D5</f>
        <v>0.91666666666666663</v>
      </c>
      <c r="N33" s="108"/>
      <c r="O33" s="108"/>
      <c r="P33" s="273">
        <f>+SI!G5</f>
        <v>1</v>
      </c>
      <c r="Q33" s="108"/>
      <c r="R33" s="108"/>
      <c r="S33" s="273">
        <f>+SI!J5</f>
        <v>1</v>
      </c>
      <c r="T33" s="108"/>
      <c r="U33" s="108"/>
      <c r="V33" s="273">
        <f>+SI!M5</f>
        <v>1</v>
      </c>
      <c r="W33" s="132">
        <f t="shared" ref="W33" si="3">+AVERAGE(K33:V33)</f>
        <v>0.97916666666666663</v>
      </c>
      <c r="X33" s="152" t="s">
        <v>286</v>
      </c>
    </row>
  </sheetData>
  <autoFilter ref="C5:X33">
    <filterColumn colId="4"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30">
    <mergeCell ref="G17:H17"/>
    <mergeCell ref="J11:J12"/>
    <mergeCell ref="X5:X6"/>
    <mergeCell ref="D5:D6"/>
    <mergeCell ref="F5:F6"/>
    <mergeCell ref="E5:E6"/>
    <mergeCell ref="I5:I6"/>
    <mergeCell ref="W5:W6"/>
    <mergeCell ref="J5:J6"/>
    <mergeCell ref="K5:V5"/>
    <mergeCell ref="G5:H5"/>
    <mergeCell ref="C5:C6"/>
    <mergeCell ref="B21:B23"/>
    <mergeCell ref="A5:A6"/>
    <mergeCell ref="B5:B6"/>
    <mergeCell ref="B8:B12"/>
    <mergeCell ref="A21:A33"/>
    <mergeCell ref="B26:B32"/>
    <mergeCell ref="A13:A20"/>
    <mergeCell ref="B13:B14"/>
    <mergeCell ref="A7:A12"/>
    <mergeCell ref="B18:B20"/>
    <mergeCell ref="B24:B25"/>
    <mergeCell ref="B16:B17"/>
    <mergeCell ref="B2:D3"/>
    <mergeCell ref="E2:R2"/>
    <mergeCell ref="L3:R3"/>
    <mergeCell ref="E3:K3"/>
    <mergeCell ref="S2:V2"/>
    <mergeCell ref="S3:V3"/>
  </mergeCells>
  <pageMargins left="0.7" right="0.7" top="0.75" bottom="0.75" header="0.3" footer="0.3"/>
  <pageSetup orientation="portrait" r:id="rId1"/>
  <ignoredErrors>
    <ignoredError sqref="W32"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topLeftCell="A7" zoomScale="60" zoomScaleNormal="60" zoomScaleSheetLayoutView="100" workbookViewId="0">
      <pane xSplit="3" ySplit="3" topLeftCell="D10" activePane="bottomRight" state="frozen"/>
      <selection activeCell="A7" sqref="A7"/>
      <selection pane="topRight" activeCell="D7" sqref="D7"/>
      <selection pane="bottomLeft" activeCell="A10" sqref="A10"/>
      <selection pane="bottomRight" activeCell="B11" sqref="B11"/>
    </sheetView>
  </sheetViews>
  <sheetFormatPr baseColWidth="10" defaultColWidth="11.42578125" defaultRowHeight="15" x14ac:dyDescent="0.25"/>
  <cols>
    <col min="1" max="1" width="18" customWidth="1"/>
    <col min="2" max="2" width="28.28515625" style="235" customWidth="1"/>
    <col min="3" max="3" width="35.5703125" style="235" customWidth="1"/>
    <col min="4" max="4" width="38.28515625" style="235" customWidth="1"/>
    <col min="5" max="5" width="12.7109375" style="235" customWidth="1"/>
    <col min="6" max="6" width="25.5703125" style="235" customWidth="1"/>
    <col min="7" max="7" width="25.7109375" style="235" customWidth="1"/>
    <col min="8" max="8" width="11.42578125" style="235" bestFit="1" customWidth="1"/>
    <col min="9" max="9" width="11.85546875" style="235" customWidth="1"/>
    <col min="10" max="10" width="11.5703125" style="235" customWidth="1"/>
    <col min="11" max="12" width="10.140625" style="235" customWidth="1"/>
    <col min="13" max="14" width="10.140625" customWidth="1"/>
    <col min="15" max="15" width="11.5703125" customWidth="1"/>
    <col min="16" max="16" width="10.140625" customWidth="1"/>
    <col min="17" max="17" width="12.7109375" customWidth="1"/>
    <col min="18" max="19" width="10.140625" customWidth="1"/>
    <col min="20" max="20" width="14.42578125" customWidth="1"/>
    <col min="21" max="21" width="51.42578125" customWidth="1"/>
    <col min="22" max="22" width="11.42578125" style="63" customWidth="1"/>
  </cols>
  <sheetData>
    <row r="1" spans="1:22" s="63" customFormat="1" ht="19.5" customHeight="1" x14ac:dyDescent="0.25">
      <c r="B1" s="234"/>
      <c r="C1" s="234"/>
      <c r="D1" s="234"/>
      <c r="E1" s="234"/>
      <c r="F1" s="234"/>
      <c r="G1" s="234"/>
      <c r="H1" s="234"/>
      <c r="I1" s="234"/>
      <c r="J1" s="234"/>
      <c r="K1" s="234"/>
      <c r="L1" s="234"/>
    </row>
    <row r="2" spans="1:22" s="63" customFormat="1" ht="19.5" customHeight="1" x14ac:dyDescent="0.25">
      <c r="B2" s="234"/>
      <c r="C2" s="234"/>
      <c r="D2" s="234"/>
      <c r="E2" s="234"/>
      <c r="F2" s="234"/>
      <c r="G2" s="234"/>
      <c r="H2" s="234"/>
      <c r="I2" s="234"/>
      <c r="J2" s="234"/>
      <c r="K2" s="234"/>
      <c r="L2" s="234"/>
    </row>
    <row r="3" spans="1:22" s="63" customFormat="1" ht="19.5" customHeight="1" x14ac:dyDescent="0.25">
      <c r="B3" s="234"/>
      <c r="C3" s="234"/>
      <c r="D3" s="234"/>
      <c r="E3" s="234"/>
      <c r="F3" s="234"/>
      <c r="G3" s="234"/>
      <c r="H3" s="234"/>
      <c r="I3" s="234"/>
      <c r="J3" s="234"/>
      <c r="K3" s="234"/>
      <c r="L3" s="234"/>
    </row>
    <row r="4" spans="1:22" s="63" customFormat="1" ht="19.5" customHeight="1" x14ac:dyDescent="0.25">
      <c r="B4" s="234"/>
      <c r="C4" s="234"/>
      <c r="D4" s="234"/>
      <c r="E4" s="234"/>
      <c r="F4" s="234"/>
      <c r="G4" s="234"/>
      <c r="H4" s="234"/>
      <c r="I4" s="234"/>
      <c r="J4" s="234"/>
      <c r="K4" s="234"/>
      <c r="L4" s="234"/>
    </row>
    <row r="5" spans="1:22" s="63" customFormat="1" ht="19.5" customHeight="1" x14ac:dyDescent="0.25">
      <c r="B5" s="234"/>
      <c r="C5" s="234"/>
      <c r="D5" s="234"/>
      <c r="E5" s="234"/>
      <c r="F5" s="234"/>
      <c r="G5" s="234"/>
      <c r="H5" s="234"/>
      <c r="I5" s="234"/>
      <c r="J5" s="234"/>
      <c r="K5" s="234"/>
      <c r="L5" s="234"/>
    </row>
    <row r="6" spans="1:22" s="63" customFormat="1" ht="19.5" customHeight="1" x14ac:dyDescent="0.25">
      <c r="B6" s="234"/>
      <c r="C6" s="234"/>
      <c r="D6" s="234"/>
      <c r="E6" s="234"/>
      <c r="F6" s="234"/>
      <c r="G6" s="234"/>
      <c r="H6" s="234"/>
      <c r="I6" s="234"/>
      <c r="J6" s="234"/>
      <c r="K6" s="234"/>
      <c r="L6" s="234"/>
    </row>
    <row r="7" spans="1:22" s="63" customFormat="1" ht="19.5" customHeight="1" thickBot="1" x14ac:dyDescent="0.3">
      <c r="B7" s="234"/>
      <c r="C7" s="234"/>
      <c r="D7" s="234"/>
      <c r="E7" s="234"/>
      <c r="F7" s="234"/>
      <c r="G7" s="234"/>
      <c r="H7" s="234"/>
      <c r="I7" s="234"/>
      <c r="J7" s="234"/>
      <c r="K7" s="234"/>
      <c r="L7" s="234"/>
    </row>
    <row r="8" spans="1:22" s="179" customFormat="1" ht="18" x14ac:dyDescent="0.25">
      <c r="A8" s="343" t="s">
        <v>0</v>
      </c>
      <c r="B8" s="339" t="s">
        <v>1</v>
      </c>
      <c r="C8" s="339" t="s">
        <v>78</v>
      </c>
      <c r="D8" s="339" t="s">
        <v>11</v>
      </c>
      <c r="E8" s="339" t="s">
        <v>79</v>
      </c>
      <c r="F8" s="339" t="s">
        <v>24</v>
      </c>
      <c r="G8" s="339" t="s">
        <v>44</v>
      </c>
      <c r="H8" s="339" t="s">
        <v>73</v>
      </c>
      <c r="I8" s="339"/>
      <c r="J8" s="339"/>
      <c r="K8" s="339"/>
      <c r="L8" s="339"/>
      <c r="M8" s="339"/>
      <c r="N8" s="339"/>
      <c r="O8" s="339"/>
      <c r="P8" s="339"/>
      <c r="Q8" s="339"/>
      <c r="R8" s="339"/>
      <c r="S8" s="339"/>
      <c r="T8" s="339" t="s">
        <v>81</v>
      </c>
      <c r="U8" s="341" t="s">
        <v>82</v>
      </c>
      <c r="V8" s="178"/>
    </row>
    <row r="9" spans="1:22" s="179" customFormat="1" ht="22.5" customHeight="1" x14ac:dyDescent="0.25">
      <c r="A9" s="344"/>
      <c r="B9" s="323"/>
      <c r="C9" s="323"/>
      <c r="D9" s="323"/>
      <c r="E9" s="323"/>
      <c r="F9" s="323"/>
      <c r="G9" s="323"/>
      <c r="H9" s="222" t="s">
        <v>93</v>
      </c>
      <c r="I9" s="222" t="s">
        <v>94</v>
      </c>
      <c r="J9" s="222" t="s">
        <v>95</v>
      </c>
      <c r="K9" s="222" t="s">
        <v>96</v>
      </c>
      <c r="L9" s="222" t="s">
        <v>65</v>
      </c>
      <c r="M9" s="173" t="s">
        <v>66</v>
      </c>
      <c r="N9" s="173" t="s">
        <v>67</v>
      </c>
      <c r="O9" s="173" t="s">
        <v>68</v>
      </c>
      <c r="P9" s="173" t="s">
        <v>191</v>
      </c>
      <c r="Q9" s="173" t="s">
        <v>70</v>
      </c>
      <c r="R9" s="173" t="s">
        <v>178</v>
      </c>
      <c r="S9" s="173" t="s">
        <v>179</v>
      </c>
      <c r="T9" s="323"/>
      <c r="U9" s="342"/>
      <c r="V9" s="178"/>
    </row>
    <row r="10" spans="1:22" s="97" customFormat="1" ht="42" customHeight="1" x14ac:dyDescent="0.2">
      <c r="A10" s="337" t="s">
        <v>254</v>
      </c>
      <c r="B10" s="224" t="s">
        <v>458</v>
      </c>
      <c r="C10" s="160" t="s">
        <v>225</v>
      </c>
      <c r="D10" s="175"/>
      <c r="E10" s="175" t="s">
        <v>89</v>
      </c>
      <c r="F10" s="175" t="s">
        <v>26</v>
      </c>
      <c r="G10" s="175" t="s">
        <v>165</v>
      </c>
      <c r="H10" s="108"/>
      <c r="I10" s="108"/>
      <c r="J10" s="108"/>
      <c r="K10" s="108"/>
      <c r="L10" s="108"/>
      <c r="M10" s="108"/>
      <c r="N10" s="108"/>
      <c r="O10" s="108"/>
      <c r="P10" s="108"/>
      <c r="Q10" s="108"/>
      <c r="R10" s="108"/>
      <c r="S10" s="276">
        <f>+Dir!AD5</f>
        <v>0.67</v>
      </c>
      <c r="T10" s="276">
        <f t="shared" ref="T10" si="0">+AVERAGE(H10:S10)</f>
        <v>0.67</v>
      </c>
      <c r="U10" s="274" t="s">
        <v>482</v>
      </c>
      <c r="V10" s="135"/>
    </row>
    <row r="11" spans="1:22" s="97" customFormat="1" ht="42" customHeight="1" x14ac:dyDescent="0.2">
      <c r="A11" s="340"/>
      <c r="B11" s="224" t="s">
        <v>118</v>
      </c>
      <c r="C11" s="175" t="s">
        <v>16</v>
      </c>
      <c r="D11" s="175" t="s">
        <v>186</v>
      </c>
      <c r="E11" s="175" t="s">
        <v>89</v>
      </c>
      <c r="F11" s="175" t="s">
        <v>26</v>
      </c>
      <c r="G11" s="175" t="s">
        <v>166</v>
      </c>
      <c r="H11" s="108"/>
      <c r="I11" s="108"/>
      <c r="J11" s="108"/>
      <c r="K11" s="108"/>
      <c r="L11" s="108"/>
      <c r="M11" s="108"/>
      <c r="N11" s="108"/>
      <c r="O11" s="108"/>
      <c r="P11" s="108"/>
      <c r="Q11" s="108"/>
      <c r="R11" s="108"/>
      <c r="S11" s="276">
        <f>+GI!AD5</f>
        <v>1</v>
      </c>
      <c r="T11" s="276">
        <f t="shared" ref="T11" si="1">+AVERAGE(H11:S11)</f>
        <v>1</v>
      </c>
      <c r="U11" s="274" t="s">
        <v>483</v>
      </c>
      <c r="V11" s="135"/>
    </row>
    <row r="12" spans="1:22" s="135" customFormat="1" ht="41.25" customHeight="1" x14ac:dyDescent="0.2">
      <c r="A12" s="337" t="s">
        <v>12</v>
      </c>
      <c r="B12" s="224" t="s">
        <v>200</v>
      </c>
      <c r="C12" s="175" t="s">
        <v>256</v>
      </c>
      <c r="D12" s="175" t="s">
        <v>255</v>
      </c>
      <c r="E12" s="175" t="s">
        <v>79</v>
      </c>
      <c r="F12" s="175" t="s">
        <v>28</v>
      </c>
      <c r="G12" s="175" t="s">
        <v>379</v>
      </c>
      <c r="H12" s="176" t="s">
        <v>305</v>
      </c>
      <c r="I12" s="176" t="s">
        <v>305</v>
      </c>
      <c r="J12" s="176" t="s">
        <v>305</v>
      </c>
      <c r="K12" s="176" t="s">
        <v>305</v>
      </c>
      <c r="L12" s="176" t="s">
        <v>305</v>
      </c>
      <c r="M12" s="176" t="s">
        <v>305</v>
      </c>
      <c r="N12" s="176" t="s">
        <v>305</v>
      </c>
      <c r="O12" s="176" t="s">
        <v>305</v>
      </c>
      <c r="P12" s="176" t="s">
        <v>305</v>
      </c>
      <c r="Q12" s="176" t="s">
        <v>305</v>
      </c>
      <c r="R12" s="176" t="s">
        <v>305</v>
      </c>
      <c r="S12" s="137"/>
      <c r="T12" s="277"/>
      <c r="U12" s="180"/>
    </row>
    <row r="13" spans="1:22" s="135" customFormat="1" ht="41.25" customHeight="1" x14ac:dyDescent="0.2">
      <c r="A13" s="338"/>
      <c r="B13" s="224" t="s">
        <v>377</v>
      </c>
      <c r="C13" s="175" t="s">
        <v>326</v>
      </c>
      <c r="D13" s="175" t="s">
        <v>328</v>
      </c>
      <c r="E13" s="175" t="s">
        <v>378</v>
      </c>
      <c r="F13" s="175" t="s">
        <v>28</v>
      </c>
      <c r="G13" s="175" t="s">
        <v>380</v>
      </c>
      <c r="H13" s="170">
        <f>+Recep!B5</f>
        <v>367</v>
      </c>
      <c r="I13" s="170">
        <f>+Recep!C5</f>
        <v>278</v>
      </c>
      <c r="J13" s="170">
        <f>+Recep!D5</f>
        <v>262</v>
      </c>
      <c r="K13" s="170">
        <f>+Recep!E5</f>
        <v>262</v>
      </c>
      <c r="L13" s="170"/>
      <c r="M13" s="170"/>
      <c r="N13" s="170"/>
      <c r="O13" s="170"/>
      <c r="P13" s="170"/>
      <c r="Q13" s="176"/>
      <c r="R13" s="176"/>
      <c r="S13" s="137"/>
      <c r="T13" s="277"/>
      <c r="U13" s="180"/>
    </row>
    <row r="14" spans="1:22" s="135" customFormat="1" ht="87" customHeight="1" thickBot="1" x14ac:dyDescent="0.25">
      <c r="A14" s="216" t="s">
        <v>31</v>
      </c>
      <c r="B14" s="233" t="s">
        <v>59</v>
      </c>
      <c r="C14" s="181" t="s">
        <v>257</v>
      </c>
      <c r="D14" s="181" t="s">
        <v>42</v>
      </c>
      <c r="E14" s="181" t="s">
        <v>89</v>
      </c>
      <c r="F14" s="181" t="s">
        <v>448</v>
      </c>
      <c r="G14" s="181" t="s">
        <v>167</v>
      </c>
      <c r="H14" s="182"/>
      <c r="I14" s="182"/>
      <c r="J14" s="182"/>
      <c r="K14" s="182"/>
      <c r="L14" s="182"/>
      <c r="M14" s="183" t="s">
        <v>187</v>
      </c>
      <c r="N14" s="182"/>
      <c r="O14" s="182"/>
      <c r="P14" s="182"/>
      <c r="Q14" s="182"/>
      <c r="R14" s="182"/>
      <c r="S14" s="183">
        <v>1</v>
      </c>
      <c r="T14" s="278">
        <f t="shared" ref="T14" si="2">+AVERAGE(H14:S14)</f>
        <v>1</v>
      </c>
      <c r="U14" s="242" t="s">
        <v>454</v>
      </c>
    </row>
  </sheetData>
  <autoFilter ref="C8:U14">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2:A13"/>
    <mergeCell ref="G8:G9"/>
    <mergeCell ref="H8:S8"/>
    <mergeCell ref="T8:T9"/>
    <mergeCell ref="A10:A11"/>
  </mergeCells>
  <conditionalFormatting sqref="S11">
    <cfRule type="cellIs" dxfId="13" priority="274" operator="lessThan">
      <formula>#REF!</formula>
    </cfRule>
    <cfRule type="cellIs" dxfId="12" priority="275" operator="equal">
      <formula>#REF!</formula>
    </cfRule>
  </conditionalFormatting>
  <conditionalFormatting sqref="M14 S14">
    <cfRule type="cellIs" dxfId="11" priority="258" operator="lessThan">
      <formula>#REF!</formula>
    </cfRule>
  </conditionalFormatting>
  <conditionalFormatting sqref="M14 S14">
    <cfRule type="cellIs" dxfId="10" priority="259" operator="greaterThanOrEqual">
      <formula>#REF!</formula>
    </cfRule>
  </conditionalFormatting>
  <conditionalFormatting sqref="S10">
    <cfRule type="cellIs" dxfId="9" priority="7" operator="lessThan">
      <formula>#REF!</formula>
    </cfRule>
    <cfRule type="cellIs" dxfId="8" priority="8" operator="equal">
      <formula>#REF!</formula>
    </cfRule>
  </conditionalFormatting>
  <conditionalFormatting sqref="S12">
    <cfRule type="cellIs" dxfId="7" priority="5" operator="greaterThan">
      <formula>#REF!</formula>
    </cfRule>
    <cfRule type="cellIs" dxfId="6" priority="6" operator="lessThanOrEqual">
      <formula>#REF!</formula>
    </cfRule>
  </conditionalFormatting>
  <conditionalFormatting sqref="S13">
    <cfRule type="cellIs" dxfId="5" priority="3" operator="greaterThan">
      <formula>#REF!</formula>
    </cfRule>
    <cfRule type="cellIs" dxfId="4" priority="4" operator="lessThanOrEqual">
      <formula>#REF!</formula>
    </cfRule>
  </conditionalFormatting>
  <pageMargins left="0.7" right="0.7" top="0.75" bottom="0.75" header="0.3" footer="0.3"/>
  <pageSetup orientation="portrait" r:id="rId1"/>
  <ignoredErrors>
    <ignoredError sqref="T10" evalErro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
  <sheetViews>
    <sheetView showGridLines="0" topLeftCell="A6" zoomScale="90" zoomScaleNormal="90" workbookViewId="0">
      <selection activeCell="T25" sqref="T25:AF25"/>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11" customWidth="1"/>
    <col min="17" max="19" width="5" style="97" customWidth="1"/>
    <col min="20" max="20" width="5.42578125" style="97" bestFit="1" customWidth="1"/>
    <col min="21" max="29" width="5.28515625" style="97" bestFit="1" customWidth="1"/>
    <col min="30" max="30" width="15.42578125" style="111" customWidth="1"/>
    <col min="31" max="31" width="9" style="111" customWidth="1"/>
    <col min="32" max="32" width="8.5703125" style="111" customWidth="1"/>
    <col min="33" max="33" width="11.42578125" style="97"/>
    <col min="34" max="16384" width="11.42578125" style="83"/>
  </cols>
  <sheetData>
    <row r="1" spans="2:32" ht="17.25" customHeight="1" x14ac:dyDescent="0.2">
      <c r="B1" s="345" t="s">
        <v>242</v>
      </c>
      <c r="C1" s="346"/>
      <c r="D1" s="346"/>
      <c r="E1" s="346"/>
      <c r="F1" s="346"/>
      <c r="G1" s="346"/>
      <c r="H1" s="346"/>
      <c r="I1" s="346"/>
      <c r="J1" s="346"/>
      <c r="K1" s="346"/>
      <c r="L1" s="346"/>
      <c r="M1" s="346"/>
      <c r="N1" s="346"/>
      <c r="O1" s="346"/>
      <c r="P1" s="346"/>
      <c r="R1" s="345" t="s">
        <v>243</v>
      </c>
      <c r="S1" s="346"/>
      <c r="T1" s="346"/>
      <c r="U1" s="346"/>
      <c r="V1" s="346"/>
      <c r="W1" s="346"/>
      <c r="X1" s="346"/>
      <c r="Y1" s="346"/>
      <c r="Z1" s="346"/>
      <c r="AA1" s="346"/>
      <c r="AB1" s="346"/>
      <c r="AC1" s="346"/>
      <c r="AD1" s="346"/>
      <c r="AE1" s="346"/>
      <c r="AF1" s="346"/>
    </row>
    <row r="2" spans="2:32" ht="19.5" customHeight="1" x14ac:dyDescent="0.2">
      <c r="B2" s="347"/>
      <c r="C2" s="347"/>
      <c r="D2" s="347"/>
      <c r="E2" s="347"/>
      <c r="F2" s="347"/>
      <c r="G2" s="347"/>
      <c r="H2" s="347"/>
      <c r="I2" s="347"/>
      <c r="J2" s="347"/>
      <c r="K2" s="347"/>
      <c r="L2" s="347"/>
      <c r="M2" s="347"/>
      <c r="N2" s="347"/>
      <c r="O2" s="347"/>
      <c r="P2" s="347"/>
      <c r="R2" s="347"/>
      <c r="S2" s="347"/>
      <c r="T2" s="347"/>
      <c r="U2" s="347"/>
      <c r="V2" s="347"/>
      <c r="W2" s="347"/>
      <c r="X2" s="347"/>
      <c r="Y2" s="347"/>
      <c r="Z2" s="347"/>
      <c r="AA2" s="347"/>
      <c r="AB2" s="347"/>
      <c r="AC2" s="347"/>
      <c r="AD2" s="347"/>
      <c r="AE2" s="347"/>
      <c r="AF2" s="347"/>
    </row>
    <row r="3" spans="2:32" ht="15" x14ac:dyDescent="0.25">
      <c r="B3" s="360" t="s">
        <v>202</v>
      </c>
      <c r="C3" s="360"/>
      <c r="D3" s="360"/>
      <c r="E3" s="360"/>
      <c r="F3" s="360"/>
      <c r="G3" s="360"/>
      <c r="H3" s="360"/>
      <c r="I3" s="360"/>
      <c r="J3" s="360"/>
      <c r="K3" s="360"/>
      <c r="L3" s="360"/>
      <c r="M3" s="360"/>
      <c r="N3" s="360"/>
      <c r="O3" s="360"/>
      <c r="P3" s="360"/>
      <c r="R3" s="348" t="s">
        <v>202</v>
      </c>
      <c r="S3" s="348"/>
      <c r="T3" s="348"/>
      <c r="U3" s="348"/>
      <c r="V3" s="348"/>
      <c r="W3" s="348"/>
      <c r="X3" s="348"/>
      <c r="Y3" s="348"/>
      <c r="Z3" s="348"/>
      <c r="AA3" s="348"/>
      <c r="AB3" s="348"/>
      <c r="AC3" s="348"/>
      <c r="AD3" s="348"/>
      <c r="AE3" s="348"/>
      <c r="AF3" s="348"/>
    </row>
    <row r="4" spans="2:32" ht="26.25" customHeight="1" x14ac:dyDescent="0.2">
      <c r="B4" s="174" t="s">
        <v>203</v>
      </c>
      <c r="C4" s="174" t="s">
        <v>204</v>
      </c>
      <c r="D4" s="174" t="s">
        <v>205</v>
      </c>
      <c r="E4" s="174" t="s">
        <v>206</v>
      </c>
      <c r="F4" s="174" t="s">
        <v>207</v>
      </c>
      <c r="G4" s="174" t="s">
        <v>208</v>
      </c>
      <c r="H4" s="174" t="s">
        <v>209</v>
      </c>
      <c r="I4" s="174" t="s">
        <v>210</v>
      </c>
      <c r="J4" s="174" t="s">
        <v>211</v>
      </c>
      <c r="K4" s="174" t="s">
        <v>212</v>
      </c>
      <c r="L4" s="174" t="s">
        <v>213</v>
      </c>
      <c r="M4" s="174" t="s">
        <v>214</v>
      </c>
      <c r="N4" s="148" t="s">
        <v>215</v>
      </c>
      <c r="O4" s="148" t="s">
        <v>216</v>
      </c>
      <c r="P4" s="148" t="s">
        <v>217</v>
      </c>
      <c r="R4" s="174" t="s">
        <v>203</v>
      </c>
      <c r="S4" s="174" t="s">
        <v>204</v>
      </c>
      <c r="T4" s="174" t="s">
        <v>205</v>
      </c>
      <c r="U4" s="174" t="s">
        <v>206</v>
      </c>
      <c r="V4" s="174" t="s">
        <v>207</v>
      </c>
      <c r="W4" s="174" t="s">
        <v>208</v>
      </c>
      <c r="X4" s="174" t="s">
        <v>209</v>
      </c>
      <c r="Y4" s="174" t="s">
        <v>210</v>
      </c>
      <c r="Z4" s="174" t="s">
        <v>211</v>
      </c>
      <c r="AA4" s="174" t="s">
        <v>212</v>
      </c>
      <c r="AB4" s="174" t="s">
        <v>213</v>
      </c>
      <c r="AC4" s="174" t="s">
        <v>214</v>
      </c>
      <c r="AD4" s="148" t="s">
        <v>215</v>
      </c>
      <c r="AE4" s="148" t="s">
        <v>216</v>
      </c>
      <c r="AF4" s="148" t="s">
        <v>217</v>
      </c>
    </row>
    <row r="5" spans="2:32" s="115" customFormat="1" ht="17.25" customHeight="1" x14ac:dyDescent="0.25">
      <c r="B5" s="145"/>
      <c r="C5" s="145"/>
      <c r="D5" s="145"/>
      <c r="E5" s="145"/>
      <c r="F5" s="145"/>
      <c r="G5" s="145"/>
      <c r="H5" s="145"/>
      <c r="I5" s="145"/>
      <c r="J5" s="145"/>
      <c r="K5" s="145"/>
      <c r="L5" s="145"/>
      <c r="M5" s="159"/>
      <c r="N5" s="146">
        <f>M5</f>
        <v>0</v>
      </c>
      <c r="O5" s="119">
        <v>0.8</v>
      </c>
      <c r="P5" s="119">
        <v>1</v>
      </c>
      <c r="R5" s="145"/>
      <c r="S5" s="145"/>
      <c r="T5" s="145"/>
      <c r="U5" s="145"/>
      <c r="V5" s="145"/>
      <c r="W5" s="145"/>
      <c r="X5" s="145"/>
      <c r="Y5" s="145"/>
      <c r="Z5" s="145"/>
      <c r="AA5" s="145"/>
      <c r="AB5" s="145"/>
      <c r="AC5" s="159">
        <v>0.67</v>
      </c>
      <c r="AD5" s="119">
        <f>AC5</f>
        <v>0.67</v>
      </c>
      <c r="AE5" s="119">
        <v>0.8</v>
      </c>
      <c r="AF5" s="119">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30"/>
      <c r="O6" s="130"/>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row>
    <row r="8" spans="2:32" x14ac:dyDescent="0.2">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row>
    <row r="9" spans="2:32" x14ac:dyDescent="0.2">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row>
    <row r="10" spans="2:32" x14ac:dyDescent="0.2">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row>
    <row r="11" spans="2:32" x14ac:dyDescent="0.2">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row>
    <row r="12" spans="2:32" x14ac:dyDescent="0.2">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row>
    <row r="13" spans="2:32" x14ac:dyDescent="0.2">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row>
    <row r="14" spans="2:32" x14ac:dyDescent="0.2">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row>
    <row r="15" spans="2:32" x14ac:dyDescent="0.2">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row>
    <row r="16" spans="2:32" x14ac:dyDescent="0.2">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row>
    <row r="17" spans="2:32" x14ac:dyDescent="0.2">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row>
    <row r="18" spans="2:32" x14ac:dyDescent="0.2">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row>
    <row r="19" spans="2:32" x14ac:dyDescent="0.2">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row>
    <row r="20" spans="2:32" x14ac:dyDescent="0.2">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row>
    <row r="21" spans="2:32" x14ac:dyDescent="0.2">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row>
    <row r="22" spans="2:32"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row>
    <row r="23" spans="2:32"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row>
    <row r="24" spans="2:32"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row>
    <row r="25" spans="2:32" s="113" customFormat="1" ht="151.5" customHeight="1" x14ac:dyDescent="0.25">
      <c r="B25" s="349" t="s">
        <v>72</v>
      </c>
      <c r="C25" s="349"/>
      <c r="D25" s="350"/>
      <c r="E25" s="351"/>
      <c r="F25" s="351"/>
      <c r="G25" s="351"/>
      <c r="H25" s="351"/>
      <c r="I25" s="351"/>
      <c r="J25" s="351"/>
      <c r="K25" s="351"/>
      <c r="L25" s="351"/>
      <c r="M25" s="351"/>
      <c r="N25" s="351"/>
      <c r="O25" s="351"/>
      <c r="P25" s="352"/>
      <c r="R25" s="349" t="s">
        <v>72</v>
      </c>
      <c r="S25" s="349"/>
      <c r="T25" s="350" t="s">
        <v>503</v>
      </c>
      <c r="U25" s="351"/>
      <c r="V25" s="351"/>
      <c r="W25" s="351"/>
      <c r="X25" s="351"/>
      <c r="Y25" s="351"/>
      <c r="Z25" s="351"/>
      <c r="AA25" s="351"/>
      <c r="AB25" s="351"/>
      <c r="AC25" s="351"/>
      <c r="AD25" s="351"/>
      <c r="AE25" s="351"/>
      <c r="AF25" s="352"/>
    </row>
    <row r="26" spans="2:32" x14ac:dyDescent="0.2">
      <c r="B26" s="359"/>
      <c r="C26" s="359"/>
    </row>
    <row r="27" spans="2:32" x14ac:dyDescent="0.2">
      <c r="S27" s="251"/>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361" t="s">
        <v>127</v>
      </c>
      <c r="C6" s="39" t="s">
        <v>128</v>
      </c>
      <c r="D6" s="39" t="s">
        <v>129</v>
      </c>
      <c r="E6" s="39" t="s">
        <v>130</v>
      </c>
      <c r="G6" s="41" t="s">
        <v>151</v>
      </c>
      <c r="H6" s="42" t="s">
        <v>156</v>
      </c>
      <c r="I6" s="44">
        <v>4</v>
      </c>
      <c r="J6" s="45">
        <f>+I6/9</f>
        <v>0.44444444444444442</v>
      </c>
      <c r="K6" s="46">
        <f>+J6</f>
        <v>0.44444444444444442</v>
      </c>
    </row>
    <row r="7" spans="2:11" ht="63.75" thickBot="1" x14ac:dyDescent="0.3">
      <c r="B7" s="362"/>
      <c r="C7" s="39" t="s">
        <v>131</v>
      </c>
      <c r="D7" s="39" t="s">
        <v>132</v>
      </c>
      <c r="E7" s="39" t="s">
        <v>130</v>
      </c>
      <c r="G7" s="41" t="s">
        <v>152</v>
      </c>
      <c r="H7" s="42" t="s">
        <v>155</v>
      </c>
      <c r="I7" s="44">
        <v>3</v>
      </c>
      <c r="J7" s="45">
        <f>+I7/9</f>
        <v>0.33333333333333331</v>
      </c>
      <c r="K7" s="46">
        <f>+J7+K6</f>
        <v>0.77777777777777768</v>
      </c>
    </row>
    <row r="8" spans="2:11" ht="48" thickBot="1" x14ac:dyDescent="0.3">
      <c r="B8" s="362"/>
      <c r="C8" s="39" t="s">
        <v>133</v>
      </c>
      <c r="D8" s="39" t="s">
        <v>134</v>
      </c>
      <c r="E8" s="39" t="s">
        <v>130</v>
      </c>
      <c r="G8" s="42" t="s">
        <v>153</v>
      </c>
      <c r="H8" s="42" t="s">
        <v>157</v>
      </c>
      <c r="I8" s="44">
        <v>1</v>
      </c>
      <c r="J8" s="45">
        <f>+I8/9</f>
        <v>0.1111111111111111</v>
      </c>
      <c r="K8" s="46">
        <f>+J8+K7</f>
        <v>0.88888888888888884</v>
      </c>
    </row>
    <row r="9" spans="2:11" ht="95.25" thickBot="1" x14ac:dyDescent="0.3">
      <c r="B9" s="362"/>
      <c r="C9" s="39" t="s">
        <v>135</v>
      </c>
      <c r="D9" s="39" t="s">
        <v>136</v>
      </c>
      <c r="E9" s="39" t="s">
        <v>130</v>
      </c>
      <c r="G9" s="42" t="s">
        <v>154</v>
      </c>
      <c r="H9" s="42" t="s">
        <v>158</v>
      </c>
      <c r="I9" s="44">
        <v>1</v>
      </c>
      <c r="J9" s="45">
        <f>+I9/9</f>
        <v>0.1111111111111111</v>
      </c>
      <c r="K9" s="46">
        <f>+J9+K8</f>
        <v>1</v>
      </c>
    </row>
    <row r="10" spans="2:11" ht="48" thickBot="1" x14ac:dyDescent="0.3">
      <c r="B10" s="362"/>
      <c r="C10" s="39" t="s">
        <v>138</v>
      </c>
      <c r="D10" s="39" t="s">
        <v>139</v>
      </c>
      <c r="E10" s="39" t="s">
        <v>130</v>
      </c>
    </row>
    <row r="11" spans="2:11" ht="48" thickBot="1" x14ac:dyDescent="0.3">
      <c r="B11" s="362"/>
      <c r="C11" s="39" t="s">
        <v>140</v>
      </c>
      <c r="D11" s="39" t="s">
        <v>141</v>
      </c>
      <c r="E11" s="39" t="s">
        <v>130</v>
      </c>
    </row>
    <row r="12" spans="2:11" ht="63.75" thickBot="1" x14ac:dyDescent="0.3">
      <c r="B12" s="363"/>
      <c r="C12" s="39" t="s">
        <v>142</v>
      </c>
      <c r="D12" s="39" t="s">
        <v>143</v>
      </c>
      <c r="E12" s="40" t="s">
        <v>137</v>
      </c>
    </row>
    <row r="13" spans="2:11" ht="63.75" thickBot="1" x14ac:dyDescent="0.3">
      <c r="B13" s="361" t="s">
        <v>144</v>
      </c>
      <c r="C13" s="39" t="s">
        <v>145</v>
      </c>
      <c r="D13" s="39" t="s">
        <v>143</v>
      </c>
      <c r="E13" s="40" t="s">
        <v>137</v>
      </c>
    </row>
    <row r="14" spans="2:11" ht="32.25" thickBot="1" x14ac:dyDescent="0.3">
      <c r="B14" s="363"/>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28"/>
  <sheetViews>
    <sheetView showGridLines="0" topLeftCell="A4" zoomScale="85" zoomScaleNormal="85" workbookViewId="0">
      <selection activeCell="D25" sqref="D25:P25"/>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8" width="5.28515625" style="97" customWidth="1"/>
    <col min="29" max="29" width="7" style="97" customWidth="1"/>
    <col min="30" max="30" width="14.7109375" style="97" customWidth="1"/>
    <col min="31" max="31" width="9.28515625" style="97" customWidth="1"/>
    <col min="32" max="32" width="9.42578125" style="97" customWidth="1"/>
    <col min="33" max="16384" width="11.42578125" style="97"/>
  </cols>
  <sheetData>
    <row r="1" spans="2:32" s="107" customFormat="1" ht="14.25" customHeight="1" x14ac:dyDescent="0.25">
      <c r="B1" s="345" t="s">
        <v>248</v>
      </c>
      <c r="C1" s="345"/>
      <c r="D1" s="345"/>
      <c r="E1" s="345"/>
      <c r="F1" s="345"/>
      <c r="G1" s="345"/>
      <c r="H1" s="345"/>
      <c r="I1" s="345"/>
      <c r="J1" s="345"/>
      <c r="K1" s="345"/>
      <c r="L1" s="345"/>
      <c r="M1" s="345"/>
      <c r="N1" s="345"/>
      <c r="O1" s="345"/>
      <c r="P1" s="345"/>
      <c r="R1" s="345" t="s">
        <v>459</v>
      </c>
      <c r="S1" s="345"/>
      <c r="T1" s="345"/>
      <c r="U1" s="345"/>
      <c r="V1" s="345"/>
      <c r="W1" s="345"/>
      <c r="X1" s="345"/>
      <c r="Y1" s="345"/>
      <c r="Z1" s="345"/>
      <c r="AA1" s="345"/>
      <c r="AB1" s="345"/>
      <c r="AC1" s="345"/>
      <c r="AD1" s="345"/>
      <c r="AE1" s="345"/>
      <c r="AF1" s="345"/>
    </row>
    <row r="2" spans="2:32" s="107" customFormat="1" ht="23.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row>
    <row r="3" spans="2:32" s="107" customFormat="1" ht="15" x14ac:dyDescent="0.25">
      <c r="B3" s="360" t="s">
        <v>202</v>
      </c>
      <c r="C3" s="360"/>
      <c r="D3" s="360"/>
      <c r="E3" s="360"/>
      <c r="F3" s="360"/>
      <c r="G3" s="360"/>
      <c r="H3" s="360"/>
      <c r="I3" s="360"/>
      <c r="J3" s="360"/>
      <c r="K3" s="360"/>
      <c r="L3" s="360"/>
      <c r="M3" s="360"/>
      <c r="N3" s="360"/>
      <c r="O3" s="360"/>
      <c r="P3" s="360"/>
      <c r="R3" s="360" t="s">
        <v>202</v>
      </c>
      <c r="S3" s="360"/>
      <c r="T3" s="360"/>
      <c r="U3" s="360"/>
      <c r="V3" s="360"/>
      <c r="W3" s="360"/>
      <c r="X3" s="360"/>
      <c r="Y3" s="360"/>
      <c r="Z3" s="360"/>
      <c r="AA3" s="360"/>
      <c r="AB3" s="360"/>
      <c r="AC3" s="360"/>
      <c r="AD3" s="360"/>
      <c r="AE3" s="360"/>
      <c r="AF3" s="360"/>
    </row>
    <row r="4" spans="2:32"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row>
    <row r="5" spans="2:32" s="118" customFormat="1" ht="17.25" customHeight="1" x14ac:dyDescent="0.25">
      <c r="B5" s="142"/>
      <c r="C5" s="142"/>
      <c r="D5" s="142"/>
      <c r="E5" s="142"/>
      <c r="F5" s="142"/>
      <c r="G5" s="142"/>
      <c r="H5" s="142"/>
      <c r="I5" s="142"/>
      <c r="J5" s="142"/>
      <c r="K5" s="142"/>
      <c r="L5" s="142"/>
      <c r="M5" s="117">
        <v>0.68</v>
      </c>
      <c r="N5" s="114">
        <f>+M5</f>
        <v>0.68</v>
      </c>
      <c r="O5" s="114">
        <v>0.8</v>
      </c>
      <c r="P5" s="114">
        <v>1</v>
      </c>
      <c r="R5" s="142"/>
      <c r="S5" s="142"/>
      <c r="T5" s="142"/>
      <c r="U5" s="142"/>
      <c r="V5" s="142"/>
      <c r="W5" s="142"/>
      <c r="X5" s="142"/>
      <c r="Y5" s="142"/>
      <c r="Z5" s="142"/>
      <c r="AA5" s="142"/>
      <c r="AB5" s="142"/>
      <c r="AC5" s="117">
        <v>1</v>
      </c>
      <c r="AD5" s="114">
        <f>+AC5</f>
        <v>1</v>
      </c>
      <c r="AE5" s="114"/>
      <c r="AF5" s="114">
        <v>1</v>
      </c>
    </row>
    <row r="6" spans="2:32" s="107" customFormat="1" ht="7.5" customHeight="1" x14ac:dyDescent="0.2">
      <c r="B6" s="122">
        <f>+$O$5</f>
        <v>0.8</v>
      </c>
      <c r="C6" s="123">
        <f t="shared" ref="C6:M6" si="0">+$O$5</f>
        <v>0.8</v>
      </c>
      <c r="D6" s="123">
        <f t="shared" si="0"/>
        <v>0.8</v>
      </c>
      <c r="E6" s="123">
        <f t="shared" si="0"/>
        <v>0.8</v>
      </c>
      <c r="F6" s="123">
        <f t="shared" si="0"/>
        <v>0.8</v>
      </c>
      <c r="G6" s="123">
        <f t="shared" si="0"/>
        <v>0.8</v>
      </c>
      <c r="H6" s="123">
        <f t="shared" si="0"/>
        <v>0.8</v>
      </c>
      <c r="I6" s="123">
        <f t="shared" si="0"/>
        <v>0.8</v>
      </c>
      <c r="J6" s="123">
        <f t="shared" si="0"/>
        <v>0.8</v>
      </c>
      <c r="K6" s="123">
        <f t="shared" si="0"/>
        <v>0.8</v>
      </c>
      <c r="L6" s="123">
        <f t="shared" si="0"/>
        <v>0.8</v>
      </c>
      <c r="M6" s="123">
        <f t="shared" si="0"/>
        <v>0.8</v>
      </c>
      <c r="N6" s="120"/>
      <c r="O6" s="120"/>
      <c r="P6" s="121"/>
      <c r="R6" s="122">
        <f>+$O$5</f>
        <v>0.8</v>
      </c>
      <c r="S6" s="123">
        <f t="shared" ref="S6:AC6" si="1">+$O$5</f>
        <v>0.8</v>
      </c>
      <c r="T6" s="123">
        <f t="shared" si="1"/>
        <v>0.8</v>
      </c>
      <c r="U6" s="123">
        <f t="shared" si="1"/>
        <v>0.8</v>
      </c>
      <c r="V6" s="123">
        <f t="shared" si="1"/>
        <v>0.8</v>
      </c>
      <c r="W6" s="123">
        <f t="shared" si="1"/>
        <v>0.8</v>
      </c>
      <c r="X6" s="123">
        <f t="shared" si="1"/>
        <v>0.8</v>
      </c>
      <c r="Y6" s="123">
        <f t="shared" si="1"/>
        <v>0.8</v>
      </c>
      <c r="Z6" s="123">
        <f t="shared" si="1"/>
        <v>0.8</v>
      </c>
      <c r="AA6" s="123">
        <f t="shared" si="1"/>
        <v>0.8</v>
      </c>
      <c r="AB6" s="123">
        <f t="shared" si="1"/>
        <v>0.8</v>
      </c>
      <c r="AC6" s="123">
        <f t="shared" si="1"/>
        <v>0.8</v>
      </c>
      <c r="AD6" s="120"/>
      <c r="AE6" s="120"/>
      <c r="AF6" s="121"/>
    </row>
    <row r="7" spans="2:32" s="107" customFormat="1" x14ac:dyDescent="0.25">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row>
    <row r="8" spans="2:32" s="107" customFormat="1"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row>
    <row r="9" spans="2:32" s="107" customFormat="1"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row>
    <row r="10" spans="2:32" s="107" customFormat="1"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row>
    <row r="11" spans="2:32" s="107" customFormat="1"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row>
    <row r="12" spans="2:32" s="107" customFormat="1"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row>
    <row r="13" spans="2:32" s="107" customFormat="1"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row>
    <row r="14" spans="2:32" s="107" customFormat="1"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row>
    <row r="15" spans="2:32" s="107" customFormat="1"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row>
    <row r="16" spans="2:32" s="107" customFormat="1"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row>
    <row r="17" spans="2:32" s="107" customFormat="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row>
    <row r="18" spans="2:32" s="107" customFormat="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row>
    <row r="19" spans="2:32" s="107" customFormat="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row>
    <row r="20" spans="2:32" s="107" customFormat="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row>
    <row r="21" spans="2:32" s="107" customFormat="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row>
    <row r="22" spans="2:32"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row>
    <row r="23" spans="2:32"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row>
    <row r="24" spans="2:32"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row>
    <row r="25" spans="2:32" s="107" customFormat="1" ht="138" customHeight="1" x14ac:dyDescent="0.25">
      <c r="B25" s="365" t="s">
        <v>219</v>
      </c>
      <c r="C25" s="365"/>
      <c r="D25" s="366" t="s">
        <v>528</v>
      </c>
      <c r="E25" s="367"/>
      <c r="F25" s="367"/>
      <c r="G25" s="367"/>
      <c r="H25" s="367"/>
      <c r="I25" s="367"/>
      <c r="J25" s="367"/>
      <c r="K25" s="367"/>
      <c r="L25" s="367"/>
      <c r="M25" s="367"/>
      <c r="N25" s="367"/>
      <c r="O25" s="367"/>
      <c r="P25" s="368"/>
      <c r="R25" s="365" t="s">
        <v>219</v>
      </c>
      <c r="S25" s="365"/>
      <c r="T25" s="350" t="s">
        <v>460</v>
      </c>
      <c r="U25" s="351"/>
      <c r="V25" s="351"/>
      <c r="W25" s="351"/>
      <c r="X25" s="351"/>
      <c r="Y25" s="351"/>
      <c r="Z25" s="351"/>
      <c r="AA25" s="351"/>
      <c r="AB25" s="351"/>
      <c r="AC25" s="351"/>
      <c r="AD25" s="351"/>
      <c r="AE25" s="351"/>
      <c r="AF25" s="352"/>
    </row>
    <row r="28" spans="2:32" x14ac:dyDescent="0.2">
      <c r="P28" s="251"/>
    </row>
  </sheetData>
  <mergeCells count="12">
    <mergeCell ref="B24:P24"/>
    <mergeCell ref="B1:P2"/>
    <mergeCell ref="B3:P3"/>
    <mergeCell ref="B7:P23"/>
    <mergeCell ref="B25:C25"/>
    <mergeCell ref="D25:P25"/>
    <mergeCell ref="R1:AF2"/>
    <mergeCell ref="R3:AF3"/>
    <mergeCell ref="R7:AF23"/>
    <mergeCell ref="R24:AF24"/>
    <mergeCell ref="R25:S25"/>
    <mergeCell ref="T25:AF2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7"/>
  <sheetViews>
    <sheetView showGridLines="0" topLeftCell="A35" zoomScale="80" zoomScaleNormal="80" workbookViewId="0">
      <selection activeCell="D36" sqref="D36:P36"/>
    </sheetView>
  </sheetViews>
  <sheetFormatPr baseColWidth="10" defaultRowHeight="14.25" x14ac:dyDescent="0.2"/>
  <cols>
    <col min="1" max="1" width="1.7109375" style="83" customWidth="1"/>
    <col min="2" max="2" width="7.28515625" style="111" customWidth="1"/>
    <col min="3" max="3" width="9.7109375" style="111" customWidth="1"/>
    <col min="4" max="4" width="7.5703125" style="111" customWidth="1"/>
    <col min="5" max="5" width="7.140625" style="111" customWidth="1"/>
    <col min="6" max="6" width="7.7109375" style="111" customWidth="1"/>
    <col min="7" max="7" width="7.42578125" style="111" customWidth="1"/>
    <col min="8" max="8" width="7.85546875" style="111" customWidth="1"/>
    <col min="9" max="9" width="7.42578125" style="111" customWidth="1"/>
    <col min="10" max="10" width="7.140625" style="111" customWidth="1"/>
    <col min="11" max="12" width="7.42578125" style="111" bestFit="1" customWidth="1"/>
    <col min="13" max="13" width="8.7109375" style="111" bestFit="1" customWidth="1"/>
    <col min="14" max="14" width="16.28515625" style="112" customWidth="1"/>
    <col min="15" max="15" width="9.28515625" style="111" customWidth="1"/>
    <col min="16" max="16" width="9.42578125" style="111" customWidth="1"/>
    <col min="17" max="17" width="4.42578125" style="83" customWidth="1"/>
    <col min="18" max="20" width="6.5703125" style="83" bestFit="1" customWidth="1"/>
    <col min="21" max="26" width="7.85546875" style="83" customWidth="1"/>
    <col min="27"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13" customFormat="1" ht="21.75" customHeight="1" x14ac:dyDescent="0.25">
      <c r="B1" s="345" t="s">
        <v>223</v>
      </c>
      <c r="C1" s="345"/>
      <c r="D1" s="345"/>
      <c r="E1" s="345"/>
      <c r="F1" s="345"/>
      <c r="G1" s="345"/>
      <c r="H1" s="345"/>
      <c r="I1" s="345"/>
      <c r="J1" s="345"/>
      <c r="K1" s="345"/>
      <c r="L1" s="345"/>
      <c r="M1" s="345"/>
      <c r="N1" s="345"/>
      <c r="O1" s="345"/>
      <c r="P1" s="345"/>
      <c r="R1" s="345" t="s">
        <v>244</v>
      </c>
      <c r="S1" s="345"/>
      <c r="T1" s="345"/>
      <c r="U1" s="345"/>
      <c r="V1" s="345"/>
      <c r="W1" s="345"/>
      <c r="X1" s="345"/>
      <c r="Y1" s="345"/>
      <c r="Z1" s="345"/>
      <c r="AA1" s="345"/>
      <c r="AB1" s="345"/>
      <c r="AC1" s="345"/>
      <c r="AD1" s="345"/>
      <c r="AE1" s="345"/>
      <c r="AF1" s="345"/>
    </row>
    <row r="2" spans="2:32" s="113" customFormat="1" ht="20.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row>
    <row r="3" spans="2:32" ht="15" x14ac:dyDescent="0.25">
      <c r="B3" s="376" t="s">
        <v>202</v>
      </c>
      <c r="C3" s="376"/>
      <c r="D3" s="376"/>
      <c r="E3" s="376"/>
      <c r="F3" s="376"/>
      <c r="G3" s="376"/>
      <c r="H3" s="376"/>
      <c r="I3" s="376"/>
      <c r="J3" s="376"/>
      <c r="K3" s="376"/>
      <c r="L3" s="376"/>
      <c r="M3" s="376"/>
      <c r="N3" s="376"/>
      <c r="O3" s="376"/>
      <c r="P3" s="376"/>
      <c r="R3" s="376" t="s">
        <v>202</v>
      </c>
      <c r="S3" s="376"/>
      <c r="T3" s="376"/>
      <c r="U3" s="376"/>
      <c r="V3" s="376"/>
      <c r="W3" s="376"/>
      <c r="X3" s="376"/>
      <c r="Y3" s="376"/>
      <c r="Z3" s="376"/>
      <c r="AA3" s="376"/>
      <c r="AB3" s="376"/>
      <c r="AC3" s="376"/>
      <c r="AD3" s="376"/>
      <c r="AE3" s="376"/>
      <c r="AF3" s="376"/>
    </row>
    <row r="4" spans="2:32" ht="26.25" customHeight="1" x14ac:dyDescent="0.2">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row>
    <row r="5" spans="2:32" s="96" customFormat="1" ht="15.75" customHeight="1" x14ac:dyDescent="0.2">
      <c r="B5" s="116">
        <v>0</v>
      </c>
      <c r="C5" s="247">
        <v>1.7999999999999999E-2</v>
      </c>
      <c r="D5" s="247">
        <v>1.7999999999999999E-2</v>
      </c>
      <c r="E5" s="247">
        <v>3.6000000000000004E-2</v>
      </c>
      <c r="F5" s="247">
        <v>5.4000000000000006E-2</v>
      </c>
      <c r="G5" s="247">
        <v>5.4000000000000006E-2</v>
      </c>
      <c r="H5" s="247">
        <v>5.4000000000000006E-2</v>
      </c>
      <c r="I5" s="247">
        <v>5.4000000000000006E-2</v>
      </c>
      <c r="J5" s="247">
        <v>5.4000000000000006E-2</v>
      </c>
      <c r="K5" s="238">
        <v>8.4000000000000005E-2</v>
      </c>
      <c r="L5" s="238">
        <f>K5+0</f>
        <v>8.4000000000000005E-2</v>
      </c>
      <c r="M5" s="238">
        <f>L5+0</f>
        <v>8.4000000000000005E-2</v>
      </c>
      <c r="N5" s="131">
        <f>+M5</f>
        <v>8.4000000000000005E-2</v>
      </c>
      <c r="O5" s="131">
        <v>0</v>
      </c>
      <c r="P5" s="131">
        <v>0.124</v>
      </c>
      <c r="R5" s="248">
        <v>0</v>
      </c>
      <c r="S5" s="248">
        <v>0.09</v>
      </c>
      <c r="T5" s="248">
        <v>0.09</v>
      </c>
      <c r="U5" s="248">
        <v>0.33999999999999997</v>
      </c>
      <c r="V5" s="248">
        <v>0.38999999999999996</v>
      </c>
      <c r="W5" s="248">
        <v>0.38999999999999996</v>
      </c>
      <c r="X5" s="248">
        <v>0.38999999999999996</v>
      </c>
      <c r="Y5" s="248">
        <v>0.38999999999999996</v>
      </c>
      <c r="Z5" s="248">
        <v>0.38999999999999996</v>
      </c>
      <c r="AA5" s="239">
        <v>0.53</v>
      </c>
      <c r="AB5" s="285">
        <f>AA5+0</f>
        <v>0.53</v>
      </c>
      <c r="AC5" s="285">
        <f>AB5+0</f>
        <v>0.53</v>
      </c>
      <c r="AD5" s="119">
        <f>+AC5</f>
        <v>0.53</v>
      </c>
      <c r="AE5" s="119">
        <v>0</v>
      </c>
      <c r="AF5" s="119">
        <v>0.77</v>
      </c>
    </row>
    <row r="6" spans="2:32" ht="13.5" customHeight="1" x14ac:dyDescent="0.2">
      <c r="B6" s="122">
        <f>+$P$5</f>
        <v>0.124</v>
      </c>
      <c r="C6" s="123">
        <f>+$P$5</f>
        <v>0.124</v>
      </c>
      <c r="D6" s="123">
        <f t="shared" ref="D6:M6" si="0">+$P$5</f>
        <v>0.124</v>
      </c>
      <c r="E6" s="123">
        <f t="shared" si="0"/>
        <v>0.124</v>
      </c>
      <c r="F6" s="123">
        <f t="shared" si="0"/>
        <v>0.124</v>
      </c>
      <c r="G6" s="123">
        <f t="shared" si="0"/>
        <v>0.124</v>
      </c>
      <c r="H6" s="123">
        <f t="shared" si="0"/>
        <v>0.124</v>
      </c>
      <c r="I6" s="123">
        <f t="shared" si="0"/>
        <v>0.124</v>
      </c>
      <c r="J6" s="123">
        <f t="shared" si="0"/>
        <v>0.124</v>
      </c>
      <c r="K6" s="123">
        <f t="shared" si="0"/>
        <v>0.124</v>
      </c>
      <c r="L6" s="123">
        <f t="shared" si="0"/>
        <v>0.124</v>
      </c>
      <c r="M6" s="123">
        <f t="shared" si="0"/>
        <v>0.124</v>
      </c>
      <c r="N6" s="124"/>
      <c r="O6" s="124"/>
      <c r="P6" s="125"/>
      <c r="R6" s="151">
        <f>+$AF$5</f>
        <v>0.77</v>
      </c>
      <c r="S6" s="149">
        <f t="shared" ref="S6:AC6" si="1">+$AF$5</f>
        <v>0.77</v>
      </c>
      <c r="T6" s="149">
        <f t="shared" si="1"/>
        <v>0.77</v>
      </c>
      <c r="U6" s="149">
        <f t="shared" si="1"/>
        <v>0.77</v>
      </c>
      <c r="V6" s="149">
        <f t="shared" si="1"/>
        <v>0.77</v>
      </c>
      <c r="W6" s="149">
        <f t="shared" si="1"/>
        <v>0.77</v>
      </c>
      <c r="X6" s="149">
        <f t="shared" si="1"/>
        <v>0.77</v>
      </c>
      <c r="Y6" s="149">
        <f t="shared" si="1"/>
        <v>0.77</v>
      </c>
      <c r="Z6" s="149">
        <f t="shared" si="1"/>
        <v>0.77</v>
      </c>
      <c r="AA6" s="149">
        <f t="shared" si="1"/>
        <v>0.77</v>
      </c>
      <c r="AB6" s="149">
        <f t="shared" si="1"/>
        <v>0.77</v>
      </c>
      <c r="AC6" s="149">
        <f t="shared" si="1"/>
        <v>0.77</v>
      </c>
      <c r="AD6" s="150"/>
      <c r="AE6" s="150"/>
      <c r="AF6" s="240"/>
    </row>
    <row r="7" spans="2:32" x14ac:dyDescent="0.2">
      <c r="B7" s="229"/>
      <c r="C7" s="230"/>
      <c r="D7" s="230"/>
      <c r="E7" s="230"/>
      <c r="F7" s="230"/>
      <c r="G7" s="230"/>
      <c r="H7" s="230"/>
      <c r="I7" s="230"/>
      <c r="J7" s="230"/>
      <c r="K7" s="230"/>
      <c r="L7" s="230"/>
      <c r="M7" s="230"/>
      <c r="N7" s="124"/>
      <c r="O7" s="124"/>
      <c r="P7" s="125"/>
      <c r="R7" s="370"/>
      <c r="S7" s="371"/>
      <c r="T7" s="371"/>
      <c r="U7" s="371"/>
      <c r="V7" s="371"/>
      <c r="W7" s="371"/>
      <c r="X7" s="371"/>
      <c r="Y7" s="371"/>
      <c r="Z7" s="371"/>
      <c r="AA7" s="371"/>
      <c r="AB7" s="371"/>
      <c r="AC7" s="371"/>
      <c r="AD7" s="371"/>
      <c r="AE7" s="371"/>
      <c r="AF7" s="372"/>
    </row>
    <row r="8" spans="2:32" ht="33" customHeight="1" x14ac:dyDescent="0.2">
      <c r="B8" s="225"/>
      <c r="C8" s="124"/>
      <c r="D8" s="124"/>
      <c r="E8" s="124"/>
      <c r="F8" s="124"/>
      <c r="G8" s="124"/>
      <c r="H8" s="124"/>
      <c r="I8" s="124"/>
      <c r="J8" s="124"/>
      <c r="K8" s="124"/>
      <c r="L8" s="124"/>
      <c r="M8" s="124"/>
      <c r="N8" s="124"/>
      <c r="O8" s="124"/>
      <c r="P8" s="125"/>
      <c r="R8" s="370"/>
      <c r="S8" s="371"/>
      <c r="T8" s="371"/>
      <c r="U8" s="371"/>
      <c r="V8" s="371"/>
      <c r="W8" s="371"/>
      <c r="X8" s="371"/>
      <c r="Y8" s="371"/>
      <c r="Z8" s="371"/>
      <c r="AA8" s="371"/>
      <c r="AB8" s="371"/>
      <c r="AC8" s="371"/>
      <c r="AD8" s="371"/>
      <c r="AE8" s="371"/>
      <c r="AF8" s="372"/>
    </row>
    <row r="9" spans="2:32" x14ac:dyDescent="0.2">
      <c r="B9" s="225"/>
      <c r="C9" s="124"/>
      <c r="D9" s="124"/>
      <c r="E9" s="124"/>
      <c r="F9" s="124"/>
      <c r="G9" s="124"/>
      <c r="H9" s="124"/>
      <c r="I9" s="124"/>
      <c r="J9" s="124"/>
      <c r="K9" s="124"/>
      <c r="L9" s="124"/>
      <c r="M9" s="124"/>
      <c r="N9" s="124"/>
      <c r="O9" s="124"/>
      <c r="P9" s="125"/>
      <c r="R9" s="370"/>
      <c r="S9" s="371"/>
      <c r="T9" s="371"/>
      <c r="U9" s="371"/>
      <c r="V9" s="371"/>
      <c r="W9" s="371"/>
      <c r="X9" s="371"/>
      <c r="Y9" s="371"/>
      <c r="Z9" s="371"/>
      <c r="AA9" s="371"/>
      <c r="AB9" s="371"/>
      <c r="AC9" s="371"/>
      <c r="AD9" s="371"/>
      <c r="AE9" s="371"/>
      <c r="AF9" s="372"/>
    </row>
    <row r="10" spans="2:32" x14ac:dyDescent="0.2">
      <c r="B10" s="225"/>
      <c r="C10" s="124"/>
      <c r="D10" s="124"/>
      <c r="E10" s="124"/>
      <c r="F10" s="124"/>
      <c r="G10" s="124"/>
      <c r="H10" s="124"/>
      <c r="I10" s="124"/>
      <c r="J10" s="124"/>
      <c r="K10" s="124"/>
      <c r="L10" s="124"/>
      <c r="M10" s="124"/>
      <c r="N10" s="124"/>
      <c r="O10" s="124"/>
      <c r="P10" s="125"/>
      <c r="R10" s="370"/>
      <c r="S10" s="371"/>
      <c r="T10" s="371"/>
      <c r="U10" s="371"/>
      <c r="V10" s="371"/>
      <c r="W10" s="371"/>
      <c r="X10" s="371"/>
      <c r="Y10" s="371"/>
      <c r="Z10" s="371"/>
      <c r="AA10" s="371"/>
      <c r="AB10" s="371"/>
      <c r="AC10" s="371"/>
      <c r="AD10" s="371"/>
      <c r="AE10" s="371"/>
      <c r="AF10" s="372"/>
    </row>
    <row r="11" spans="2:32" x14ac:dyDescent="0.2">
      <c r="B11" s="225"/>
      <c r="C11" s="124"/>
      <c r="D11" s="124"/>
      <c r="E11" s="124"/>
      <c r="F11" s="124"/>
      <c r="G11" s="124"/>
      <c r="H11" s="124"/>
      <c r="I11" s="124"/>
      <c r="J11" s="124"/>
      <c r="K11" s="124"/>
      <c r="L11" s="124"/>
      <c r="M11" s="124"/>
      <c r="N11" s="124"/>
      <c r="O11" s="124"/>
      <c r="P11" s="125"/>
      <c r="R11" s="370"/>
      <c r="S11" s="371"/>
      <c r="T11" s="371"/>
      <c r="U11" s="371"/>
      <c r="V11" s="371"/>
      <c r="W11" s="371"/>
      <c r="X11" s="371"/>
      <c r="Y11" s="371"/>
      <c r="Z11" s="371"/>
      <c r="AA11" s="371"/>
      <c r="AB11" s="371"/>
      <c r="AC11" s="371"/>
      <c r="AD11" s="371"/>
      <c r="AE11" s="371"/>
      <c r="AF11" s="372"/>
    </row>
    <row r="12" spans="2:32" x14ac:dyDescent="0.2">
      <c r="B12" s="225"/>
      <c r="C12" s="124"/>
      <c r="D12" s="124"/>
      <c r="E12" s="124"/>
      <c r="F12" s="124"/>
      <c r="G12" s="124"/>
      <c r="H12" s="124"/>
      <c r="I12" s="124"/>
      <c r="J12" s="124"/>
      <c r="K12" s="124"/>
      <c r="L12" s="124"/>
      <c r="M12" s="124"/>
      <c r="N12" s="124"/>
      <c r="O12" s="124"/>
      <c r="P12" s="125"/>
      <c r="R12" s="370"/>
      <c r="S12" s="371"/>
      <c r="T12" s="371"/>
      <c r="U12" s="371"/>
      <c r="V12" s="371"/>
      <c r="W12" s="371"/>
      <c r="X12" s="371"/>
      <c r="Y12" s="371"/>
      <c r="Z12" s="371"/>
      <c r="AA12" s="371"/>
      <c r="AB12" s="371"/>
      <c r="AC12" s="371"/>
      <c r="AD12" s="371"/>
      <c r="AE12" s="371"/>
      <c r="AF12" s="372"/>
    </row>
    <row r="13" spans="2:32" x14ac:dyDescent="0.2">
      <c r="B13" s="225"/>
      <c r="C13" s="124"/>
      <c r="D13" s="124"/>
      <c r="E13" s="124"/>
      <c r="F13" s="124"/>
      <c r="G13" s="124"/>
      <c r="H13" s="124"/>
      <c r="I13" s="124"/>
      <c r="J13" s="124"/>
      <c r="K13" s="124"/>
      <c r="L13" s="124"/>
      <c r="M13" s="124"/>
      <c r="N13" s="124"/>
      <c r="O13" s="124"/>
      <c r="P13" s="125"/>
      <c r="R13" s="370"/>
      <c r="S13" s="371"/>
      <c r="T13" s="371"/>
      <c r="U13" s="371"/>
      <c r="V13" s="371"/>
      <c r="W13" s="371"/>
      <c r="X13" s="371"/>
      <c r="Y13" s="371"/>
      <c r="Z13" s="371"/>
      <c r="AA13" s="371"/>
      <c r="AB13" s="371"/>
      <c r="AC13" s="371"/>
      <c r="AD13" s="371"/>
      <c r="AE13" s="371"/>
      <c r="AF13" s="372"/>
    </row>
    <row r="14" spans="2:32" x14ac:dyDescent="0.2">
      <c r="B14" s="225"/>
      <c r="C14" s="124"/>
      <c r="D14" s="124"/>
      <c r="E14" s="124"/>
      <c r="F14" s="124"/>
      <c r="G14" s="124"/>
      <c r="H14" s="124"/>
      <c r="I14" s="124"/>
      <c r="J14" s="124"/>
      <c r="K14" s="124"/>
      <c r="L14" s="124"/>
      <c r="M14" s="124"/>
      <c r="N14" s="124"/>
      <c r="O14" s="124"/>
      <c r="P14" s="125"/>
      <c r="R14" s="370"/>
      <c r="S14" s="371"/>
      <c r="T14" s="371"/>
      <c r="U14" s="371"/>
      <c r="V14" s="371"/>
      <c r="W14" s="371"/>
      <c r="X14" s="371"/>
      <c r="Y14" s="371"/>
      <c r="Z14" s="371"/>
      <c r="AA14" s="371"/>
      <c r="AB14" s="371"/>
      <c r="AC14" s="371"/>
      <c r="AD14" s="371"/>
      <c r="AE14" s="371"/>
      <c r="AF14" s="372"/>
    </row>
    <row r="15" spans="2:32" x14ac:dyDescent="0.2">
      <c r="B15" s="225"/>
      <c r="C15" s="124"/>
      <c r="D15" s="124"/>
      <c r="E15" s="124"/>
      <c r="F15" s="124"/>
      <c r="G15" s="124"/>
      <c r="H15" s="124"/>
      <c r="I15" s="124"/>
      <c r="J15" s="124"/>
      <c r="K15" s="124"/>
      <c r="L15" s="124"/>
      <c r="M15" s="124"/>
      <c r="N15" s="124"/>
      <c r="O15" s="124"/>
      <c r="P15" s="125"/>
      <c r="R15" s="370"/>
      <c r="S15" s="371"/>
      <c r="T15" s="371"/>
      <c r="U15" s="371"/>
      <c r="V15" s="371"/>
      <c r="W15" s="371"/>
      <c r="X15" s="371"/>
      <c r="Y15" s="371"/>
      <c r="Z15" s="371"/>
      <c r="AA15" s="371"/>
      <c r="AB15" s="371"/>
      <c r="AC15" s="371"/>
      <c r="AD15" s="371"/>
      <c r="AE15" s="371"/>
      <c r="AF15" s="372"/>
    </row>
    <row r="16" spans="2:32" x14ac:dyDescent="0.2">
      <c r="B16" s="225"/>
      <c r="C16" s="124"/>
      <c r="D16" s="124"/>
      <c r="E16" s="124"/>
      <c r="F16" s="124"/>
      <c r="G16" s="124"/>
      <c r="H16" s="124"/>
      <c r="I16" s="124"/>
      <c r="J16" s="124"/>
      <c r="K16" s="124"/>
      <c r="L16" s="124"/>
      <c r="M16" s="124"/>
      <c r="N16" s="124"/>
      <c r="O16" s="124"/>
      <c r="P16" s="125"/>
      <c r="R16" s="370"/>
      <c r="S16" s="371"/>
      <c r="T16" s="371"/>
      <c r="U16" s="371"/>
      <c r="V16" s="371"/>
      <c r="W16" s="371"/>
      <c r="X16" s="371"/>
      <c r="Y16" s="371"/>
      <c r="Z16" s="371"/>
      <c r="AA16" s="371"/>
      <c r="AB16" s="371"/>
      <c r="AC16" s="371"/>
      <c r="AD16" s="371"/>
      <c r="AE16" s="371"/>
      <c r="AF16" s="372"/>
    </row>
    <row r="17" spans="2:32" x14ac:dyDescent="0.2">
      <c r="B17" s="225"/>
      <c r="C17" s="124"/>
      <c r="D17" s="124"/>
      <c r="E17" s="124"/>
      <c r="F17" s="124"/>
      <c r="G17" s="124"/>
      <c r="H17" s="124"/>
      <c r="I17" s="124"/>
      <c r="J17" s="124"/>
      <c r="K17" s="124"/>
      <c r="L17" s="124"/>
      <c r="M17" s="124"/>
      <c r="N17" s="124"/>
      <c r="O17" s="124"/>
      <c r="P17" s="125"/>
      <c r="R17" s="370"/>
      <c r="S17" s="371"/>
      <c r="T17" s="371"/>
      <c r="U17" s="371"/>
      <c r="V17" s="371"/>
      <c r="W17" s="371"/>
      <c r="X17" s="371"/>
      <c r="Y17" s="371"/>
      <c r="Z17" s="371"/>
      <c r="AA17" s="371"/>
      <c r="AB17" s="371"/>
      <c r="AC17" s="371"/>
      <c r="AD17" s="371"/>
      <c r="AE17" s="371"/>
      <c r="AF17" s="372"/>
    </row>
    <row r="18" spans="2:32" x14ac:dyDescent="0.2">
      <c r="B18" s="225"/>
      <c r="C18" s="124"/>
      <c r="D18" s="124"/>
      <c r="E18" s="124"/>
      <c r="F18" s="124"/>
      <c r="G18" s="124"/>
      <c r="H18" s="124"/>
      <c r="I18" s="124"/>
      <c r="J18" s="124"/>
      <c r="K18" s="124"/>
      <c r="L18" s="124"/>
      <c r="M18" s="124"/>
      <c r="N18" s="124"/>
      <c r="O18" s="124"/>
      <c r="P18" s="125"/>
      <c r="R18" s="370"/>
      <c r="S18" s="371"/>
      <c r="T18" s="371"/>
      <c r="U18" s="371"/>
      <c r="V18" s="371"/>
      <c r="W18" s="371"/>
      <c r="X18" s="371"/>
      <c r="Y18" s="371"/>
      <c r="Z18" s="371"/>
      <c r="AA18" s="371"/>
      <c r="AB18" s="371"/>
      <c r="AC18" s="371"/>
      <c r="AD18" s="371"/>
      <c r="AE18" s="371"/>
      <c r="AF18" s="372"/>
    </row>
    <row r="19" spans="2:32" x14ac:dyDescent="0.2">
      <c r="B19" s="225"/>
      <c r="C19" s="124"/>
      <c r="D19" s="124"/>
      <c r="E19" s="124"/>
      <c r="F19" s="124"/>
      <c r="G19" s="124"/>
      <c r="H19" s="124"/>
      <c r="I19" s="124"/>
      <c r="J19" s="124"/>
      <c r="K19" s="124"/>
      <c r="L19" s="124"/>
      <c r="M19" s="124"/>
      <c r="N19" s="124"/>
      <c r="O19" s="124"/>
      <c r="P19" s="125"/>
      <c r="R19" s="370"/>
      <c r="S19" s="371"/>
      <c r="T19" s="371"/>
      <c r="U19" s="371"/>
      <c r="V19" s="371"/>
      <c r="W19" s="371"/>
      <c r="X19" s="371"/>
      <c r="Y19" s="371"/>
      <c r="Z19" s="371"/>
      <c r="AA19" s="371"/>
      <c r="AB19" s="371"/>
      <c r="AC19" s="371"/>
      <c r="AD19" s="371"/>
      <c r="AE19" s="371"/>
      <c r="AF19" s="372"/>
    </row>
    <row r="20" spans="2:32" x14ac:dyDescent="0.2">
      <c r="B20" s="225"/>
      <c r="C20" s="124"/>
      <c r="D20" s="124"/>
      <c r="E20" s="124"/>
      <c r="F20" s="124"/>
      <c r="G20" s="124"/>
      <c r="H20" s="124"/>
      <c r="I20" s="124"/>
      <c r="J20" s="124"/>
      <c r="K20" s="124"/>
      <c r="L20" s="124"/>
      <c r="M20" s="124"/>
      <c r="N20" s="124"/>
      <c r="O20" s="124"/>
      <c r="P20" s="125"/>
      <c r="R20" s="370"/>
      <c r="S20" s="371"/>
      <c r="T20" s="371"/>
      <c r="U20" s="371"/>
      <c r="V20" s="371"/>
      <c r="W20" s="371"/>
      <c r="X20" s="371"/>
      <c r="Y20" s="371"/>
      <c r="Z20" s="371"/>
      <c r="AA20" s="371"/>
      <c r="AB20" s="371"/>
      <c r="AC20" s="371"/>
      <c r="AD20" s="371"/>
      <c r="AE20" s="371"/>
      <c r="AF20" s="372"/>
    </row>
    <row r="21" spans="2:32" x14ac:dyDescent="0.2">
      <c r="B21" s="225"/>
      <c r="C21" s="124"/>
      <c r="D21" s="124"/>
      <c r="E21" s="124"/>
      <c r="F21" s="124"/>
      <c r="G21" s="124"/>
      <c r="H21" s="124"/>
      <c r="I21" s="124"/>
      <c r="J21" s="124"/>
      <c r="K21" s="124"/>
      <c r="L21" s="124"/>
      <c r="M21" s="124"/>
      <c r="N21" s="124"/>
      <c r="O21" s="124"/>
      <c r="P21" s="125"/>
      <c r="R21" s="370"/>
      <c r="S21" s="371"/>
      <c r="T21" s="371"/>
      <c r="U21" s="371"/>
      <c r="V21" s="371"/>
      <c r="W21" s="371"/>
      <c r="X21" s="371"/>
      <c r="Y21" s="371"/>
      <c r="Z21" s="371"/>
      <c r="AA21" s="371"/>
      <c r="AB21" s="371"/>
      <c r="AC21" s="371"/>
      <c r="AD21" s="371"/>
      <c r="AE21" s="371"/>
      <c r="AF21" s="372"/>
    </row>
    <row r="22" spans="2:32" x14ac:dyDescent="0.2">
      <c r="B22" s="225"/>
      <c r="C22" s="124"/>
      <c r="D22" s="124"/>
      <c r="E22" s="124"/>
      <c r="F22" s="124"/>
      <c r="G22" s="124"/>
      <c r="H22" s="124"/>
      <c r="I22" s="124"/>
      <c r="J22" s="124"/>
      <c r="K22" s="124"/>
      <c r="L22" s="124"/>
      <c r="M22" s="124"/>
      <c r="N22" s="124"/>
      <c r="O22" s="124"/>
      <c r="P22" s="125"/>
      <c r="R22" s="370"/>
      <c r="S22" s="371"/>
      <c r="T22" s="371"/>
      <c r="U22" s="371"/>
      <c r="V22" s="371"/>
      <c r="W22" s="371"/>
      <c r="X22" s="371"/>
      <c r="Y22" s="371"/>
      <c r="Z22" s="371"/>
      <c r="AA22" s="371"/>
      <c r="AB22" s="371"/>
      <c r="AC22" s="371"/>
      <c r="AD22" s="371"/>
      <c r="AE22" s="371"/>
      <c r="AF22" s="372"/>
    </row>
    <row r="23" spans="2:32" x14ac:dyDescent="0.2">
      <c r="B23" s="226"/>
      <c r="C23" s="227"/>
      <c r="D23" s="227"/>
      <c r="E23" s="227"/>
      <c r="F23" s="227"/>
      <c r="G23" s="227"/>
      <c r="H23" s="227"/>
      <c r="I23" s="227"/>
      <c r="J23" s="227"/>
      <c r="K23" s="227"/>
      <c r="L23" s="227"/>
      <c r="M23" s="227"/>
      <c r="N23" s="227"/>
      <c r="O23" s="227"/>
      <c r="P23" s="228"/>
      <c r="R23" s="373"/>
      <c r="S23" s="374"/>
      <c r="T23" s="374"/>
      <c r="U23" s="374"/>
      <c r="V23" s="374"/>
      <c r="W23" s="374"/>
      <c r="X23" s="374"/>
      <c r="Y23" s="374"/>
      <c r="Z23" s="374"/>
      <c r="AA23" s="374"/>
      <c r="AB23" s="374"/>
      <c r="AC23" s="374"/>
      <c r="AD23" s="374"/>
      <c r="AE23" s="374"/>
      <c r="AF23" s="375"/>
    </row>
    <row r="24" spans="2:32" ht="15" x14ac:dyDescent="0.25">
      <c r="B24" s="376" t="s">
        <v>218</v>
      </c>
      <c r="C24" s="376"/>
      <c r="D24" s="376"/>
      <c r="E24" s="376"/>
      <c r="F24" s="376"/>
      <c r="G24" s="376"/>
      <c r="H24" s="376"/>
      <c r="I24" s="376"/>
      <c r="J24" s="376"/>
      <c r="K24" s="376"/>
      <c r="L24" s="376"/>
      <c r="M24" s="376"/>
      <c r="N24" s="376"/>
      <c r="O24" s="376"/>
      <c r="P24" s="376"/>
      <c r="R24" s="376" t="s">
        <v>218</v>
      </c>
      <c r="S24" s="376"/>
      <c r="T24" s="376"/>
      <c r="U24" s="376"/>
      <c r="V24" s="376"/>
      <c r="W24" s="376"/>
      <c r="X24" s="376"/>
      <c r="Y24" s="376"/>
      <c r="Z24" s="376"/>
      <c r="AA24" s="376"/>
      <c r="AB24" s="376"/>
      <c r="AC24" s="376"/>
      <c r="AD24" s="376"/>
      <c r="AE24" s="376"/>
      <c r="AF24" s="376"/>
    </row>
    <row r="25" spans="2:32" s="107" customFormat="1" ht="118.5" customHeight="1" x14ac:dyDescent="0.25">
      <c r="B25" s="365" t="s">
        <v>93</v>
      </c>
      <c r="C25" s="365"/>
      <c r="D25" s="369" t="s">
        <v>381</v>
      </c>
      <c r="E25" s="369"/>
      <c r="F25" s="369"/>
      <c r="G25" s="369"/>
      <c r="H25" s="369"/>
      <c r="I25" s="369"/>
      <c r="J25" s="369"/>
      <c r="K25" s="369"/>
      <c r="L25" s="369"/>
      <c r="M25" s="369"/>
      <c r="N25" s="369"/>
      <c r="O25" s="369"/>
      <c r="P25" s="369"/>
      <c r="R25" s="365" t="s">
        <v>93</v>
      </c>
      <c r="S25" s="365"/>
      <c r="T25" s="369" t="s">
        <v>391</v>
      </c>
      <c r="U25" s="369"/>
      <c r="V25" s="369"/>
      <c r="W25" s="369"/>
      <c r="X25" s="369"/>
      <c r="Y25" s="369"/>
      <c r="Z25" s="369"/>
      <c r="AA25" s="369"/>
      <c r="AB25" s="369"/>
      <c r="AC25" s="369"/>
      <c r="AD25" s="369"/>
      <c r="AE25" s="369"/>
      <c r="AF25" s="369"/>
    </row>
    <row r="26" spans="2:32" s="107" customFormat="1" ht="140.25" customHeight="1" x14ac:dyDescent="0.25">
      <c r="B26" s="365" t="s">
        <v>94</v>
      </c>
      <c r="C26" s="365"/>
      <c r="D26" s="369" t="s">
        <v>382</v>
      </c>
      <c r="E26" s="369"/>
      <c r="F26" s="369"/>
      <c r="G26" s="369"/>
      <c r="H26" s="369"/>
      <c r="I26" s="369"/>
      <c r="J26" s="369"/>
      <c r="K26" s="369"/>
      <c r="L26" s="369"/>
      <c r="M26" s="369"/>
      <c r="N26" s="369"/>
      <c r="O26" s="369"/>
      <c r="P26" s="369"/>
      <c r="R26" s="365" t="s">
        <v>94</v>
      </c>
      <c r="S26" s="365"/>
      <c r="T26" s="369" t="s">
        <v>392</v>
      </c>
      <c r="U26" s="369"/>
      <c r="V26" s="369"/>
      <c r="W26" s="369"/>
      <c r="X26" s="369"/>
      <c r="Y26" s="369"/>
      <c r="Z26" s="369"/>
      <c r="AA26" s="369"/>
      <c r="AB26" s="369"/>
      <c r="AC26" s="369"/>
      <c r="AD26" s="369"/>
      <c r="AE26" s="369"/>
      <c r="AF26" s="369"/>
    </row>
    <row r="27" spans="2:32" s="107" customFormat="1" ht="131.25" customHeight="1" x14ac:dyDescent="0.25">
      <c r="B27" s="365" t="s">
        <v>95</v>
      </c>
      <c r="C27" s="365"/>
      <c r="D27" s="369" t="s">
        <v>383</v>
      </c>
      <c r="E27" s="369"/>
      <c r="F27" s="369"/>
      <c r="G27" s="369"/>
      <c r="H27" s="369"/>
      <c r="I27" s="369"/>
      <c r="J27" s="369"/>
      <c r="K27" s="369"/>
      <c r="L27" s="369"/>
      <c r="M27" s="369"/>
      <c r="N27" s="369"/>
      <c r="O27" s="369"/>
      <c r="P27" s="369"/>
      <c r="R27" s="365" t="s">
        <v>95</v>
      </c>
      <c r="S27" s="365"/>
      <c r="T27" s="369" t="s">
        <v>393</v>
      </c>
      <c r="U27" s="369"/>
      <c r="V27" s="369"/>
      <c r="W27" s="369"/>
      <c r="X27" s="369"/>
      <c r="Y27" s="369"/>
      <c r="Z27" s="369"/>
      <c r="AA27" s="369"/>
      <c r="AB27" s="369"/>
      <c r="AC27" s="369"/>
      <c r="AD27" s="369"/>
      <c r="AE27" s="369"/>
      <c r="AF27" s="369"/>
    </row>
    <row r="28" spans="2:32" s="107" customFormat="1" ht="142.5" customHeight="1" x14ac:dyDescent="0.25">
      <c r="B28" s="365" t="s">
        <v>96</v>
      </c>
      <c r="C28" s="365"/>
      <c r="D28" s="369" t="s">
        <v>384</v>
      </c>
      <c r="E28" s="369"/>
      <c r="F28" s="369"/>
      <c r="G28" s="369"/>
      <c r="H28" s="369"/>
      <c r="I28" s="369"/>
      <c r="J28" s="369"/>
      <c r="K28" s="369"/>
      <c r="L28" s="369"/>
      <c r="M28" s="369"/>
      <c r="N28" s="369"/>
      <c r="O28" s="369"/>
      <c r="P28" s="369"/>
      <c r="R28" s="365" t="s">
        <v>96</v>
      </c>
      <c r="S28" s="365"/>
      <c r="T28" s="369" t="s">
        <v>394</v>
      </c>
      <c r="U28" s="369"/>
      <c r="V28" s="369"/>
      <c r="W28" s="369"/>
      <c r="X28" s="369"/>
      <c r="Y28" s="369"/>
      <c r="Z28" s="369"/>
      <c r="AA28" s="369"/>
      <c r="AB28" s="369"/>
      <c r="AC28" s="369"/>
      <c r="AD28" s="369"/>
      <c r="AE28" s="369"/>
      <c r="AF28" s="369"/>
    </row>
    <row r="29" spans="2:32" s="107" customFormat="1" ht="141.75" customHeight="1" x14ac:dyDescent="0.25">
      <c r="B29" s="365" t="s">
        <v>115</v>
      </c>
      <c r="C29" s="365"/>
      <c r="D29" s="369" t="s">
        <v>385</v>
      </c>
      <c r="E29" s="369"/>
      <c r="F29" s="369"/>
      <c r="G29" s="369"/>
      <c r="H29" s="369"/>
      <c r="I29" s="369"/>
      <c r="J29" s="369"/>
      <c r="K29" s="369"/>
      <c r="L29" s="369"/>
      <c r="M29" s="369"/>
      <c r="N29" s="369"/>
      <c r="O29" s="369"/>
      <c r="P29" s="369"/>
      <c r="R29" s="365" t="s">
        <v>115</v>
      </c>
      <c r="S29" s="365"/>
      <c r="T29" s="369" t="s">
        <v>395</v>
      </c>
      <c r="U29" s="369"/>
      <c r="V29" s="369"/>
      <c r="W29" s="369"/>
      <c r="X29" s="369"/>
      <c r="Y29" s="369"/>
      <c r="Z29" s="369"/>
      <c r="AA29" s="369"/>
      <c r="AB29" s="369"/>
      <c r="AC29" s="369"/>
      <c r="AD29" s="369"/>
      <c r="AE29" s="369"/>
      <c r="AF29" s="369"/>
    </row>
    <row r="30" spans="2:32" s="107" customFormat="1" ht="121.5" customHeight="1" x14ac:dyDescent="0.25">
      <c r="B30" s="365" t="s">
        <v>112</v>
      </c>
      <c r="C30" s="365"/>
      <c r="D30" s="369" t="s">
        <v>386</v>
      </c>
      <c r="E30" s="369"/>
      <c r="F30" s="369"/>
      <c r="G30" s="369"/>
      <c r="H30" s="369"/>
      <c r="I30" s="369"/>
      <c r="J30" s="369"/>
      <c r="K30" s="369"/>
      <c r="L30" s="369"/>
      <c r="M30" s="369"/>
      <c r="N30" s="369"/>
      <c r="O30" s="369"/>
      <c r="P30" s="369"/>
      <c r="R30" s="365" t="s">
        <v>112</v>
      </c>
      <c r="S30" s="365"/>
      <c r="T30" s="369" t="s">
        <v>396</v>
      </c>
      <c r="U30" s="369"/>
      <c r="V30" s="369"/>
      <c r="W30" s="369"/>
      <c r="X30" s="369"/>
      <c r="Y30" s="369"/>
      <c r="Z30" s="369"/>
      <c r="AA30" s="369"/>
      <c r="AB30" s="369"/>
      <c r="AC30" s="369"/>
      <c r="AD30" s="369"/>
      <c r="AE30" s="369"/>
      <c r="AF30" s="369"/>
    </row>
    <row r="31" spans="2:32" s="107" customFormat="1" ht="121.5" customHeight="1" x14ac:dyDescent="0.25">
      <c r="B31" s="365" t="s">
        <v>117</v>
      </c>
      <c r="C31" s="365"/>
      <c r="D31" s="369" t="s">
        <v>387</v>
      </c>
      <c r="E31" s="369"/>
      <c r="F31" s="369"/>
      <c r="G31" s="369"/>
      <c r="H31" s="369"/>
      <c r="I31" s="369"/>
      <c r="J31" s="369"/>
      <c r="K31" s="369"/>
      <c r="L31" s="369"/>
      <c r="M31" s="369"/>
      <c r="N31" s="369"/>
      <c r="O31" s="369"/>
      <c r="P31" s="369"/>
      <c r="R31" s="365" t="s">
        <v>117</v>
      </c>
      <c r="S31" s="365"/>
      <c r="T31" s="369" t="s">
        <v>397</v>
      </c>
      <c r="U31" s="369"/>
      <c r="V31" s="369"/>
      <c r="W31" s="369"/>
      <c r="X31" s="369"/>
      <c r="Y31" s="369"/>
      <c r="Z31" s="369"/>
      <c r="AA31" s="369"/>
      <c r="AB31" s="369"/>
      <c r="AC31" s="369"/>
      <c r="AD31" s="369"/>
      <c r="AE31" s="369"/>
      <c r="AF31" s="369"/>
    </row>
    <row r="32" spans="2:32" s="107" customFormat="1" ht="120.75" customHeight="1" x14ac:dyDescent="0.25">
      <c r="B32" s="365" t="s">
        <v>68</v>
      </c>
      <c r="C32" s="365"/>
      <c r="D32" s="369" t="s">
        <v>388</v>
      </c>
      <c r="E32" s="369"/>
      <c r="F32" s="369"/>
      <c r="G32" s="369"/>
      <c r="H32" s="369"/>
      <c r="I32" s="369"/>
      <c r="J32" s="369"/>
      <c r="K32" s="369"/>
      <c r="L32" s="369"/>
      <c r="M32" s="369"/>
      <c r="N32" s="369"/>
      <c r="O32" s="369"/>
      <c r="P32" s="369"/>
      <c r="R32" s="365" t="s">
        <v>68</v>
      </c>
      <c r="S32" s="365"/>
      <c r="T32" s="369" t="s">
        <v>398</v>
      </c>
      <c r="U32" s="369"/>
      <c r="V32" s="369"/>
      <c r="W32" s="369"/>
      <c r="X32" s="369"/>
      <c r="Y32" s="369"/>
      <c r="Z32" s="369"/>
      <c r="AA32" s="369"/>
      <c r="AB32" s="369"/>
      <c r="AC32" s="369"/>
      <c r="AD32" s="369"/>
      <c r="AE32" s="369"/>
      <c r="AF32" s="369"/>
    </row>
    <row r="33" spans="2:32" s="107" customFormat="1" ht="138" customHeight="1" x14ac:dyDescent="0.25">
      <c r="B33" s="365" t="s">
        <v>69</v>
      </c>
      <c r="C33" s="365"/>
      <c r="D33" s="369" t="s">
        <v>389</v>
      </c>
      <c r="E33" s="369"/>
      <c r="F33" s="369"/>
      <c r="G33" s="369"/>
      <c r="H33" s="369"/>
      <c r="I33" s="369"/>
      <c r="J33" s="369"/>
      <c r="K33" s="369"/>
      <c r="L33" s="369"/>
      <c r="M33" s="369"/>
      <c r="N33" s="369"/>
      <c r="O33" s="369"/>
      <c r="P33" s="369"/>
      <c r="R33" s="365" t="s">
        <v>69</v>
      </c>
      <c r="S33" s="365"/>
      <c r="T33" s="369" t="s">
        <v>399</v>
      </c>
      <c r="U33" s="369"/>
      <c r="V33" s="369"/>
      <c r="W33" s="369"/>
      <c r="X33" s="369"/>
      <c r="Y33" s="369"/>
      <c r="Z33" s="369"/>
      <c r="AA33" s="369"/>
      <c r="AB33" s="369"/>
      <c r="AC33" s="369"/>
      <c r="AD33" s="369"/>
      <c r="AE33" s="369"/>
      <c r="AF33" s="369"/>
    </row>
    <row r="34" spans="2:32" s="107" customFormat="1" ht="144" customHeight="1" x14ac:dyDescent="0.25">
      <c r="B34" s="365" t="s">
        <v>70</v>
      </c>
      <c r="C34" s="365"/>
      <c r="D34" s="369" t="s">
        <v>390</v>
      </c>
      <c r="E34" s="369"/>
      <c r="F34" s="369"/>
      <c r="G34" s="369"/>
      <c r="H34" s="369"/>
      <c r="I34" s="369"/>
      <c r="J34" s="369"/>
      <c r="K34" s="369"/>
      <c r="L34" s="369"/>
      <c r="M34" s="369"/>
      <c r="N34" s="369"/>
      <c r="O34" s="369"/>
      <c r="P34" s="369"/>
      <c r="R34" s="365" t="s">
        <v>70</v>
      </c>
      <c r="S34" s="365"/>
      <c r="T34" s="369" t="s">
        <v>400</v>
      </c>
      <c r="U34" s="369"/>
      <c r="V34" s="369"/>
      <c r="W34" s="369"/>
      <c r="X34" s="369"/>
      <c r="Y34" s="369"/>
      <c r="Z34" s="369"/>
      <c r="AA34" s="369"/>
      <c r="AB34" s="369"/>
      <c r="AC34" s="369"/>
      <c r="AD34" s="369"/>
      <c r="AE34" s="369"/>
      <c r="AF34" s="369"/>
    </row>
    <row r="35" spans="2:32" s="107" customFormat="1" ht="172.5" customHeight="1" x14ac:dyDescent="0.25">
      <c r="B35" s="365" t="s">
        <v>71</v>
      </c>
      <c r="C35" s="365"/>
      <c r="D35" s="369" t="s">
        <v>519</v>
      </c>
      <c r="E35" s="369"/>
      <c r="F35" s="369"/>
      <c r="G35" s="369"/>
      <c r="H35" s="369"/>
      <c r="I35" s="369"/>
      <c r="J35" s="369"/>
      <c r="K35" s="369"/>
      <c r="L35" s="369"/>
      <c r="M35" s="369"/>
      <c r="N35" s="369"/>
      <c r="O35" s="369"/>
      <c r="P35" s="369"/>
      <c r="R35" s="365" t="s">
        <v>71</v>
      </c>
      <c r="S35" s="365"/>
      <c r="T35" s="369" t="s">
        <v>520</v>
      </c>
      <c r="U35" s="369"/>
      <c r="V35" s="369"/>
      <c r="W35" s="369"/>
      <c r="X35" s="369"/>
      <c r="Y35" s="369"/>
      <c r="Z35" s="369"/>
      <c r="AA35" s="369"/>
      <c r="AB35" s="369"/>
      <c r="AC35" s="369"/>
      <c r="AD35" s="369"/>
      <c r="AE35" s="369"/>
      <c r="AF35" s="369"/>
    </row>
    <row r="36" spans="2:32" s="107" customFormat="1" ht="150" customHeight="1" x14ac:dyDescent="0.25">
      <c r="B36" s="365" t="s">
        <v>72</v>
      </c>
      <c r="C36" s="365"/>
      <c r="D36" s="369" t="s">
        <v>521</v>
      </c>
      <c r="E36" s="369"/>
      <c r="F36" s="369"/>
      <c r="G36" s="369"/>
      <c r="H36" s="369"/>
      <c r="I36" s="369"/>
      <c r="J36" s="369"/>
      <c r="K36" s="369"/>
      <c r="L36" s="369"/>
      <c r="M36" s="369"/>
      <c r="N36" s="369"/>
      <c r="O36" s="369"/>
      <c r="P36" s="369"/>
      <c r="R36" s="365" t="s">
        <v>72</v>
      </c>
      <c r="S36" s="365"/>
      <c r="T36" s="369" t="s">
        <v>522</v>
      </c>
      <c r="U36" s="369"/>
      <c r="V36" s="369"/>
      <c r="W36" s="369"/>
      <c r="X36" s="369"/>
      <c r="Y36" s="369"/>
      <c r="Z36" s="369"/>
      <c r="AA36" s="369"/>
      <c r="AB36" s="369"/>
      <c r="AC36" s="369"/>
      <c r="AD36" s="369"/>
      <c r="AE36" s="369"/>
      <c r="AF36" s="369"/>
    </row>
    <row r="37" spans="2:32" s="97" customFormat="1" ht="113.25" customHeight="1" x14ac:dyDescent="0.2">
      <c r="B37" s="365" t="s">
        <v>523</v>
      </c>
      <c r="C37" s="365"/>
      <c r="D37" s="369" t="s">
        <v>524</v>
      </c>
      <c r="E37" s="369"/>
      <c r="F37" s="369"/>
      <c r="G37" s="369"/>
      <c r="H37" s="369"/>
      <c r="I37" s="369"/>
      <c r="J37" s="369"/>
      <c r="K37" s="369"/>
      <c r="L37" s="369"/>
      <c r="M37" s="369"/>
      <c r="N37" s="369"/>
      <c r="O37" s="369"/>
      <c r="P37" s="369"/>
      <c r="R37" s="365" t="s">
        <v>525</v>
      </c>
      <c r="S37" s="365"/>
      <c r="T37" s="369" t="s">
        <v>526</v>
      </c>
      <c r="U37" s="369"/>
      <c r="V37" s="369"/>
      <c r="W37" s="369"/>
      <c r="X37" s="369"/>
      <c r="Y37" s="369"/>
      <c r="Z37" s="369"/>
      <c r="AA37" s="369"/>
      <c r="AB37" s="369"/>
      <c r="AC37" s="369"/>
      <c r="AD37" s="369"/>
      <c r="AE37" s="369"/>
      <c r="AF37" s="369"/>
    </row>
  </sheetData>
  <mergeCells count="59">
    <mergeCell ref="B37:C37"/>
    <mergeCell ref="D37:P37"/>
    <mergeCell ref="R37:S37"/>
    <mergeCell ref="T37:AF37"/>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T31:AF31"/>
    <mergeCell ref="R26:S26"/>
    <mergeCell ref="T26:AF26"/>
    <mergeCell ref="R27:S27"/>
    <mergeCell ref="T27:AF27"/>
    <mergeCell ref="R28:S28"/>
    <mergeCell ref="T28:AF28"/>
    <mergeCell ref="R35:S35"/>
    <mergeCell ref="T35:AF35"/>
    <mergeCell ref="R36:S36"/>
    <mergeCell ref="T36:AF36"/>
    <mergeCell ref="R7:AF23"/>
    <mergeCell ref="R32:S32"/>
    <mergeCell ref="T32:AF32"/>
    <mergeCell ref="R33:S33"/>
    <mergeCell ref="T33:AF33"/>
    <mergeCell ref="R34:S34"/>
    <mergeCell ref="T34:AF34"/>
    <mergeCell ref="R29:S29"/>
    <mergeCell ref="T29:AF29"/>
    <mergeCell ref="R30:S30"/>
    <mergeCell ref="T30:AF30"/>
    <mergeCell ref="R31:S3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N5" sqref="N5"/>
    </sheetView>
  </sheetViews>
  <sheetFormatPr baseColWidth="10" defaultRowHeight="14.25" x14ac:dyDescent="0.2"/>
  <cols>
    <col min="1" max="1" width="2.7109375" style="97" customWidth="1"/>
    <col min="2" max="2" width="6.85546875" style="97" customWidth="1"/>
    <col min="3" max="4" width="6" style="97" customWidth="1"/>
    <col min="5" max="9" width="6.8554687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29" width="6.7109375" style="97" customWidth="1"/>
    <col min="30" max="30" width="15.42578125" style="97" customWidth="1"/>
    <col min="31" max="31" width="11.42578125" style="97"/>
    <col min="32" max="32" width="6.42578125" style="97" bestFit="1" customWidth="1"/>
    <col min="33" max="16384" width="11.42578125" style="97"/>
  </cols>
  <sheetData>
    <row r="1" spans="2:32" s="107" customFormat="1" ht="14.25" customHeight="1" x14ac:dyDescent="0.25">
      <c r="B1" s="345" t="s">
        <v>245</v>
      </c>
      <c r="C1" s="345"/>
      <c r="D1" s="345"/>
      <c r="E1" s="345"/>
      <c r="F1" s="345"/>
      <c r="G1" s="345"/>
      <c r="H1" s="345"/>
      <c r="I1" s="345"/>
      <c r="J1" s="345"/>
      <c r="K1" s="345"/>
      <c r="L1" s="345"/>
      <c r="M1" s="345"/>
      <c r="N1" s="345"/>
      <c r="O1" s="345"/>
      <c r="P1" s="345"/>
      <c r="R1" s="345" t="s">
        <v>246</v>
      </c>
      <c r="S1" s="345"/>
      <c r="T1" s="345"/>
      <c r="U1" s="345"/>
      <c r="V1" s="345"/>
      <c r="W1" s="345"/>
      <c r="X1" s="345"/>
      <c r="Y1" s="345"/>
      <c r="Z1" s="345"/>
      <c r="AA1" s="345"/>
      <c r="AB1" s="345"/>
      <c r="AC1" s="345"/>
      <c r="AD1" s="345"/>
      <c r="AE1" s="345"/>
      <c r="AF1" s="345"/>
    </row>
    <row r="2" spans="2:32" s="107" customFormat="1" ht="23.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row>
    <row r="3" spans="2:32" s="107" customFormat="1" ht="15" x14ac:dyDescent="0.25">
      <c r="B3" s="360" t="s">
        <v>202</v>
      </c>
      <c r="C3" s="360"/>
      <c r="D3" s="360"/>
      <c r="E3" s="360"/>
      <c r="F3" s="360"/>
      <c r="G3" s="360"/>
      <c r="H3" s="360"/>
      <c r="I3" s="360"/>
      <c r="J3" s="360"/>
      <c r="K3" s="360"/>
      <c r="L3" s="360"/>
      <c r="M3" s="360"/>
      <c r="N3" s="360"/>
      <c r="O3" s="360"/>
      <c r="P3" s="360"/>
      <c r="R3" s="360" t="s">
        <v>202</v>
      </c>
      <c r="S3" s="360"/>
      <c r="T3" s="360"/>
      <c r="U3" s="360"/>
      <c r="V3" s="360"/>
      <c r="W3" s="360"/>
      <c r="X3" s="360"/>
      <c r="Y3" s="360"/>
      <c r="Z3" s="360"/>
      <c r="AA3" s="360"/>
      <c r="AB3" s="360"/>
      <c r="AC3" s="360"/>
      <c r="AD3" s="360"/>
      <c r="AE3" s="360"/>
      <c r="AF3" s="360"/>
    </row>
    <row r="4" spans="2:32"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row>
    <row r="5" spans="2:32" s="118" customFormat="1" ht="17.25" customHeight="1" x14ac:dyDescent="0.25">
      <c r="B5" s="117">
        <v>1</v>
      </c>
      <c r="C5" s="117">
        <v>1</v>
      </c>
      <c r="D5" s="117">
        <v>1</v>
      </c>
      <c r="E5" s="117">
        <v>1</v>
      </c>
      <c r="F5" s="117">
        <v>0.86</v>
      </c>
      <c r="G5" s="117">
        <v>1</v>
      </c>
      <c r="H5" s="117">
        <v>1</v>
      </c>
      <c r="I5" s="117">
        <v>1</v>
      </c>
      <c r="J5" s="117">
        <v>0.86</v>
      </c>
      <c r="K5" s="117">
        <v>1</v>
      </c>
      <c r="L5" s="117">
        <v>0.88</v>
      </c>
      <c r="M5" s="117">
        <v>0.88</v>
      </c>
      <c r="N5" s="114">
        <f>+AVERAGE(B5:M5)</f>
        <v>0.95666666666666689</v>
      </c>
      <c r="O5" s="114">
        <v>0.86</v>
      </c>
      <c r="P5" s="114">
        <v>1</v>
      </c>
      <c r="R5" s="117">
        <v>1</v>
      </c>
      <c r="S5" s="117">
        <v>1</v>
      </c>
      <c r="T5" s="117">
        <v>0.8</v>
      </c>
      <c r="U5" s="117">
        <v>0.8</v>
      </c>
      <c r="V5" s="117">
        <v>0.8</v>
      </c>
      <c r="W5" s="117">
        <v>0.8</v>
      </c>
      <c r="X5" s="117">
        <v>1</v>
      </c>
      <c r="Y5" s="117">
        <v>1</v>
      </c>
      <c r="Z5" s="117">
        <v>1</v>
      </c>
      <c r="AA5" s="117">
        <v>1</v>
      </c>
      <c r="AB5" s="117">
        <v>1</v>
      </c>
      <c r="AC5" s="117">
        <v>1</v>
      </c>
      <c r="AD5" s="114">
        <f>+AVERAGE(R5:AC5)</f>
        <v>0.93333333333333324</v>
      </c>
      <c r="AE5" s="114">
        <v>0.8</v>
      </c>
      <c r="AF5" s="114">
        <v>1</v>
      </c>
    </row>
    <row r="6" spans="2:32" s="107" customFormat="1" ht="13.5" customHeight="1" x14ac:dyDescent="0.2">
      <c r="B6" s="122">
        <f>+$O$5</f>
        <v>0.86</v>
      </c>
      <c r="C6" s="123">
        <f t="shared" ref="C6:M6" si="0">+$O$5</f>
        <v>0.86</v>
      </c>
      <c r="D6" s="123">
        <f t="shared" si="0"/>
        <v>0.86</v>
      </c>
      <c r="E6" s="123">
        <f t="shared" si="0"/>
        <v>0.86</v>
      </c>
      <c r="F6" s="123">
        <f t="shared" si="0"/>
        <v>0.86</v>
      </c>
      <c r="G6" s="123">
        <f t="shared" si="0"/>
        <v>0.86</v>
      </c>
      <c r="H6" s="123">
        <f t="shared" si="0"/>
        <v>0.86</v>
      </c>
      <c r="I6" s="123">
        <f t="shared" si="0"/>
        <v>0.86</v>
      </c>
      <c r="J6" s="123">
        <f t="shared" si="0"/>
        <v>0.86</v>
      </c>
      <c r="K6" s="123">
        <f t="shared" si="0"/>
        <v>0.86</v>
      </c>
      <c r="L6" s="123">
        <f t="shared" si="0"/>
        <v>0.86</v>
      </c>
      <c r="M6" s="123">
        <f t="shared" si="0"/>
        <v>0.86</v>
      </c>
      <c r="N6" s="120"/>
      <c r="O6" s="120"/>
      <c r="P6" s="121"/>
      <c r="R6" s="122">
        <f>+$AE$5</f>
        <v>0.8</v>
      </c>
      <c r="S6" s="123">
        <f>+$AE$5</f>
        <v>0.8</v>
      </c>
      <c r="T6" s="123">
        <f t="shared" ref="T6:AC6" si="1">+$AE$5</f>
        <v>0.8</v>
      </c>
      <c r="U6" s="123">
        <f t="shared" si="1"/>
        <v>0.8</v>
      </c>
      <c r="V6" s="123">
        <f t="shared" si="1"/>
        <v>0.8</v>
      </c>
      <c r="W6" s="123">
        <f t="shared" si="1"/>
        <v>0.8</v>
      </c>
      <c r="X6" s="123">
        <f t="shared" si="1"/>
        <v>0.8</v>
      </c>
      <c r="Y6" s="123">
        <f t="shared" si="1"/>
        <v>0.8</v>
      </c>
      <c r="Z6" s="123">
        <f t="shared" si="1"/>
        <v>0.8</v>
      </c>
      <c r="AA6" s="123">
        <f t="shared" si="1"/>
        <v>0.8</v>
      </c>
      <c r="AB6" s="123">
        <f t="shared" si="1"/>
        <v>0.8</v>
      </c>
      <c r="AC6" s="123">
        <f t="shared" si="1"/>
        <v>0.8</v>
      </c>
      <c r="AD6" s="120"/>
      <c r="AE6" s="120"/>
      <c r="AF6" s="121"/>
    </row>
    <row r="7" spans="2:32" s="107" customFormat="1" x14ac:dyDescent="0.25">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row>
    <row r="8" spans="2:32" s="107" customFormat="1"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row>
    <row r="9" spans="2:32" s="107" customFormat="1"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row>
    <row r="10" spans="2:32" s="107" customFormat="1"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row>
    <row r="11" spans="2:32" s="107" customFormat="1"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row>
    <row r="12" spans="2:32" s="107" customFormat="1"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row>
    <row r="13" spans="2:32" s="107" customFormat="1"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row>
    <row r="14" spans="2:32" s="107" customFormat="1"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row>
    <row r="15" spans="2:32" s="107" customFormat="1"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row>
    <row r="16" spans="2:32" s="107" customFormat="1"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row>
    <row r="17" spans="2:32" s="107" customFormat="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row>
    <row r="18" spans="2:32" s="107" customFormat="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row>
    <row r="19" spans="2:32" s="107" customFormat="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row>
    <row r="20" spans="2:32" s="107" customFormat="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row>
    <row r="21" spans="2:32" s="107" customFormat="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row>
    <row r="22" spans="2:32"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row>
    <row r="23" spans="2:32"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row>
    <row r="24" spans="2:32"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row>
    <row r="25" spans="2:32" s="107" customFormat="1" ht="273" customHeight="1" x14ac:dyDescent="0.25">
      <c r="B25" s="365" t="s">
        <v>93</v>
      </c>
      <c r="C25" s="365"/>
      <c r="D25" s="377" t="s">
        <v>425</v>
      </c>
      <c r="E25" s="378"/>
      <c r="F25" s="378"/>
      <c r="G25" s="378"/>
      <c r="H25" s="378"/>
      <c r="I25" s="378"/>
      <c r="J25" s="378"/>
      <c r="K25" s="378"/>
      <c r="L25" s="378"/>
      <c r="M25" s="378"/>
      <c r="N25" s="378"/>
      <c r="O25" s="378"/>
      <c r="P25" s="379"/>
      <c r="R25" s="365" t="s">
        <v>93</v>
      </c>
      <c r="S25" s="365"/>
      <c r="T25" s="377" t="s">
        <v>435</v>
      </c>
      <c r="U25" s="378"/>
      <c r="V25" s="378"/>
      <c r="W25" s="378"/>
      <c r="X25" s="378"/>
      <c r="Y25" s="378"/>
      <c r="Z25" s="378"/>
      <c r="AA25" s="378"/>
      <c r="AB25" s="378"/>
      <c r="AC25" s="378"/>
      <c r="AD25" s="378"/>
      <c r="AE25" s="378"/>
      <c r="AF25" s="379"/>
    </row>
    <row r="26" spans="2:32" s="107" customFormat="1" ht="273" customHeight="1" x14ac:dyDescent="0.25">
      <c r="B26" s="365" t="s">
        <v>94</v>
      </c>
      <c r="C26" s="365"/>
      <c r="D26" s="377" t="s">
        <v>426</v>
      </c>
      <c r="E26" s="378"/>
      <c r="F26" s="378"/>
      <c r="G26" s="378"/>
      <c r="H26" s="378"/>
      <c r="I26" s="378"/>
      <c r="J26" s="378"/>
      <c r="K26" s="378"/>
      <c r="L26" s="378"/>
      <c r="M26" s="378"/>
      <c r="N26" s="378"/>
      <c r="O26" s="378"/>
      <c r="P26" s="379"/>
      <c r="R26" s="365" t="s">
        <v>94</v>
      </c>
      <c r="S26" s="365"/>
      <c r="T26" s="377" t="s">
        <v>436</v>
      </c>
      <c r="U26" s="378"/>
      <c r="V26" s="378"/>
      <c r="W26" s="378"/>
      <c r="X26" s="378"/>
      <c r="Y26" s="378"/>
      <c r="Z26" s="378"/>
      <c r="AA26" s="378"/>
      <c r="AB26" s="378"/>
      <c r="AC26" s="378"/>
      <c r="AD26" s="378"/>
      <c r="AE26" s="378"/>
      <c r="AF26" s="379"/>
    </row>
    <row r="27" spans="2:32" s="107" customFormat="1" ht="320.25" customHeight="1" x14ac:dyDescent="0.25">
      <c r="B27" s="365" t="s">
        <v>95</v>
      </c>
      <c r="C27" s="365"/>
      <c r="D27" s="377" t="s">
        <v>427</v>
      </c>
      <c r="E27" s="378"/>
      <c r="F27" s="378"/>
      <c r="G27" s="378"/>
      <c r="H27" s="378"/>
      <c r="I27" s="378"/>
      <c r="J27" s="378"/>
      <c r="K27" s="378"/>
      <c r="L27" s="378"/>
      <c r="M27" s="378"/>
      <c r="N27" s="378"/>
      <c r="O27" s="378"/>
      <c r="P27" s="379"/>
      <c r="R27" s="365" t="s">
        <v>95</v>
      </c>
      <c r="S27" s="365"/>
      <c r="T27" s="377" t="s">
        <v>437</v>
      </c>
      <c r="U27" s="378"/>
      <c r="V27" s="378"/>
      <c r="W27" s="378"/>
      <c r="X27" s="378"/>
      <c r="Y27" s="378"/>
      <c r="Z27" s="378"/>
      <c r="AA27" s="378"/>
      <c r="AB27" s="378"/>
      <c r="AC27" s="378"/>
      <c r="AD27" s="378"/>
      <c r="AE27" s="378"/>
      <c r="AF27" s="379"/>
    </row>
    <row r="28" spans="2:32" s="107" customFormat="1" ht="273" customHeight="1" x14ac:dyDescent="0.25">
      <c r="B28" s="365" t="s">
        <v>96</v>
      </c>
      <c r="C28" s="365"/>
      <c r="D28" s="377" t="s">
        <v>428</v>
      </c>
      <c r="E28" s="378"/>
      <c r="F28" s="378"/>
      <c r="G28" s="378"/>
      <c r="H28" s="378"/>
      <c r="I28" s="378"/>
      <c r="J28" s="378"/>
      <c r="K28" s="378"/>
      <c r="L28" s="378"/>
      <c r="M28" s="378"/>
      <c r="N28" s="378"/>
      <c r="O28" s="378"/>
      <c r="P28" s="379"/>
      <c r="R28" s="365" t="s">
        <v>96</v>
      </c>
      <c r="S28" s="365"/>
      <c r="T28" s="377" t="s">
        <v>438</v>
      </c>
      <c r="U28" s="378"/>
      <c r="V28" s="378"/>
      <c r="W28" s="378"/>
      <c r="X28" s="378"/>
      <c r="Y28" s="378"/>
      <c r="Z28" s="378"/>
      <c r="AA28" s="378"/>
      <c r="AB28" s="378"/>
      <c r="AC28" s="378"/>
      <c r="AD28" s="378"/>
      <c r="AE28" s="378"/>
      <c r="AF28" s="379"/>
    </row>
    <row r="29" spans="2:32" s="107" customFormat="1" ht="273" customHeight="1" x14ac:dyDescent="0.25">
      <c r="B29" s="365" t="s">
        <v>115</v>
      </c>
      <c r="C29" s="365"/>
      <c r="D29" s="377" t="s">
        <v>429</v>
      </c>
      <c r="E29" s="378"/>
      <c r="F29" s="378"/>
      <c r="G29" s="378"/>
      <c r="H29" s="378"/>
      <c r="I29" s="378"/>
      <c r="J29" s="378"/>
      <c r="K29" s="378"/>
      <c r="L29" s="378"/>
      <c r="M29" s="378"/>
      <c r="N29" s="378"/>
      <c r="O29" s="378"/>
      <c r="P29" s="379"/>
      <c r="R29" s="365" t="s">
        <v>115</v>
      </c>
      <c r="S29" s="365"/>
      <c r="T29" s="377" t="s">
        <v>439</v>
      </c>
      <c r="U29" s="378"/>
      <c r="V29" s="378"/>
      <c r="W29" s="378"/>
      <c r="X29" s="378"/>
      <c r="Y29" s="378"/>
      <c r="Z29" s="378"/>
      <c r="AA29" s="378"/>
      <c r="AB29" s="378"/>
      <c r="AC29" s="378"/>
      <c r="AD29" s="378"/>
      <c r="AE29" s="378"/>
      <c r="AF29" s="379"/>
    </row>
    <row r="30" spans="2:32" s="107" customFormat="1" ht="237.75" customHeight="1" x14ac:dyDescent="0.25">
      <c r="B30" s="365" t="s">
        <v>112</v>
      </c>
      <c r="C30" s="365"/>
      <c r="D30" s="377" t="s">
        <v>430</v>
      </c>
      <c r="E30" s="378"/>
      <c r="F30" s="378"/>
      <c r="G30" s="378"/>
      <c r="H30" s="378"/>
      <c r="I30" s="378"/>
      <c r="J30" s="378"/>
      <c r="K30" s="378"/>
      <c r="L30" s="378"/>
      <c r="M30" s="378"/>
      <c r="N30" s="378"/>
      <c r="O30" s="378"/>
      <c r="P30" s="379"/>
      <c r="R30" s="365" t="s">
        <v>112</v>
      </c>
      <c r="S30" s="365"/>
      <c r="T30" s="377" t="s">
        <v>440</v>
      </c>
      <c r="U30" s="378"/>
      <c r="V30" s="378"/>
      <c r="W30" s="378"/>
      <c r="X30" s="378"/>
      <c r="Y30" s="378"/>
      <c r="Z30" s="378"/>
      <c r="AA30" s="378"/>
      <c r="AB30" s="378"/>
      <c r="AC30" s="378"/>
      <c r="AD30" s="378"/>
      <c r="AE30" s="378"/>
      <c r="AF30" s="379"/>
    </row>
    <row r="31" spans="2:32" s="107" customFormat="1" ht="293.25" customHeight="1" x14ac:dyDescent="0.25">
      <c r="B31" s="365" t="s">
        <v>117</v>
      </c>
      <c r="C31" s="365"/>
      <c r="D31" s="377" t="s">
        <v>431</v>
      </c>
      <c r="E31" s="378"/>
      <c r="F31" s="378"/>
      <c r="G31" s="378"/>
      <c r="H31" s="378"/>
      <c r="I31" s="378"/>
      <c r="J31" s="378"/>
      <c r="K31" s="378"/>
      <c r="L31" s="378"/>
      <c r="M31" s="378"/>
      <c r="N31" s="378"/>
      <c r="O31" s="378"/>
      <c r="P31" s="379"/>
      <c r="R31" s="365" t="s">
        <v>117</v>
      </c>
      <c r="S31" s="365"/>
      <c r="T31" s="377" t="s">
        <v>441</v>
      </c>
      <c r="U31" s="378"/>
      <c r="V31" s="378"/>
      <c r="W31" s="378"/>
      <c r="X31" s="378"/>
      <c r="Y31" s="378"/>
      <c r="Z31" s="378"/>
      <c r="AA31" s="378"/>
      <c r="AB31" s="378"/>
      <c r="AC31" s="378"/>
      <c r="AD31" s="378"/>
      <c r="AE31" s="378"/>
      <c r="AF31" s="379"/>
    </row>
    <row r="32" spans="2:32" s="107" customFormat="1" ht="273" customHeight="1" x14ac:dyDescent="0.25">
      <c r="B32" s="365" t="s">
        <v>68</v>
      </c>
      <c r="C32" s="365"/>
      <c r="D32" s="377" t="s">
        <v>432</v>
      </c>
      <c r="E32" s="378"/>
      <c r="F32" s="378"/>
      <c r="G32" s="378"/>
      <c r="H32" s="378"/>
      <c r="I32" s="378"/>
      <c r="J32" s="378"/>
      <c r="K32" s="378"/>
      <c r="L32" s="378"/>
      <c r="M32" s="378"/>
      <c r="N32" s="378"/>
      <c r="O32" s="378"/>
      <c r="P32" s="379"/>
      <c r="R32" s="365" t="s">
        <v>68</v>
      </c>
      <c r="S32" s="365"/>
      <c r="T32" s="377" t="s">
        <v>440</v>
      </c>
      <c r="U32" s="378"/>
      <c r="V32" s="378"/>
      <c r="W32" s="378"/>
      <c r="X32" s="378"/>
      <c r="Y32" s="378"/>
      <c r="Z32" s="378"/>
      <c r="AA32" s="378"/>
      <c r="AB32" s="378"/>
      <c r="AC32" s="378"/>
      <c r="AD32" s="378"/>
      <c r="AE32" s="378"/>
      <c r="AF32" s="379"/>
    </row>
    <row r="33" spans="2:32" s="107" customFormat="1" ht="279.75" customHeight="1" x14ac:dyDescent="0.25">
      <c r="B33" s="365" t="s">
        <v>69</v>
      </c>
      <c r="C33" s="365"/>
      <c r="D33" s="377" t="s">
        <v>433</v>
      </c>
      <c r="E33" s="378"/>
      <c r="F33" s="378"/>
      <c r="G33" s="378"/>
      <c r="H33" s="378"/>
      <c r="I33" s="378"/>
      <c r="J33" s="378"/>
      <c r="K33" s="378"/>
      <c r="L33" s="378"/>
      <c r="M33" s="378"/>
      <c r="N33" s="378"/>
      <c r="O33" s="378"/>
      <c r="P33" s="379"/>
      <c r="R33" s="365" t="s">
        <v>69</v>
      </c>
      <c r="S33" s="365"/>
      <c r="T33" s="377" t="s">
        <v>440</v>
      </c>
      <c r="U33" s="378"/>
      <c r="V33" s="378"/>
      <c r="W33" s="378"/>
      <c r="X33" s="378"/>
      <c r="Y33" s="378"/>
      <c r="Z33" s="378"/>
      <c r="AA33" s="378"/>
      <c r="AB33" s="378"/>
      <c r="AC33" s="378"/>
      <c r="AD33" s="378"/>
      <c r="AE33" s="378"/>
      <c r="AF33" s="379"/>
    </row>
    <row r="34" spans="2:32" s="107" customFormat="1" ht="234.75" customHeight="1" x14ac:dyDescent="0.25">
      <c r="B34" s="365" t="s">
        <v>70</v>
      </c>
      <c r="C34" s="365"/>
      <c r="D34" s="377" t="s">
        <v>434</v>
      </c>
      <c r="E34" s="378"/>
      <c r="F34" s="378"/>
      <c r="G34" s="378"/>
      <c r="H34" s="378"/>
      <c r="I34" s="378"/>
      <c r="J34" s="378"/>
      <c r="K34" s="378"/>
      <c r="L34" s="378"/>
      <c r="M34" s="378"/>
      <c r="N34" s="378"/>
      <c r="O34" s="378"/>
      <c r="P34" s="379"/>
      <c r="R34" s="365" t="s">
        <v>70</v>
      </c>
      <c r="S34" s="365"/>
      <c r="T34" s="377" t="s">
        <v>440</v>
      </c>
      <c r="U34" s="378"/>
      <c r="V34" s="378"/>
      <c r="W34" s="378"/>
      <c r="X34" s="378"/>
      <c r="Y34" s="378"/>
      <c r="Z34" s="378"/>
      <c r="AA34" s="378"/>
      <c r="AB34" s="378"/>
      <c r="AC34" s="378"/>
      <c r="AD34" s="378"/>
      <c r="AE34" s="378"/>
      <c r="AF34" s="379"/>
    </row>
    <row r="35" spans="2:32" s="107" customFormat="1" ht="249.75" customHeight="1" x14ac:dyDescent="0.25">
      <c r="B35" s="365" t="s">
        <v>71</v>
      </c>
      <c r="C35" s="365"/>
      <c r="D35" s="377" t="s">
        <v>461</v>
      </c>
      <c r="E35" s="378"/>
      <c r="F35" s="378"/>
      <c r="G35" s="378"/>
      <c r="H35" s="378"/>
      <c r="I35" s="378"/>
      <c r="J35" s="378"/>
      <c r="K35" s="378"/>
      <c r="L35" s="378"/>
      <c r="M35" s="378"/>
      <c r="N35" s="378"/>
      <c r="O35" s="378"/>
      <c r="P35" s="379"/>
      <c r="R35" s="365" t="s">
        <v>71</v>
      </c>
      <c r="S35" s="365"/>
      <c r="T35" s="377" t="s">
        <v>463</v>
      </c>
      <c r="U35" s="378"/>
      <c r="V35" s="378"/>
      <c r="W35" s="378"/>
      <c r="X35" s="378"/>
      <c r="Y35" s="378"/>
      <c r="Z35" s="378"/>
      <c r="AA35" s="378"/>
      <c r="AB35" s="378"/>
      <c r="AC35" s="378"/>
      <c r="AD35" s="378"/>
      <c r="AE35" s="378"/>
      <c r="AF35" s="379"/>
    </row>
    <row r="36" spans="2:32" s="107" customFormat="1" ht="273" customHeight="1" x14ac:dyDescent="0.25">
      <c r="B36" s="365" t="s">
        <v>219</v>
      </c>
      <c r="C36" s="365"/>
      <c r="D36" s="377" t="s">
        <v>462</v>
      </c>
      <c r="E36" s="378"/>
      <c r="F36" s="378"/>
      <c r="G36" s="378"/>
      <c r="H36" s="378"/>
      <c r="I36" s="378"/>
      <c r="J36" s="378"/>
      <c r="K36" s="378"/>
      <c r="L36" s="378"/>
      <c r="M36" s="378"/>
      <c r="N36" s="378"/>
      <c r="O36" s="378"/>
      <c r="P36" s="379"/>
      <c r="R36" s="365" t="s">
        <v>219</v>
      </c>
      <c r="S36" s="365"/>
      <c r="T36" s="377" t="s">
        <v>464</v>
      </c>
      <c r="U36" s="378"/>
      <c r="V36" s="378"/>
      <c r="W36" s="378"/>
      <c r="X36" s="378"/>
      <c r="Y36" s="378"/>
      <c r="Z36" s="378"/>
      <c r="AA36" s="378"/>
      <c r="AB36" s="378"/>
      <c r="AC36" s="378"/>
      <c r="AD36" s="378"/>
      <c r="AE36" s="378"/>
      <c r="AF36" s="379"/>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G1" zoomScale="85" zoomScaleNormal="85" workbookViewId="0">
      <selection activeCell="AA4" sqref="AA4"/>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11" width="8.42578125" style="83" customWidth="1"/>
    <col min="12" max="13" width="9.42578125" style="83" customWidth="1"/>
    <col min="14" max="14" width="14.7109375" style="83" customWidth="1"/>
    <col min="15" max="15" width="9.28515625" style="83" customWidth="1"/>
    <col min="16" max="16" width="9.42578125" style="83" customWidth="1"/>
    <col min="17" max="17" width="5.5703125" style="83" customWidth="1"/>
    <col min="18" max="18" width="6.140625" style="97" customWidth="1"/>
    <col min="19" max="20" width="6" style="97" customWidth="1"/>
    <col min="21" max="22" width="5.85546875" style="97" customWidth="1"/>
    <col min="23" max="23" width="6.28515625" style="97" customWidth="1"/>
    <col min="24" max="24" width="5.28515625" style="97" customWidth="1"/>
    <col min="25" max="25" width="6.425781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7" customFormat="1" ht="14.25" customHeight="1" x14ac:dyDescent="0.25">
      <c r="B1" s="345" t="s">
        <v>468</v>
      </c>
      <c r="C1" s="345"/>
      <c r="D1" s="345"/>
      <c r="E1" s="345"/>
      <c r="F1" s="345"/>
      <c r="G1" s="345"/>
      <c r="H1" s="345"/>
      <c r="I1" s="345"/>
      <c r="J1" s="345"/>
      <c r="K1" s="345"/>
      <c r="L1" s="345"/>
      <c r="M1" s="345"/>
      <c r="N1" s="345"/>
      <c r="O1" s="345"/>
      <c r="P1" s="345"/>
      <c r="R1" s="345" t="s">
        <v>274</v>
      </c>
      <c r="S1" s="345"/>
      <c r="T1" s="345"/>
      <c r="U1" s="345"/>
      <c r="V1" s="345"/>
      <c r="W1" s="345"/>
      <c r="X1" s="345"/>
      <c r="Y1" s="345"/>
      <c r="Z1" s="345"/>
      <c r="AA1" s="345"/>
      <c r="AB1" s="345"/>
      <c r="AC1" s="345"/>
      <c r="AD1" s="345"/>
      <c r="AE1" s="345"/>
      <c r="AF1" s="345"/>
    </row>
    <row r="2" spans="2:32" s="107" customFormat="1" ht="23.25" customHeight="1" x14ac:dyDescent="0.25">
      <c r="B2" s="364"/>
      <c r="C2" s="364"/>
      <c r="D2" s="364"/>
      <c r="E2" s="364"/>
      <c r="F2" s="364"/>
      <c r="G2" s="364"/>
      <c r="H2" s="364"/>
      <c r="I2" s="364"/>
      <c r="J2" s="364"/>
      <c r="K2" s="364"/>
      <c r="L2" s="364"/>
      <c r="M2" s="364"/>
      <c r="N2" s="364"/>
      <c r="O2" s="364"/>
      <c r="P2" s="364"/>
      <c r="R2" s="364"/>
      <c r="S2" s="364"/>
      <c r="T2" s="364"/>
      <c r="U2" s="364"/>
      <c r="V2" s="364"/>
      <c r="W2" s="364"/>
      <c r="X2" s="364"/>
      <c r="Y2" s="364"/>
      <c r="Z2" s="364"/>
      <c r="AA2" s="364"/>
      <c r="AB2" s="364"/>
      <c r="AC2" s="364"/>
      <c r="AD2" s="364"/>
      <c r="AE2" s="364"/>
      <c r="AF2" s="364"/>
    </row>
    <row r="3" spans="2:32" s="107" customFormat="1" ht="15" x14ac:dyDescent="0.25">
      <c r="B3" s="360" t="s">
        <v>202</v>
      </c>
      <c r="C3" s="360"/>
      <c r="D3" s="360"/>
      <c r="E3" s="360"/>
      <c r="F3" s="360"/>
      <c r="G3" s="360"/>
      <c r="H3" s="360"/>
      <c r="I3" s="360"/>
      <c r="J3" s="360"/>
      <c r="K3" s="360"/>
      <c r="L3" s="360"/>
      <c r="M3" s="360"/>
      <c r="N3" s="360"/>
      <c r="O3" s="360"/>
      <c r="P3" s="360"/>
      <c r="R3" s="360" t="s">
        <v>202</v>
      </c>
      <c r="S3" s="360"/>
      <c r="T3" s="360"/>
      <c r="U3" s="360"/>
      <c r="V3" s="360"/>
      <c r="W3" s="360"/>
      <c r="X3" s="360"/>
      <c r="Y3" s="360"/>
      <c r="Z3" s="360"/>
      <c r="AA3" s="360"/>
      <c r="AB3" s="360"/>
      <c r="AC3" s="360"/>
      <c r="AD3" s="360"/>
      <c r="AE3" s="360"/>
      <c r="AF3" s="360"/>
    </row>
    <row r="4" spans="2:32" s="107" customFormat="1" ht="27.75" customHeight="1" x14ac:dyDescent="0.25">
      <c r="B4" s="148" t="s">
        <v>203</v>
      </c>
      <c r="C4" s="148" t="s">
        <v>204</v>
      </c>
      <c r="D4" s="148" t="s">
        <v>205</v>
      </c>
      <c r="E4" s="148" t="s">
        <v>206</v>
      </c>
      <c r="F4" s="148" t="s">
        <v>207</v>
      </c>
      <c r="G4" s="148" t="s">
        <v>208</v>
      </c>
      <c r="H4" s="148" t="s">
        <v>209</v>
      </c>
      <c r="I4" s="148" t="s">
        <v>210</v>
      </c>
      <c r="J4" s="148" t="s">
        <v>211</v>
      </c>
      <c r="K4" s="148" t="s">
        <v>212</v>
      </c>
      <c r="L4" s="148" t="s">
        <v>213</v>
      </c>
      <c r="M4" s="148" t="s">
        <v>214</v>
      </c>
      <c r="N4" s="148" t="s">
        <v>215</v>
      </c>
      <c r="O4" s="148" t="s">
        <v>216</v>
      </c>
      <c r="P4" s="148" t="s">
        <v>217</v>
      </c>
      <c r="R4" s="148" t="s">
        <v>203</v>
      </c>
      <c r="S4" s="148" t="s">
        <v>204</v>
      </c>
      <c r="T4" s="148" t="s">
        <v>205</v>
      </c>
      <c r="U4" s="148" t="s">
        <v>206</v>
      </c>
      <c r="V4" s="148" t="s">
        <v>207</v>
      </c>
      <c r="W4" s="148" t="s">
        <v>208</v>
      </c>
      <c r="X4" s="148" t="s">
        <v>209</v>
      </c>
      <c r="Y4" s="148" t="s">
        <v>210</v>
      </c>
      <c r="Z4" s="148" t="s">
        <v>211</v>
      </c>
      <c r="AA4" s="148" t="s">
        <v>212</v>
      </c>
      <c r="AB4" s="148" t="s">
        <v>213</v>
      </c>
      <c r="AC4" s="148" t="s">
        <v>214</v>
      </c>
      <c r="AD4" s="148" t="s">
        <v>215</v>
      </c>
      <c r="AE4" s="148" t="s">
        <v>216</v>
      </c>
      <c r="AF4" s="148" t="s">
        <v>217</v>
      </c>
    </row>
    <row r="5" spans="2:32" s="118" customFormat="1" ht="27" customHeight="1" x14ac:dyDescent="0.25">
      <c r="B5" s="255">
        <v>39343</v>
      </c>
      <c r="C5" s="255">
        <f>30363+B5</f>
        <v>69706</v>
      </c>
      <c r="D5" s="255">
        <f>16914+C5</f>
        <v>86620</v>
      </c>
      <c r="E5" s="256">
        <v>136613</v>
      </c>
      <c r="F5" s="256">
        <v>161686</v>
      </c>
      <c r="G5" s="256">
        <v>192800</v>
      </c>
      <c r="H5" s="256">
        <v>240848</v>
      </c>
      <c r="I5" s="256">
        <v>260605</v>
      </c>
      <c r="J5" s="256">
        <v>285448</v>
      </c>
      <c r="K5" s="256">
        <v>305183</v>
      </c>
      <c r="L5" s="256">
        <v>310151</v>
      </c>
      <c r="M5" s="256">
        <v>321352</v>
      </c>
      <c r="N5" s="257">
        <f>+M5</f>
        <v>321352</v>
      </c>
      <c r="O5" s="257">
        <v>306000</v>
      </c>
      <c r="P5" s="114"/>
      <c r="R5" s="241" t="s">
        <v>187</v>
      </c>
      <c r="S5" s="241" t="s">
        <v>187</v>
      </c>
      <c r="T5" s="241" t="s">
        <v>187</v>
      </c>
      <c r="U5" s="236">
        <v>0</v>
      </c>
      <c r="V5" s="241" t="s">
        <v>187</v>
      </c>
      <c r="W5" s="241" t="s">
        <v>187</v>
      </c>
      <c r="X5" s="241">
        <v>0</v>
      </c>
      <c r="Y5" s="241" t="s">
        <v>187</v>
      </c>
      <c r="Z5" s="241" t="s">
        <v>187</v>
      </c>
      <c r="AA5" s="241">
        <v>1</v>
      </c>
      <c r="AB5" s="241" t="s">
        <v>187</v>
      </c>
      <c r="AC5" s="241" t="s">
        <v>187</v>
      </c>
      <c r="AD5" s="114">
        <f>+AVERAGE(S5:AC5)</f>
        <v>0.33333333333333331</v>
      </c>
      <c r="AE5" s="114">
        <v>0.8</v>
      </c>
      <c r="AF5" s="114">
        <v>1</v>
      </c>
    </row>
    <row r="6" spans="2:32" s="107" customFormat="1" ht="12" customHeight="1" x14ac:dyDescent="0.2">
      <c r="B6" s="122">
        <f>+$O$5</f>
        <v>306000</v>
      </c>
      <c r="C6" s="123">
        <f t="shared" ref="C6:M6" si="0">+$O$5</f>
        <v>306000</v>
      </c>
      <c r="D6" s="123">
        <f t="shared" si="0"/>
        <v>306000</v>
      </c>
      <c r="E6" s="123">
        <f t="shared" si="0"/>
        <v>306000</v>
      </c>
      <c r="F6" s="123">
        <f t="shared" si="0"/>
        <v>306000</v>
      </c>
      <c r="G6" s="123">
        <f t="shared" si="0"/>
        <v>306000</v>
      </c>
      <c r="H6" s="123">
        <f t="shared" si="0"/>
        <v>306000</v>
      </c>
      <c r="I6" s="123">
        <f t="shared" si="0"/>
        <v>306000</v>
      </c>
      <c r="J6" s="123">
        <f t="shared" si="0"/>
        <v>306000</v>
      </c>
      <c r="K6" s="123">
        <f t="shared" si="0"/>
        <v>306000</v>
      </c>
      <c r="L6" s="123">
        <f t="shared" si="0"/>
        <v>306000</v>
      </c>
      <c r="M6" s="123">
        <f t="shared" si="0"/>
        <v>306000</v>
      </c>
      <c r="N6" s="120"/>
      <c r="O6" s="120"/>
      <c r="P6" s="121"/>
      <c r="R6" s="122">
        <f>+$AE$5</f>
        <v>0.8</v>
      </c>
      <c r="S6" s="123">
        <f>+$AE$5</f>
        <v>0.8</v>
      </c>
      <c r="T6" s="123">
        <f t="shared" ref="T6:AC6" si="1">+$AE$5</f>
        <v>0.8</v>
      </c>
      <c r="U6" s="123">
        <f t="shared" si="1"/>
        <v>0.8</v>
      </c>
      <c r="V6" s="123">
        <f t="shared" si="1"/>
        <v>0.8</v>
      </c>
      <c r="W6" s="123">
        <f t="shared" si="1"/>
        <v>0.8</v>
      </c>
      <c r="X6" s="123">
        <f t="shared" si="1"/>
        <v>0.8</v>
      </c>
      <c r="Y6" s="123">
        <f t="shared" si="1"/>
        <v>0.8</v>
      </c>
      <c r="Z6" s="123">
        <f t="shared" si="1"/>
        <v>0.8</v>
      </c>
      <c r="AA6" s="123">
        <f t="shared" si="1"/>
        <v>0.8</v>
      </c>
      <c r="AB6" s="123">
        <f t="shared" si="1"/>
        <v>0.8</v>
      </c>
      <c r="AC6" s="123">
        <f t="shared" si="1"/>
        <v>0.8</v>
      </c>
      <c r="AD6" s="120"/>
      <c r="AE6" s="120"/>
      <c r="AF6" s="121"/>
    </row>
    <row r="7" spans="2:32" s="107" customFormat="1" x14ac:dyDescent="0.25">
      <c r="B7" s="353"/>
      <c r="C7" s="354"/>
      <c r="D7" s="354"/>
      <c r="E7" s="354"/>
      <c r="F7" s="354"/>
      <c r="G7" s="354"/>
      <c r="H7" s="354"/>
      <c r="I7" s="354"/>
      <c r="J7" s="354"/>
      <c r="K7" s="354"/>
      <c r="L7" s="354"/>
      <c r="M7" s="354"/>
      <c r="N7" s="354"/>
      <c r="O7" s="354"/>
      <c r="P7" s="355"/>
      <c r="R7" s="353"/>
      <c r="S7" s="354"/>
      <c r="T7" s="354"/>
      <c r="U7" s="354"/>
      <c r="V7" s="354"/>
      <c r="W7" s="354"/>
      <c r="X7" s="354"/>
      <c r="Y7" s="354"/>
      <c r="Z7" s="354"/>
      <c r="AA7" s="354"/>
      <c r="AB7" s="354"/>
      <c r="AC7" s="354"/>
      <c r="AD7" s="354"/>
      <c r="AE7" s="354"/>
      <c r="AF7" s="355"/>
    </row>
    <row r="8" spans="2:32" s="107" customFormat="1" x14ac:dyDescent="0.25">
      <c r="B8" s="353"/>
      <c r="C8" s="354"/>
      <c r="D8" s="354"/>
      <c r="E8" s="354"/>
      <c r="F8" s="354"/>
      <c r="G8" s="354"/>
      <c r="H8" s="354"/>
      <c r="I8" s="354"/>
      <c r="J8" s="354"/>
      <c r="K8" s="354"/>
      <c r="L8" s="354"/>
      <c r="M8" s="354"/>
      <c r="N8" s="354"/>
      <c r="O8" s="354"/>
      <c r="P8" s="355"/>
      <c r="R8" s="353"/>
      <c r="S8" s="354"/>
      <c r="T8" s="354"/>
      <c r="U8" s="354"/>
      <c r="V8" s="354"/>
      <c r="W8" s="354"/>
      <c r="X8" s="354"/>
      <c r="Y8" s="354"/>
      <c r="Z8" s="354"/>
      <c r="AA8" s="354"/>
      <c r="AB8" s="354"/>
      <c r="AC8" s="354"/>
      <c r="AD8" s="354"/>
      <c r="AE8" s="354"/>
      <c r="AF8" s="355"/>
    </row>
    <row r="9" spans="2:32" s="107" customFormat="1" x14ac:dyDescent="0.25">
      <c r="B9" s="353"/>
      <c r="C9" s="354"/>
      <c r="D9" s="354"/>
      <c r="E9" s="354"/>
      <c r="F9" s="354"/>
      <c r="G9" s="354"/>
      <c r="H9" s="354"/>
      <c r="I9" s="354"/>
      <c r="J9" s="354"/>
      <c r="K9" s="354"/>
      <c r="L9" s="354"/>
      <c r="M9" s="354"/>
      <c r="N9" s="354"/>
      <c r="O9" s="354"/>
      <c r="P9" s="355"/>
      <c r="R9" s="353"/>
      <c r="S9" s="354"/>
      <c r="T9" s="354"/>
      <c r="U9" s="354"/>
      <c r="V9" s="354"/>
      <c r="W9" s="354"/>
      <c r="X9" s="354"/>
      <c r="Y9" s="354"/>
      <c r="Z9" s="354"/>
      <c r="AA9" s="354"/>
      <c r="AB9" s="354"/>
      <c r="AC9" s="354"/>
      <c r="AD9" s="354"/>
      <c r="AE9" s="354"/>
      <c r="AF9" s="355"/>
    </row>
    <row r="10" spans="2:32" s="107" customFormat="1" x14ac:dyDescent="0.25">
      <c r="B10" s="353"/>
      <c r="C10" s="354"/>
      <c r="D10" s="354"/>
      <c r="E10" s="354"/>
      <c r="F10" s="354"/>
      <c r="G10" s="354"/>
      <c r="H10" s="354"/>
      <c r="I10" s="354"/>
      <c r="J10" s="354"/>
      <c r="K10" s="354"/>
      <c r="L10" s="354"/>
      <c r="M10" s="354"/>
      <c r="N10" s="354"/>
      <c r="O10" s="354"/>
      <c r="P10" s="355"/>
      <c r="R10" s="353"/>
      <c r="S10" s="354"/>
      <c r="T10" s="354"/>
      <c r="U10" s="354"/>
      <c r="V10" s="354"/>
      <c r="W10" s="354"/>
      <c r="X10" s="354"/>
      <c r="Y10" s="354"/>
      <c r="Z10" s="354"/>
      <c r="AA10" s="354"/>
      <c r="AB10" s="354"/>
      <c r="AC10" s="354"/>
      <c r="AD10" s="354"/>
      <c r="AE10" s="354"/>
      <c r="AF10" s="355"/>
    </row>
    <row r="11" spans="2:32" s="107" customFormat="1" x14ac:dyDescent="0.25">
      <c r="B11" s="353"/>
      <c r="C11" s="354"/>
      <c r="D11" s="354"/>
      <c r="E11" s="354"/>
      <c r="F11" s="354"/>
      <c r="G11" s="354"/>
      <c r="H11" s="354"/>
      <c r="I11" s="354"/>
      <c r="J11" s="354"/>
      <c r="K11" s="354"/>
      <c r="L11" s="354"/>
      <c r="M11" s="354"/>
      <c r="N11" s="354"/>
      <c r="O11" s="354"/>
      <c r="P11" s="355"/>
      <c r="R11" s="353"/>
      <c r="S11" s="354"/>
      <c r="T11" s="354"/>
      <c r="U11" s="354"/>
      <c r="V11" s="354"/>
      <c r="W11" s="354"/>
      <c r="X11" s="354"/>
      <c r="Y11" s="354"/>
      <c r="Z11" s="354"/>
      <c r="AA11" s="354"/>
      <c r="AB11" s="354"/>
      <c r="AC11" s="354"/>
      <c r="AD11" s="354"/>
      <c r="AE11" s="354"/>
      <c r="AF11" s="355"/>
    </row>
    <row r="12" spans="2:32" s="107" customFormat="1" x14ac:dyDescent="0.25">
      <c r="B12" s="353"/>
      <c r="C12" s="354"/>
      <c r="D12" s="354"/>
      <c r="E12" s="354"/>
      <c r="F12" s="354"/>
      <c r="G12" s="354"/>
      <c r="H12" s="354"/>
      <c r="I12" s="354"/>
      <c r="J12" s="354"/>
      <c r="K12" s="354"/>
      <c r="L12" s="354"/>
      <c r="M12" s="354"/>
      <c r="N12" s="354"/>
      <c r="O12" s="354"/>
      <c r="P12" s="355"/>
      <c r="R12" s="353"/>
      <c r="S12" s="354"/>
      <c r="T12" s="354"/>
      <c r="U12" s="354"/>
      <c r="V12" s="354"/>
      <c r="W12" s="354"/>
      <c r="X12" s="354"/>
      <c r="Y12" s="354"/>
      <c r="Z12" s="354"/>
      <c r="AA12" s="354"/>
      <c r="AB12" s="354"/>
      <c r="AC12" s="354"/>
      <c r="AD12" s="354"/>
      <c r="AE12" s="354"/>
      <c r="AF12" s="355"/>
    </row>
    <row r="13" spans="2:32" s="107" customFormat="1" x14ac:dyDescent="0.25">
      <c r="B13" s="353"/>
      <c r="C13" s="354"/>
      <c r="D13" s="354"/>
      <c r="E13" s="354"/>
      <c r="F13" s="354"/>
      <c r="G13" s="354"/>
      <c r="H13" s="354"/>
      <c r="I13" s="354"/>
      <c r="J13" s="354"/>
      <c r="K13" s="354"/>
      <c r="L13" s="354"/>
      <c r="M13" s="354"/>
      <c r="N13" s="354"/>
      <c r="O13" s="354"/>
      <c r="P13" s="355"/>
      <c r="R13" s="353"/>
      <c r="S13" s="354"/>
      <c r="T13" s="354"/>
      <c r="U13" s="354"/>
      <c r="V13" s="354"/>
      <c r="W13" s="354"/>
      <c r="X13" s="354"/>
      <c r="Y13" s="354"/>
      <c r="Z13" s="354"/>
      <c r="AA13" s="354"/>
      <c r="AB13" s="354"/>
      <c r="AC13" s="354"/>
      <c r="AD13" s="354"/>
      <c r="AE13" s="354"/>
      <c r="AF13" s="355"/>
    </row>
    <row r="14" spans="2:32" s="107" customFormat="1" x14ac:dyDescent="0.25">
      <c r="B14" s="353"/>
      <c r="C14" s="354"/>
      <c r="D14" s="354"/>
      <c r="E14" s="354"/>
      <c r="F14" s="354"/>
      <c r="G14" s="354"/>
      <c r="H14" s="354"/>
      <c r="I14" s="354"/>
      <c r="J14" s="354"/>
      <c r="K14" s="354"/>
      <c r="L14" s="354"/>
      <c r="M14" s="354"/>
      <c r="N14" s="354"/>
      <c r="O14" s="354"/>
      <c r="P14" s="355"/>
      <c r="R14" s="353"/>
      <c r="S14" s="354"/>
      <c r="T14" s="354"/>
      <c r="U14" s="354"/>
      <c r="V14" s="354"/>
      <c r="W14" s="354"/>
      <c r="X14" s="354"/>
      <c r="Y14" s="354"/>
      <c r="Z14" s="354"/>
      <c r="AA14" s="354"/>
      <c r="AB14" s="354"/>
      <c r="AC14" s="354"/>
      <c r="AD14" s="354"/>
      <c r="AE14" s="354"/>
      <c r="AF14" s="355"/>
    </row>
    <row r="15" spans="2:32" s="107" customFormat="1" x14ac:dyDescent="0.25">
      <c r="B15" s="353"/>
      <c r="C15" s="354"/>
      <c r="D15" s="354"/>
      <c r="E15" s="354"/>
      <c r="F15" s="354"/>
      <c r="G15" s="354"/>
      <c r="H15" s="354"/>
      <c r="I15" s="354"/>
      <c r="J15" s="354"/>
      <c r="K15" s="354"/>
      <c r="L15" s="354"/>
      <c r="M15" s="354"/>
      <c r="N15" s="354"/>
      <c r="O15" s="354"/>
      <c r="P15" s="355"/>
      <c r="R15" s="353"/>
      <c r="S15" s="354"/>
      <c r="T15" s="354"/>
      <c r="U15" s="354"/>
      <c r="V15" s="354"/>
      <c r="W15" s="354"/>
      <c r="X15" s="354"/>
      <c r="Y15" s="354"/>
      <c r="Z15" s="354"/>
      <c r="AA15" s="354"/>
      <c r="AB15" s="354"/>
      <c r="AC15" s="354"/>
      <c r="AD15" s="354"/>
      <c r="AE15" s="354"/>
      <c r="AF15" s="355"/>
    </row>
    <row r="16" spans="2:32" s="107" customFormat="1" x14ac:dyDescent="0.25">
      <c r="B16" s="353"/>
      <c r="C16" s="354"/>
      <c r="D16" s="354"/>
      <c r="E16" s="354"/>
      <c r="F16" s="354"/>
      <c r="G16" s="354"/>
      <c r="H16" s="354"/>
      <c r="I16" s="354"/>
      <c r="J16" s="354"/>
      <c r="K16" s="354"/>
      <c r="L16" s="354"/>
      <c r="M16" s="354"/>
      <c r="N16" s="354"/>
      <c r="O16" s="354"/>
      <c r="P16" s="355"/>
      <c r="R16" s="353"/>
      <c r="S16" s="354"/>
      <c r="T16" s="354"/>
      <c r="U16" s="354"/>
      <c r="V16" s="354"/>
      <c r="W16" s="354"/>
      <c r="X16" s="354"/>
      <c r="Y16" s="354"/>
      <c r="Z16" s="354"/>
      <c r="AA16" s="354"/>
      <c r="AB16" s="354"/>
      <c r="AC16" s="354"/>
      <c r="AD16" s="354"/>
      <c r="AE16" s="354"/>
      <c r="AF16" s="355"/>
    </row>
    <row r="17" spans="2:32" s="107" customFormat="1" x14ac:dyDescent="0.25">
      <c r="B17" s="353"/>
      <c r="C17" s="354"/>
      <c r="D17" s="354"/>
      <c r="E17" s="354"/>
      <c r="F17" s="354"/>
      <c r="G17" s="354"/>
      <c r="H17" s="354"/>
      <c r="I17" s="354"/>
      <c r="J17" s="354"/>
      <c r="K17" s="354"/>
      <c r="L17" s="354"/>
      <c r="M17" s="354"/>
      <c r="N17" s="354"/>
      <c r="O17" s="354"/>
      <c r="P17" s="355"/>
      <c r="R17" s="353"/>
      <c r="S17" s="354"/>
      <c r="T17" s="354"/>
      <c r="U17" s="354"/>
      <c r="V17" s="354"/>
      <c r="W17" s="354"/>
      <c r="X17" s="354"/>
      <c r="Y17" s="354"/>
      <c r="Z17" s="354"/>
      <c r="AA17" s="354"/>
      <c r="AB17" s="354"/>
      <c r="AC17" s="354"/>
      <c r="AD17" s="354"/>
      <c r="AE17" s="354"/>
      <c r="AF17" s="355"/>
    </row>
    <row r="18" spans="2:32" s="107" customFormat="1" x14ac:dyDescent="0.25">
      <c r="B18" s="353"/>
      <c r="C18" s="354"/>
      <c r="D18" s="354"/>
      <c r="E18" s="354"/>
      <c r="F18" s="354"/>
      <c r="G18" s="354"/>
      <c r="H18" s="354"/>
      <c r="I18" s="354"/>
      <c r="J18" s="354"/>
      <c r="K18" s="354"/>
      <c r="L18" s="354"/>
      <c r="M18" s="354"/>
      <c r="N18" s="354"/>
      <c r="O18" s="354"/>
      <c r="P18" s="355"/>
      <c r="R18" s="353"/>
      <c r="S18" s="354"/>
      <c r="T18" s="354"/>
      <c r="U18" s="354"/>
      <c r="V18" s="354"/>
      <c r="W18" s="354"/>
      <c r="X18" s="354"/>
      <c r="Y18" s="354"/>
      <c r="Z18" s="354"/>
      <c r="AA18" s="354"/>
      <c r="AB18" s="354"/>
      <c r="AC18" s="354"/>
      <c r="AD18" s="354"/>
      <c r="AE18" s="354"/>
      <c r="AF18" s="355"/>
    </row>
    <row r="19" spans="2:32" s="107" customFormat="1" x14ac:dyDescent="0.25">
      <c r="B19" s="353"/>
      <c r="C19" s="354"/>
      <c r="D19" s="354"/>
      <c r="E19" s="354"/>
      <c r="F19" s="354"/>
      <c r="G19" s="354"/>
      <c r="H19" s="354"/>
      <c r="I19" s="354"/>
      <c r="J19" s="354"/>
      <c r="K19" s="354"/>
      <c r="L19" s="354"/>
      <c r="M19" s="354"/>
      <c r="N19" s="354"/>
      <c r="O19" s="354"/>
      <c r="P19" s="355"/>
      <c r="R19" s="353"/>
      <c r="S19" s="354"/>
      <c r="T19" s="354"/>
      <c r="U19" s="354"/>
      <c r="V19" s="354"/>
      <c r="W19" s="354"/>
      <c r="X19" s="354"/>
      <c r="Y19" s="354"/>
      <c r="Z19" s="354"/>
      <c r="AA19" s="354"/>
      <c r="AB19" s="354"/>
      <c r="AC19" s="354"/>
      <c r="AD19" s="354"/>
      <c r="AE19" s="354"/>
      <c r="AF19" s="355"/>
    </row>
    <row r="20" spans="2:32" s="107" customFormat="1" x14ac:dyDescent="0.25">
      <c r="B20" s="353"/>
      <c r="C20" s="354"/>
      <c r="D20" s="354"/>
      <c r="E20" s="354"/>
      <c r="F20" s="354"/>
      <c r="G20" s="354"/>
      <c r="H20" s="354"/>
      <c r="I20" s="354"/>
      <c r="J20" s="354"/>
      <c r="K20" s="354"/>
      <c r="L20" s="354"/>
      <c r="M20" s="354"/>
      <c r="N20" s="354"/>
      <c r="O20" s="354"/>
      <c r="P20" s="355"/>
      <c r="R20" s="353"/>
      <c r="S20" s="354"/>
      <c r="T20" s="354"/>
      <c r="U20" s="354"/>
      <c r="V20" s="354"/>
      <c r="W20" s="354"/>
      <c r="X20" s="354"/>
      <c r="Y20" s="354"/>
      <c r="Z20" s="354"/>
      <c r="AA20" s="354"/>
      <c r="AB20" s="354"/>
      <c r="AC20" s="354"/>
      <c r="AD20" s="354"/>
      <c r="AE20" s="354"/>
      <c r="AF20" s="355"/>
    </row>
    <row r="21" spans="2:32" s="107" customFormat="1" x14ac:dyDescent="0.25">
      <c r="B21" s="353"/>
      <c r="C21" s="354"/>
      <c r="D21" s="354"/>
      <c r="E21" s="354"/>
      <c r="F21" s="354"/>
      <c r="G21" s="354"/>
      <c r="H21" s="354"/>
      <c r="I21" s="354"/>
      <c r="J21" s="354"/>
      <c r="K21" s="354"/>
      <c r="L21" s="354"/>
      <c r="M21" s="354"/>
      <c r="N21" s="354"/>
      <c r="O21" s="354"/>
      <c r="P21" s="355"/>
      <c r="R21" s="353"/>
      <c r="S21" s="354"/>
      <c r="T21" s="354"/>
      <c r="U21" s="354"/>
      <c r="V21" s="354"/>
      <c r="W21" s="354"/>
      <c r="X21" s="354"/>
      <c r="Y21" s="354"/>
      <c r="Z21" s="354"/>
      <c r="AA21" s="354"/>
      <c r="AB21" s="354"/>
      <c r="AC21" s="354"/>
      <c r="AD21" s="354"/>
      <c r="AE21" s="354"/>
      <c r="AF21" s="355"/>
    </row>
    <row r="22" spans="2:32" x14ac:dyDescent="0.2">
      <c r="B22" s="353"/>
      <c r="C22" s="354"/>
      <c r="D22" s="354"/>
      <c r="E22" s="354"/>
      <c r="F22" s="354"/>
      <c r="G22" s="354"/>
      <c r="H22" s="354"/>
      <c r="I22" s="354"/>
      <c r="J22" s="354"/>
      <c r="K22" s="354"/>
      <c r="L22" s="354"/>
      <c r="M22" s="354"/>
      <c r="N22" s="354"/>
      <c r="O22" s="354"/>
      <c r="P22" s="355"/>
      <c r="R22" s="353"/>
      <c r="S22" s="354"/>
      <c r="T22" s="354"/>
      <c r="U22" s="354"/>
      <c r="V22" s="354"/>
      <c r="W22" s="354"/>
      <c r="X22" s="354"/>
      <c r="Y22" s="354"/>
      <c r="Z22" s="354"/>
      <c r="AA22" s="354"/>
      <c r="AB22" s="354"/>
      <c r="AC22" s="354"/>
      <c r="AD22" s="354"/>
      <c r="AE22" s="354"/>
      <c r="AF22" s="355"/>
    </row>
    <row r="23" spans="2:32" ht="47.25" customHeight="1" x14ac:dyDescent="0.2">
      <c r="B23" s="356"/>
      <c r="C23" s="357"/>
      <c r="D23" s="357"/>
      <c r="E23" s="357"/>
      <c r="F23" s="357"/>
      <c r="G23" s="357"/>
      <c r="H23" s="357"/>
      <c r="I23" s="357"/>
      <c r="J23" s="357"/>
      <c r="K23" s="357"/>
      <c r="L23" s="357"/>
      <c r="M23" s="357"/>
      <c r="N23" s="357"/>
      <c r="O23" s="357"/>
      <c r="P23" s="358"/>
      <c r="R23" s="356"/>
      <c r="S23" s="357"/>
      <c r="T23" s="357"/>
      <c r="U23" s="357"/>
      <c r="V23" s="357"/>
      <c r="W23" s="357"/>
      <c r="X23" s="357"/>
      <c r="Y23" s="357"/>
      <c r="Z23" s="357"/>
      <c r="AA23" s="357"/>
      <c r="AB23" s="357"/>
      <c r="AC23" s="357"/>
      <c r="AD23" s="357"/>
      <c r="AE23" s="357"/>
      <c r="AF23" s="358"/>
    </row>
    <row r="24" spans="2:32" ht="15" x14ac:dyDescent="0.25">
      <c r="B24" s="348" t="s">
        <v>218</v>
      </c>
      <c r="C24" s="348"/>
      <c r="D24" s="348"/>
      <c r="E24" s="348"/>
      <c r="F24" s="348"/>
      <c r="G24" s="348"/>
      <c r="H24" s="348"/>
      <c r="I24" s="348"/>
      <c r="J24" s="348"/>
      <c r="K24" s="348"/>
      <c r="L24" s="348"/>
      <c r="M24" s="348"/>
      <c r="N24" s="348"/>
      <c r="O24" s="348"/>
      <c r="P24" s="348"/>
      <c r="R24" s="348" t="s">
        <v>218</v>
      </c>
      <c r="S24" s="348"/>
      <c r="T24" s="348"/>
      <c r="U24" s="348"/>
      <c r="V24" s="348"/>
      <c r="W24" s="348"/>
      <c r="X24" s="348"/>
      <c r="Y24" s="348"/>
      <c r="Z24" s="348"/>
      <c r="AA24" s="348"/>
      <c r="AB24" s="348"/>
      <c r="AC24" s="348"/>
      <c r="AD24" s="348"/>
      <c r="AE24" s="348"/>
      <c r="AF24" s="348"/>
    </row>
    <row r="25" spans="2:32" s="107" customFormat="1" ht="36" customHeight="1" x14ac:dyDescent="0.25">
      <c r="B25" s="380" t="s">
        <v>469</v>
      </c>
      <c r="C25" s="381"/>
      <c r="D25" s="386" t="s">
        <v>470</v>
      </c>
      <c r="E25" s="387"/>
      <c r="F25" s="387"/>
      <c r="G25" s="387"/>
      <c r="H25" s="387"/>
      <c r="I25" s="387"/>
      <c r="J25" s="387"/>
      <c r="K25" s="387"/>
      <c r="L25" s="387"/>
      <c r="M25" s="387"/>
      <c r="N25" s="387"/>
      <c r="O25" s="387"/>
      <c r="P25" s="388"/>
      <c r="R25" s="365" t="s">
        <v>93</v>
      </c>
      <c r="S25" s="365"/>
      <c r="T25" s="395" t="s">
        <v>313</v>
      </c>
      <c r="U25" s="396"/>
      <c r="V25" s="396"/>
      <c r="W25" s="396"/>
      <c r="X25" s="396"/>
      <c r="Y25" s="396"/>
      <c r="Z25" s="396"/>
      <c r="AA25" s="396"/>
      <c r="AB25" s="396"/>
      <c r="AC25" s="396"/>
      <c r="AD25" s="396"/>
      <c r="AE25" s="396"/>
      <c r="AF25" s="397"/>
    </row>
    <row r="26" spans="2:32" s="107" customFormat="1" ht="36" customHeight="1" x14ac:dyDescent="0.25">
      <c r="B26" s="382"/>
      <c r="C26" s="383"/>
      <c r="D26" s="389"/>
      <c r="E26" s="390"/>
      <c r="F26" s="390"/>
      <c r="G26" s="390"/>
      <c r="H26" s="390"/>
      <c r="I26" s="390"/>
      <c r="J26" s="390"/>
      <c r="K26" s="390"/>
      <c r="L26" s="390"/>
      <c r="M26" s="390"/>
      <c r="N26" s="390"/>
      <c r="O26" s="390"/>
      <c r="P26" s="391"/>
      <c r="R26" s="365" t="s">
        <v>94</v>
      </c>
      <c r="S26" s="365"/>
      <c r="T26" s="395" t="s">
        <v>321</v>
      </c>
      <c r="U26" s="396"/>
      <c r="V26" s="396"/>
      <c r="W26" s="396"/>
      <c r="X26" s="396"/>
      <c r="Y26" s="396"/>
      <c r="Z26" s="396"/>
      <c r="AA26" s="396"/>
      <c r="AB26" s="396"/>
      <c r="AC26" s="396"/>
      <c r="AD26" s="396"/>
      <c r="AE26" s="396"/>
      <c r="AF26" s="397"/>
    </row>
    <row r="27" spans="2:32" s="107" customFormat="1" ht="24" customHeight="1" x14ac:dyDescent="0.25">
      <c r="B27" s="384"/>
      <c r="C27" s="385"/>
      <c r="D27" s="392"/>
      <c r="E27" s="393"/>
      <c r="F27" s="393"/>
      <c r="G27" s="393"/>
      <c r="H27" s="393"/>
      <c r="I27" s="393"/>
      <c r="J27" s="393"/>
      <c r="K27" s="393"/>
      <c r="L27" s="393"/>
      <c r="M27" s="393"/>
      <c r="N27" s="393"/>
      <c r="O27" s="393"/>
      <c r="P27" s="394"/>
      <c r="R27" s="365" t="s">
        <v>95</v>
      </c>
      <c r="S27" s="365"/>
      <c r="T27" s="395" t="s">
        <v>322</v>
      </c>
      <c r="U27" s="396"/>
      <c r="V27" s="396"/>
      <c r="W27" s="396"/>
      <c r="X27" s="396"/>
      <c r="Y27" s="396"/>
      <c r="Z27" s="396"/>
      <c r="AA27" s="396"/>
      <c r="AB27" s="396"/>
      <c r="AC27" s="396"/>
      <c r="AD27" s="396"/>
      <c r="AE27" s="396"/>
      <c r="AF27" s="397"/>
    </row>
    <row r="28" spans="2:32" s="107" customFormat="1" ht="33" customHeight="1" x14ac:dyDescent="0.25">
      <c r="B28" s="380" t="s">
        <v>471</v>
      </c>
      <c r="C28" s="381"/>
      <c r="D28" s="386" t="s">
        <v>472</v>
      </c>
      <c r="E28" s="387"/>
      <c r="F28" s="387"/>
      <c r="G28" s="387"/>
      <c r="H28" s="387"/>
      <c r="I28" s="387"/>
      <c r="J28" s="387"/>
      <c r="K28" s="387"/>
      <c r="L28" s="387"/>
      <c r="M28" s="387"/>
      <c r="N28" s="387"/>
      <c r="O28" s="387"/>
      <c r="P28" s="388"/>
      <c r="R28" s="365" t="s">
        <v>96</v>
      </c>
      <c r="S28" s="365"/>
      <c r="T28" s="399" t="s">
        <v>417</v>
      </c>
      <c r="U28" s="400"/>
      <c r="V28" s="400"/>
      <c r="W28" s="400"/>
      <c r="X28" s="400"/>
      <c r="Y28" s="400"/>
      <c r="Z28" s="400"/>
      <c r="AA28" s="400"/>
      <c r="AB28" s="400"/>
      <c r="AC28" s="400"/>
      <c r="AD28" s="400"/>
      <c r="AE28" s="400"/>
      <c r="AF28" s="401"/>
    </row>
    <row r="29" spans="2:32" s="107" customFormat="1" ht="33" customHeight="1" x14ac:dyDescent="0.25">
      <c r="B29" s="382"/>
      <c r="C29" s="383"/>
      <c r="D29" s="389"/>
      <c r="E29" s="390"/>
      <c r="F29" s="390"/>
      <c r="G29" s="390"/>
      <c r="H29" s="390"/>
      <c r="I29" s="390"/>
      <c r="J29" s="390"/>
      <c r="K29" s="390"/>
      <c r="L29" s="390"/>
      <c r="M29" s="390"/>
      <c r="N29" s="390"/>
      <c r="O29" s="390"/>
      <c r="P29" s="391"/>
      <c r="R29" s="365" t="s">
        <v>115</v>
      </c>
      <c r="S29" s="365"/>
      <c r="T29" s="395" t="s">
        <v>418</v>
      </c>
      <c r="U29" s="396"/>
      <c r="V29" s="396"/>
      <c r="W29" s="396"/>
      <c r="X29" s="396"/>
      <c r="Y29" s="396"/>
      <c r="Z29" s="396"/>
      <c r="AA29" s="396"/>
      <c r="AB29" s="396"/>
      <c r="AC29" s="396"/>
      <c r="AD29" s="396"/>
      <c r="AE29" s="396"/>
      <c r="AF29" s="397"/>
    </row>
    <row r="30" spans="2:32" s="107" customFormat="1" ht="33" customHeight="1" x14ac:dyDescent="0.25">
      <c r="B30" s="384"/>
      <c r="C30" s="385"/>
      <c r="D30" s="392"/>
      <c r="E30" s="393"/>
      <c r="F30" s="393"/>
      <c r="G30" s="393"/>
      <c r="H30" s="393"/>
      <c r="I30" s="393"/>
      <c r="J30" s="393"/>
      <c r="K30" s="393"/>
      <c r="L30" s="393"/>
      <c r="M30" s="393"/>
      <c r="N30" s="393"/>
      <c r="O30" s="393"/>
      <c r="P30" s="394"/>
      <c r="R30" s="365" t="s">
        <v>112</v>
      </c>
      <c r="S30" s="365"/>
      <c r="T30" s="395" t="s">
        <v>419</v>
      </c>
      <c r="U30" s="396"/>
      <c r="V30" s="396"/>
      <c r="W30" s="396"/>
      <c r="X30" s="396"/>
      <c r="Y30" s="396"/>
      <c r="Z30" s="396"/>
      <c r="AA30" s="396"/>
      <c r="AB30" s="396"/>
      <c r="AC30" s="396"/>
      <c r="AD30" s="396"/>
      <c r="AE30" s="396"/>
      <c r="AF30" s="397"/>
    </row>
    <row r="31" spans="2:32" s="107" customFormat="1" ht="49.5" customHeight="1" x14ac:dyDescent="0.25">
      <c r="B31" s="380" t="s">
        <v>473</v>
      </c>
      <c r="C31" s="381"/>
      <c r="D31" s="386" t="s">
        <v>474</v>
      </c>
      <c r="E31" s="387"/>
      <c r="F31" s="387"/>
      <c r="G31" s="387"/>
      <c r="H31" s="387"/>
      <c r="I31" s="387"/>
      <c r="J31" s="387"/>
      <c r="K31" s="387"/>
      <c r="L31" s="387"/>
      <c r="M31" s="387"/>
      <c r="N31" s="387"/>
      <c r="O31" s="387"/>
      <c r="P31" s="388"/>
      <c r="R31" s="365" t="s">
        <v>117</v>
      </c>
      <c r="S31" s="365"/>
      <c r="T31" s="395" t="s">
        <v>479</v>
      </c>
      <c r="U31" s="396"/>
      <c r="V31" s="396"/>
      <c r="W31" s="396"/>
      <c r="X31" s="396"/>
      <c r="Y31" s="396"/>
      <c r="Z31" s="396"/>
      <c r="AA31" s="396"/>
      <c r="AB31" s="396"/>
      <c r="AC31" s="396"/>
      <c r="AD31" s="396"/>
      <c r="AE31" s="396"/>
      <c r="AF31" s="397"/>
    </row>
    <row r="32" spans="2:32" s="107" customFormat="1" ht="27" customHeight="1" x14ac:dyDescent="0.25">
      <c r="B32" s="382"/>
      <c r="C32" s="383"/>
      <c r="D32" s="389"/>
      <c r="E32" s="390"/>
      <c r="F32" s="390"/>
      <c r="G32" s="390"/>
      <c r="H32" s="390"/>
      <c r="I32" s="390"/>
      <c r="J32" s="390"/>
      <c r="K32" s="390"/>
      <c r="L32" s="390"/>
      <c r="M32" s="390"/>
      <c r="N32" s="390"/>
      <c r="O32" s="390"/>
      <c r="P32" s="391"/>
      <c r="R32" s="365" t="s">
        <v>68</v>
      </c>
      <c r="S32" s="365"/>
      <c r="T32" s="395" t="s">
        <v>420</v>
      </c>
      <c r="U32" s="396"/>
      <c r="V32" s="396"/>
      <c r="W32" s="396"/>
      <c r="X32" s="396"/>
      <c r="Y32" s="396"/>
      <c r="Z32" s="396"/>
      <c r="AA32" s="396"/>
      <c r="AB32" s="396"/>
      <c r="AC32" s="396"/>
      <c r="AD32" s="396"/>
      <c r="AE32" s="396"/>
      <c r="AF32" s="397"/>
    </row>
    <row r="33" spans="2:32" s="107" customFormat="1" ht="27" customHeight="1" x14ac:dyDescent="0.25">
      <c r="B33" s="384"/>
      <c r="C33" s="385"/>
      <c r="D33" s="392"/>
      <c r="E33" s="393"/>
      <c r="F33" s="393"/>
      <c r="G33" s="393"/>
      <c r="H33" s="393"/>
      <c r="I33" s="393"/>
      <c r="J33" s="393"/>
      <c r="K33" s="393"/>
      <c r="L33" s="393"/>
      <c r="M33" s="393"/>
      <c r="N33" s="393"/>
      <c r="O33" s="393"/>
      <c r="P33" s="394"/>
      <c r="R33" s="365" t="s">
        <v>69</v>
      </c>
      <c r="S33" s="365"/>
      <c r="T33" s="395" t="s">
        <v>421</v>
      </c>
      <c r="U33" s="396"/>
      <c r="V33" s="396"/>
      <c r="W33" s="396"/>
      <c r="X33" s="396"/>
      <c r="Y33" s="396"/>
      <c r="Z33" s="396"/>
      <c r="AA33" s="396"/>
      <c r="AB33" s="396"/>
      <c r="AC33" s="396"/>
      <c r="AD33" s="396"/>
      <c r="AE33" s="396"/>
      <c r="AF33" s="397"/>
    </row>
    <row r="34" spans="2:32" s="107" customFormat="1" ht="120.75" customHeight="1" x14ac:dyDescent="0.25">
      <c r="B34" s="380" t="s">
        <v>475</v>
      </c>
      <c r="C34" s="381"/>
      <c r="D34" s="386" t="s">
        <v>476</v>
      </c>
      <c r="E34" s="387"/>
      <c r="F34" s="387"/>
      <c r="G34" s="387"/>
      <c r="H34" s="387"/>
      <c r="I34" s="387"/>
      <c r="J34" s="387"/>
      <c r="K34" s="387"/>
      <c r="L34" s="387"/>
      <c r="M34" s="387"/>
      <c r="N34" s="387"/>
      <c r="O34" s="387"/>
      <c r="P34" s="388"/>
      <c r="R34" s="365" t="s">
        <v>70</v>
      </c>
      <c r="S34" s="365"/>
      <c r="T34" s="395" t="s">
        <v>451</v>
      </c>
      <c r="U34" s="396"/>
      <c r="V34" s="396"/>
      <c r="W34" s="396"/>
      <c r="X34" s="396"/>
      <c r="Y34" s="396"/>
      <c r="Z34" s="396"/>
      <c r="AA34" s="396"/>
      <c r="AB34" s="396"/>
      <c r="AC34" s="396"/>
      <c r="AD34" s="396"/>
      <c r="AE34" s="396"/>
      <c r="AF34" s="397"/>
    </row>
    <row r="35" spans="2:32" s="107" customFormat="1" ht="17.45" customHeight="1" x14ac:dyDescent="0.25">
      <c r="B35" s="382"/>
      <c r="C35" s="383"/>
      <c r="D35" s="389"/>
      <c r="E35" s="390"/>
      <c r="F35" s="390"/>
      <c r="G35" s="390"/>
      <c r="H35" s="390"/>
      <c r="I35" s="390"/>
      <c r="J35" s="390"/>
      <c r="K35" s="390"/>
      <c r="L35" s="390"/>
      <c r="M35" s="390"/>
      <c r="N35" s="390"/>
      <c r="O35" s="390"/>
      <c r="P35" s="391"/>
      <c r="R35" s="365" t="s">
        <v>71</v>
      </c>
      <c r="S35" s="365"/>
      <c r="T35" s="398" t="s">
        <v>452</v>
      </c>
      <c r="U35" s="398"/>
      <c r="V35" s="398"/>
      <c r="W35" s="398"/>
      <c r="X35" s="398"/>
      <c r="Y35" s="398"/>
      <c r="Z35" s="398"/>
      <c r="AA35" s="398"/>
      <c r="AB35" s="398"/>
      <c r="AC35" s="398"/>
      <c r="AD35" s="398"/>
      <c r="AE35" s="398"/>
      <c r="AF35" s="398"/>
    </row>
    <row r="36" spans="2:32" s="107" customFormat="1" ht="17.45" customHeight="1" x14ac:dyDescent="0.25">
      <c r="B36" s="384"/>
      <c r="C36" s="385"/>
      <c r="D36" s="392"/>
      <c r="E36" s="393"/>
      <c r="F36" s="393"/>
      <c r="G36" s="393"/>
      <c r="H36" s="393"/>
      <c r="I36" s="393"/>
      <c r="J36" s="393"/>
      <c r="K36" s="393"/>
      <c r="L36" s="393"/>
      <c r="M36" s="393"/>
      <c r="N36" s="393"/>
      <c r="O36" s="393"/>
      <c r="P36" s="394"/>
      <c r="R36" s="365" t="s">
        <v>219</v>
      </c>
      <c r="S36" s="365"/>
      <c r="T36" s="398" t="s">
        <v>478</v>
      </c>
      <c r="U36" s="398"/>
      <c r="V36" s="398"/>
      <c r="W36" s="398"/>
      <c r="X36" s="398"/>
      <c r="Y36" s="398"/>
      <c r="Z36" s="398"/>
      <c r="AA36" s="398"/>
      <c r="AB36" s="398"/>
      <c r="AC36" s="398"/>
      <c r="AD36" s="398"/>
      <c r="AE36" s="398"/>
      <c r="AF36" s="398"/>
    </row>
  </sheetData>
  <mergeCells count="40">
    <mergeCell ref="B1:P2"/>
    <mergeCell ref="B3:P3"/>
    <mergeCell ref="B24:P24"/>
    <mergeCell ref="B7:P23"/>
    <mergeCell ref="R26:S26"/>
    <mergeCell ref="R1:AF2"/>
    <mergeCell ref="R3:AF3"/>
    <mergeCell ref="R7:AF23"/>
    <mergeCell ref="R24:AF24"/>
    <mergeCell ref="R25:S25"/>
    <mergeCell ref="T25:AF25"/>
    <mergeCell ref="B25:C27"/>
    <mergeCell ref="D25:P27"/>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 ref="B28:C30"/>
    <mergeCell ref="D28:P30"/>
    <mergeCell ref="B31:C33"/>
    <mergeCell ref="D31:P33"/>
    <mergeCell ref="B34:C36"/>
    <mergeCell ref="D34:P36"/>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DH</vt:lpstr>
      <vt:lpstr>Comp</vt:lpstr>
      <vt:lpstr>Gráficos</vt:lpstr>
      <vt:lpstr>Mtto</vt:lpstr>
      <vt:lpstr>SI</vt:lpstr>
      <vt:lpstr>RESUMEN-</vt:lpstr>
      <vt:lpstr>Resumen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LIZETH OSPINO</cp:lastModifiedBy>
  <dcterms:created xsi:type="dcterms:W3CDTF">2014-05-27T02:14:09Z</dcterms:created>
  <dcterms:modified xsi:type="dcterms:W3CDTF">2021-03-05T12:44:12Z</dcterms:modified>
</cp:coreProperties>
</file>