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mendoza\Documents\Documentos Auditoria - Henoc Mendoza\Desktop\Inventario de Tanques\Indicadores SIG\"/>
    </mc:Choice>
  </mc:AlternateContent>
  <xr:revisionPtr revIDLastSave="0" documentId="13_ncr:1_{9BD8BE05-25C2-4724-B5BB-3BB86D846EA7}" xr6:coauthVersionLast="47" xr6:coauthVersionMax="47" xr10:uidLastSave="{00000000-0000-0000-0000-000000000000}"/>
  <bookViews>
    <workbookView xWindow="-120" yWindow="-120" windowWidth="20730" windowHeight="11160" firstSheet="2" activeTab="7" xr2:uid="{00000000-000D-0000-FFFF-FFFF00000000}"/>
  </bookViews>
  <sheets>
    <sheet name="E vs D 2014" sheetId="1" r:id="rId1"/>
    <sheet name="E vs D 2015" sheetId="2" r:id="rId2"/>
    <sheet name="E vs D 2016" sheetId="3" r:id="rId3"/>
    <sheet name="E vs D 2017" sheetId="4" r:id="rId4"/>
    <sheet name="E vs D 2018" sheetId="5" r:id="rId5"/>
    <sheet name="E vs D 2019" sheetId="6" r:id="rId6"/>
    <sheet name="E vs D 2020" sheetId="7" r:id="rId7"/>
    <sheet name="E vs D 2021" sheetId="9" r:id="rId8"/>
    <sheet name="Hoja1" sheetId="8" r:id="rId9"/>
  </sheets>
  <calcPr calcId="181029"/>
</workbook>
</file>

<file path=xl/calcChain.xml><?xml version="1.0" encoding="utf-8"?>
<calcChain xmlns="http://schemas.openxmlformats.org/spreadsheetml/2006/main">
  <c r="L76" i="9" l="1"/>
  <c r="K76" i="9"/>
  <c r="K98" i="9" l="1"/>
  <c r="L98" i="9" s="1"/>
  <c r="K93" i="9"/>
  <c r="L93" i="9" s="1"/>
  <c r="K94" i="9"/>
  <c r="L94" i="9" s="1"/>
  <c r="K95" i="9"/>
  <c r="L95" i="9" s="1"/>
  <c r="K96" i="9"/>
  <c r="L96" i="9" s="1"/>
  <c r="K97" i="9"/>
  <c r="L97" i="9" s="1"/>
  <c r="K92" i="9"/>
  <c r="L92" i="9" s="1"/>
  <c r="K90" i="9"/>
  <c r="L90" i="9" s="1"/>
  <c r="K91" i="9"/>
  <c r="L91" i="9" s="1"/>
  <c r="K89" i="9"/>
  <c r="L89" i="9" s="1"/>
  <c r="K87" i="9"/>
  <c r="L87" i="9" s="1"/>
  <c r="K88" i="9"/>
  <c r="L88" i="9" s="1"/>
  <c r="K86" i="9" l="1"/>
  <c r="L86" i="9" s="1"/>
  <c r="K85" i="9"/>
  <c r="L85" i="9" s="1"/>
  <c r="K84" i="9"/>
  <c r="L84" i="9" s="1"/>
  <c r="J81" i="9"/>
  <c r="I81" i="9"/>
  <c r="K83" i="9"/>
  <c r="L83" i="9" s="1"/>
  <c r="K82" i="9"/>
  <c r="L82" i="9" s="1"/>
  <c r="K73" i="9"/>
  <c r="L73" i="9" s="1"/>
  <c r="K72" i="9"/>
  <c r="L72" i="9" s="1"/>
  <c r="K71" i="9"/>
  <c r="L71" i="9" s="1"/>
  <c r="K78" i="9"/>
  <c r="L78" i="9" s="1"/>
  <c r="K79" i="9"/>
  <c r="L79" i="9" s="1"/>
  <c r="K80" i="9"/>
  <c r="L80" i="9" s="1"/>
  <c r="K77" i="9"/>
  <c r="L77" i="9" s="1"/>
  <c r="K70" i="9"/>
  <c r="L70" i="9" s="1"/>
  <c r="K69" i="9"/>
  <c r="L69" i="9" s="1"/>
  <c r="K81" i="9" l="1"/>
  <c r="L81" i="9" s="1"/>
  <c r="J65" i="9"/>
  <c r="I65" i="9"/>
  <c r="K68" i="9"/>
  <c r="L68" i="9" s="1"/>
  <c r="K67" i="9"/>
  <c r="L67" i="9" s="1"/>
  <c r="K66" i="9"/>
  <c r="L66" i="9" s="1"/>
  <c r="K64" i="9"/>
  <c r="L64" i="9" s="1"/>
  <c r="K63" i="9"/>
  <c r="L63" i="9" s="1"/>
  <c r="K62" i="9"/>
  <c r="L62" i="9" s="1"/>
  <c r="K61" i="9"/>
  <c r="L61" i="9" s="1"/>
  <c r="K60" i="9"/>
  <c r="L60" i="9" s="1"/>
  <c r="K65" i="9" l="1"/>
  <c r="L65" i="9" s="1"/>
  <c r="K55" i="9"/>
  <c r="L55" i="9" s="1"/>
  <c r="K56" i="9"/>
  <c r="L56" i="9" s="1"/>
  <c r="K57" i="9"/>
  <c r="L57" i="9" s="1"/>
  <c r="K58" i="9"/>
  <c r="L58" i="9" s="1"/>
  <c r="K59" i="9"/>
  <c r="L59" i="9" s="1"/>
  <c r="K54" i="9"/>
  <c r="L54" i="9" s="1"/>
  <c r="K53" i="9"/>
  <c r="L53" i="9" s="1"/>
  <c r="K52" i="9"/>
  <c r="L52" i="9" s="1"/>
  <c r="K51" i="9"/>
  <c r="L51" i="9" s="1"/>
  <c r="K50" i="9"/>
  <c r="L50" i="9" s="1"/>
  <c r="K48" i="9"/>
  <c r="L48" i="9" s="1"/>
  <c r="K49" i="9"/>
  <c r="L49" i="9" s="1"/>
  <c r="K47" i="9"/>
  <c r="L47" i="9" s="1"/>
  <c r="K46" i="9"/>
  <c r="L46" i="9" s="1"/>
  <c r="K45" i="9"/>
  <c r="L45" i="9" s="1"/>
  <c r="K40" i="9" l="1"/>
  <c r="L40" i="9" s="1"/>
  <c r="K41" i="9"/>
  <c r="L41" i="9" s="1"/>
  <c r="K42" i="9"/>
  <c r="L42" i="9" s="1"/>
  <c r="K39" i="9"/>
  <c r="L39" i="9" s="1"/>
  <c r="K38" i="9"/>
  <c r="L38" i="9" s="1"/>
  <c r="K35" i="9"/>
  <c r="L35" i="9" s="1"/>
  <c r="K36" i="9"/>
  <c r="L36" i="9" s="1"/>
  <c r="K37" i="9"/>
  <c r="L37" i="9" s="1"/>
  <c r="K32" i="9"/>
  <c r="L32" i="9" s="1"/>
  <c r="K33" i="9"/>
  <c r="L33" i="9" s="1"/>
  <c r="K34" i="9"/>
  <c r="L34" i="9" s="1"/>
  <c r="K31" i="9"/>
  <c r="L31" i="9" s="1"/>
  <c r="K30" i="9"/>
  <c r="L30" i="9" s="1"/>
  <c r="K29" i="9"/>
  <c r="L29" i="9" s="1"/>
  <c r="K27" i="9"/>
  <c r="L27" i="9" s="1"/>
  <c r="K28" i="9"/>
  <c r="L28" i="9" s="1"/>
  <c r="K26" i="9" l="1"/>
  <c r="L26" i="9" s="1"/>
  <c r="K25" i="9" l="1"/>
  <c r="L25" i="9" s="1"/>
  <c r="K20" i="9"/>
  <c r="L20" i="9" s="1"/>
  <c r="K19" i="9"/>
  <c r="L19" i="9" s="1"/>
  <c r="K21" i="9"/>
  <c r="L21" i="9" s="1"/>
  <c r="K22" i="9"/>
  <c r="L22" i="9" s="1"/>
  <c r="K16" i="9" l="1"/>
  <c r="L16" i="9" s="1"/>
  <c r="K17" i="9"/>
  <c r="L17" i="9" s="1"/>
  <c r="K18" i="9"/>
  <c r="L18" i="9" s="1"/>
  <c r="K15" i="9"/>
  <c r="L15" i="9" s="1"/>
  <c r="J13" i="9" l="1"/>
  <c r="I13" i="9"/>
  <c r="K7" i="9"/>
  <c r="L7" i="9" s="1"/>
  <c r="K6" i="9"/>
  <c r="L6" i="9" s="1"/>
  <c r="K5" i="9"/>
  <c r="L5" i="9" s="1"/>
  <c r="K4" i="9"/>
  <c r="L4" i="9" s="1"/>
  <c r="K12" i="9" l="1"/>
  <c r="L12" i="9" s="1"/>
  <c r="K11" i="9"/>
  <c r="L11" i="9" s="1"/>
  <c r="K9" i="9"/>
  <c r="L9" i="9" s="1"/>
  <c r="K10" i="9"/>
  <c r="L10" i="9" s="1"/>
  <c r="K8" i="9"/>
  <c r="L8" i="9" s="1"/>
  <c r="K13" i="9" l="1"/>
  <c r="J217" i="9"/>
  <c r="I217" i="9"/>
  <c r="J212" i="9"/>
  <c r="I212" i="9"/>
  <c r="J200" i="9"/>
  <c r="I200" i="9"/>
  <c r="J178" i="9"/>
  <c r="I178" i="9"/>
  <c r="J159" i="9"/>
  <c r="I159" i="9"/>
  <c r="J142" i="9"/>
  <c r="I142" i="9"/>
  <c r="J121" i="9"/>
  <c r="I121" i="9"/>
  <c r="J99" i="9"/>
  <c r="I99" i="9"/>
  <c r="J74" i="9"/>
  <c r="I74" i="9"/>
  <c r="J43" i="9"/>
  <c r="I43" i="9"/>
  <c r="J23" i="9"/>
  <c r="I23" i="9"/>
  <c r="K200" i="9" l="1"/>
  <c r="L200" i="9" s="1"/>
  <c r="L13" i="9"/>
  <c r="K43" i="9"/>
  <c r="L43" i="9" s="1"/>
  <c r="K178" i="9"/>
  <c r="L178" i="9" s="1"/>
  <c r="K99" i="9"/>
  <c r="L99" i="9" s="1"/>
  <c r="K121" i="9"/>
  <c r="L121" i="9" s="1"/>
  <c r="K142" i="9"/>
  <c r="L142" i="9" s="1"/>
  <c r="K159" i="9"/>
  <c r="L159" i="9" s="1"/>
  <c r="K23" i="9"/>
  <c r="L23" i="9" s="1"/>
  <c r="I205" i="7"/>
  <c r="I209" i="7"/>
  <c r="K212" i="9" l="1"/>
  <c r="L212" i="9" s="1"/>
  <c r="K74" i="9"/>
  <c r="L74" i="9" s="1"/>
  <c r="K217" i="9"/>
  <c r="L217" i="9" s="1"/>
  <c r="K209" i="7"/>
  <c r="K205" i="7" l="1"/>
  <c r="L205" i="7" s="1"/>
  <c r="K206" i="7"/>
  <c r="L206" i="7" s="1"/>
  <c r="K204" i="7"/>
  <c r="L204" i="7" s="1"/>
  <c r="J207" i="7"/>
  <c r="I207" i="7"/>
  <c r="K200" i="7" l="1"/>
  <c r="K198" i="7"/>
  <c r="L198" i="7" s="1"/>
  <c r="K199" i="7"/>
  <c r="L199" i="7" s="1"/>
  <c r="J195" i="7" l="1"/>
  <c r="I195" i="7"/>
  <c r="K194" i="7"/>
  <c r="L194" i="7" s="1"/>
  <c r="K191" i="7"/>
  <c r="L191" i="7" s="1"/>
  <c r="K190" i="7"/>
  <c r="L190" i="7" s="1"/>
  <c r="K189" i="7"/>
  <c r="L189" i="7" s="1"/>
  <c r="K188" i="7"/>
  <c r="L188" i="7" s="1"/>
  <c r="K184" i="7"/>
  <c r="L184" i="7" s="1"/>
  <c r="K183" i="7"/>
  <c r="L183" i="7" s="1"/>
  <c r="K182" i="7"/>
  <c r="K181" i="7"/>
  <c r="K170" i="7" l="1"/>
  <c r="L170" i="7" s="1"/>
  <c r="K171" i="7"/>
  <c r="L171" i="7" s="1"/>
  <c r="K172" i="7"/>
  <c r="L172" i="7" s="1"/>
  <c r="K169" i="7"/>
  <c r="L169" i="7" s="1"/>
  <c r="K163" i="7" l="1"/>
  <c r="K165" i="7"/>
  <c r="L165" i="7" s="1"/>
  <c r="K166" i="7"/>
  <c r="L166" i="7" s="1"/>
  <c r="K158" i="7"/>
  <c r="L158" i="7" s="1"/>
  <c r="K157" i="7"/>
  <c r="L157" i="7" s="1"/>
  <c r="J154" i="7" l="1"/>
  <c r="I154" i="7"/>
  <c r="K150" i="7"/>
  <c r="L150" i="7" s="1"/>
  <c r="K151" i="7"/>
  <c r="L151" i="7" s="1"/>
  <c r="K152" i="7"/>
  <c r="L152" i="7" s="1"/>
  <c r="K153" i="7"/>
  <c r="L153" i="7" s="1"/>
  <c r="K145" i="7" l="1"/>
  <c r="L145" i="7" s="1"/>
  <c r="K144" i="7"/>
  <c r="L144" i="7" s="1"/>
  <c r="K143" i="7" l="1"/>
  <c r="K142" i="7"/>
  <c r="K140" i="7" l="1"/>
  <c r="K141" i="7"/>
  <c r="K146" i="7"/>
  <c r="K147" i="7"/>
  <c r="K148" i="7"/>
  <c r="K149" i="7"/>
  <c r="K139" i="7"/>
  <c r="K154" i="7" l="1"/>
  <c r="K135" i="7"/>
  <c r="L135" i="7" s="1"/>
  <c r="K136" i="7"/>
  <c r="L136" i="7" s="1"/>
  <c r="K134" i="7"/>
  <c r="L134" i="7" s="1"/>
  <c r="K133" i="7"/>
  <c r="L133" i="7" s="1"/>
  <c r="K132" i="7"/>
  <c r="L132" i="7" s="1"/>
  <c r="K131" i="7"/>
  <c r="L131" i="7" s="1"/>
  <c r="K130" i="7"/>
  <c r="L130" i="7" s="1"/>
  <c r="K129" i="7"/>
  <c r="L129" i="7" s="1"/>
  <c r="K128" i="7"/>
  <c r="L128" i="7" s="1"/>
  <c r="K127" i="7"/>
  <c r="L127" i="7" s="1"/>
  <c r="K126" i="7"/>
  <c r="L126" i="7" s="1"/>
  <c r="K125" i="7"/>
  <c r="L125" i="7" s="1"/>
  <c r="K119" i="7"/>
  <c r="K120" i="7"/>
  <c r="K121" i="7"/>
  <c r="K122" i="7"/>
  <c r="K118" i="7"/>
  <c r="L121" i="7" l="1"/>
  <c r="K103" i="7"/>
  <c r="L103" i="7" s="1"/>
  <c r="K102" i="7"/>
  <c r="L102" i="7" s="1"/>
  <c r="K115" i="7" l="1"/>
  <c r="K113" i="7"/>
  <c r="K114" i="7"/>
  <c r="K112" i="7" l="1"/>
  <c r="K110" i="7"/>
  <c r="L110" i="7" s="1"/>
  <c r="K111" i="7"/>
  <c r="L111" i="7" s="1"/>
  <c r="K109" i="7"/>
  <c r="L109" i="7" s="1"/>
  <c r="K108" i="7"/>
  <c r="L108" i="7" s="1"/>
  <c r="K107" i="7"/>
  <c r="L107" i="7" s="1"/>
  <c r="K106" i="7"/>
  <c r="L106" i="7" s="1"/>
  <c r="K105" i="7"/>
  <c r="L105" i="7" s="1"/>
  <c r="K104" i="7"/>
  <c r="K101" i="7" l="1"/>
  <c r="L101" i="7" s="1"/>
  <c r="K97" i="7"/>
  <c r="L97" i="7" s="1"/>
  <c r="K98" i="7"/>
  <c r="L98" i="7" s="1"/>
  <c r="K99" i="7"/>
  <c r="L99" i="7" s="1"/>
  <c r="K100" i="7"/>
  <c r="L100" i="7" s="1"/>
  <c r="I94" i="7" l="1"/>
  <c r="J94" i="7"/>
  <c r="K78" i="7"/>
  <c r="L78" i="7" s="1"/>
  <c r="K79" i="7"/>
  <c r="L79" i="7" s="1"/>
  <c r="K80" i="7"/>
  <c r="L80" i="7" s="1"/>
  <c r="K81" i="7"/>
  <c r="L81" i="7" s="1"/>
  <c r="K82" i="7"/>
  <c r="L82" i="7" s="1"/>
  <c r="K83" i="7"/>
  <c r="L83" i="7" s="1"/>
  <c r="K77" i="7"/>
  <c r="L77" i="7" s="1"/>
  <c r="K90" i="7" l="1"/>
  <c r="L90" i="7" s="1"/>
  <c r="K49" i="7" l="1"/>
  <c r="L49" i="7" s="1"/>
  <c r="K48" i="7"/>
  <c r="L48" i="7" s="1"/>
  <c r="K67" i="7" l="1"/>
  <c r="L67" i="7" s="1"/>
  <c r="K68" i="7"/>
  <c r="L68" i="7" s="1"/>
  <c r="K66" i="7"/>
  <c r="L66" i="7" s="1"/>
  <c r="K74" i="7" l="1"/>
  <c r="L74" i="7" s="1"/>
  <c r="K72" i="7"/>
  <c r="L72" i="7" s="1"/>
  <c r="K73" i="7"/>
  <c r="L73" i="7" s="1"/>
  <c r="K71" i="7"/>
  <c r="L71" i="7" s="1"/>
  <c r="K70" i="7"/>
  <c r="L70" i="7" s="1"/>
  <c r="K64" i="7"/>
  <c r="L64" i="7" s="1"/>
  <c r="K63" i="7"/>
  <c r="L63" i="7" s="1"/>
  <c r="J59" i="7"/>
  <c r="I59" i="7"/>
  <c r="K58" i="7"/>
  <c r="L58" i="7" s="1"/>
  <c r="K60" i="7"/>
  <c r="L60" i="7" s="1"/>
  <c r="K61" i="7"/>
  <c r="L61" i="7" s="1"/>
  <c r="K62" i="7"/>
  <c r="L62" i="7" s="1"/>
  <c r="K65" i="7"/>
  <c r="K69" i="7"/>
  <c r="K57" i="7"/>
  <c r="K54" i="7"/>
  <c r="L54" i="7" s="1"/>
  <c r="K53" i="7"/>
  <c r="L53" i="7" s="1"/>
  <c r="K52" i="7"/>
  <c r="L52" i="7" s="1"/>
  <c r="K51" i="7"/>
  <c r="L51" i="7" s="1"/>
  <c r="K50" i="7"/>
  <c r="L50" i="7" s="1"/>
  <c r="K45" i="7"/>
  <c r="L45" i="7" s="1"/>
  <c r="K46" i="7"/>
  <c r="L46" i="7" s="1"/>
  <c r="K47" i="7"/>
  <c r="L47" i="7" s="1"/>
  <c r="K44" i="7"/>
  <c r="K59" i="7" l="1"/>
  <c r="L59" i="7" s="1"/>
  <c r="K37" i="7"/>
  <c r="K38" i="7"/>
  <c r="K39" i="7"/>
  <c r="K40" i="7"/>
  <c r="K36" i="7"/>
  <c r="K34" i="7" l="1"/>
  <c r="L34" i="7" s="1"/>
  <c r="K32" i="7"/>
  <c r="L32" i="7" s="1"/>
  <c r="K33" i="7"/>
  <c r="L33" i="7" s="1"/>
  <c r="K28" i="7"/>
  <c r="K29" i="7"/>
  <c r="K30" i="7"/>
  <c r="L30" i="7" s="1"/>
  <c r="K31" i="7"/>
  <c r="L31" i="7" s="1"/>
  <c r="K22" i="7" l="1"/>
  <c r="K19" i="7" l="1"/>
  <c r="K18" i="7"/>
  <c r="K15" i="7" l="1"/>
  <c r="L15" i="7" s="1"/>
  <c r="K11" i="7"/>
  <c r="L11" i="7" s="1"/>
  <c r="J10" i="7"/>
  <c r="J20" i="7" s="1"/>
  <c r="I10" i="7"/>
  <c r="K8" i="7"/>
  <c r="L8" i="7" s="1"/>
  <c r="K7" i="7"/>
  <c r="L7" i="7" s="1"/>
  <c r="K6" i="7"/>
  <c r="L6" i="7" s="1"/>
  <c r="K5" i="7"/>
  <c r="L5" i="7" s="1"/>
  <c r="K4" i="7"/>
  <c r="I212" i="7"/>
  <c r="J212" i="7"/>
  <c r="K203" i="7"/>
  <c r="L203" i="7" s="1"/>
  <c r="K202" i="7"/>
  <c r="L202" i="7" s="1"/>
  <c r="K201" i="7"/>
  <c r="L201" i="7" s="1"/>
  <c r="L200" i="7"/>
  <c r="K197" i="7"/>
  <c r="K207" i="7" s="1"/>
  <c r="K193" i="7"/>
  <c r="L193" i="7" s="1"/>
  <c r="K192" i="7"/>
  <c r="L192" i="7" s="1"/>
  <c r="K187" i="7"/>
  <c r="L187" i="7" s="1"/>
  <c r="K186" i="7"/>
  <c r="L186" i="7" s="1"/>
  <c r="K185" i="7"/>
  <c r="L182" i="7"/>
  <c r="J173" i="7"/>
  <c r="I173" i="7"/>
  <c r="K168" i="7"/>
  <c r="L168" i="7" s="1"/>
  <c r="K167" i="7"/>
  <c r="L167" i="7" s="1"/>
  <c r="K164" i="7"/>
  <c r="L164" i="7" s="1"/>
  <c r="L163" i="7"/>
  <c r="K162" i="7"/>
  <c r="L162" i="7" s="1"/>
  <c r="K161" i="7"/>
  <c r="L161" i="7" s="1"/>
  <c r="K160" i="7"/>
  <c r="L160" i="7" s="1"/>
  <c r="K159" i="7"/>
  <c r="L159" i="7" s="1"/>
  <c r="K156" i="7"/>
  <c r="L149" i="7"/>
  <c r="L148" i="7"/>
  <c r="L147" i="7"/>
  <c r="L146" i="7"/>
  <c r="L141" i="7"/>
  <c r="L140" i="7"/>
  <c r="L139" i="7"/>
  <c r="L143" i="7"/>
  <c r="J137" i="7"/>
  <c r="I137" i="7"/>
  <c r="K124" i="7"/>
  <c r="L124" i="7" s="1"/>
  <c r="K123" i="7"/>
  <c r="L123" i="7" s="1"/>
  <c r="L122" i="7"/>
  <c r="L120" i="7"/>
  <c r="L119" i="7"/>
  <c r="J116" i="7"/>
  <c r="I116" i="7"/>
  <c r="L115" i="7"/>
  <c r="L114" i="7"/>
  <c r="L113" i="7"/>
  <c r="L112" i="7"/>
  <c r="L104" i="7"/>
  <c r="K96" i="7"/>
  <c r="K93" i="7"/>
  <c r="L93" i="7" s="1"/>
  <c r="K92" i="7"/>
  <c r="L92" i="7" s="1"/>
  <c r="K91" i="7"/>
  <c r="L91" i="7" s="1"/>
  <c r="K89" i="7"/>
  <c r="L89" i="7" s="1"/>
  <c r="K88" i="7"/>
  <c r="K87" i="7"/>
  <c r="L87" i="7" s="1"/>
  <c r="K86" i="7"/>
  <c r="L86" i="7" s="1"/>
  <c r="K85" i="7"/>
  <c r="L85" i="7" s="1"/>
  <c r="K84" i="7"/>
  <c r="J75" i="7"/>
  <c r="I75" i="7"/>
  <c r="L69" i="7"/>
  <c r="L65" i="7"/>
  <c r="L57" i="7"/>
  <c r="K56" i="7"/>
  <c r="L56" i="7" s="1"/>
  <c r="K55" i="7"/>
  <c r="L55" i="7" s="1"/>
  <c r="J42" i="7"/>
  <c r="I42" i="7"/>
  <c r="L40" i="7"/>
  <c r="L39" i="7"/>
  <c r="L38" i="7"/>
  <c r="L37" i="7"/>
  <c r="L36" i="7"/>
  <c r="K41" i="7"/>
  <c r="L41" i="7" s="1"/>
  <c r="K35" i="7"/>
  <c r="L35" i="7" s="1"/>
  <c r="L28" i="7"/>
  <c r="K27" i="7"/>
  <c r="J25" i="7"/>
  <c r="I25" i="7"/>
  <c r="K24" i="7"/>
  <c r="L24" i="7" s="1"/>
  <c r="K23" i="7"/>
  <c r="L23" i="7" s="1"/>
  <c r="L22" i="7"/>
  <c r="L19" i="7"/>
  <c r="L18" i="7"/>
  <c r="K17" i="7"/>
  <c r="L17" i="7" s="1"/>
  <c r="K16" i="7"/>
  <c r="L16" i="7" s="1"/>
  <c r="K14" i="7"/>
  <c r="L14" i="7" s="1"/>
  <c r="K13" i="7"/>
  <c r="L13" i="7" s="1"/>
  <c r="K12" i="7"/>
  <c r="L12" i="7" s="1"/>
  <c r="K9" i="7"/>
  <c r="L9" i="7" s="1"/>
  <c r="L185" i="7" l="1"/>
  <c r="K195" i="7"/>
  <c r="L195" i="7" s="1"/>
  <c r="L84" i="7"/>
  <c r="K94" i="7"/>
  <c r="L94" i="7" s="1"/>
  <c r="L27" i="7"/>
  <c r="K42" i="7"/>
  <c r="L42" i="7" s="1"/>
  <c r="K173" i="7"/>
  <c r="L173" i="7" s="1"/>
  <c r="K10" i="7"/>
  <c r="L10" i="7" s="1"/>
  <c r="I20" i="7"/>
  <c r="K116" i="7"/>
  <c r="L116" i="7" s="1"/>
  <c r="K137" i="7"/>
  <c r="L137" i="7" s="1"/>
  <c r="L154" i="7"/>
  <c r="K75" i="7"/>
  <c r="L75" i="7" s="1"/>
  <c r="L96" i="7"/>
  <c r="L118" i="7"/>
  <c r="K25" i="7"/>
  <c r="L25" i="7" s="1"/>
  <c r="L4" i="7"/>
  <c r="L29" i="7"/>
  <c r="L44" i="7"/>
  <c r="L88" i="7"/>
  <c r="L142" i="7"/>
  <c r="L156" i="7"/>
  <c r="L181" i="7"/>
  <c r="L207" i="7"/>
  <c r="L197" i="7"/>
  <c r="K212" i="7"/>
  <c r="L212" i="7" s="1"/>
  <c r="L209" i="7"/>
  <c r="K203" i="6"/>
  <c r="L203" i="6" s="1"/>
  <c r="K20" i="7" l="1"/>
  <c r="L20" i="7" s="1"/>
  <c r="K200" i="6"/>
  <c r="L200" i="6" s="1"/>
  <c r="K198" i="6" l="1"/>
  <c r="L198" i="6" s="1"/>
  <c r="K199" i="6"/>
  <c r="L199" i="6" s="1"/>
  <c r="J194" i="6" l="1"/>
  <c r="K193" i="6"/>
  <c r="K192" i="6"/>
  <c r="K191" i="6"/>
  <c r="L191" i="6" s="1"/>
  <c r="K190" i="6"/>
  <c r="I194" i="6"/>
  <c r="L193" i="6" l="1"/>
  <c r="L192" i="6"/>
  <c r="L190" i="6"/>
  <c r="K186" i="6" l="1"/>
  <c r="K181" i="6" l="1"/>
  <c r="L181" i="6" s="1"/>
  <c r="J184" i="6" l="1"/>
  <c r="I184" i="6"/>
  <c r="K178" i="6"/>
  <c r="L178" i="6" s="1"/>
  <c r="K179" i="6"/>
  <c r="L179" i="6" s="1"/>
  <c r="K180" i="6"/>
  <c r="L180" i="6" s="1"/>
  <c r="K182" i="6"/>
  <c r="L182" i="6" s="1"/>
  <c r="K183" i="6"/>
  <c r="L183" i="6" s="1"/>
  <c r="J169" i="6" l="1"/>
  <c r="I169" i="6"/>
  <c r="K168" i="6"/>
  <c r="L168" i="6" s="1"/>
  <c r="K167" i="6" l="1"/>
  <c r="K166" i="6" l="1"/>
  <c r="L166" i="6" s="1"/>
  <c r="K165" i="6"/>
  <c r="L165" i="6" s="1"/>
  <c r="K160" i="6"/>
  <c r="L160" i="6" s="1"/>
  <c r="K161" i="6"/>
  <c r="L161" i="6" s="1"/>
  <c r="K162" i="6"/>
  <c r="L162" i="6" s="1"/>
  <c r="K159" i="6"/>
  <c r="L159" i="6" s="1"/>
  <c r="K158" i="6"/>
  <c r="L158" i="6" s="1"/>
  <c r="K157" i="6"/>
  <c r="L157" i="6" s="1"/>
  <c r="K156" i="6"/>
  <c r="L156" i="6" l="1"/>
  <c r="J154" i="6"/>
  <c r="I154" i="6"/>
  <c r="K153" i="6"/>
  <c r="L153" i="6" s="1"/>
  <c r="K152" i="6"/>
  <c r="K150" i="6"/>
  <c r="K147" i="6"/>
  <c r="L147" i="6" s="1"/>
  <c r="K148" i="6"/>
  <c r="L148" i="6" s="1"/>
  <c r="K149" i="6"/>
  <c r="L149" i="6" s="1"/>
  <c r="J140" i="6" l="1"/>
  <c r="I140" i="6"/>
  <c r="K136" i="6"/>
  <c r="L136" i="6" s="1"/>
  <c r="K137" i="6"/>
  <c r="K138" i="6"/>
  <c r="K139" i="6"/>
  <c r="K135" i="6"/>
  <c r="K134" i="6"/>
  <c r="K132" i="6"/>
  <c r="K133" i="6"/>
  <c r="K131" i="6"/>
  <c r="K140" i="6" l="1"/>
  <c r="L140" i="6" s="1"/>
  <c r="K120" i="6"/>
  <c r="L120" i="6" s="1"/>
  <c r="K119" i="6"/>
  <c r="L119" i="6" s="1"/>
  <c r="K118" i="6"/>
  <c r="L118" i="6" s="1"/>
  <c r="K117" i="6"/>
  <c r="L117" i="6" s="1"/>
  <c r="K116" i="6"/>
  <c r="L116" i="6" s="1"/>
  <c r="K115" i="6"/>
  <c r="L115" i="6" s="1"/>
  <c r="K114" i="6"/>
  <c r="L114" i="6" s="1"/>
  <c r="K113" i="6"/>
  <c r="L113" i="6" s="1"/>
  <c r="K112" i="6" l="1"/>
  <c r="L112" i="6" s="1"/>
  <c r="K111" i="6"/>
  <c r="L111" i="6" s="1"/>
  <c r="K110" i="6"/>
  <c r="L110" i="6" s="1"/>
  <c r="K124" i="6" l="1"/>
  <c r="L124" i="6" s="1"/>
  <c r="K106" i="6" l="1"/>
  <c r="L106" i="6" s="1"/>
  <c r="J104" i="6" l="1"/>
  <c r="I104" i="6"/>
  <c r="K93" i="6" l="1"/>
  <c r="L93" i="6" s="1"/>
  <c r="K102" i="6" l="1"/>
  <c r="K101" i="6"/>
  <c r="L101" i="6" s="1"/>
  <c r="K100" i="6"/>
  <c r="L100" i="6" s="1"/>
  <c r="K90" i="6"/>
  <c r="L90" i="6" s="1"/>
  <c r="K89" i="6" l="1"/>
  <c r="K85" i="6"/>
  <c r="K86" i="6"/>
  <c r="K87" i="6"/>
  <c r="K88" i="6"/>
  <c r="K84" i="6"/>
  <c r="K78" i="6" l="1"/>
  <c r="L78" i="6" s="1"/>
  <c r="K79" i="6"/>
  <c r="L79" i="6" s="1"/>
  <c r="K80" i="6"/>
  <c r="L80" i="6" s="1"/>
  <c r="K81" i="6"/>
  <c r="L81" i="6" s="1"/>
  <c r="K82" i="6"/>
  <c r="K83" i="6"/>
  <c r="K77" i="6"/>
  <c r="L77" i="6" s="1"/>
  <c r="J75" i="6" l="1"/>
  <c r="I75" i="6"/>
  <c r="K71" i="6" l="1"/>
  <c r="L71" i="6" s="1"/>
  <c r="K68" i="6" l="1"/>
  <c r="L68" i="6" s="1"/>
  <c r="K69" i="6"/>
  <c r="L69" i="6" s="1"/>
  <c r="K70" i="6"/>
  <c r="L70" i="6" s="1"/>
  <c r="K67" i="6"/>
  <c r="L67" i="6" s="1"/>
  <c r="K66" i="6" l="1"/>
  <c r="L66" i="6" s="1"/>
  <c r="K63" i="6"/>
  <c r="K64" i="6"/>
  <c r="L64" i="6" s="1"/>
  <c r="J61" i="6" l="1"/>
  <c r="I61" i="6"/>
  <c r="K39" i="6"/>
  <c r="L39" i="6" s="1"/>
  <c r="K38" i="6"/>
  <c r="L38" i="6" s="1"/>
  <c r="K60" i="6"/>
  <c r="K59" i="6"/>
  <c r="K41" i="6"/>
  <c r="L41" i="6" s="1"/>
  <c r="K42" i="6"/>
  <c r="L42" i="6" s="1"/>
  <c r="K40" i="6"/>
  <c r="L40" i="6" s="1"/>
  <c r="K49" i="6" l="1"/>
  <c r="L49" i="6" s="1"/>
  <c r="K50" i="6"/>
  <c r="L50" i="6" s="1"/>
  <c r="K51" i="6"/>
  <c r="L51" i="6" s="1"/>
  <c r="K52" i="6"/>
  <c r="L52" i="6" s="1"/>
  <c r="K45" i="6" l="1"/>
  <c r="J35" i="6" l="1"/>
  <c r="I35" i="6"/>
  <c r="K34" i="6" l="1"/>
  <c r="K33" i="6" l="1"/>
  <c r="L33" i="6" s="1"/>
  <c r="K32" i="6"/>
  <c r="K27" i="6" l="1"/>
  <c r="L27" i="6" s="1"/>
  <c r="K28" i="6"/>
  <c r="L28" i="6" s="1"/>
  <c r="K29" i="6"/>
  <c r="L29" i="6" s="1"/>
  <c r="K30" i="6"/>
  <c r="L30" i="6" s="1"/>
  <c r="K31" i="6"/>
  <c r="K25" i="6"/>
  <c r="L25" i="6" s="1"/>
  <c r="K24" i="6"/>
  <c r="L24" i="6" s="1"/>
  <c r="I21" i="6" l="1"/>
  <c r="J21" i="6"/>
  <c r="K12" i="6"/>
  <c r="L12" i="6" s="1"/>
  <c r="K13" i="6"/>
  <c r="L13" i="6" s="1"/>
  <c r="K11" i="6"/>
  <c r="L11" i="6" s="1"/>
  <c r="K10" i="6"/>
  <c r="L10" i="6" s="1"/>
  <c r="K9" i="6"/>
  <c r="K8" i="6"/>
  <c r="K6" i="6" l="1"/>
  <c r="L6" i="6" s="1"/>
  <c r="K7" i="6"/>
  <c r="L7" i="6" s="1"/>
  <c r="K5" i="6" l="1"/>
  <c r="L5" i="6" s="1"/>
  <c r="K20" i="6" l="1"/>
  <c r="K19" i="6"/>
  <c r="K4" i="6" l="1"/>
  <c r="L4" i="6" s="1"/>
  <c r="K17" i="6"/>
  <c r="L17" i="6" s="1"/>
  <c r="K16" i="6"/>
  <c r="K15" i="6"/>
  <c r="L15" i="6" s="1"/>
  <c r="L8" i="6"/>
  <c r="J206" i="6"/>
  <c r="I206" i="6"/>
  <c r="K202" i="6"/>
  <c r="L202" i="6" s="1"/>
  <c r="K201" i="6"/>
  <c r="L201" i="6" s="1"/>
  <c r="K197" i="6"/>
  <c r="L197" i="6" s="1"/>
  <c r="K189" i="6"/>
  <c r="L189" i="6" s="1"/>
  <c r="K188" i="6"/>
  <c r="L188" i="6" s="1"/>
  <c r="K187" i="6"/>
  <c r="L186" i="6"/>
  <c r="K177" i="6"/>
  <c r="L167" i="6"/>
  <c r="K164" i="6"/>
  <c r="L164" i="6" s="1"/>
  <c r="K163" i="6"/>
  <c r="L152" i="6"/>
  <c r="K151" i="6"/>
  <c r="L151" i="6" s="1"/>
  <c r="L150" i="6"/>
  <c r="K146" i="6"/>
  <c r="L146" i="6" s="1"/>
  <c r="K145" i="6"/>
  <c r="L145" i="6" s="1"/>
  <c r="K144" i="6"/>
  <c r="L144" i="6" s="1"/>
  <c r="K143" i="6"/>
  <c r="L139" i="6"/>
  <c r="L138" i="6"/>
  <c r="L137" i="6"/>
  <c r="L135" i="6"/>
  <c r="L134" i="6"/>
  <c r="L133" i="6"/>
  <c r="L132" i="6"/>
  <c r="L131" i="6"/>
  <c r="K128" i="6"/>
  <c r="L128" i="6" s="1"/>
  <c r="K127" i="6"/>
  <c r="L127" i="6" s="1"/>
  <c r="K126" i="6"/>
  <c r="L126" i="6" s="1"/>
  <c r="K125" i="6"/>
  <c r="L125" i="6" s="1"/>
  <c r="K123" i="6"/>
  <c r="L123" i="6" s="1"/>
  <c r="K122" i="6"/>
  <c r="L122" i="6" s="1"/>
  <c r="K121" i="6"/>
  <c r="L121" i="6" s="1"/>
  <c r="K109" i="6"/>
  <c r="L109" i="6" s="1"/>
  <c r="K108" i="6"/>
  <c r="L108" i="6" s="1"/>
  <c r="K107" i="6"/>
  <c r="L107" i="6" s="1"/>
  <c r="J129" i="6"/>
  <c r="I129" i="6"/>
  <c r="K103" i="6"/>
  <c r="L103" i="6" s="1"/>
  <c r="L102" i="6"/>
  <c r="K99" i="6"/>
  <c r="L99" i="6" s="1"/>
  <c r="K98" i="6"/>
  <c r="L98" i="6" s="1"/>
  <c r="K97" i="6"/>
  <c r="L97" i="6" s="1"/>
  <c r="K96" i="6"/>
  <c r="L96" i="6" s="1"/>
  <c r="K95" i="6"/>
  <c r="K94" i="6"/>
  <c r="L94" i="6" s="1"/>
  <c r="K92" i="6"/>
  <c r="L92" i="6" s="1"/>
  <c r="K91" i="6"/>
  <c r="L91" i="6" s="1"/>
  <c r="L89" i="6"/>
  <c r="L88" i="6"/>
  <c r="L87" i="6"/>
  <c r="L86" i="6"/>
  <c r="L85" i="6"/>
  <c r="L84" i="6"/>
  <c r="L83" i="6"/>
  <c r="L82" i="6"/>
  <c r="K74" i="6"/>
  <c r="L74" i="6" s="1"/>
  <c r="K73" i="6"/>
  <c r="L73" i="6" s="1"/>
  <c r="K72" i="6"/>
  <c r="L72" i="6" s="1"/>
  <c r="K65" i="6"/>
  <c r="L60" i="6"/>
  <c r="L59" i="6"/>
  <c r="K58" i="6"/>
  <c r="L58" i="6" s="1"/>
  <c r="K57" i="6"/>
  <c r="L57" i="6" s="1"/>
  <c r="K56" i="6"/>
  <c r="L56" i="6" s="1"/>
  <c r="K55" i="6"/>
  <c r="L55" i="6" s="1"/>
  <c r="K54" i="6"/>
  <c r="L54" i="6" s="1"/>
  <c r="K53" i="6"/>
  <c r="L53" i="6" s="1"/>
  <c r="K48" i="6"/>
  <c r="K47" i="6"/>
  <c r="L47" i="6" s="1"/>
  <c r="K46" i="6"/>
  <c r="L46" i="6" s="1"/>
  <c r="L45" i="6"/>
  <c r="K44" i="6"/>
  <c r="L44" i="6" s="1"/>
  <c r="K43" i="6"/>
  <c r="L34" i="6"/>
  <c r="L32" i="6"/>
  <c r="L31" i="6"/>
  <c r="K26" i="6"/>
  <c r="L26" i="6" s="1"/>
  <c r="K23" i="6"/>
  <c r="L23" i="6" s="1"/>
  <c r="L20" i="6"/>
  <c r="L19" i="6"/>
  <c r="K18" i="6"/>
  <c r="L18" i="6" s="1"/>
  <c r="L16" i="6"/>
  <c r="K14" i="6"/>
  <c r="L14" i="6" s="1"/>
  <c r="L9" i="6"/>
  <c r="L187" i="6" l="1"/>
  <c r="K194" i="6"/>
  <c r="L194" i="6" s="1"/>
  <c r="K184" i="6"/>
  <c r="L184" i="6" s="1"/>
  <c r="L163" i="6"/>
  <c r="K169" i="6"/>
  <c r="L169" i="6" s="1"/>
  <c r="K154" i="6"/>
  <c r="L154" i="6" s="1"/>
  <c r="L95" i="6"/>
  <c r="K104" i="6"/>
  <c r="L104" i="6" s="1"/>
  <c r="L65" i="6"/>
  <c r="K75" i="6"/>
  <c r="L75" i="6" s="1"/>
  <c r="L48" i="6"/>
  <c r="K61" i="6"/>
  <c r="L61" i="6" s="1"/>
  <c r="K21" i="6"/>
  <c r="L21" i="6" s="1"/>
  <c r="L143" i="6"/>
  <c r="K206" i="6"/>
  <c r="L206" i="6" s="1"/>
  <c r="L177" i="6"/>
  <c r="L43" i="6"/>
  <c r="K129" i="6"/>
  <c r="L129" i="6" s="1"/>
  <c r="K35" i="6"/>
  <c r="L35" i="6" s="1"/>
  <c r="L63" i="6"/>
  <c r="J197" i="5"/>
  <c r="I197" i="5"/>
  <c r="K186" i="5"/>
  <c r="L186" i="5" s="1"/>
  <c r="K187" i="5"/>
  <c r="L187" i="5" s="1"/>
  <c r="K184" i="5" l="1"/>
  <c r="L184" i="5" s="1"/>
  <c r="K185" i="5"/>
  <c r="L185" i="5" s="1"/>
  <c r="K183" i="5"/>
  <c r="L183" i="5" s="1"/>
  <c r="K182" i="5"/>
  <c r="L182" i="5" s="1"/>
  <c r="K194" i="5" l="1"/>
  <c r="L194" i="5" s="1"/>
  <c r="K189" i="5"/>
  <c r="L189" i="5" s="1"/>
  <c r="K190" i="5"/>
  <c r="L190" i="5" s="1"/>
  <c r="K191" i="5"/>
  <c r="L191" i="5" s="1"/>
  <c r="K192" i="5"/>
  <c r="L192" i="5" s="1"/>
  <c r="K188" i="5"/>
  <c r="K180" i="5" l="1"/>
  <c r="K181" i="5"/>
  <c r="L181" i="5" s="1"/>
  <c r="K176" i="5" l="1"/>
  <c r="L176" i="5" s="1"/>
  <c r="I177" i="5"/>
  <c r="J177" i="5"/>
  <c r="K175" i="5" l="1"/>
  <c r="L175" i="5" s="1"/>
  <c r="K174" i="5"/>
  <c r="L174" i="5" s="1"/>
  <c r="K167" i="5" l="1"/>
  <c r="L167" i="5" s="1"/>
  <c r="K168" i="5"/>
  <c r="K165" i="5" l="1"/>
  <c r="L165" i="5" s="1"/>
  <c r="K164" i="5"/>
  <c r="L164" i="5" l="1"/>
  <c r="K169" i="5"/>
  <c r="K170" i="5"/>
  <c r="L170" i="5" s="1"/>
  <c r="K171" i="5"/>
  <c r="L171" i="5" s="1"/>
  <c r="I162" i="5" l="1"/>
  <c r="K158" i="5"/>
  <c r="L158" i="5" s="1"/>
  <c r="K157" i="5"/>
  <c r="L157" i="5" s="1"/>
  <c r="K156" i="5"/>
  <c r="L156" i="5" s="1"/>
  <c r="K155" i="5"/>
  <c r="L155" i="5" s="1"/>
  <c r="K161" i="5" l="1"/>
  <c r="K160" i="5" l="1"/>
  <c r="L160" i="5" s="1"/>
  <c r="K154" i="5"/>
  <c r="K159" i="5"/>
  <c r="L159" i="5" s="1"/>
  <c r="K153" i="5"/>
  <c r="L154" i="5" l="1"/>
  <c r="K162" i="5"/>
  <c r="J144" i="5"/>
  <c r="I144" i="5"/>
  <c r="K140" i="5"/>
  <c r="L140" i="5" s="1"/>
  <c r="K141" i="5"/>
  <c r="L141" i="5" s="1"/>
  <c r="I136" i="5" l="1"/>
  <c r="K134" i="5"/>
  <c r="L134" i="5" s="1"/>
  <c r="K133" i="5"/>
  <c r="L133" i="5" s="1"/>
  <c r="J136" i="5" l="1"/>
  <c r="K135" i="5"/>
  <c r="L135" i="5" s="1"/>
  <c r="K132" i="5" l="1"/>
  <c r="L132" i="5" s="1"/>
  <c r="K131" i="5"/>
  <c r="L131" i="5" s="1"/>
  <c r="K130" i="5"/>
  <c r="L130" i="5" s="1"/>
  <c r="K129" i="5" l="1"/>
  <c r="I120" i="5" l="1"/>
  <c r="J120" i="5"/>
  <c r="K116" i="5" l="1"/>
  <c r="K117" i="5"/>
  <c r="K118" i="5"/>
  <c r="K115" i="5"/>
  <c r="K112" i="5" l="1"/>
  <c r="L112" i="5" s="1"/>
  <c r="K113" i="5"/>
  <c r="L113" i="5" s="1"/>
  <c r="K114" i="5"/>
  <c r="L114" i="5" s="1"/>
  <c r="K111" i="5"/>
  <c r="L111" i="5" s="1"/>
  <c r="I99" i="5" l="1"/>
  <c r="J99" i="5"/>
  <c r="K99" i="5" l="1"/>
  <c r="L99" i="5" s="1"/>
  <c r="I105" i="5"/>
  <c r="J105" i="5"/>
  <c r="K105" i="5" l="1"/>
  <c r="L105" i="5" s="1"/>
  <c r="J103" i="5"/>
  <c r="I103" i="5"/>
  <c r="J102" i="5"/>
  <c r="I102" i="5"/>
  <c r="K101" i="5"/>
  <c r="L101" i="5" s="1"/>
  <c r="K102" i="5" l="1"/>
  <c r="J100" i="5"/>
  <c r="I100" i="5"/>
  <c r="I97" i="5"/>
  <c r="K97" i="5" s="1"/>
  <c r="L97" i="5" s="1"/>
  <c r="K98" i="5"/>
  <c r="L98" i="5" s="1"/>
  <c r="I96" i="5"/>
  <c r="J96" i="5"/>
  <c r="I95" i="5"/>
  <c r="J95" i="5"/>
  <c r="I107" i="5" l="1"/>
  <c r="K95" i="5"/>
  <c r="J107" i="5"/>
  <c r="K96" i="5"/>
  <c r="L96" i="5" s="1"/>
  <c r="J93" i="5"/>
  <c r="K87" i="5" l="1"/>
  <c r="L87" i="5" s="1"/>
  <c r="I93" i="5" l="1"/>
  <c r="K85" i="5" l="1"/>
  <c r="L85" i="5" s="1"/>
  <c r="K86" i="5"/>
  <c r="L86" i="5" s="1"/>
  <c r="K88" i="5"/>
  <c r="L88" i="5" s="1"/>
  <c r="K84" i="5"/>
  <c r="L84" i="5" s="1"/>
  <c r="K78" i="5"/>
  <c r="L78" i="5" s="1"/>
  <c r="K79" i="5"/>
  <c r="L79" i="5" s="1"/>
  <c r="K80" i="5"/>
  <c r="L80" i="5" s="1"/>
  <c r="K81" i="5"/>
  <c r="L81" i="5" s="1"/>
  <c r="K82" i="5"/>
  <c r="L82" i="5" s="1"/>
  <c r="K83" i="5"/>
  <c r="L83" i="5" s="1"/>
  <c r="K76" i="5"/>
  <c r="L76" i="5" s="1"/>
  <c r="K77" i="5"/>
  <c r="L77" i="5" s="1"/>
  <c r="K75" i="5" l="1"/>
  <c r="K74" i="5"/>
  <c r="J72" i="5" l="1"/>
  <c r="I72" i="5"/>
  <c r="K50" i="5"/>
  <c r="L50" i="5" s="1"/>
  <c r="K67" i="5" l="1"/>
  <c r="L67" i="5" s="1"/>
  <c r="K68" i="5"/>
  <c r="L68" i="5" s="1"/>
  <c r="K63" i="5" l="1"/>
  <c r="L63" i="5" s="1"/>
  <c r="K64" i="5"/>
  <c r="L64" i="5" s="1"/>
  <c r="K58" i="5"/>
  <c r="L58" i="5" s="1"/>
  <c r="K60" i="5"/>
  <c r="L60" i="5" s="1"/>
  <c r="K61" i="5"/>
  <c r="L61" i="5" s="1"/>
  <c r="K62" i="5"/>
  <c r="L62" i="5" s="1"/>
  <c r="K53" i="5"/>
  <c r="L53" i="5" s="1"/>
  <c r="K54" i="5"/>
  <c r="L54" i="5" s="1"/>
  <c r="K52" i="5"/>
  <c r="L52" i="5" s="1"/>
  <c r="K51" i="5"/>
  <c r="J48" i="5"/>
  <c r="I48" i="5"/>
  <c r="K47" i="5"/>
  <c r="L47" i="5" s="1"/>
  <c r="K46" i="5"/>
  <c r="L46" i="5" s="1"/>
  <c r="K35" i="5" l="1"/>
  <c r="L35" i="5" s="1"/>
  <c r="K34" i="5"/>
  <c r="L34" i="5" s="1"/>
  <c r="K33" i="5" l="1"/>
  <c r="L33" i="5" s="1"/>
  <c r="K31" i="5"/>
  <c r="I28" i="5" l="1"/>
  <c r="J28" i="5"/>
  <c r="K27" i="5"/>
  <c r="K22" i="5"/>
  <c r="K18" i="5" l="1"/>
  <c r="L18" i="5" l="1"/>
  <c r="L27" i="5"/>
  <c r="K26" i="5" l="1"/>
  <c r="L26" i="5" s="1"/>
  <c r="K25" i="5" l="1"/>
  <c r="L25" i="5" s="1"/>
  <c r="K23" i="5"/>
  <c r="L23" i="5" s="1"/>
  <c r="K24" i="5"/>
  <c r="L24" i="5" s="1"/>
  <c r="L22" i="5"/>
  <c r="K21" i="5"/>
  <c r="L21" i="5" s="1"/>
  <c r="J16" i="5" l="1"/>
  <c r="I16" i="5"/>
  <c r="K5" i="5"/>
  <c r="L5" i="5" s="1"/>
  <c r="K6" i="5"/>
  <c r="L6" i="5" s="1"/>
  <c r="K4" i="5"/>
  <c r="L4" i="5" s="1"/>
  <c r="I233" i="4"/>
  <c r="J233" i="4"/>
  <c r="K232" i="4"/>
  <c r="L232" i="4" s="1"/>
  <c r="K231" i="4"/>
  <c r="L231" i="4" s="1"/>
  <c r="K230" i="4"/>
  <c r="L230" i="4" s="1"/>
  <c r="K228" i="4"/>
  <c r="L228" i="4" s="1"/>
  <c r="K229" i="4"/>
  <c r="L229" i="4" s="1"/>
  <c r="K14" i="5" l="1"/>
  <c r="L14" i="5" s="1"/>
  <c r="K13" i="5"/>
  <c r="K12" i="5" l="1"/>
  <c r="K10" i="5" l="1"/>
  <c r="L10" i="5" s="1"/>
  <c r="K8" i="5"/>
  <c r="L8" i="5" s="1"/>
  <c r="K9" i="5"/>
  <c r="L9" i="5" s="1"/>
  <c r="K11" i="5"/>
  <c r="K7" i="5" l="1"/>
  <c r="L11" i="5"/>
  <c r="L12" i="5"/>
  <c r="L13" i="5"/>
  <c r="K15" i="5"/>
  <c r="L15" i="5" s="1"/>
  <c r="K193" i="5"/>
  <c r="L193" i="5" s="1"/>
  <c r="L188" i="5"/>
  <c r="L180" i="5"/>
  <c r="L168" i="5"/>
  <c r="K166" i="5"/>
  <c r="K173" i="5"/>
  <c r="K172" i="5"/>
  <c r="L172" i="5" s="1"/>
  <c r="L169" i="5"/>
  <c r="J162" i="5"/>
  <c r="L161" i="5"/>
  <c r="K143" i="5"/>
  <c r="L143" i="5" s="1"/>
  <c r="K142" i="5"/>
  <c r="L142" i="5" s="1"/>
  <c r="K139" i="5"/>
  <c r="K127" i="5"/>
  <c r="L127" i="5" s="1"/>
  <c r="K126" i="5"/>
  <c r="L126" i="5" s="1"/>
  <c r="K125" i="5"/>
  <c r="L125" i="5" s="1"/>
  <c r="K124" i="5"/>
  <c r="K123" i="5"/>
  <c r="K119" i="5"/>
  <c r="L119" i="5" s="1"/>
  <c r="L118" i="5"/>
  <c r="L117" i="5"/>
  <c r="L116" i="5"/>
  <c r="L115" i="5"/>
  <c r="K110" i="5"/>
  <c r="K106" i="5"/>
  <c r="L106" i="5" s="1"/>
  <c r="K104" i="5"/>
  <c r="L104" i="5" s="1"/>
  <c r="K103" i="5"/>
  <c r="L103" i="5" s="1"/>
  <c r="L102" i="5"/>
  <c r="K100" i="5"/>
  <c r="K92" i="5"/>
  <c r="L92" i="5" s="1"/>
  <c r="K91" i="5"/>
  <c r="L91" i="5" s="1"/>
  <c r="K90" i="5"/>
  <c r="L90" i="5" s="1"/>
  <c r="K89" i="5"/>
  <c r="L89" i="5" s="1"/>
  <c r="L75" i="5"/>
  <c r="K71" i="5"/>
  <c r="L71" i="5" s="1"/>
  <c r="K70" i="5"/>
  <c r="L70" i="5" s="1"/>
  <c r="K69" i="5"/>
  <c r="L69" i="5" s="1"/>
  <c r="K66" i="5"/>
  <c r="L66" i="5" s="1"/>
  <c r="K65" i="5"/>
  <c r="L65" i="5" s="1"/>
  <c r="K59" i="5"/>
  <c r="L59" i="5" s="1"/>
  <c r="K57" i="5"/>
  <c r="L57" i="5" s="1"/>
  <c r="K56" i="5"/>
  <c r="L56" i="5" s="1"/>
  <c r="K55" i="5"/>
  <c r="L51" i="5"/>
  <c r="K45" i="5"/>
  <c r="L45" i="5" s="1"/>
  <c r="K44" i="5"/>
  <c r="L44" i="5" s="1"/>
  <c r="K43" i="5"/>
  <c r="L43" i="5" s="1"/>
  <c r="K42" i="5"/>
  <c r="L42" i="5" s="1"/>
  <c r="K41" i="5"/>
  <c r="L41" i="5" s="1"/>
  <c r="K40" i="5"/>
  <c r="L40" i="5" s="1"/>
  <c r="K39" i="5"/>
  <c r="L39" i="5" s="1"/>
  <c r="K38" i="5"/>
  <c r="L38" i="5" s="1"/>
  <c r="K37" i="5"/>
  <c r="L37" i="5" s="1"/>
  <c r="K36" i="5"/>
  <c r="K32" i="5"/>
  <c r="L32" i="5" s="1"/>
  <c r="L31" i="5"/>
  <c r="K20" i="5"/>
  <c r="L20" i="5" s="1"/>
  <c r="K19" i="5"/>
  <c r="L166" i="5" l="1"/>
  <c r="K177" i="5"/>
  <c r="L177" i="5" s="1"/>
  <c r="L173" i="5"/>
  <c r="L124" i="5"/>
  <c r="L110" i="5"/>
  <c r="K120" i="5"/>
  <c r="L120" i="5" s="1"/>
  <c r="L100" i="5"/>
  <c r="K107" i="5"/>
  <c r="L107" i="5" s="1"/>
  <c r="L55" i="5"/>
  <c r="K72" i="5"/>
  <c r="L72" i="5" s="1"/>
  <c r="L36" i="5"/>
  <c r="K48" i="5"/>
  <c r="L48" i="5" s="1"/>
  <c r="L19" i="5"/>
  <c r="K28" i="5"/>
  <c r="L28" i="5" s="1"/>
  <c r="L7" i="5"/>
  <c r="K16" i="5"/>
  <c r="L16" i="5" s="1"/>
  <c r="K93" i="5"/>
  <c r="L93" i="5" s="1"/>
  <c r="K144" i="5"/>
  <c r="L144" i="5" s="1"/>
  <c r="L162" i="5"/>
  <c r="L153" i="5"/>
  <c r="K197" i="5"/>
  <c r="L197" i="5" s="1"/>
  <c r="L139" i="5"/>
  <c r="L74" i="5"/>
  <c r="L123" i="5"/>
  <c r="K128" i="5"/>
  <c r="L128" i="5" s="1"/>
  <c r="L129" i="5"/>
  <c r="L95" i="5"/>
  <c r="K136" i="5" l="1"/>
  <c r="L136" i="5" s="1"/>
  <c r="K226" i="4"/>
  <c r="L226" i="4" s="1"/>
  <c r="K225" i="4"/>
  <c r="L225" i="4" s="1"/>
  <c r="K222" i="4"/>
  <c r="L222" i="4" s="1"/>
  <c r="K223" i="4"/>
  <c r="L223" i="4" s="1"/>
  <c r="K221" i="4" l="1"/>
  <c r="L221" i="4" s="1"/>
  <c r="K219" i="4"/>
  <c r="L219" i="4" s="1"/>
  <c r="K220" i="4"/>
  <c r="L220" i="4" s="1"/>
  <c r="K218" i="4"/>
  <c r="L218" i="4" s="1"/>
  <c r="K217" i="4" l="1"/>
  <c r="L217" i="4" s="1"/>
  <c r="K215" i="4" l="1"/>
  <c r="L215" i="4" s="1"/>
  <c r="K216" i="4"/>
  <c r="L216" i="4" s="1"/>
  <c r="K214" i="4"/>
  <c r="K210" i="4"/>
  <c r="L210" i="4" s="1"/>
  <c r="K211" i="4"/>
  <c r="L211" i="4" s="1"/>
  <c r="J206" i="4" l="1"/>
  <c r="I206" i="4"/>
  <c r="K204" i="4"/>
  <c r="L204" i="4" s="1"/>
  <c r="K205" i="4"/>
  <c r="L205" i="4" s="1"/>
  <c r="K203" i="4"/>
  <c r="K202" i="4" l="1"/>
  <c r="L202" i="4" s="1"/>
  <c r="K201" i="4"/>
  <c r="L201" i="4" s="1"/>
  <c r="K198" i="4"/>
  <c r="L198" i="4" s="1"/>
  <c r="K197" i="4"/>
  <c r="L197" i="4" l="1"/>
  <c r="J194" i="4"/>
  <c r="I194" i="4"/>
  <c r="K187" i="4"/>
  <c r="L187" i="4" s="1"/>
  <c r="K186" i="4"/>
  <c r="L186" i="4" s="1"/>
  <c r="K185" i="4"/>
  <c r="L185" i="4" s="1"/>
  <c r="K181" i="4" l="1"/>
  <c r="K182" i="4"/>
  <c r="L182" i="4" s="1"/>
  <c r="K183" i="4"/>
  <c r="L183" i="4" s="1"/>
  <c r="K184" i="4" l="1"/>
  <c r="L184" i="4" s="1"/>
  <c r="K168" i="4" l="1"/>
  <c r="L168" i="4" s="1"/>
  <c r="K167" i="4"/>
  <c r="L167" i="4" s="1"/>
  <c r="K161" i="4"/>
  <c r="K162" i="4"/>
  <c r="L162" i="4" s="1"/>
  <c r="K163" i="4"/>
  <c r="L163" i="4" s="1"/>
  <c r="K164" i="4"/>
  <c r="L164" i="4" s="1"/>
  <c r="K165" i="4"/>
  <c r="L165" i="4" s="1"/>
  <c r="K166" i="4"/>
  <c r="L166" i="4" s="1"/>
  <c r="K169" i="4"/>
  <c r="L169" i="4" s="1"/>
  <c r="K160" i="4"/>
  <c r="I156" i="4" l="1"/>
  <c r="J156" i="4"/>
  <c r="J155" i="4"/>
  <c r="K155" i="4" s="1"/>
  <c r="L155" i="4" s="1"/>
  <c r="K156" i="4" l="1"/>
  <c r="I157" i="4"/>
  <c r="K152" i="4"/>
  <c r="L152" i="4" s="1"/>
  <c r="K153" i="4"/>
  <c r="L153" i="4" s="1"/>
  <c r="K150" i="4"/>
  <c r="K148" i="4" l="1"/>
  <c r="K145" i="4" l="1"/>
  <c r="L145" i="4" s="1"/>
  <c r="K146" i="4"/>
  <c r="K147" i="4"/>
  <c r="K144" i="4"/>
  <c r="K143" i="4"/>
  <c r="L143" i="4" s="1"/>
  <c r="J140" i="4" l="1"/>
  <c r="I140" i="4"/>
  <c r="K133" i="4"/>
  <c r="L133" i="4" s="1"/>
  <c r="K131" i="4"/>
  <c r="K130" i="4"/>
  <c r="K129" i="4"/>
  <c r="K128" i="4"/>
  <c r="K127" i="4"/>
  <c r="K126" i="4"/>
  <c r="K132" i="4"/>
  <c r="L132" i="4" s="1"/>
  <c r="K136" i="4" l="1"/>
  <c r="L136" i="4" s="1"/>
  <c r="L129" i="4" l="1"/>
  <c r="L128" i="4"/>
  <c r="L127" i="4"/>
  <c r="L126" i="4" l="1"/>
  <c r="K124" i="4"/>
  <c r="L124" i="4" s="1"/>
  <c r="K125" i="4"/>
  <c r="L125" i="4" s="1"/>
  <c r="K123" i="4"/>
  <c r="L123" i="4" l="1"/>
  <c r="J120" i="4"/>
  <c r="I120" i="4"/>
  <c r="K100" i="4"/>
  <c r="L100" i="4" s="1"/>
  <c r="K114" i="4" l="1"/>
  <c r="L114" i="4" s="1"/>
  <c r="K112" i="4" l="1"/>
  <c r="L112" i="4" s="1"/>
  <c r="K111" i="4"/>
  <c r="L111" i="4" s="1"/>
  <c r="K115" i="4" l="1"/>
  <c r="L115" i="4" s="1"/>
  <c r="K105" i="4" l="1"/>
  <c r="L105" i="4" s="1"/>
  <c r="K106" i="4"/>
  <c r="L106" i="4" s="1"/>
  <c r="K107" i="4"/>
  <c r="L107" i="4" s="1"/>
  <c r="K108" i="4"/>
  <c r="L108" i="4" s="1"/>
  <c r="K109" i="4"/>
  <c r="L109" i="4" s="1"/>
  <c r="K110" i="4"/>
  <c r="L110" i="4" s="1"/>
  <c r="K102" i="4"/>
  <c r="L102" i="4" s="1"/>
  <c r="K101" i="4" l="1"/>
  <c r="J97" i="4" l="1"/>
  <c r="I97" i="4"/>
  <c r="K81" i="4"/>
  <c r="L81" i="4" s="1"/>
  <c r="K79" i="4"/>
  <c r="K80" i="4"/>
  <c r="K78" i="4"/>
  <c r="K77" i="4"/>
  <c r="K76" i="4"/>
  <c r="L77" i="4" l="1"/>
  <c r="L76" i="4"/>
  <c r="L78" i="4" l="1"/>
  <c r="L79" i="4"/>
  <c r="L80" i="4"/>
  <c r="K90" i="4" l="1"/>
  <c r="L90" i="4" s="1"/>
  <c r="K89" i="4"/>
  <c r="L89" i="4" s="1"/>
  <c r="K85" i="4"/>
  <c r="L85" i="4" s="1"/>
  <c r="K84" i="4" l="1"/>
  <c r="L84" i="4" s="1"/>
  <c r="K73" i="4" l="1"/>
  <c r="L73" i="4" s="1"/>
  <c r="K69" i="4" l="1"/>
  <c r="L69" i="4" s="1"/>
  <c r="I70" i="4" l="1"/>
  <c r="J70" i="4"/>
  <c r="K68" i="4" l="1"/>
  <c r="L68" i="4" s="1"/>
  <c r="K67" i="4"/>
  <c r="L67" i="4" s="1"/>
  <c r="K66" i="4"/>
  <c r="L66" i="4" s="1"/>
  <c r="K65" i="4"/>
  <c r="L65" i="4" s="1"/>
  <c r="K64" i="4"/>
  <c r="L64" i="4" s="1"/>
  <c r="K63" i="4"/>
  <c r="L63" i="4" s="1"/>
  <c r="K62" i="4"/>
  <c r="L62" i="4" s="1"/>
  <c r="K61" i="4"/>
  <c r="L61" i="4" s="1"/>
  <c r="K60" i="4"/>
  <c r="L60" i="4" s="1"/>
  <c r="K57" i="4" l="1"/>
  <c r="L57" i="4" s="1"/>
  <c r="K58" i="4"/>
  <c r="L58" i="4" s="1"/>
  <c r="K59" i="4"/>
  <c r="L59" i="4" s="1"/>
  <c r="K56" i="4"/>
  <c r="L56" i="4" s="1"/>
  <c r="K55" i="4" l="1"/>
  <c r="L55" i="4" s="1"/>
  <c r="K54" i="4"/>
  <c r="L54" i="4" l="1"/>
  <c r="K70" i="4"/>
  <c r="L70" i="4" s="1"/>
  <c r="J52" i="4"/>
  <c r="I52" i="4"/>
  <c r="K32" i="4" l="1"/>
  <c r="L32" i="4" s="1"/>
  <c r="K33" i="4"/>
  <c r="L33" i="4" s="1"/>
  <c r="K31" i="4"/>
  <c r="L31" i="4" s="1"/>
  <c r="K51" i="4" l="1"/>
  <c r="L51" i="4" s="1"/>
  <c r="K50" i="4"/>
  <c r="L50" i="4" s="1"/>
  <c r="K48" i="4"/>
  <c r="L48" i="4" s="1"/>
  <c r="K49" i="4"/>
  <c r="L49" i="4" s="1"/>
  <c r="K47" i="4" l="1"/>
  <c r="L47" i="4" s="1"/>
  <c r="K46" i="4"/>
  <c r="L46" i="4" s="1"/>
  <c r="K45" i="4" l="1"/>
  <c r="L45" i="4" s="1"/>
  <c r="K44" i="4" l="1"/>
  <c r="L44" i="4" s="1"/>
  <c r="K41" i="4"/>
  <c r="L41" i="4" s="1"/>
  <c r="K42" i="4"/>
  <c r="L42" i="4" s="1"/>
  <c r="K43" i="4"/>
  <c r="L43" i="4" s="1"/>
  <c r="K40" i="4" l="1"/>
  <c r="L40" i="4" s="1"/>
  <c r="K39" i="4"/>
  <c r="L39" i="4" s="1"/>
  <c r="K38" i="4"/>
  <c r="L38" i="4" s="1"/>
  <c r="K37" i="4"/>
  <c r="L37" i="4" s="1"/>
  <c r="K36" i="4"/>
  <c r="L36" i="4" s="1"/>
  <c r="K35" i="4" l="1"/>
  <c r="L35" i="4" s="1"/>
  <c r="K34" i="4"/>
  <c r="L34" i="4" l="1"/>
  <c r="K52" i="4"/>
  <c r="L52" i="4" s="1"/>
  <c r="J28" i="4"/>
  <c r="I28" i="4" l="1"/>
  <c r="K26" i="4"/>
  <c r="L26" i="4" s="1"/>
  <c r="K27" i="4"/>
  <c r="L27" i="4" s="1"/>
  <c r="K21" i="4"/>
  <c r="L21" i="4" s="1"/>
  <c r="K22" i="4"/>
  <c r="L22" i="4" s="1"/>
  <c r="K23" i="4"/>
  <c r="L23" i="4" s="1"/>
  <c r="K24" i="4"/>
  <c r="L24" i="4" s="1"/>
  <c r="K25" i="4"/>
  <c r="L25" i="4" s="1"/>
  <c r="K20" i="4"/>
  <c r="L20" i="4" s="1"/>
  <c r="K19" i="4" l="1"/>
  <c r="L19" i="4" s="1"/>
  <c r="K18" i="4" l="1"/>
  <c r="L18" i="4" s="1"/>
  <c r="K17" i="4" l="1"/>
  <c r="L17" i="4" s="1"/>
  <c r="K16" i="4"/>
  <c r="K28" i="4" l="1"/>
  <c r="L28" i="4" s="1"/>
  <c r="L16" i="4"/>
  <c r="J14" i="4"/>
  <c r="I14" i="4"/>
  <c r="K7" i="4"/>
  <c r="L7" i="4" s="1"/>
  <c r="K6" i="4"/>
  <c r="L6" i="4" s="1"/>
  <c r="K13" i="4"/>
  <c r="K12" i="4"/>
  <c r="K4" i="4"/>
  <c r="K10" i="4" l="1"/>
  <c r="K11" i="4"/>
  <c r="K9" i="4" l="1"/>
  <c r="L9" i="4" s="1"/>
  <c r="K8" i="4"/>
  <c r="L8" i="4" s="1"/>
  <c r="K5" i="4"/>
  <c r="K14" i="4" l="1"/>
  <c r="L14" i="4" s="1"/>
  <c r="K227" i="4"/>
  <c r="L227" i="4" s="1"/>
  <c r="K224" i="4"/>
  <c r="L224" i="4" s="1"/>
  <c r="L214" i="4"/>
  <c r="K213" i="4"/>
  <c r="L213" i="4" s="1"/>
  <c r="K212" i="4"/>
  <c r="L212" i="4" s="1"/>
  <c r="K209" i="4"/>
  <c r="L203" i="4"/>
  <c r="K200" i="4"/>
  <c r="L200" i="4" s="1"/>
  <c r="K199" i="4"/>
  <c r="K206" i="4" s="1"/>
  <c r="L206" i="4" s="1"/>
  <c r="K193" i="4"/>
  <c r="L193" i="4" s="1"/>
  <c r="K192" i="4"/>
  <c r="L192" i="4" s="1"/>
  <c r="K191" i="4"/>
  <c r="L191" i="4" s="1"/>
  <c r="K190" i="4"/>
  <c r="L190" i="4" s="1"/>
  <c r="K189" i="4"/>
  <c r="L189" i="4" s="1"/>
  <c r="K188" i="4"/>
  <c r="J172" i="4"/>
  <c r="I172" i="4"/>
  <c r="K171" i="4"/>
  <c r="L171" i="4" s="1"/>
  <c r="K170" i="4"/>
  <c r="L161" i="4"/>
  <c r="L160" i="4"/>
  <c r="J157" i="4"/>
  <c r="L156" i="4"/>
  <c r="K154" i="4"/>
  <c r="L154" i="4" s="1"/>
  <c r="K151" i="4"/>
  <c r="L151" i="4" s="1"/>
  <c r="L150" i="4"/>
  <c r="K149" i="4"/>
  <c r="L148" i="4"/>
  <c r="L147" i="4"/>
  <c r="L146" i="4"/>
  <c r="L144" i="4"/>
  <c r="K139" i="4"/>
  <c r="L139" i="4" s="1"/>
  <c r="K138" i="4"/>
  <c r="L138" i="4" s="1"/>
  <c r="K137" i="4"/>
  <c r="L137" i="4" s="1"/>
  <c r="K135" i="4"/>
  <c r="L135" i="4" s="1"/>
  <c r="K134" i="4"/>
  <c r="L131" i="4"/>
  <c r="L130" i="4"/>
  <c r="K119" i="4"/>
  <c r="L119" i="4" s="1"/>
  <c r="K118" i="4"/>
  <c r="L118" i="4" s="1"/>
  <c r="K117" i="4"/>
  <c r="L117" i="4" s="1"/>
  <c r="K116" i="4"/>
  <c r="L116" i="4" s="1"/>
  <c r="K113" i="4"/>
  <c r="L113" i="4" s="1"/>
  <c r="K104" i="4"/>
  <c r="L104" i="4" s="1"/>
  <c r="K103" i="4"/>
  <c r="L101" i="4"/>
  <c r="K96" i="4"/>
  <c r="L96" i="4" s="1"/>
  <c r="K95" i="4"/>
  <c r="L95" i="4" s="1"/>
  <c r="K94" i="4"/>
  <c r="L94" i="4" s="1"/>
  <c r="K93" i="4"/>
  <c r="L93" i="4" s="1"/>
  <c r="K92" i="4"/>
  <c r="L92" i="4" s="1"/>
  <c r="K88" i="4"/>
  <c r="L88" i="4" s="1"/>
  <c r="K87" i="4"/>
  <c r="L87" i="4" s="1"/>
  <c r="K86" i="4"/>
  <c r="L86" i="4" s="1"/>
  <c r="K75" i="4"/>
  <c r="L75" i="4" s="1"/>
  <c r="K74" i="4"/>
  <c r="L74" i="4" s="1"/>
  <c r="K72" i="4"/>
  <c r="L13" i="4"/>
  <c r="L12" i="4"/>
  <c r="L11" i="4"/>
  <c r="L10" i="4"/>
  <c r="L4" i="4"/>
  <c r="L209" i="4" l="1"/>
  <c r="K233" i="4"/>
  <c r="L233" i="4" s="1"/>
  <c r="L188" i="4"/>
  <c r="K194" i="4"/>
  <c r="L194" i="4" s="1"/>
  <c r="L170" i="4"/>
  <c r="K172" i="4"/>
  <c r="L172" i="4" s="1"/>
  <c r="L134" i="4"/>
  <c r="K140" i="4"/>
  <c r="L140" i="4" s="1"/>
  <c r="L149" i="4"/>
  <c r="K157" i="4"/>
  <c r="L157" i="4" s="1"/>
  <c r="L103" i="4"/>
  <c r="K120" i="4"/>
  <c r="L120" i="4" s="1"/>
  <c r="L72" i="4"/>
  <c r="K91" i="4"/>
  <c r="L91" i="4" s="1"/>
  <c r="L181" i="4"/>
  <c r="L199" i="4"/>
  <c r="J177" i="3"/>
  <c r="I177" i="3"/>
  <c r="L171" i="3"/>
  <c r="K171" i="3"/>
  <c r="K174" i="3"/>
  <c r="L174" i="3" s="1"/>
  <c r="K173" i="3"/>
  <c r="L173" i="3" s="1"/>
  <c r="K170" i="3"/>
  <c r="L170" i="3" s="1"/>
  <c r="K172" i="3"/>
  <c r="L172" i="3" s="1"/>
  <c r="K97" i="4" l="1"/>
  <c r="L97" i="4" s="1"/>
  <c r="K168" i="3" l="1"/>
  <c r="L168" i="3" s="1"/>
  <c r="K169" i="3"/>
  <c r="L169" i="3" s="1"/>
  <c r="K167" i="3"/>
  <c r="L167" i="3" s="1"/>
  <c r="K166" i="3"/>
  <c r="L166" i="3" l="1"/>
  <c r="K177" i="3"/>
  <c r="L177" i="3" s="1"/>
  <c r="J163" i="3"/>
  <c r="I163" i="3"/>
  <c r="K155" i="3"/>
  <c r="L155" i="3" s="1"/>
  <c r="K160" i="3" l="1"/>
  <c r="L160" i="3" s="1"/>
  <c r="K161" i="3"/>
  <c r="L161" i="3" s="1"/>
  <c r="K159" i="3"/>
  <c r="L159" i="3" s="1"/>
  <c r="K157" i="3"/>
  <c r="L157" i="3" s="1"/>
  <c r="K162" i="3"/>
  <c r="L162" i="3" s="1"/>
  <c r="K158" i="3"/>
  <c r="L158" i="3" s="1"/>
  <c r="K147" i="3"/>
  <c r="K156" i="3" l="1"/>
  <c r="K163" i="3" s="1"/>
  <c r="L163" i="3" s="1"/>
  <c r="L156" i="3" l="1"/>
  <c r="J152" i="3"/>
  <c r="I152" i="3"/>
  <c r="K148" i="3"/>
  <c r="L148" i="3" s="1"/>
  <c r="K149" i="3"/>
  <c r="L149" i="3" s="1"/>
  <c r="K150" i="3"/>
  <c r="L150" i="3" s="1"/>
  <c r="K151" i="3"/>
  <c r="L151" i="3" s="1"/>
  <c r="L147" i="3"/>
  <c r="K145" i="3" l="1"/>
  <c r="L145" i="3" s="1"/>
  <c r="K146" i="3"/>
  <c r="L146" i="3" s="1"/>
  <c r="K144" i="3"/>
  <c r="L144" i="3" s="1"/>
  <c r="K143" i="3"/>
  <c r="K142" i="3"/>
  <c r="K90" i="3"/>
  <c r="L90" i="3" s="1"/>
  <c r="J99" i="3"/>
  <c r="I99" i="3"/>
  <c r="K91" i="3"/>
  <c r="K31" i="3"/>
  <c r="K32" i="3"/>
  <c r="K30" i="3"/>
  <c r="K54" i="3"/>
  <c r="K152" i="3" l="1"/>
  <c r="L152" i="3" s="1"/>
  <c r="L91" i="3"/>
  <c r="K57" i="3"/>
  <c r="K128" i="3"/>
  <c r="K105" i="3"/>
  <c r="K104" i="3"/>
  <c r="K102" i="3"/>
  <c r="K120" i="3"/>
  <c r="K119" i="3"/>
  <c r="K117" i="3"/>
  <c r="K118" i="3"/>
  <c r="K116" i="3"/>
  <c r="I115" i="3"/>
  <c r="K115" i="3" s="1"/>
  <c r="K130" i="3"/>
  <c r="K129" i="3"/>
  <c r="L143" i="3"/>
  <c r="L142" i="3"/>
  <c r="J133" i="3" l="1"/>
  <c r="I133" i="3"/>
  <c r="K131" i="3"/>
  <c r="L131" i="3" s="1"/>
  <c r="K132" i="3"/>
  <c r="L132" i="3" s="1"/>
  <c r="L130" i="3"/>
  <c r="L129" i="3"/>
  <c r="L128" i="3" l="1"/>
  <c r="K133" i="3"/>
  <c r="L133" i="3" s="1"/>
  <c r="I125" i="3"/>
  <c r="L115" i="3" l="1"/>
  <c r="J125" i="3"/>
  <c r="K124" i="3"/>
  <c r="L124" i="3" s="1"/>
  <c r="K121" i="3"/>
  <c r="L121" i="3" s="1"/>
  <c r="K122" i="3"/>
  <c r="L122" i="3" s="1"/>
  <c r="K123" i="3"/>
  <c r="L123" i="3" s="1"/>
  <c r="L119" i="3" l="1"/>
  <c r="L120" i="3"/>
  <c r="L117" i="3" l="1"/>
  <c r="L118" i="3"/>
  <c r="K125" i="3" l="1"/>
  <c r="L125" i="3" s="1"/>
  <c r="L116" i="3"/>
  <c r="J112" i="3"/>
  <c r="I112" i="3"/>
  <c r="K110" i="3" l="1"/>
  <c r="L110" i="3" s="1"/>
  <c r="K106" i="3"/>
  <c r="L106" i="3" s="1"/>
  <c r="K107" i="3"/>
  <c r="L107" i="3" s="1"/>
  <c r="K108" i="3"/>
  <c r="L108" i="3" s="1"/>
  <c r="K109" i="3"/>
  <c r="L109" i="3" s="1"/>
  <c r="K111" i="3"/>
  <c r="L111" i="3" s="1"/>
  <c r="L105" i="3"/>
  <c r="L104" i="3"/>
  <c r="L102" i="3" l="1"/>
  <c r="K112" i="3"/>
  <c r="L112" i="3" s="1"/>
  <c r="K95" i="3"/>
  <c r="L95" i="3" s="1"/>
  <c r="K96" i="3"/>
  <c r="L96" i="3" s="1"/>
  <c r="K97" i="3"/>
  <c r="L97" i="3" s="1"/>
  <c r="K98" i="3"/>
  <c r="L98" i="3" s="1"/>
  <c r="K94" i="3"/>
  <c r="L94" i="3" s="1"/>
  <c r="K93" i="3" l="1"/>
  <c r="L93" i="3" s="1"/>
  <c r="K92" i="3"/>
  <c r="K99" i="3" s="1"/>
  <c r="L99" i="3" s="1"/>
  <c r="L92" i="3" l="1"/>
  <c r="I87" i="3"/>
  <c r="K85" i="3"/>
  <c r="L85" i="3" s="1"/>
  <c r="K86" i="3"/>
  <c r="L86" i="3" s="1"/>
  <c r="K80" i="3"/>
  <c r="L80" i="3" s="1"/>
  <c r="K82" i="3"/>
  <c r="L82" i="3" s="1"/>
  <c r="K81" i="3"/>
  <c r="L81" i="3" s="1"/>
  <c r="K84" i="3"/>
  <c r="L84" i="3" s="1"/>
  <c r="K83" i="3"/>
  <c r="L83" i="3" s="1"/>
  <c r="K79" i="3"/>
  <c r="L79" i="3" s="1"/>
  <c r="J78" i="3"/>
  <c r="K78" i="3" s="1"/>
  <c r="L78" i="3" s="1"/>
  <c r="J87" i="3" l="1"/>
  <c r="K77" i="3"/>
  <c r="L77" i="3" s="1"/>
  <c r="K76" i="3"/>
  <c r="L76" i="3" s="1"/>
  <c r="K75" i="3"/>
  <c r="L75" i="3" s="1"/>
  <c r="K73" i="3"/>
  <c r="L73" i="3" s="1"/>
  <c r="K74" i="3"/>
  <c r="L74" i="3" s="1"/>
  <c r="K72" i="3"/>
  <c r="L72" i="3" l="1"/>
  <c r="K87" i="3"/>
  <c r="L87" i="3" s="1"/>
  <c r="J70" i="3"/>
  <c r="I70" i="3"/>
  <c r="K64" i="3" l="1"/>
  <c r="L64" i="3" s="1"/>
  <c r="K65" i="3"/>
  <c r="L65" i="3" s="1"/>
  <c r="K66" i="3"/>
  <c r="L66" i="3" s="1"/>
  <c r="K67" i="3"/>
  <c r="L67" i="3" s="1"/>
  <c r="K68" i="3"/>
  <c r="L68" i="3" s="1"/>
  <c r="K69" i="3"/>
  <c r="L69" i="3" s="1"/>
  <c r="K63" i="3"/>
  <c r="L63" i="3" s="1"/>
  <c r="K60" i="3" l="1"/>
  <c r="L60" i="3" s="1"/>
  <c r="K61" i="3"/>
  <c r="L61" i="3" s="1"/>
  <c r="K62" i="3"/>
  <c r="L62" i="3" s="1"/>
  <c r="K59" i="3"/>
  <c r="L59" i="3" s="1"/>
  <c r="K58" i="3"/>
  <c r="L58" i="3" s="1"/>
  <c r="K55" i="3"/>
  <c r="L55" i="3" s="1"/>
  <c r="K56" i="3"/>
  <c r="L56" i="3" s="1"/>
  <c r="L57" i="3"/>
  <c r="K70" i="3" l="1"/>
  <c r="L70" i="3" s="1"/>
  <c r="L54" i="3"/>
  <c r="J52" i="3"/>
  <c r="I52" i="3"/>
  <c r="K37" i="3" l="1"/>
  <c r="L37" i="3" s="1"/>
  <c r="K38" i="3"/>
  <c r="L38" i="3" s="1"/>
  <c r="K39" i="3"/>
  <c r="L39" i="3" s="1"/>
  <c r="K40" i="3"/>
  <c r="L40" i="3" s="1"/>
  <c r="K41" i="3"/>
  <c r="L41" i="3" s="1"/>
  <c r="K42" i="3"/>
  <c r="L42" i="3" s="1"/>
  <c r="K43" i="3"/>
  <c r="L43" i="3" s="1"/>
  <c r="K44" i="3"/>
  <c r="L44" i="3" s="1"/>
  <c r="K45" i="3"/>
  <c r="L45" i="3" s="1"/>
  <c r="K46" i="3"/>
  <c r="L46" i="3" s="1"/>
  <c r="K47" i="3"/>
  <c r="L47" i="3" s="1"/>
  <c r="K48" i="3"/>
  <c r="L48" i="3" s="1"/>
  <c r="K49" i="3"/>
  <c r="L49" i="3" s="1"/>
  <c r="K50" i="3"/>
  <c r="L50" i="3" s="1"/>
  <c r="K51" i="3"/>
  <c r="L51" i="3" s="1"/>
  <c r="K36" i="3"/>
  <c r="L36" i="3" s="1"/>
  <c r="K35" i="3"/>
  <c r="L35" i="3" s="1"/>
  <c r="K34" i="3"/>
  <c r="L34" i="3" s="1"/>
  <c r="K33" i="3"/>
  <c r="L33" i="3" s="1"/>
  <c r="L31" i="3" l="1"/>
  <c r="L32" i="3"/>
  <c r="K52" i="3" l="1"/>
  <c r="L52" i="3" s="1"/>
  <c r="L30" i="3"/>
  <c r="J27" i="3"/>
  <c r="I27" i="3"/>
  <c r="K20" i="3"/>
  <c r="L20" i="3" s="1"/>
  <c r="K21" i="3"/>
  <c r="L21" i="3" s="1"/>
  <c r="K22" i="3"/>
  <c r="L22" i="3" s="1"/>
  <c r="K23" i="3"/>
  <c r="L23" i="3" s="1"/>
  <c r="K24" i="3"/>
  <c r="L24" i="3" s="1"/>
  <c r="K25" i="3"/>
  <c r="L25" i="3" s="1"/>
  <c r="K26" i="3"/>
  <c r="L26" i="3" s="1"/>
  <c r="K19" i="3"/>
  <c r="K27" i="3" l="1"/>
  <c r="L27" i="3" s="1"/>
  <c r="L19" i="3"/>
  <c r="K12" i="3"/>
  <c r="K5" i="3"/>
  <c r="L5" i="3" s="1"/>
  <c r="K4" i="3"/>
  <c r="I17" i="3" l="1"/>
  <c r="J17" i="3"/>
  <c r="K14" i="3"/>
  <c r="L14" i="3" s="1"/>
  <c r="K15" i="3"/>
  <c r="L15" i="3" s="1"/>
  <c r="K16" i="3"/>
  <c r="L16" i="3" s="1"/>
  <c r="K13" i="3"/>
  <c r="L13" i="3" s="1"/>
  <c r="K7" i="3"/>
  <c r="L7" i="3" s="1"/>
  <c r="K8" i="3"/>
  <c r="L8" i="3" s="1"/>
  <c r="K9" i="3"/>
  <c r="L9" i="3" s="1"/>
  <c r="K10" i="3"/>
  <c r="L10" i="3" s="1"/>
  <c r="K11" i="3"/>
  <c r="L11" i="3" s="1"/>
  <c r="L12" i="3"/>
  <c r="K6" i="3"/>
  <c r="L6" i="3" s="1"/>
  <c r="K17" i="3" l="1"/>
  <c r="L4" i="3" l="1"/>
  <c r="L17" i="3" l="1"/>
  <c r="J126" i="2"/>
  <c r="K7" i="2"/>
  <c r="K6" i="2"/>
  <c r="K4" i="2"/>
  <c r="K122" i="2"/>
  <c r="K123" i="2"/>
  <c r="K121" i="2"/>
  <c r="K111" i="2"/>
  <c r="K126" i="2" s="1"/>
  <c r="L114" i="2"/>
  <c r="L115" i="2"/>
  <c r="L111" i="2"/>
  <c r="K112" i="2"/>
  <c r="L112" i="2" s="1"/>
  <c r="K113" i="2"/>
  <c r="L113" i="2" s="1"/>
  <c r="K114" i="2"/>
  <c r="K115" i="2"/>
  <c r="K116" i="2"/>
  <c r="L116" i="2" s="1"/>
  <c r="K117" i="2"/>
  <c r="L117" i="2" s="1"/>
  <c r="K118" i="2"/>
  <c r="L118" i="2" s="1"/>
  <c r="K119" i="2"/>
  <c r="L119" i="2" s="1"/>
  <c r="K120" i="2"/>
  <c r="L120" i="2" s="1"/>
  <c r="K125" i="2"/>
  <c r="L125" i="2" s="1"/>
  <c r="L122" i="2" l="1"/>
  <c r="L123" i="2"/>
  <c r="L121" i="2"/>
  <c r="K124" i="2" l="1"/>
  <c r="L124" i="2" s="1"/>
  <c r="I110" i="2" l="1"/>
  <c r="I126" i="2" s="1"/>
  <c r="L126" i="2" s="1"/>
  <c r="J110" i="2"/>
  <c r="K93" i="2" l="1"/>
  <c r="L105" i="2" l="1"/>
  <c r="K104" i="2" l="1"/>
  <c r="L104" i="2" s="1"/>
  <c r="K102" i="2"/>
  <c r="L102" i="2" s="1"/>
  <c r="K100" i="2"/>
  <c r="L100" i="2" s="1"/>
  <c r="K99" i="2"/>
  <c r="L99" i="2" s="1"/>
  <c r="K106" i="2"/>
  <c r="L106" i="2" l="1"/>
  <c r="K110" i="2"/>
  <c r="L110" i="2" s="1"/>
  <c r="J92" i="2"/>
  <c r="I92" i="2"/>
  <c r="K88" i="2"/>
  <c r="L88" i="2" s="1"/>
  <c r="K83" i="2" l="1"/>
  <c r="K92" i="2" l="1"/>
  <c r="L92" i="2" s="1"/>
  <c r="L83" i="2"/>
  <c r="K79" i="2"/>
  <c r="L79" i="2" s="1"/>
  <c r="J80" i="2"/>
  <c r="I80" i="2"/>
  <c r="K74" i="2" l="1"/>
  <c r="K78" i="2" l="1"/>
  <c r="K77" i="2"/>
  <c r="K76" i="2"/>
  <c r="K75" i="2"/>
  <c r="K80" i="2" l="1"/>
  <c r="L80" i="2" s="1"/>
  <c r="L75" i="2"/>
  <c r="K52" i="2"/>
  <c r="L52" i="2" s="1"/>
  <c r="J73" i="2" l="1"/>
  <c r="K63" i="2"/>
  <c r="K64" i="2"/>
  <c r="K65" i="2"/>
  <c r="I73" i="2"/>
  <c r="K66" i="2"/>
  <c r="K68" i="2" l="1"/>
  <c r="K67" i="2"/>
  <c r="L67" i="2" s="1"/>
  <c r="K62" i="2" l="1"/>
  <c r="K61" i="2"/>
  <c r="K60" i="2"/>
  <c r="K59" i="2"/>
  <c r="L59" i="2" s="1"/>
  <c r="K73" i="2" l="1"/>
  <c r="L73" i="2" s="1"/>
  <c r="K57" i="2" l="1"/>
  <c r="J58" i="2"/>
  <c r="I58" i="2"/>
  <c r="K56" i="2"/>
  <c r="K55" i="2"/>
  <c r="K54" i="2"/>
  <c r="K58" i="2" l="1"/>
  <c r="L58" i="2"/>
  <c r="K32" i="2" l="1"/>
  <c r="I53" i="2" l="1"/>
  <c r="K49" i="2"/>
  <c r="L49" i="2" s="1"/>
  <c r="K50" i="2"/>
  <c r="L50" i="2" s="1"/>
  <c r="L53" i="2" l="1"/>
  <c r="K48" i="2"/>
  <c r="K44" i="2" l="1"/>
  <c r="J53" i="2"/>
  <c r="K47" i="2"/>
  <c r="K46" i="2"/>
  <c r="K45" i="2"/>
  <c r="K43" i="2"/>
  <c r="K53" i="2" l="1"/>
  <c r="K38" i="2"/>
  <c r="I9" i="2"/>
  <c r="K8" i="2"/>
  <c r="L8" i="2" s="1"/>
  <c r="K31" i="2" l="1"/>
  <c r="L31" i="2" s="1"/>
  <c r="K34" i="2" l="1"/>
  <c r="J42" i="2"/>
  <c r="I42" i="2"/>
  <c r="K41" i="2"/>
  <c r="K40" i="2"/>
  <c r="L40" i="2" s="1"/>
  <c r="K35" i="2"/>
  <c r="K36" i="2"/>
  <c r="L36" i="2" s="1"/>
  <c r="L42" i="2" l="1"/>
  <c r="K42" i="2"/>
  <c r="K39" i="2"/>
  <c r="K37" i="2"/>
  <c r="K26" i="2" l="1"/>
  <c r="K23" i="2"/>
  <c r="K25" i="2"/>
  <c r="L25" i="2" s="1"/>
  <c r="K27" i="2"/>
  <c r="L27" i="2" s="1"/>
  <c r="K28" i="2"/>
  <c r="K29" i="2"/>
  <c r="L29" i="2" s="1"/>
  <c r="J33" i="2"/>
  <c r="I33" i="2"/>
  <c r="K30" i="2"/>
  <c r="L30" i="2" s="1"/>
  <c r="L23" i="2" l="1"/>
  <c r="K24" i="2"/>
  <c r="L24" i="2" s="1"/>
  <c r="L28" i="2" l="1"/>
  <c r="K33" i="2" l="1"/>
  <c r="L33" i="2" s="1"/>
  <c r="K14" i="2"/>
  <c r="K12" i="2"/>
  <c r="K11" i="2"/>
  <c r="K19" i="2"/>
  <c r="K18" i="2"/>
  <c r="K17" i="2"/>
  <c r="I20" i="2" l="1"/>
  <c r="K20" i="2" s="1"/>
  <c r="L20" i="2" l="1"/>
  <c r="J21" i="2"/>
  <c r="I21" i="2"/>
  <c r="K21" i="2" l="1"/>
  <c r="L21" i="2" s="1"/>
  <c r="J15" i="2"/>
  <c r="I15" i="2"/>
  <c r="K13" i="2"/>
  <c r="L13" i="2" s="1"/>
  <c r="K15" i="2" l="1"/>
  <c r="L15" i="2" s="1"/>
  <c r="L7" i="2" l="1"/>
  <c r="L4" i="2" l="1"/>
  <c r="J9" i="2" l="1"/>
  <c r="K5" i="2"/>
  <c r="L5" i="2" l="1"/>
  <c r="K9" i="2"/>
  <c r="L9" i="2" s="1"/>
  <c r="I58" i="1" l="1"/>
  <c r="H58" i="1"/>
  <c r="J64" i="1" l="1"/>
  <c r="K64" i="1" s="1"/>
  <c r="E103" i="1" s="1"/>
  <c r="J60" i="1"/>
  <c r="K60" i="1" s="1"/>
  <c r="J59" i="1"/>
  <c r="K59" i="1" s="1"/>
  <c r="J58" i="1"/>
  <c r="K58" i="1" s="1"/>
  <c r="J57" i="1" l="1"/>
  <c r="K57" i="1" s="1"/>
  <c r="J87" i="1"/>
  <c r="H86" i="1"/>
  <c r="I86" i="1"/>
  <c r="J86" i="1" s="1"/>
  <c r="H83" i="1"/>
  <c r="I83" i="1"/>
  <c r="J83" i="1" s="1"/>
  <c r="H78" i="1"/>
  <c r="I78" i="1"/>
  <c r="J78" i="1" s="1"/>
  <c r="K78" i="1" s="1"/>
  <c r="H56" i="1"/>
  <c r="I56" i="1"/>
  <c r="J56" i="1" s="1"/>
  <c r="K56" i="1" s="1"/>
  <c r="H53" i="1"/>
  <c r="I53" i="1"/>
  <c r="H50" i="1"/>
  <c r="I50" i="1"/>
  <c r="H43" i="1"/>
  <c r="I43" i="1"/>
  <c r="J43" i="1" s="1"/>
  <c r="K43" i="1" s="1"/>
  <c r="K83" i="1" l="1"/>
  <c r="K87" i="1"/>
  <c r="J53" i="1"/>
  <c r="K53" i="1" s="1"/>
  <c r="K86" i="1"/>
  <c r="I33" i="1"/>
  <c r="H33" i="1"/>
  <c r="I28" i="1"/>
  <c r="H28" i="1"/>
  <c r="I23" i="1"/>
  <c r="H23" i="1"/>
  <c r="I16" i="1"/>
  <c r="H16" i="1"/>
  <c r="I12" i="1"/>
  <c r="H12" i="1"/>
  <c r="I8" i="1"/>
  <c r="H8" i="1"/>
  <c r="J8" i="1" s="1"/>
  <c r="H47" i="1"/>
  <c r="I47" i="1"/>
  <c r="J74" i="1"/>
  <c r="K74" i="1" s="1"/>
  <c r="J16" i="1" l="1"/>
  <c r="K16" i="1" s="1"/>
  <c r="E102" i="1"/>
  <c r="J28" i="1"/>
  <c r="J47" i="1"/>
  <c r="K47" i="1" s="1"/>
  <c r="J12" i="1"/>
  <c r="K12" i="1" s="1"/>
  <c r="J23" i="1"/>
  <c r="J33" i="1"/>
  <c r="K33" i="1" s="1"/>
  <c r="K8" i="1"/>
  <c r="J85" i="1"/>
  <c r="K85" i="1" s="1"/>
  <c r="J84" i="1"/>
  <c r="K84" i="1" s="1"/>
  <c r="J55" i="1"/>
  <c r="K55" i="1" s="1"/>
  <c r="J54" i="1"/>
  <c r="K54" i="1" s="1"/>
  <c r="K23" i="1" l="1"/>
  <c r="K28" i="1"/>
  <c r="J17" i="1"/>
  <c r="E101" i="1" s="1"/>
  <c r="K17" i="1" l="1"/>
  <c r="J52" i="1"/>
  <c r="K52" i="1" s="1"/>
  <c r="J51" i="1"/>
  <c r="J73" i="1"/>
  <c r="E100" i="1" s="1"/>
  <c r="K73" i="1" l="1"/>
  <c r="K51" i="1"/>
  <c r="J72" i="1" l="1"/>
  <c r="J48" i="1"/>
  <c r="K48" i="1" s="1"/>
  <c r="K72" i="1" l="1"/>
  <c r="J49" i="1"/>
  <c r="K49" i="1" s="1"/>
  <c r="K50" i="1" l="1"/>
  <c r="J50" i="1"/>
  <c r="E99" i="1" s="1"/>
  <c r="J71" i="1"/>
  <c r="E98" i="1" s="1"/>
  <c r="J46" i="1"/>
  <c r="K46" i="1" s="1"/>
  <c r="J45" i="1"/>
  <c r="K45" i="1" s="1"/>
  <c r="J44" i="1"/>
  <c r="J14" i="1"/>
  <c r="K14" i="1" s="1"/>
  <c r="J15" i="1"/>
  <c r="K71" i="1" l="1"/>
  <c r="K44" i="1"/>
  <c r="K15" i="1"/>
  <c r="J42" i="1"/>
  <c r="K42" i="1" s="1"/>
  <c r="J41" i="1"/>
  <c r="K41" i="1" s="1"/>
  <c r="J70" i="1" l="1"/>
  <c r="J40" i="1"/>
  <c r="K40" i="1" s="1"/>
  <c r="J82" i="1"/>
  <c r="K82" i="1" s="1"/>
  <c r="J81" i="1"/>
  <c r="K81" i="1" s="1"/>
  <c r="J13" i="1"/>
  <c r="K70" i="1" l="1"/>
  <c r="J39" i="1"/>
  <c r="K39" i="1" l="1"/>
  <c r="J63" i="1"/>
  <c r="E97" i="1" s="1"/>
  <c r="K13" i="1"/>
  <c r="K63" i="1" l="1"/>
  <c r="I34" i="1"/>
  <c r="I38" i="1" s="1"/>
  <c r="I68" i="1" l="1"/>
  <c r="J29" i="1" l="1"/>
  <c r="J37" i="1"/>
  <c r="K37" i="1" s="1"/>
  <c r="J36" i="1"/>
  <c r="K36" i="1" s="1"/>
  <c r="J80" i="1"/>
  <c r="H34" i="1"/>
  <c r="H38" i="1" s="1"/>
  <c r="J38" i="1" s="1"/>
  <c r="K38" i="1" s="1"/>
  <c r="J35" i="1"/>
  <c r="K35" i="1" s="1"/>
  <c r="J79" i="1"/>
  <c r="J32" i="1"/>
  <c r="K32" i="1" s="1"/>
  <c r="J31" i="1"/>
  <c r="K31" i="1" s="1"/>
  <c r="J30" i="1"/>
  <c r="K30" i="1" s="1"/>
  <c r="J7" i="1"/>
  <c r="K7" i="1" s="1"/>
  <c r="J68" i="1"/>
  <c r="J69" i="1"/>
  <c r="K69" i="1" s="1"/>
  <c r="J25" i="1"/>
  <c r="K25" i="1" s="1"/>
  <c r="E96" i="1" l="1"/>
  <c r="K68" i="1"/>
  <c r="E94" i="1"/>
  <c r="K80" i="1"/>
  <c r="K79" i="1"/>
  <c r="E95" i="1"/>
  <c r="J34" i="1"/>
  <c r="J21" i="1"/>
  <c r="K21" i="1" s="1"/>
  <c r="J22" i="1"/>
  <c r="K22" i="1" s="1"/>
  <c r="J67" i="1"/>
  <c r="E93" i="1" s="1"/>
  <c r="E104" i="1" l="1"/>
  <c r="K67" i="1"/>
  <c r="K34" i="1"/>
  <c r="J77" i="1"/>
  <c r="K77" i="1" s="1"/>
  <c r="J76" i="1"/>
  <c r="K29" i="1"/>
  <c r="J27" i="1"/>
  <c r="K27" i="1" s="1"/>
  <c r="J26" i="1"/>
  <c r="K26" i="1" s="1"/>
  <c r="J24" i="1"/>
  <c r="J20" i="1"/>
  <c r="J11" i="1"/>
  <c r="K11" i="1" s="1"/>
  <c r="J10" i="1"/>
  <c r="K10" i="1" s="1"/>
  <c r="J9" i="1"/>
  <c r="J6" i="1"/>
  <c r="K6" i="1" l="1"/>
  <c r="K20" i="1"/>
  <c r="K9" i="1"/>
  <c r="K24" i="1"/>
  <c r="K76" i="1"/>
  <c r="L5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LUIS HENRIQUEZ</author>
  </authors>
  <commentList>
    <comment ref="H59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LUIS HENRIQUEZ:</t>
        </r>
        <r>
          <rPr>
            <sz val="9"/>
            <color indexed="81"/>
            <rFont val="Tahoma"/>
            <family val="2"/>
          </rPr>
          <t xml:space="preserve">
RECIBIDO EN TK</t>
        </r>
      </text>
    </comment>
    <comment ref="I59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LUIS HENRIQUEZ:</t>
        </r>
        <r>
          <rPr>
            <sz val="9"/>
            <color indexed="81"/>
            <rFont val="Tahoma"/>
            <family val="2"/>
          </rPr>
          <t xml:space="preserve">
DESPACHADO BASCULA
</t>
        </r>
      </text>
    </comment>
    <comment ref="H60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LUIS HENRIQUEZ:</t>
        </r>
        <r>
          <rPr>
            <sz val="9"/>
            <color indexed="81"/>
            <rFont val="Tahoma"/>
            <family val="2"/>
          </rPr>
          <t xml:space="preserve">
RECIBIDO EN TK</t>
        </r>
      </text>
    </comment>
    <comment ref="I60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LUIS HENRIQUEZ:</t>
        </r>
        <r>
          <rPr>
            <sz val="9"/>
            <color indexed="81"/>
            <rFont val="Tahoma"/>
            <family val="2"/>
          </rPr>
          <t xml:space="preserve">
DESPACHADO BASCULA
</t>
        </r>
      </text>
    </comment>
    <comment ref="H64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>LUIS HENRIQUEZ:</t>
        </r>
        <r>
          <rPr>
            <sz val="9"/>
            <color indexed="81"/>
            <rFont val="Tahoma"/>
            <family val="2"/>
          </rPr>
          <t xml:space="preserve">
RECIBIDO EN TK</t>
        </r>
      </text>
    </comment>
    <comment ref="I64" authorId="0" shapeId="0" xr:uid="{00000000-0006-0000-0000-000006000000}">
      <text>
        <r>
          <rPr>
            <b/>
            <sz val="9"/>
            <color indexed="81"/>
            <rFont val="Tahoma"/>
            <family val="2"/>
          </rPr>
          <t>LUIS HENRIQUEZ:</t>
        </r>
        <r>
          <rPr>
            <sz val="9"/>
            <color indexed="81"/>
            <rFont val="Tahoma"/>
            <family val="2"/>
          </rPr>
          <t xml:space="preserve">
DESPACHADO POR BASCULA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LUIS HENRIQUEZ</author>
  </authors>
  <commentList>
    <comment ref="J57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LUIS HENRIQUEZ:</t>
        </r>
        <r>
          <rPr>
            <sz val="9"/>
            <color indexed="81"/>
            <rFont val="Tahoma"/>
            <family val="2"/>
          </rPr>
          <t xml:space="preserve">
PRODUCTO EN STAND BY (TKS LLENOS)</t>
        </r>
      </text>
    </comment>
    <comment ref="I74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LUIS HENRIQUEZ:</t>
        </r>
        <r>
          <rPr>
            <sz val="9"/>
            <color indexed="81"/>
            <rFont val="Tahoma"/>
            <family val="2"/>
          </rPr>
          <t xml:space="preserve">
CANTIDAD SEGÚN BL
</t>
        </r>
      </text>
    </comment>
    <comment ref="J93" authorId="0" shapeId="0" xr:uid="{00000000-0006-0000-0100-000003000000}">
      <text>
        <r>
          <rPr>
            <b/>
            <sz val="9"/>
            <color indexed="81"/>
            <rFont val="Tahoma"/>
            <family val="2"/>
          </rPr>
          <t>LUIS HENRIQUEZ:</t>
        </r>
        <r>
          <rPr>
            <sz val="9"/>
            <color indexed="81"/>
            <rFont val="Tahoma"/>
            <family val="2"/>
          </rPr>
          <t xml:space="preserve">
PRODUCTO EN STAND BY (TKS LLENOS)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LUIS HENRIQUEZ</author>
  </authors>
  <commentList>
    <comment ref="J134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LUIS HENRIQUEZ:</t>
        </r>
        <r>
          <rPr>
            <sz val="9"/>
            <color indexed="81"/>
            <rFont val="Tahoma"/>
            <family val="2"/>
          </rPr>
          <t xml:space="preserve">
PRODUCTO EN STAND BY (TKS LLENOS)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LUIS HENRIQUEZ</author>
  </authors>
  <commentList>
    <comment ref="J173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>LUIS HENRIQUEZ:</t>
        </r>
        <r>
          <rPr>
            <sz val="9"/>
            <color indexed="81"/>
            <rFont val="Tahoma"/>
            <family val="2"/>
          </rPr>
          <t xml:space="preserve">
PRODUCTO EN STAND BY (TKS LLENOS)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LUIS HENRIQUEZ</author>
  </authors>
  <commentList>
    <comment ref="J145" authorId="0" shapeId="0" xr:uid="{00000000-0006-0000-0400-000001000000}">
      <text>
        <r>
          <rPr>
            <b/>
            <sz val="9"/>
            <color indexed="81"/>
            <rFont val="Tahoma"/>
            <family val="2"/>
          </rPr>
          <t>LUIS HENRIQUEZ:</t>
        </r>
        <r>
          <rPr>
            <sz val="9"/>
            <color indexed="81"/>
            <rFont val="Tahoma"/>
            <family val="2"/>
          </rPr>
          <t xml:space="preserve">
PRODUCTO EN STAND BY (TKS LLENOS)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LUIS HENRIQUEZ</author>
  </authors>
  <commentList>
    <comment ref="J170" authorId="0" shapeId="0" xr:uid="{00000000-0006-0000-0500-000001000000}">
      <text>
        <r>
          <rPr>
            <b/>
            <sz val="9"/>
            <color indexed="81"/>
            <rFont val="Tahoma"/>
            <family val="2"/>
          </rPr>
          <t>LUIS HENRIQUEZ:</t>
        </r>
        <r>
          <rPr>
            <sz val="9"/>
            <color indexed="81"/>
            <rFont val="Tahoma"/>
            <family val="2"/>
          </rPr>
          <t xml:space="preserve">
PRODUCTO EN STAND BY (TKS LLENOS)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LUIS HENRIQUEZ</author>
  </authors>
  <commentList>
    <comment ref="J174" authorId="0" shapeId="0" xr:uid="{00000000-0006-0000-0600-000001000000}">
      <text>
        <r>
          <rPr>
            <b/>
            <sz val="9"/>
            <color indexed="81"/>
            <rFont val="Tahoma"/>
            <family val="2"/>
          </rPr>
          <t>LUIS HENRIQUEZ:</t>
        </r>
        <r>
          <rPr>
            <sz val="9"/>
            <color indexed="81"/>
            <rFont val="Tahoma"/>
            <family val="2"/>
          </rPr>
          <t xml:space="preserve">
PRODUCTO EN STAND BY (TKS LLENOS)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LUIS HENRIQUEZ</author>
  </authors>
  <commentList>
    <comment ref="J179" authorId="0" shapeId="0" xr:uid="{2FB9A691-E45A-49E7-B894-14B71216F91F}">
      <text>
        <r>
          <rPr>
            <b/>
            <sz val="9"/>
            <color indexed="81"/>
            <rFont val="Tahoma"/>
            <family val="2"/>
          </rPr>
          <t>LUIS HENRIQUEZ:</t>
        </r>
        <r>
          <rPr>
            <sz val="9"/>
            <color indexed="81"/>
            <rFont val="Tahoma"/>
            <family val="2"/>
          </rPr>
          <t xml:space="preserve">
PRODUCTO EN STAND BY (TKS LLENOS)</t>
        </r>
      </text>
    </comment>
  </commentList>
</comments>
</file>

<file path=xl/sharedStrings.xml><?xml version="1.0" encoding="utf-8"?>
<sst xmlns="http://schemas.openxmlformats.org/spreadsheetml/2006/main" count="2252" uniqueCount="544">
  <si>
    <t>RELACION DE MERMA / SOBRANTE</t>
  </si>
  <si>
    <t>CI INTERNATIONAL FUELS</t>
  </si>
  <si>
    <t>MES</t>
  </si>
  <si>
    <t>FECHA</t>
  </si>
  <si>
    <t>MOTONAVE</t>
  </si>
  <si>
    <t>PRODUCTO</t>
  </si>
  <si>
    <t>Temperatura de operación (°C)</t>
  </si>
  <si>
    <t>TK</t>
  </si>
  <si>
    <t>Cantidad  por báscula (ton)</t>
  </si>
  <si>
    <t>Cantidad por medida (ton)</t>
  </si>
  <si>
    <t>Dif. (ton)</t>
  </si>
  <si>
    <t>% Dif.</t>
  </si>
  <si>
    <t>ACEPALMA</t>
  </si>
  <si>
    <t>TEQUENDAMA - TERLICA</t>
  </si>
  <si>
    <t>Cantidad  recibida en tk (ton)</t>
  </si>
  <si>
    <t>Cantidad despachada por báscula (ton)</t>
  </si>
  <si>
    <t>FEBRERO</t>
  </si>
  <si>
    <t>MARZO</t>
  </si>
  <si>
    <t>ABRIL</t>
  </si>
  <si>
    <t>MAYO</t>
  </si>
  <si>
    <t>IEVOLI SHINE</t>
  </si>
  <si>
    <t>BPKO</t>
  </si>
  <si>
    <t>PS RBD</t>
  </si>
  <si>
    <t>CPKO</t>
  </si>
  <si>
    <t>CPO</t>
  </si>
  <si>
    <t>DIRECTO</t>
  </si>
  <si>
    <t>HARBOUR LEGEND</t>
  </si>
  <si>
    <t>1001 - 1004</t>
  </si>
  <si>
    <t>1010 - 1003</t>
  </si>
  <si>
    <t>MAEMI</t>
  </si>
  <si>
    <t>HELLENSPONT CRUSADER</t>
  </si>
  <si>
    <t>CPO ORG</t>
  </si>
  <si>
    <t>RBD ORG</t>
  </si>
  <si>
    <t>TARUCA</t>
  </si>
  <si>
    <t>1004 - 1012</t>
  </si>
  <si>
    <t>VENEZIA D</t>
  </si>
  <si>
    <t>1002 - 1001 - 1006</t>
  </si>
  <si>
    <t>1003 - 1010</t>
  </si>
  <si>
    <t>VICKY B</t>
  </si>
  <si>
    <t>PETROLEO</t>
  </si>
  <si>
    <t>HARBOUR LOYALTY</t>
  </si>
  <si>
    <t>FAIRCHEM SILVER</t>
  </si>
  <si>
    <t>1009-1011</t>
  </si>
  <si>
    <t>1001-1003-1006</t>
  </si>
  <si>
    <t>GLENDEN</t>
  </si>
  <si>
    <t>1002-1004-1011</t>
  </si>
  <si>
    <t>WAPEN VON BREMEN</t>
  </si>
  <si>
    <t>1002-1009</t>
  </si>
  <si>
    <t>HOUSTON</t>
  </si>
  <si>
    <t>PROMEDIO ABRIL</t>
  </si>
  <si>
    <t>PROMEDIO FEBRERO</t>
  </si>
  <si>
    <t>PROMEDIO MARZO</t>
  </si>
  <si>
    <t>PROMEDIO MAYO</t>
  </si>
  <si>
    <t>PROMEDIO MARZO TEQ-TER</t>
  </si>
  <si>
    <t>MERMAS</t>
  </si>
  <si>
    <t>% DIF.</t>
  </si>
  <si>
    <t>JUNIO</t>
  </si>
  <si>
    <t>CI MIRA</t>
  </si>
  <si>
    <t>WAWASAN TOPAZ</t>
  </si>
  <si>
    <t>PROMEDIO JUNIO TEQ-TER</t>
  </si>
  <si>
    <t>HARBOUR FOUNTAIN</t>
  </si>
  <si>
    <t>ESTEARINA</t>
  </si>
  <si>
    <t>PROMEDIO JUNIO</t>
  </si>
  <si>
    <t>AIGRAN D</t>
  </si>
  <si>
    <t>1001-1009</t>
  </si>
  <si>
    <t>JULIO</t>
  </si>
  <si>
    <t>RAS MAERSK</t>
  </si>
  <si>
    <t>5-7-8</t>
  </si>
  <si>
    <t>PROMEDIO JULIO</t>
  </si>
  <si>
    <t>CHEMTRANS ELBE</t>
  </si>
  <si>
    <t>1002-1004</t>
  </si>
  <si>
    <t>NORDIC HELSINKI</t>
  </si>
  <si>
    <t>AGOSTO</t>
  </si>
  <si>
    <t>PROMEDIO AGOSTO</t>
  </si>
  <si>
    <t>BERTINA</t>
  </si>
  <si>
    <t>VALOROUS QUEEN</t>
  </si>
  <si>
    <t>1004-1011-1012</t>
  </si>
  <si>
    <t>SEPTIEMBRE</t>
  </si>
  <si>
    <t>BOW SANTOS</t>
  </si>
  <si>
    <t>1003-1010-1006</t>
  </si>
  <si>
    <t>OCTUBRE</t>
  </si>
  <si>
    <t>NOVIEMBRE</t>
  </si>
  <si>
    <t>DICIEMBRE</t>
  </si>
  <si>
    <t>VENEBUNKER</t>
  </si>
  <si>
    <t>5-8</t>
  </si>
  <si>
    <t>PROMEDIO OCTUBRE</t>
  </si>
  <si>
    <t>1009-1006</t>
  </si>
  <si>
    <t>WESER</t>
  </si>
  <si>
    <t>LAGUNA D</t>
  </si>
  <si>
    <t>EDZARD SCHULTE</t>
  </si>
  <si>
    <t>1004 -1011</t>
  </si>
  <si>
    <t xml:space="preserve">PROMEDIO MAYO </t>
  </si>
  <si>
    <t xml:space="preserve">PROMEDIO ABRIL  </t>
  </si>
  <si>
    <t>DAVINO D</t>
  </si>
  <si>
    <t>1001-1002</t>
  </si>
  <si>
    <t>PROMEDIO SEPTIEMBRE</t>
  </si>
  <si>
    <t>5-7</t>
  </si>
  <si>
    <t>ENERO</t>
  </si>
  <si>
    <t>ENERO A NOVIEMBRE 2014</t>
  </si>
  <si>
    <t>PROMEDIO DICIEMBRE IMPO</t>
  </si>
  <si>
    <t>1001-1011</t>
  </si>
  <si>
    <t>SIVA ROTTERDAM</t>
  </si>
  <si>
    <t>1002-1012</t>
  </si>
  <si>
    <t>CLIENTE</t>
  </si>
  <si>
    <t>Q MEDIDA (TM)</t>
  </si>
  <si>
    <t>Q BASCULA (TM)</t>
  </si>
  <si>
    <t>DIF (TM)</t>
  </si>
  <si>
    <t xml:space="preserve">FECHA </t>
  </si>
  <si>
    <t>OPERACIÓN</t>
  </si>
  <si>
    <t>IMPO</t>
  </si>
  <si>
    <t>ANHOUT SWAN</t>
  </si>
  <si>
    <t>CPO (BRASIL)</t>
  </si>
  <si>
    <t>1009-1013</t>
  </si>
  <si>
    <t>TRANS TRADER</t>
  </si>
  <si>
    <t>CPO (ECUADOR)</t>
  </si>
  <si>
    <t>SHAPPIRE</t>
  </si>
  <si>
    <t>EXPO</t>
  </si>
  <si>
    <t>CPO (MEXICO)</t>
  </si>
  <si>
    <t>TEQ</t>
  </si>
  <si>
    <t>AARUS</t>
  </si>
  <si>
    <t>MIRA</t>
  </si>
  <si>
    <t>CPO (PERU)</t>
  </si>
  <si>
    <t>TOTAL EXCESO/DEFECTO ENERO</t>
  </si>
  <si>
    <t>PROMEDIO 2014</t>
  </si>
  <si>
    <t>MIRO D</t>
  </si>
  <si>
    <t>WAPPEN VON BREMEN</t>
  </si>
  <si>
    <t>ACEP</t>
  </si>
  <si>
    <t>1001/1003/1010</t>
  </si>
  <si>
    <t>1003/1004</t>
  </si>
  <si>
    <t>TOTAL EXCESO/DEFECTO FEBRERO</t>
  </si>
  <si>
    <t>TOTAL EXCESO/DEFECTO MARZO</t>
  </si>
  <si>
    <t>GIOVANNI DP</t>
  </si>
  <si>
    <t>1004/1013</t>
  </si>
  <si>
    <t>CHEMSTAR MASA</t>
  </si>
  <si>
    <t>HCPO</t>
  </si>
  <si>
    <t>1009/1010</t>
  </si>
  <si>
    <t>1003/1012</t>
  </si>
  <si>
    <t>HARBOUR KRYSTAL</t>
  </si>
  <si>
    <t>1010/1004</t>
  </si>
  <si>
    <t>SICHEM PARIS</t>
  </si>
  <si>
    <t>OLEINA</t>
  </si>
  <si>
    <t xml:space="preserve">ARDMORE CHEROKEE  </t>
  </si>
  <si>
    <t>CHEMBULK SHANGHAI</t>
  </si>
  <si>
    <t>1001/1008</t>
  </si>
  <si>
    <t>TOTAL EXCESO/DEFECTO ABRIL</t>
  </si>
  <si>
    <t>NORTH SOUND</t>
  </si>
  <si>
    <t>1003/1009/1012</t>
  </si>
  <si>
    <t>CPO ORG ESP</t>
  </si>
  <si>
    <t>RELACION DE DEFECTO</t>
  </si>
  <si>
    <t>1011/1012</t>
  </si>
  <si>
    <t>TOTAL DEFECTO MAYO</t>
  </si>
  <si>
    <t>TOTAL DEFECTO JUNIO</t>
  </si>
  <si>
    <t>SONGA OPAL</t>
  </si>
  <si>
    <t>1008/1013</t>
  </si>
  <si>
    <t>ALESSANDRO DP</t>
  </si>
  <si>
    <t>CPO RSPO</t>
  </si>
  <si>
    <t>MAERSK MALTA</t>
  </si>
  <si>
    <t>ALSIA SWAN</t>
  </si>
  <si>
    <t>TOTAL DEFECTO JULIO</t>
  </si>
  <si>
    <t>GREENWICH PARK</t>
  </si>
  <si>
    <t>1008/1011</t>
  </si>
  <si>
    <t>1006/1009/1002</t>
  </si>
  <si>
    <t>CHEMROAD HOPE</t>
  </si>
  <si>
    <t>TOTAL DEFECTO AGOSTO</t>
  </si>
  <si>
    <t>HARBOUR FIRSH</t>
  </si>
  <si>
    <t>PRINCIMAR AMERICAS</t>
  </si>
  <si>
    <t>SAPPHIRE</t>
  </si>
  <si>
    <t>HARBOUR LEYEND</t>
  </si>
  <si>
    <t>TALLOW</t>
  </si>
  <si>
    <t>COINDAGRO</t>
  </si>
  <si>
    <t>SAMUS SWAN</t>
  </si>
  <si>
    <t>COINJAB</t>
  </si>
  <si>
    <t>TOTAL DEFECTO SEPTIEMBRE</t>
  </si>
  <si>
    <t>TOTAL DEFECTO OCTUBRE</t>
  </si>
  <si>
    <t>MAERSK BELFAST</t>
  </si>
  <si>
    <t>CPKO RSPO</t>
  </si>
  <si>
    <t xml:space="preserve">CPKO </t>
  </si>
  <si>
    <t>TOTAL DEFECTO NOVIEMBRE</t>
  </si>
  <si>
    <t>ATLANTIC CANYON</t>
  </si>
  <si>
    <t>CHEMTRANS HAVEL</t>
  </si>
  <si>
    <t>CARROTANQUES</t>
  </si>
  <si>
    <t>CHAMPION  PULA</t>
  </si>
  <si>
    <t>TOTAL DEFECTO DICIEMBRE</t>
  </si>
  <si>
    <t>06/11/2015-23/12/2015</t>
  </si>
  <si>
    <t>TEQUENDAMA</t>
  </si>
  <si>
    <t>ST AQUA</t>
  </si>
  <si>
    <t>CAPE EGMOND</t>
  </si>
  <si>
    <t xml:space="preserve">SICHEM EDINBURGH </t>
  </si>
  <si>
    <t xml:space="preserve">NORA </t>
  </si>
  <si>
    <t>INDUTRADE</t>
  </si>
  <si>
    <t>TORM THUNDER</t>
  </si>
  <si>
    <t>PO RBD ORG</t>
  </si>
  <si>
    <t>Directo</t>
  </si>
  <si>
    <t>CELSIUS MANILA</t>
  </si>
  <si>
    <t>CAPE DALY</t>
  </si>
  <si>
    <t>MED ARTIC</t>
  </si>
  <si>
    <t>RBD</t>
  </si>
  <si>
    <t>02/03/2016-15/03/2016</t>
  </si>
  <si>
    <t>26/03/2016-16/04/2016</t>
  </si>
  <si>
    <t>PO RBD</t>
  </si>
  <si>
    <t xml:space="preserve">CPO RSPO </t>
  </si>
  <si>
    <t>CPO RSPO IP</t>
  </si>
  <si>
    <t>CI MIRA- ACEPALMA</t>
  </si>
  <si>
    <t>POLARIS</t>
  </si>
  <si>
    <t>RHL DRESDEN</t>
  </si>
  <si>
    <t>FAIRCHEM BIRDIE</t>
  </si>
  <si>
    <t>ACEPALMA-CI TEQUENDAMA</t>
  </si>
  <si>
    <t>TOTAL EXCESO/DEFECTO MAYO</t>
  </si>
  <si>
    <t>MAERSK BORNEO</t>
  </si>
  <si>
    <t>TOTAL EXCESO/DEFECTO JUNIO</t>
  </si>
  <si>
    <t>CI TEQUENDAMA</t>
  </si>
  <si>
    <t>CLARICE</t>
  </si>
  <si>
    <t>06/05/2016-09/07/2016</t>
  </si>
  <si>
    <t>05/06/2016-09/07/2016</t>
  </si>
  <si>
    <t>CPKO RSPO MB</t>
  </si>
  <si>
    <t>CPKO RBD ORG</t>
  </si>
  <si>
    <t>TOTAL EXCESO/DEFECTO JULIO</t>
  </si>
  <si>
    <t>NORDIC MARI</t>
  </si>
  <si>
    <t>CI TEQUENDAMA-CARIBBEAN</t>
  </si>
  <si>
    <t>24/06/2016-25/08/2016</t>
  </si>
  <si>
    <t>FANAGRA</t>
  </si>
  <si>
    <t>09/07/2016-08/08/2016</t>
  </si>
  <si>
    <t>NORDIC MAYA</t>
  </si>
  <si>
    <t>GIANCARLO D</t>
  </si>
  <si>
    <t>01/02/16-12/08/2016</t>
  </si>
  <si>
    <t>STOLT SPAN</t>
  </si>
  <si>
    <t>AGD</t>
  </si>
  <si>
    <t>TOTAL EXCESO/DEFECTO AGOSTO</t>
  </si>
  <si>
    <t>FAIRCHEM EAGLE</t>
  </si>
  <si>
    <t>RBD ESTEARINA</t>
  </si>
  <si>
    <t>28/07/2016-23/09/2016</t>
  </si>
  <si>
    <t>TOTAL EXCESO/DEFECTO SEPTIEMBRE</t>
  </si>
  <si>
    <t>23/09/2016-02/11/2016</t>
  </si>
  <si>
    <t>TRF KOBE</t>
  </si>
  <si>
    <t>11/05/216-06/06/2016</t>
  </si>
  <si>
    <t>CI TEQUENDAMA-CI ACEPALMA</t>
  </si>
  <si>
    <t>10/09/2016-02/11/2016</t>
  </si>
  <si>
    <t>TOTAL EXCESO/DEFECTO OCTUBRE</t>
  </si>
  <si>
    <t>PKO RBD</t>
  </si>
  <si>
    <t>1011-1004</t>
  </si>
  <si>
    <t>SONGA CHALLENGE</t>
  </si>
  <si>
    <t>23/09/2016-16/11/2016</t>
  </si>
  <si>
    <t>TOTAL EXCESO/DEFECTO NOVIEMBRE</t>
  </si>
  <si>
    <t>04/11/16-18/11/16</t>
  </si>
  <si>
    <t>14/11/16-14/12/16</t>
  </si>
  <si>
    <t>DAVIDE B</t>
  </si>
  <si>
    <t>BOCHEM BRUSSELS</t>
  </si>
  <si>
    <t>9/11/16-22/12/16</t>
  </si>
  <si>
    <t>TOTAL EXCESO/DEFECTO DICIEMBRE</t>
  </si>
  <si>
    <t>CI TEQUENDMA</t>
  </si>
  <si>
    <t>16/12/2016-10/01/2017</t>
  </si>
  <si>
    <t>CELSIUS MONACO</t>
  </si>
  <si>
    <t>18/12/2016-21/01/2017</t>
  </si>
  <si>
    <t>RBD ORG RSPO IP</t>
  </si>
  <si>
    <t>LESSON SWAN</t>
  </si>
  <si>
    <t>NORDIC AMERICAS</t>
  </si>
  <si>
    <t>INDUTRADE-OLEANA</t>
  </si>
  <si>
    <t>05/01/2017-07/02/2017</t>
  </si>
  <si>
    <t xml:space="preserve">CHEMTRANS ELBE </t>
  </si>
  <si>
    <t>ADM</t>
  </si>
  <si>
    <t>SOYA</t>
  </si>
  <si>
    <t>25/01/2017-10/02/2017</t>
  </si>
  <si>
    <t>SHAMROCK MERCURY</t>
  </si>
  <si>
    <t>26/01/2017-06/02/2017</t>
  </si>
  <si>
    <t>CI TEQUENDAMA-ACEPALMA</t>
  </si>
  <si>
    <t>CPO IP</t>
  </si>
  <si>
    <t>OCEANIC CRIMSON</t>
  </si>
  <si>
    <t>AMESSI</t>
  </si>
  <si>
    <t>TEQUENDAMA-ACEPALMA</t>
  </si>
  <si>
    <t>HENDA</t>
  </si>
  <si>
    <t>ATLANTIC DIANA</t>
  </si>
  <si>
    <t>STENAWECO GLADYS W</t>
  </si>
  <si>
    <t>08/02/2017-02/03/2017</t>
  </si>
  <si>
    <t>BUNGA LILY</t>
  </si>
  <si>
    <t>CHEMROUTE OASIS</t>
  </si>
  <si>
    <t>CARIBBEAN</t>
  </si>
  <si>
    <t>02/08/2016-20/04/2017</t>
  </si>
  <si>
    <t>GLICERINA CRUDA</t>
  </si>
  <si>
    <t>MEZCLA RBD</t>
  </si>
  <si>
    <t>29/03/2017-13/04/2017</t>
  </si>
  <si>
    <t>1005-1009</t>
  </si>
  <si>
    <t>ACEPALMA-TEQUENDAMA</t>
  </si>
  <si>
    <t>CPO RSPO MB</t>
  </si>
  <si>
    <t>GEMINI</t>
  </si>
  <si>
    <t>AQUILA</t>
  </si>
  <si>
    <t xml:space="preserve">MAYO </t>
  </si>
  <si>
    <t>CPKO RSPO SG</t>
  </si>
  <si>
    <t>CI TEQUENDAMA -CARIBBEAN</t>
  </si>
  <si>
    <t>20/02/2017-09/05/2017</t>
  </si>
  <si>
    <t>BARBOUNI</t>
  </si>
  <si>
    <t>BUNGA LILY VOY 55</t>
  </si>
  <si>
    <t>07/03/2017-06/05/2017</t>
  </si>
  <si>
    <t>13/03/2017-22/05/2017</t>
  </si>
  <si>
    <t>ARIONAS</t>
  </si>
  <si>
    <t>MED ATLANTIC</t>
  </si>
  <si>
    <t>CPO ACIDO</t>
  </si>
  <si>
    <t>FETEKOZ</t>
  </si>
  <si>
    <t>28/04/2017-10/06/2017</t>
  </si>
  <si>
    <t>NEVBAHAR</t>
  </si>
  <si>
    <t>21/06/2017-18/07/2017</t>
  </si>
  <si>
    <t>CI ACEPALMA</t>
  </si>
  <si>
    <t>CELSIUS MEXICO</t>
  </si>
  <si>
    <t>CPO ALTA ACIDEZ</t>
  </si>
  <si>
    <t>GT STAR</t>
  </si>
  <si>
    <t>OLEINA DE PALMA</t>
  </si>
  <si>
    <t>SICHEM MUMBAI</t>
  </si>
  <si>
    <t>12/06/2017-26/08/2017</t>
  </si>
  <si>
    <t>HUEMUL</t>
  </si>
  <si>
    <t>FAIRCHEM KATANA</t>
  </si>
  <si>
    <t>CI ACEPALMA-CI TEQUENDAMA</t>
  </si>
  <si>
    <t>SICHEM MARSEILLE</t>
  </si>
  <si>
    <t>CPO ALTO OLEICO</t>
  </si>
  <si>
    <t>15/09/2017-06/10/2017</t>
  </si>
  <si>
    <t>NAVIG8 SPICA</t>
  </si>
  <si>
    <t>24/09/2017-26/10/2017</t>
  </si>
  <si>
    <t>VELA</t>
  </si>
  <si>
    <t>SC SCORPIO</t>
  </si>
  <si>
    <t>CELSIUS MALAGA</t>
  </si>
  <si>
    <t xml:space="preserve">CI TEQUENDAMA-CARIBBEAN </t>
  </si>
  <si>
    <t>27/10/2017-21/11/2017</t>
  </si>
  <si>
    <t>OLEINA CPKO</t>
  </si>
  <si>
    <t xml:space="preserve">DICIEMBRE </t>
  </si>
  <si>
    <t>28/11/2017-19/12/2017</t>
  </si>
  <si>
    <t>FAIRCHEM BRONCO</t>
  </si>
  <si>
    <t>19/12/2017-16/01/2018</t>
  </si>
  <si>
    <t>SLOPPING</t>
  </si>
  <si>
    <t>TK 1010</t>
  </si>
  <si>
    <t>TK 1009</t>
  </si>
  <si>
    <t>TK 1012</t>
  </si>
  <si>
    <t>TK 1005</t>
  </si>
  <si>
    <t>RHL FLENSBURG</t>
  </si>
  <si>
    <t>CI TEQUENDAMA/ CARIBBEAN</t>
  </si>
  <si>
    <t>18/01/2018-31/01/2018</t>
  </si>
  <si>
    <t>12/01/2018-22/01/2018</t>
  </si>
  <si>
    <t>SHAMROCK JUPETER</t>
  </si>
  <si>
    <t>16/09/2017-14/12/2017</t>
  </si>
  <si>
    <t>SOYA CRUDA</t>
  </si>
  <si>
    <t>22/10/2017-23/01/2018</t>
  </si>
  <si>
    <t>HALCON TRADER</t>
  </si>
  <si>
    <t>SELASSE</t>
  </si>
  <si>
    <t>HARBOUR FIRST</t>
  </si>
  <si>
    <t>CIELO DI SALERNO</t>
  </si>
  <si>
    <t>20/02/2018-28/02/2018</t>
  </si>
  <si>
    <t>30/01/2018-14/02/2018</t>
  </si>
  <si>
    <t>HARBOUR PIONEER</t>
  </si>
  <si>
    <t>CHEMSTAR JEWEL</t>
  </si>
  <si>
    <t>02/02/2018-28/03/2018</t>
  </si>
  <si>
    <t>DESCARGUE DIRECTO</t>
  </si>
  <si>
    <t>STI WEMBLEY</t>
  </si>
  <si>
    <t>SONGA PEACE</t>
  </si>
  <si>
    <t>SEA PLOEG</t>
  </si>
  <si>
    <t>20/02/2018-04/03/2018</t>
  </si>
  <si>
    <t>1/03/2018-08/05/2018</t>
  </si>
  <si>
    <t>CI TEQUENDAMA-ACEPALMA-CARIBBEAN</t>
  </si>
  <si>
    <t>OLEINA PKO</t>
  </si>
  <si>
    <t>29/03/2018-07/04/2018</t>
  </si>
  <si>
    <t>07/05/2018-01/06/2018</t>
  </si>
  <si>
    <t>SAWTOOTH</t>
  </si>
  <si>
    <t>CI ACEPALMA-TEQUENDAMA</t>
  </si>
  <si>
    <t>CHEMSTAR STELLAR</t>
  </si>
  <si>
    <t>CELSIUS EAGLE</t>
  </si>
  <si>
    <t>MELATI 5</t>
  </si>
  <si>
    <t>GENUINE GALAXY</t>
  </si>
  <si>
    <t>CPKO RSPO IP</t>
  </si>
  <si>
    <t>FAIRCHEM SUCCESS</t>
  </si>
  <si>
    <t>04/06/2018-13/06/2018</t>
  </si>
  <si>
    <t>TRF MEMPHIS</t>
  </si>
  <si>
    <t>TEQUENDAMA-CARIBBEAN</t>
  </si>
  <si>
    <t>21/06/18-06/08/2018</t>
  </si>
  <si>
    <t>SICHEM MONTREAL</t>
  </si>
  <si>
    <t>14/07/18-01/08/18</t>
  </si>
  <si>
    <t>CHAMPION CONCEPT</t>
  </si>
  <si>
    <t>NAVIG8 ARAGONITE</t>
  </si>
  <si>
    <t>CI TEQUENDAMA/
CARIBBEAN</t>
  </si>
  <si>
    <t>7/07/2018-11/08/2018</t>
  </si>
  <si>
    <t>NORDIC MARITA</t>
  </si>
  <si>
    <t>DERIVADOS Y FRACCIONES</t>
  </si>
  <si>
    <t>13/08/2018-25/08/2018</t>
  </si>
  <si>
    <t>BTS SABINA</t>
  </si>
  <si>
    <t xml:space="preserve">CI TEQUENDAMA
</t>
  </si>
  <si>
    <t>FAIRCHEM VICTORY</t>
  </si>
  <si>
    <t>CHEMROUTE BRILLIANT</t>
  </si>
  <si>
    <t>27/09/2018-30/10/2018</t>
  </si>
  <si>
    <t>SHAMROCK JUPITER</t>
  </si>
  <si>
    <t>1012-1002</t>
  </si>
  <si>
    <t>TEQUENDAMA/ CARIBBEAN</t>
  </si>
  <si>
    <t>28/08/2018-19/10/2018</t>
  </si>
  <si>
    <t>BATTERSEA PARK</t>
  </si>
  <si>
    <t>SUSANNE VICTORY</t>
  </si>
  <si>
    <t>ROSY</t>
  </si>
  <si>
    <t>24/10/2018-05/11/2018</t>
  </si>
  <si>
    <t>23/10/2018-06/11/2018</t>
  </si>
  <si>
    <t>BUNGA LOTUS</t>
  </si>
  <si>
    <t>18/11/2018-04/12/2018</t>
  </si>
  <si>
    <t>CHEMSTAR IRIS</t>
  </si>
  <si>
    <t>MAERSK BRIGIT</t>
  </si>
  <si>
    <t>ACIDOS GRASOS</t>
  </si>
  <si>
    <t>DERIVADOS Y FRACCIONES-TEQUENDAMA</t>
  </si>
  <si>
    <t>19/08/2018-12/12/2018</t>
  </si>
  <si>
    <t>18/11/2018-14/12/2018</t>
  </si>
  <si>
    <t>TRF KIRKENES</t>
  </si>
  <si>
    <t>ARDMORE CHEROKKE</t>
  </si>
  <si>
    <t>CHEMBULK SINGAPORE</t>
  </si>
  <si>
    <t xml:space="preserve">DERIVADOS Y FRACCIONES </t>
  </si>
  <si>
    <t>05/12/18-22/01/19</t>
  </si>
  <si>
    <t>23/12/18-11/01/19</t>
  </si>
  <si>
    <t>BTS SELENA</t>
  </si>
  <si>
    <t>13/01/19-28/01/2019</t>
  </si>
  <si>
    <t>SCOTT HAMBURG</t>
  </si>
  <si>
    <t>TEQUENDAMA/ ACEPALMA</t>
  </si>
  <si>
    <t>FAIRCHEM BLADE</t>
  </si>
  <si>
    <t>SONGA WINDS</t>
  </si>
  <si>
    <t>03/02/2019-08/03/2019</t>
  </si>
  <si>
    <t>ARISTIDIS</t>
  </si>
  <si>
    <t>CI TEQUENDAMA. ACEPAMA</t>
  </si>
  <si>
    <t>CPO ESPECIAL</t>
  </si>
  <si>
    <t>18/02/2019-08/03/2019</t>
  </si>
  <si>
    <t xml:space="preserve">CI TEQUENDAMA-DERIVADOS </t>
  </si>
  <si>
    <t>30/01/2019-24/03/2019</t>
  </si>
  <si>
    <t>STOLT BOBCAT</t>
  </si>
  <si>
    <t>NORDIC LYNX</t>
  </si>
  <si>
    <t>SW CAP FERRAT I</t>
  </si>
  <si>
    <t>22/03/2019-17/04/2019</t>
  </si>
  <si>
    <t>03/04/2019-24/04/2019</t>
  </si>
  <si>
    <t>MAERSK BRISTOL</t>
  </si>
  <si>
    <t>CPO RSPO SG</t>
  </si>
  <si>
    <t>STREAM BALTIC</t>
  </si>
  <si>
    <t>100X</t>
  </si>
  <si>
    <t>ULRIKEN</t>
  </si>
  <si>
    <t>NAVIG8 VIOLETTE</t>
  </si>
  <si>
    <t>BRITTA MAERSK</t>
  </si>
  <si>
    <t>22/04/2019-17/05/2019</t>
  </si>
  <si>
    <t>MTM YANGON</t>
  </si>
  <si>
    <t>07/05/2019-17/06/2019</t>
  </si>
  <si>
    <t>SICHEM NEW YORK</t>
  </si>
  <si>
    <t>CI TEQUENDAMA-DERIVADOS Y FRACCIONES</t>
  </si>
  <si>
    <t>15/05/2019-18/06/2019</t>
  </si>
  <si>
    <t>FSL NEW YORK</t>
  </si>
  <si>
    <t>GOLDENGATE PARK</t>
  </si>
  <si>
    <t>20/06/2019-13/07/2019</t>
  </si>
  <si>
    <t>MTM MUMBAI</t>
  </si>
  <si>
    <t xml:space="preserve">CPKO RSPO </t>
  </si>
  <si>
    <t>PO RBD RSPO IP</t>
  </si>
  <si>
    <t xml:space="preserve">GIANCARLO D </t>
  </si>
  <si>
    <t>MAERSK BARRY</t>
  </si>
  <si>
    <t>RBD ORG RSPO  IP</t>
  </si>
  <si>
    <t>JOHNNY TRAVELLER</t>
  </si>
  <si>
    <t xml:space="preserve">BIRDIE TRADER </t>
  </si>
  <si>
    <t>13/08/2019-30/08/2019</t>
  </si>
  <si>
    <t>SOYA CRUDA DESGOMADA</t>
  </si>
  <si>
    <t>CPO HOPO</t>
  </si>
  <si>
    <t xml:space="preserve">CPO </t>
  </si>
  <si>
    <t>ATLANTIC JUPITER</t>
  </si>
  <si>
    <t>02/09/2019-01/10/2019</t>
  </si>
  <si>
    <t>LUTSEN</t>
  </si>
  <si>
    <t>SHANGDONG ZIHE</t>
  </si>
  <si>
    <t>21/10/2019-29/11/2019</t>
  </si>
  <si>
    <t>ATLANTAS II</t>
  </si>
  <si>
    <t>CPO TEQ</t>
  </si>
  <si>
    <t>CPO ACE</t>
  </si>
  <si>
    <t>14/09/2019-09/11/2019</t>
  </si>
  <si>
    <t>FAIRCHEM COPPER</t>
  </si>
  <si>
    <t>ATLANTIC SYMPHONY</t>
  </si>
  <si>
    <t>26/11/2019-31/12/2019</t>
  </si>
  <si>
    <t>NIDA STAR</t>
  </si>
  <si>
    <t>4/11/2019-07/12/2019</t>
  </si>
  <si>
    <t>19/11/2019-03/01/2020</t>
  </si>
  <si>
    <t>OCEAN INTEGRITY</t>
  </si>
  <si>
    <t>06/01/2020-03/02/2020</t>
  </si>
  <si>
    <t>NORDIC AQUA</t>
  </si>
  <si>
    <t>HOPO</t>
  </si>
  <si>
    <t>CI TEQUENDAMA-ACEPALMA-INDUTRADE</t>
  </si>
  <si>
    <t>CPO RPSO SG</t>
  </si>
  <si>
    <t>MAERKS BORNEO</t>
  </si>
  <si>
    <t>PO RBD ORG RSPO IP KOSHER</t>
  </si>
  <si>
    <t>1001+Directo</t>
  </si>
  <si>
    <t>03/01/2020-21/03/2020</t>
  </si>
  <si>
    <t>RELACION DE EXCESO/DEFECTO</t>
  </si>
  <si>
    <t>BOW PALLADIUM</t>
  </si>
  <si>
    <t>CI TEQUENDAMA -ACEPALMA</t>
  </si>
  <si>
    <t>CPO ORG RSPO IP</t>
  </si>
  <si>
    <t>CELSIUS MAYFAIR</t>
  </si>
  <si>
    <t>TFR KASHIMA</t>
  </si>
  <si>
    <t>NORDIC CALLAO</t>
  </si>
  <si>
    <t>31/12/2020-23/04/2020</t>
  </si>
  <si>
    <t>11/03/2020-09/04/2020</t>
  </si>
  <si>
    <t>EVA TOKYO</t>
  </si>
  <si>
    <t>HAFNIA GREEN</t>
  </si>
  <si>
    <t>BIG APPLE</t>
  </si>
  <si>
    <t>TV12OL Directo</t>
  </si>
  <si>
    <t>1005-Directo</t>
  </si>
  <si>
    <t>GINGA LION</t>
  </si>
  <si>
    <t>ESTEARINA RBD</t>
  </si>
  <si>
    <t>24/02/2020-9/06/2020</t>
  </si>
  <si>
    <t>KITIKMEOT</t>
  </si>
  <si>
    <t>MAERSK BERING</t>
  </si>
  <si>
    <t>CI ACEPALMA-CI TEQUENDAMA-INDUTRADE</t>
  </si>
  <si>
    <t>HAFNIA ADAMELLO</t>
  </si>
  <si>
    <t>CI ACEPALMA-INDUTRADE</t>
  </si>
  <si>
    <t>POTOMAC</t>
  </si>
  <si>
    <t>29/07/2020-15/08/2020</t>
  </si>
  <si>
    <t>CHEM WOLVERINE</t>
  </si>
  <si>
    <t>30/06/2020-20/08/2020</t>
  </si>
  <si>
    <t>SOYA RBD</t>
  </si>
  <si>
    <t>03/04/2020-25/08/2020</t>
  </si>
  <si>
    <t>CHEM HELEN</t>
  </si>
  <si>
    <t>CPO ISCC</t>
  </si>
  <si>
    <t>DERIVADOS Y FRACCIONES DE PALMA</t>
  </si>
  <si>
    <t>EMANUELES</t>
  </si>
  <si>
    <t>03/07/2020-01/10/2020</t>
  </si>
  <si>
    <t>31/08/2020-09/10/2020</t>
  </si>
  <si>
    <t>GINGA OCELOT</t>
  </si>
  <si>
    <t>SCOT BAYERN</t>
  </si>
  <si>
    <t>18/10/2020-11/11/2020</t>
  </si>
  <si>
    <t>CHEMBULK HONG KONG</t>
  </si>
  <si>
    <t>07/11/2020-20/11/2020</t>
  </si>
  <si>
    <t>14/09/2020-30/11/2020</t>
  </si>
  <si>
    <t>HAROBOUR PROGRESS</t>
  </si>
  <si>
    <t>22/10/2020-24/12/2020</t>
  </si>
  <si>
    <t>20/01/2021-30/01/2021</t>
  </si>
  <si>
    <t>14/12/2020-08/01/2021</t>
  </si>
  <si>
    <t>14/12/2020-13/01/2021</t>
  </si>
  <si>
    <t>04/02/2021-20/02/2021</t>
  </si>
  <si>
    <t>BOW TUNGSTEN</t>
  </si>
  <si>
    <t>AS OMARIA</t>
  </si>
  <si>
    <t>VARI TRADER</t>
  </si>
  <si>
    <t>PACIFIC JASPER</t>
  </si>
  <si>
    <t>SCOTT STUTGART</t>
  </si>
  <si>
    <t xml:space="preserve">RHL DRESDEN </t>
  </si>
  <si>
    <t xml:space="preserve">SCOT STUTTGART </t>
  </si>
  <si>
    <t>AMFITRION</t>
  </si>
  <si>
    <t>CPO ISCC EU MB</t>
  </si>
  <si>
    <t>SCOT BAYER</t>
  </si>
  <si>
    <t>25/02/2021-27/04/2021</t>
  </si>
  <si>
    <t>CI TEQUENDAMA- ACEPALMA</t>
  </si>
  <si>
    <t>CI ACEPLAMA-CI TEQUENDAMA</t>
  </si>
  <si>
    <t>FAIRCHEM EDGE</t>
  </si>
  <si>
    <t>CPKO ACE</t>
  </si>
  <si>
    <t>CPKO TEQ</t>
  </si>
  <si>
    <t>HELENE MAERSK</t>
  </si>
  <si>
    <t>CELSIUS MIAMI</t>
  </si>
  <si>
    <t>03/04/2021-08/05/2021</t>
  </si>
  <si>
    <t>KIRKEHOLMEN</t>
  </si>
  <si>
    <t>1001-1004-1009-1012-1013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</si>
</sst>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164" formatCode="_(* #,##0.00_);_(* \(#,##0.00\);_(* &quot;-&quot;??_);_(@_)"/>
    <numFmt numFmtId="165" formatCode="_(* #,##0_);_(* \(#,##0\);_(* &quot;-&quot;??_);_(@_)"/>
    <numFmt numFmtId="166" formatCode="0.000"/>
    <numFmt numFmtId="167" formatCode="_(* #,##0.000_);_(* \(#,##0.000\);_(* &quot;-&quot;??_);_(@_)"/>
    <numFmt numFmtId="168" formatCode="0.000%"/>
    <numFmt numFmtId="169" formatCode="0.0000%"/>
    <numFmt numFmtId="170" formatCode="#,##0.000"/>
    <numFmt numFmtId="171" formatCode="_-* #,##0.000_-;\-* #,##0.000_-;_-* &quot;-&quot;???_-;_-@_-"/>
    <numFmt numFmtId="172" formatCode="#,##0.000_ ;\-#,##0.000\ "/>
    <numFmt numFmtId="173" formatCode="0.00_ ;[Red]\-0.00\ "/>
    <numFmt numFmtId="174" formatCode="0.0%"/>
    <numFmt numFmtId="175" formatCode="0.000_ ;[Red]\-0.000\ "/>
    <numFmt numFmtId="176" formatCode="#,##0.00_ ;\-#,##0.00\ 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0"/>
      <color theme="1"/>
      <name val="Arial"/>
      <family val="2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color theme="1"/>
      <name val="Arial"/>
      <family val="2"/>
    </font>
    <font>
      <sz val="8"/>
      <color theme="1"/>
      <name val="Calibri"/>
      <family val="2"/>
      <scheme val="minor"/>
    </font>
    <font>
      <sz val="10"/>
      <color rgb="FFFF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7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2" fillId="0" borderId="0" applyFont="0" applyFill="0" applyBorder="0" applyAlignment="0" applyProtection="0"/>
  </cellStyleXfs>
  <cellXfs count="1783">
    <xf numFmtId="0" fontId="0" fillId="0" borderId="0" xfId="0"/>
    <xf numFmtId="1" fontId="3" fillId="0" borderId="2" xfId="0" applyNumberFormat="1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167" fontId="3" fillId="0" borderId="2" xfId="1" applyNumberFormat="1" applyFont="1" applyFill="1" applyBorder="1" applyAlignment="1">
      <alignment horizontal="center" vertical="center" wrapText="1"/>
    </xf>
    <xf numFmtId="165" fontId="5" fillId="0" borderId="2" xfId="3" applyNumberFormat="1" applyFont="1" applyFill="1" applyBorder="1" applyAlignment="1">
      <alignment horizontal="center" vertical="center" wrapText="1"/>
    </xf>
    <xf numFmtId="167" fontId="3" fillId="0" borderId="2" xfId="1" applyNumberFormat="1" applyFont="1" applyFill="1" applyBorder="1" applyAlignment="1">
      <alignment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vertical="center" wrapText="1"/>
    </xf>
    <xf numFmtId="0" fontId="5" fillId="0" borderId="2" xfId="0" applyFont="1" applyFill="1" applyBorder="1" applyAlignment="1">
      <alignment horizontal="left" vertical="center" wrapText="1"/>
    </xf>
    <xf numFmtId="16" fontId="5" fillId="0" borderId="2" xfId="0" applyNumberFormat="1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165" fontId="3" fillId="0" borderId="0" xfId="0" applyNumberFormat="1" applyFont="1" applyFill="1" applyAlignment="1">
      <alignment vertical="center" wrapText="1"/>
    </xf>
    <xf numFmtId="1" fontId="5" fillId="0" borderId="2" xfId="3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165" fontId="3" fillId="0" borderId="0" xfId="1" applyNumberFormat="1" applyFont="1" applyFill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49" fontId="3" fillId="0" borderId="2" xfId="0" applyNumberFormat="1" applyFont="1" applyFill="1" applyBorder="1" applyAlignment="1">
      <alignment horizontal="center" vertical="center" wrapText="1"/>
    </xf>
    <xf numFmtId="164" fontId="5" fillId="0" borderId="2" xfId="1" applyFont="1" applyFill="1" applyBorder="1" applyAlignment="1">
      <alignment horizontal="center" vertical="center" wrapText="1"/>
    </xf>
    <xf numFmtId="167" fontId="5" fillId="0" borderId="2" xfId="1" applyNumberFormat="1" applyFont="1" applyFill="1" applyBorder="1" applyAlignment="1">
      <alignment horizontal="center" vertical="center" wrapText="1"/>
    </xf>
    <xf numFmtId="16" fontId="5" fillId="0" borderId="2" xfId="0" applyNumberFormat="1" applyFont="1" applyFill="1" applyBorder="1" applyAlignment="1">
      <alignment vertical="center" wrapText="1"/>
    </xf>
    <xf numFmtId="10" fontId="3" fillId="0" borderId="0" xfId="2" applyNumberFormat="1" applyFont="1" applyFill="1" applyAlignment="1">
      <alignment vertical="center" wrapText="1"/>
    </xf>
    <xf numFmtId="16" fontId="5" fillId="0" borderId="2" xfId="0" applyNumberFormat="1" applyFont="1" applyFill="1" applyBorder="1" applyAlignment="1">
      <alignment horizontal="right" vertical="center" wrapText="1"/>
    </xf>
    <xf numFmtId="16" fontId="5" fillId="0" borderId="0" xfId="0" applyNumberFormat="1" applyFont="1" applyFill="1" applyBorder="1" applyAlignment="1">
      <alignment horizontal="center" vertical="center" wrapText="1"/>
    </xf>
    <xf numFmtId="166" fontId="5" fillId="0" borderId="0" xfId="0" applyNumberFormat="1" applyFont="1" applyFill="1" applyBorder="1" applyAlignment="1">
      <alignment horizontal="center" vertical="center" wrapText="1"/>
    </xf>
    <xf numFmtId="10" fontId="3" fillId="0" borderId="0" xfId="2" applyNumberFormat="1" applyFont="1" applyFill="1" applyBorder="1" applyAlignment="1">
      <alignment horizontal="center" vertical="center" wrapText="1"/>
    </xf>
    <xf numFmtId="1" fontId="5" fillId="0" borderId="3" xfId="3" applyNumberFormat="1" applyFont="1" applyFill="1" applyBorder="1" applyAlignment="1">
      <alignment horizontal="center" vertical="center"/>
    </xf>
    <xf numFmtId="10" fontId="3" fillId="0" borderId="8" xfId="2" applyNumberFormat="1" applyFont="1" applyFill="1" applyBorder="1" applyAlignment="1">
      <alignment horizontal="center" vertical="center" wrapText="1"/>
    </xf>
    <xf numFmtId="168" fontId="3" fillId="0" borderId="8" xfId="2" applyNumberFormat="1" applyFont="1" applyFill="1" applyBorder="1" applyAlignment="1">
      <alignment horizontal="center" vertical="center" wrapText="1"/>
    </xf>
    <xf numFmtId="0" fontId="4" fillId="2" borderId="17" xfId="0" applyFont="1" applyFill="1" applyBorder="1" applyAlignment="1">
      <alignment horizontal="center" vertical="center" wrapText="1"/>
    </xf>
    <xf numFmtId="0" fontId="4" fillId="2" borderId="18" xfId="0" applyFont="1" applyFill="1" applyBorder="1" applyAlignment="1">
      <alignment horizontal="center" vertical="center" wrapText="1"/>
    </xf>
    <xf numFmtId="165" fontId="4" fillId="2" borderId="18" xfId="1" applyNumberFormat="1" applyFont="1" applyFill="1" applyBorder="1" applyAlignment="1">
      <alignment horizontal="center" vertical="center" wrapText="1"/>
    </xf>
    <xf numFmtId="10" fontId="4" fillId="2" borderId="19" xfId="2" applyNumberFormat="1" applyFont="1" applyFill="1" applyBorder="1" applyAlignment="1">
      <alignment horizontal="center" vertical="center" wrapText="1"/>
    </xf>
    <xf numFmtId="16" fontId="5" fillId="0" borderId="5" xfId="0" applyNumberFormat="1" applyFont="1" applyFill="1" applyBorder="1" applyAlignment="1">
      <alignment vertical="center" wrapText="1"/>
    </xf>
    <xf numFmtId="0" fontId="5" fillId="0" borderId="5" xfId="0" applyFont="1" applyFill="1" applyBorder="1" applyAlignment="1">
      <alignment vertical="center" wrapText="1"/>
    </xf>
    <xf numFmtId="1" fontId="3" fillId="0" borderId="5" xfId="0" applyNumberFormat="1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167" fontId="5" fillId="0" borderId="5" xfId="1" applyNumberFormat="1" applyFont="1" applyFill="1" applyBorder="1" applyAlignment="1">
      <alignment horizontal="center" vertical="center" wrapText="1"/>
    </xf>
    <xf numFmtId="167" fontId="3" fillId="0" borderId="5" xfId="1" applyNumberFormat="1" applyFont="1" applyFill="1" applyBorder="1" applyAlignment="1">
      <alignment horizontal="center" vertical="center" wrapText="1"/>
    </xf>
    <xf numFmtId="10" fontId="3" fillId="0" borderId="6" xfId="2" applyNumberFormat="1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left" vertical="center" wrapText="1"/>
    </xf>
    <xf numFmtId="0" fontId="5" fillId="0" borderId="17" xfId="0" applyFont="1" applyFill="1" applyBorder="1" applyAlignment="1">
      <alignment horizontal="center" vertical="center"/>
    </xf>
    <xf numFmtId="16" fontId="5" fillId="0" borderId="18" xfId="0" applyNumberFormat="1" applyFont="1" applyFill="1" applyBorder="1" applyAlignment="1">
      <alignment vertical="center" wrapText="1"/>
    </xf>
    <xf numFmtId="0" fontId="5" fillId="0" borderId="18" xfId="0" applyFont="1" applyFill="1" applyBorder="1" applyAlignment="1">
      <alignment horizontal="left" vertical="center" wrapText="1"/>
    </xf>
    <xf numFmtId="1" fontId="3" fillId="0" borderId="18" xfId="0" applyNumberFormat="1" applyFont="1" applyFill="1" applyBorder="1" applyAlignment="1">
      <alignment horizontal="center" vertical="center" wrapText="1"/>
    </xf>
    <xf numFmtId="0" fontId="3" fillId="0" borderId="18" xfId="0" applyFont="1" applyFill="1" applyBorder="1" applyAlignment="1">
      <alignment horizontal="center" vertical="center" wrapText="1"/>
    </xf>
    <xf numFmtId="167" fontId="5" fillId="0" borderId="18" xfId="1" applyNumberFormat="1" applyFont="1" applyFill="1" applyBorder="1" applyAlignment="1">
      <alignment horizontal="center" vertical="center" wrapText="1"/>
    </xf>
    <xf numFmtId="167" fontId="3" fillId="0" borderId="18" xfId="1" applyNumberFormat="1" applyFont="1" applyFill="1" applyBorder="1" applyAlignment="1">
      <alignment horizontal="center" vertical="center" wrapText="1"/>
    </xf>
    <xf numFmtId="10" fontId="3" fillId="0" borderId="19" xfId="2" applyNumberFormat="1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left" vertical="center"/>
    </xf>
    <xf numFmtId="0" fontId="5" fillId="0" borderId="5" xfId="0" applyFont="1" applyFill="1" applyBorder="1" applyAlignment="1">
      <alignment horizontal="center" vertical="center"/>
    </xf>
    <xf numFmtId="49" fontId="3" fillId="0" borderId="5" xfId="0" applyNumberFormat="1" applyFont="1" applyFill="1" applyBorder="1" applyAlignment="1">
      <alignment horizontal="center" vertical="center" wrapText="1"/>
    </xf>
    <xf numFmtId="0" fontId="5" fillId="0" borderId="18" xfId="0" applyFont="1" applyFill="1" applyBorder="1" applyAlignment="1">
      <alignment horizontal="left" vertical="center"/>
    </xf>
    <xf numFmtId="0" fontId="5" fillId="0" borderId="18" xfId="0" applyFont="1" applyFill="1" applyBorder="1" applyAlignment="1">
      <alignment horizontal="center" vertical="center"/>
    </xf>
    <xf numFmtId="49" fontId="3" fillId="0" borderId="18" xfId="0" applyNumberFormat="1" applyFont="1" applyFill="1" applyBorder="1" applyAlignment="1">
      <alignment horizontal="center" vertical="center" wrapText="1"/>
    </xf>
    <xf numFmtId="167" fontId="6" fillId="4" borderId="10" xfId="1" applyNumberFormat="1" applyFont="1" applyFill="1" applyBorder="1" applyAlignment="1">
      <alignment horizontal="center" vertical="center" wrapText="1"/>
    </xf>
    <xf numFmtId="167" fontId="4" fillId="4" borderId="10" xfId="1" applyNumberFormat="1" applyFont="1" applyFill="1" applyBorder="1" applyAlignment="1">
      <alignment horizontal="center" vertical="center" wrapText="1"/>
    </xf>
    <xf numFmtId="10" fontId="4" fillId="4" borderId="11" xfId="2" applyNumberFormat="1" applyFont="1" applyFill="1" applyBorder="1" applyAlignment="1">
      <alignment horizontal="center" vertical="center" wrapText="1"/>
    </xf>
    <xf numFmtId="167" fontId="6" fillId="4" borderId="10" xfId="1" applyNumberFormat="1" applyFont="1" applyFill="1" applyBorder="1" applyAlignment="1">
      <alignment horizontal="center" vertical="center"/>
    </xf>
    <xf numFmtId="169" fontId="4" fillId="4" borderId="11" xfId="2" applyNumberFormat="1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 wrapText="1"/>
    </xf>
    <xf numFmtId="165" fontId="4" fillId="2" borderId="13" xfId="1" applyNumberFormat="1" applyFont="1" applyFill="1" applyBorder="1" applyAlignment="1">
      <alignment horizontal="center" vertical="center" wrapText="1"/>
    </xf>
    <xf numFmtId="10" fontId="4" fillId="2" borderId="14" xfId="2" applyNumberFormat="1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165" fontId="5" fillId="0" borderId="5" xfId="3" applyNumberFormat="1" applyFont="1" applyFill="1" applyBorder="1" applyAlignment="1">
      <alignment horizontal="center" vertical="center" wrapText="1"/>
    </xf>
    <xf numFmtId="167" fontId="3" fillId="0" borderId="5" xfId="1" applyNumberFormat="1" applyFont="1" applyFill="1" applyBorder="1" applyAlignment="1">
      <alignment vertical="center" wrapText="1"/>
    </xf>
    <xf numFmtId="1" fontId="5" fillId="0" borderId="5" xfId="3" applyNumberFormat="1" applyFont="1" applyFill="1" applyBorder="1" applyAlignment="1">
      <alignment horizontal="center" vertical="center"/>
    </xf>
    <xf numFmtId="1" fontId="5" fillId="0" borderId="26" xfId="3" applyNumberFormat="1" applyFont="1" applyFill="1" applyBorder="1" applyAlignment="1">
      <alignment horizontal="center" vertical="center" wrapText="1"/>
    </xf>
    <xf numFmtId="1" fontId="5" fillId="0" borderId="5" xfId="3" applyNumberFormat="1" applyFont="1" applyFill="1" applyBorder="1" applyAlignment="1">
      <alignment horizontal="center" vertical="center" wrapText="1"/>
    </xf>
    <xf numFmtId="16" fontId="5" fillId="0" borderId="18" xfId="0" applyNumberFormat="1" applyFont="1" applyFill="1" applyBorder="1" applyAlignment="1">
      <alignment horizontal="center" vertical="center" wrapText="1"/>
    </xf>
    <xf numFmtId="0" fontId="5" fillId="0" borderId="18" xfId="0" applyFont="1" applyFill="1" applyBorder="1" applyAlignment="1">
      <alignment horizontal="center" vertical="center" wrapText="1"/>
    </xf>
    <xf numFmtId="1" fontId="5" fillId="0" borderId="18" xfId="3" applyNumberFormat="1" applyFont="1" applyFill="1" applyBorder="1" applyAlignment="1">
      <alignment horizontal="center" vertical="center" wrapText="1"/>
    </xf>
    <xf numFmtId="167" fontId="3" fillId="0" borderId="18" xfId="1" applyNumberFormat="1" applyFont="1" applyFill="1" applyBorder="1" applyAlignment="1">
      <alignment vertical="center" wrapText="1"/>
    </xf>
    <xf numFmtId="167" fontId="6" fillId="4" borderId="10" xfId="0" applyNumberFormat="1" applyFont="1" applyFill="1" applyBorder="1" applyAlignment="1">
      <alignment vertical="center"/>
    </xf>
    <xf numFmtId="167" fontId="4" fillId="4" borderId="10" xfId="1" applyNumberFormat="1" applyFont="1" applyFill="1" applyBorder="1" applyAlignment="1">
      <alignment vertical="center" wrapText="1"/>
    </xf>
    <xf numFmtId="168" fontId="4" fillId="4" borderId="11" xfId="2" applyNumberFormat="1" applyFont="1" applyFill="1" applyBorder="1" applyAlignment="1">
      <alignment horizontal="center" vertical="center" wrapText="1"/>
    </xf>
    <xf numFmtId="167" fontId="6" fillId="4" borderId="10" xfId="1" applyNumberFormat="1" applyFont="1" applyFill="1" applyBorder="1" applyAlignment="1">
      <alignment vertical="center"/>
    </xf>
    <xf numFmtId="167" fontId="6" fillId="4" borderId="24" xfId="1" applyNumberFormat="1" applyFont="1" applyFill="1" applyBorder="1" applyAlignment="1">
      <alignment vertical="center"/>
    </xf>
    <xf numFmtId="167" fontId="6" fillId="4" borderId="25" xfId="1" applyNumberFormat="1" applyFont="1" applyFill="1" applyBorder="1" applyAlignment="1">
      <alignment vertical="center"/>
    </xf>
    <xf numFmtId="0" fontId="3" fillId="0" borderId="17" xfId="0" applyFont="1" applyFill="1" applyBorder="1" applyAlignment="1">
      <alignment horizontal="center" vertical="center" wrapText="1"/>
    </xf>
    <xf numFmtId="167" fontId="5" fillId="7" borderId="18" xfId="1" applyNumberFormat="1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165" fontId="4" fillId="2" borderId="1" xfId="1" applyNumberFormat="1" applyFont="1" applyFill="1" applyBorder="1" applyAlignment="1">
      <alignment horizontal="center" vertical="center" wrapText="1"/>
    </xf>
    <xf numFmtId="10" fontId="4" fillId="2" borderId="16" xfId="2" applyNumberFormat="1" applyFont="1" applyFill="1" applyBorder="1" applyAlignment="1">
      <alignment horizontal="center" vertical="center" wrapText="1"/>
    </xf>
    <xf numFmtId="0" fontId="5" fillId="0" borderId="27" xfId="0" applyFont="1" applyFill="1" applyBorder="1" applyAlignment="1">
      <alignment horizontal="center" vertical="center" wrapText="1"/>
    </xf>
    <xf numFmtId="0" fontId="3" fillId="0" borderId="27" xfId="0" applyFont="1" applyFill="1" applyBorder="1" applyAlignment="1">
      <alignment horizontal="center" vertical="center" wrapText="1"/>
    </xf>
    <xf numFmtId="0" fontId="3" fillId="0" borderId="26" xfId="0" applyFont="1" applyFill="1" applyBorder="1" applyAlignment="1">
      <alignment horizontal="center" vertical="center" wrapText="1"/>
    </xf>
    <xf numFmtId="164" fontId="5" fillId="0" borderId="5" xfId="1" applyFont="1" applyFill="1" applyBorder="1" applyAlignment="1">
      <alignment horizontal="center" vertical="center" wrapText="1"/>
    </xf>
    <xf numFmtId="167" fontId="4" fillId="4" borderId="10" xfId="1" applyNumberFormat="1" applyFont="1" applyFill="1" applyBorder="1" applyAlignment="1">
      <alignment horizontal="left" vertical="center" wrapText="1" indent="3"/>
    </xf>
    <xf numFmtId="168" fontId="6" fillId="4" borderId="11" xfId="2" applyNumberFormat="1" applyFont="1" applyFill="1" applyBorder="1" applyAlignment="1">
      <alignment horizontal="center" vertical="center" wrapText="1"/>
    </xf>
    <xf numFmtId="16" fontId="5" fillId="0" borderId="5" xfId="0" applyNumberFormat="1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4" fillId="6" borderId="29" xfId="0" applyFont="1" applyFill="1" applyBorder="1" applyAlignment="1">
      <alignment horizontal="center" vertical="center" wrapText="1"/>
    </xf>
    <xf numFmtId="0" fontId="4" fillId="0" borderId="30" xfId="0" applyFont="1" applyFill="1" applyBorder="1" applyAlignment="1">
      <alignment horizontal="center" vertical="center" wrapText="1"/>
    </xf>
    <xf numFmtId="0" fontId="4" fillId="0" borderId="31" xfId="0" applyFont="1" applyFill="1" applyBorder="1" applyAlignment="1">
      <alignment horizontal="center" vertical="center" wrapText="1"/>
    </xf>
    <xf numFmtId="0" fontId="4" fillId="0" borderId="23" xfId="0" applyFont="1" applyFill="1" applyBorder="1" applyAlignment="1">
      <alignment horizontal="center" vertical="center" wrapText="1"/>
    </xf>
    <xf numFmtId="0" fontId="4" fillId="6" borderId="28" xfId="0" applyFont="1" applyFill="1" applyBorder="1" applyAlignment="1">
      <alignment horizontal="center" vertical="center" wrapText="1"/>
    </xf>
    <xf numFmtId="16" fontId="5" fillId="0" borderId="21" xfId="0" applyNumberFormat="1" applyFont="1" applyFill="1" applyBorder="1" applyAlignment="1">
      <alignment horizontal="center" vertical="center" wrapText="1"/>
    </xf>
    <xf numFmtId="0" fontId="5" fillId="0" borderId="21" xfId="0" applyFont="1" applyFill="1" applyBorder="1" applyAlignment="1">
      <alignment horizontal="center" vertical="center" wrapText="1"/>
    </xf>
    <xf numFmtId="1" fontId="5" fillId="0" borderId="21" xfId="3" applyNumberFormat="1" applyFont="1" applyFill="1" applyBorder="1" applyAlignment="1">
      <alignment horizontal="center" vertical="center" wrapText="1"/>
    </xf>
    <xf numFmtId="167" fontId="5" fillId="0" borderId="21" xfId="1" applyNumberFormat="1" applyFont="1" applyFill="1" applyBorder="1" applyAlignment="1">
      <alignment horizontal="center" vertical="center" wrapText="1"/>
    </xf>
    <xf numFmtId="167" fontId="3" fillId="0" borderId="21" xfId="1" applyNumberFormat="1" applyFont="1" applyFill="1" applyBorder="1" applyAlignment="1">
      <alignment vertical="center" wrapText="1"/>
    </xf>
    <xf numFmtId="10" fontId="3" fillId="0" borderId="22" xfId="2" applyNumberFormat="1" applyFont="1" applyFill="1" applyBorder="1" applyAlignment="1">
      <alignment horizontal="center" vertical="center" wrapText="1"/>
    </xf>
    <xf numFmtId="10" fontId="4" fillId="0" borderId="32" xfId="2" applyNumberFormat="1" applyFont="1" applyFill="1" applyBorder="1" applyAlignment="1">
      <alignment horizontal="right" vertical="center" wrapText="1"/>
    </xf>
    <xf numFmtId="10" fontId="4" fillId="0" borderId="33" xfId="2" applyNumberFormat="1" applyFont="1" applyFill="1" applyBorder="1" applyAlignment="1">
      <alignment horizontal="right" vertical="center" wrapText="1"/>
    </xf>
    <xf numFmtId="168" fontId="4" fillId="0" borderId="33" xfId="2" applyNumberFormat="1" applyFont="1" applyFill="1" applyBorder="1" applyAlignment="1">
      <alignment horizontal="right" vertical="center" wrapText="1"/>
    </xf>
    <xf numFmtId="10" fontId="4" fillId="0" borderId="34" xfId="2" applyNumberFormat="1" applyFont="1" applyFill="1" applyBorder="1" applyAlignment="1">
      <alignment horizontal="right" vertical="center" wrapText="1"/>
    </xf>
    <xf numFmtId="0" fontId="0" fillId="0" borderId="29" xfId="0" applyBorder="1" applyAlignment="1">
      <alignment horizontal="center" wrapText="1"/>
    </xf>
    <xf numFmtId="0" fontId="0" fillId="0" borderId="35" xfId="0" applyBorder="1"/>
    <xf numFmtId="0" fontId="12" fillId="2" borderId="12" xfId="0" applyFont="1" applyFill="1" applyBorder="1" applyAlignment="1">
      <alignment horizontal="center" vertical="center" wrapText="1"/>
    </xf>
    <xf numFmtId="0" fontId="12" fillId="2" borderId="39" xfId="0" applyFont="1" applyFill="1" applyBorder="1" applyAlignment="1">
      <alignment horizontal="center" vertical="center" wrapText="1"/>
    </xf>
    <xf numFmtId="0" fontId="12" fillId="2" borderId="13" xfId="0" applyFont="1" applyFill="1" applyBorder="1" applyAlignment="1">
      <alignment horizontal="center" vertical="center" wrapText="1"/>
    </xf>
    <xf numFmtId="165" fontId="12" fillId="2" borderId="13" xfId="1" applyNumberFormat="1" applyFont="1" applyFill="1" applyBorder="1" applyAlignment="1">
      <alignment horizontal="center" vertical="center" wrapText="1"/>
    </xf>
    <xf numFmtId="10" fontId="12" fillId="2" borderId="14" xfId="2" applyNumberFormat="1" applyFont="1" applyFill="1" applyBorder="1" applyAlignment="1">
      <alignment horizontal="center" vertical="center" wrapText="1"/>
    </xf>
    <xf numFmtId="0" fontId="0" fillId="0" borderId="2" xfId="0" applyBorder="1"/>
    <xf numFmtId="14" fontId="0" fillId="0" borderId="2" xfId="0" applyNumberFormat="1" applyBorder="1"/>
    <xf numFmtId="167" fontId="0" fillId="0" borderId="2" xfId="1" applyNumberFormat="1" applyFont="1" applyBorder="1"/>
    <xf numFmtId="14" fontId="0" fillId="0" borderId="5" xfId="0" applyNumberFormat="1" applyBorder="1"/>
    <xf numFmtId="170" fontId="0" fillId="0" borderId="5" xfId="0" applyNumberFormat="1" applyBorder="1" applyAlignment="1">
      <alignment horizontal="right"/>
    </xf>
    <xf numFmtId="167" fontId="0" fillId="0" borderId="5" xfId="1" applyNumberFormat="1" applyFont="1" applyBorder="1"/>
    <xf numFmtId="10" fontId="0" fillId="0" borderId="6" xfId="2" applyNumberFormat="1" applyFont="1" applyBorder="1"/>
    <xf numFmtId="10" fontId="0" fillId="0" borderId="8" xfId="2" applyNumberFormat="1" applyFont="1" applyBorder="1"/>
    <xf numFmtId="0" fontId="0" fillId="0" borderId="5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10" xfId="0" applyBorder="1" applyAlignment="1">
      <alignment horizontal="right"/>
    </xf>
    <xf numFmtId="167" fontId="0" fillId="0" borderId="2" xfId="1" applyNumberFormat="1" applyFont="1" applyBorder="1" applyAlignment="1">
      <alignment horizontal="right"/>
    </xf>
    <xf numFmtId="0" fontId="0" fillId="0" borderId="35" xfId="0" applyBorder="1" applyAlignment="1">
      <alignment horizontal="center"/>
    </xf>
    <xf numFmtId="167" fontId="0" fillId="0" borderId="41" xfId="1" applyNumberFormat="1" applyFont="1" applyBorder="1" applyAlignment="1">
      <alignment horizontal="right"/>
    </xf>
    <xf numFmtId="10" fontId="0" fillId="0" borderId="16" xfId="2" applyNumberFormat="1" applyFont="1" applyBorder="1"/>
    <xf numFmtId="14" fontId="0" fillId="0" borderId="40" xfId="0" applyNumberFormat="1" applyBorder="1"/>
    <xf numFmtId="0" fontId="0" fillId="0" borderId="40" xfId="0" applyBorder="1" applyAlignment="1">
      <alignment horizontal="right"/>
    </xf>
    <xf numFmtId="0" fontId="0" fillId="0" borderId="31" xfId="0" applyBorder="1" applyAlignment="1">
      <alignment horizontal="center" wrapText="1"/>
    </xf>
    <xf numFmtId="0" fontId="0" fillId="0" borderId="43" xfId="0" applyBorder="1" applyAlignment="1">
      <alignment horizontal="center"/>
    </xf>
    <xf numFmtId="0" fontId="0" fillId="0" borderId="44" xfId="0" applyBorder="1" applyAlignment="1">
      <alignment horizontal="center"/>
    </xf>
    <xf numFmtId="0" fontId="9" fillId="0" borderId="2" xfId="0" applyFont="1" applyBorder="1"/>
    <xf numFmtId="10" fontId="9" fillId="0" borderId="8" xfId="2" applyNumberFormat="1" applyFont="1" applyBorder="1"/>
    <xf numFmtId="167" fontId="0" fillId="0" borderId="41" xfId="1" applyNumberFormat="1" applyFont="1" applyBorder="1"/>
    <xf numFmtId="0" fontId="4" fillId="0" borderId="36" xfId="0" applyFont="1" applyFill="1" applyBorder="1" applyAlignment="1">
      <alignment horizontal="center" vertical="center" wrapText="1"/>
    </xf>
    <xf numFmtId="10" fontId="4" fillId="0" borderId="38" xfId="0" applyNumberFormat="1" applyFont="1" applyFill="1" applyBorder="1" applyAlignment="1">
      <alignment horizontal="center" vertical="center" wrapText="1"/>
    </xf>
    <xf numFmtId="0" fontId="10" fillId="0" borderId="37" xfId="0" applyFont="1" applyBorder="1" applyAlignment="1">
      <alignment horizontal="center"/>
    </xf>
    <xf numFmtId="0" fontId="0" fillId="0" borderId="40" xfId="0" applyBorder="1"/>
    <xf numFmtId="165" fontId="12" fillId="2" borderId="18" xfId="1" applyNumberFormat="1" applyFont="1" applyFill="1" applyBorder="1" applyAlignment="1">
      <alignment horizontal="center" vertical="center" wrapText="1"/>
    </xf>
    <xf numFmtId="10" fontId="10" fillId="0" borderId="19" xfId="2" applyNumberFormat="1" applyFont="1" applyBorder="1"/>
    <xf numFmtId="167" fontId="10" fillId="0" borderId="45" xfId="0" applyNumberFormat="1" applyFont="1" applyBorder="1"/>
    <xf numFmtId="167" fontId="10" fillId="0" borderId="45" xfId="1" applyNumberFormat="1" applyFont="1" applyBorder="1"/>
    <xf numFmtId="0" fontId="10" fillId="0" borderId="13" xfId="0" applyFont="1" applyBorder="1"/>
    <xf numFmtId="0" fontId="0" fillId="0" borderId="2" xfId="0" applyFill="1" applyBorder="1" applyAlignment="1">
      <alignment horizontal="right"/>
    </xf>
    <xf numFmtId="0" fontId="0" fillId="0" borderId="5" xfId="0" applyFill="1" applyBorder="1" applyAlignment="1">
      <alignment horizontal="right"/>
    </xf>
    <xf numFmtId="0" fontId="0" fillId="0" borderId="5" xfId="0" applyBorder="1"/>
    <xf numFmtId="0" fontId="0" fillId="0" borderId="8" xfId="0" applyBorder="1"/>
    <xf numFmtId="0" fontId="0" fillId="0" borderId="10" xfId="0" applyFill="1" applyBorder="1" applyAlignment="1">
      <alignment horizontal="right"/>
    </xf>
    <xf numFmtId="0" fontId="0" fillId="0" borderId="10" xfId="0" applyBorder="1"/>
    <xf numFmtId="0" fontId="0" fillId="0" borderId="11" xfId="0" applyBorder="1"/>
    <xf numFmtId="0" fontId="10" fillId="0" borderId="0" xfId="0" applyFont="1" applyBorder="1" applyAlignment="1">
      <alignment horizontal="center"/>
    </xf>
    <xf numFmtId="0" fontId="10" fillId="0" borderId="45" xfId="0" applyFont="1" applyBorder="1"/>
    <xf numFmtId="0" fontId="0" fillId="0" borderId="48" xfId="0" applyBorder="1"/>
    <xf numFmtId="10" fontId="10" fillId="0" borderId="35" xfId="2" applyNumberFormat="1" applyFont="1" applyBorder="1"/>
    <xf numFmtId="0" fontId="0" fillId="0" borderId="18" xfId="0" applyBorder="1"/>
    <xf numFmtId="170" fontId="0" fillId="0" borderId="5" xfId="0" applyNumberFormat="1" applyBorder="1"/>
    <xf numFmtId="170" fontId="0" fillId="0" borderId="2" xfId="0" applyNumberFormat="1" applyBorder="1"/>
    <xf numFmtId="170" fontId="0" fillId="0" borderId="10" xfId="0" applyNumberFormat="1" applyBorder="1"/>
    <xf numFmtId="170" fontId="0" fillId="0" borderId="27" xfId="0" applyNumberFormat="1" applyBorder="1"/>
    <xf numFmtId="170" fontId="0" fillId="0" borderId="18" xfId="0" applyNumberFormat="1" applyBorder="1"/>
    <xf numFmtId="10" fontId="0" fillId="0" borderId="38" xfId="2" applyNumberFormat="1" applyFont="1" applyBorder="1"/>
    <xf numFmtId="0" fontId="0" fillId="0" borderId="9" xfId="0" applyBorder="1" applyAlignment="1">
      <alignment horizontal="center" vertical="center"/>
    </xf>
    <xf numFmtId="0" fontId="0" fillId="0" borderId="5" xfId="0" applyFill="1" applyBorder="1" applyAlignment="1">
      <alignment horizontal="right" vertical="center"/>
    </xf>
    <xf numFmtId="0" fontId="0" fillId="0" borderId="2" xfId="0" applyFill="1" applyBorder="1" applyAlignment="1">
      <alignment horizontal="right" vertical="center" wrapText="1"/>
    </xf>
    <xf numFmtId="0" fontId="0" fillId="0" borderId="10" xfId="0" applyFill="1" applyBorder="1" applyAlignment="1">
      <alignment horizontal="right" vertical="center" wrapText="1"/>
    </xf>
    <xf numFmtId="0" fontId="0" fillId="0" borderId="5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170" fontId="0" fillId="0" borderId="40" xfId="0" applyNumberFormat="1" applyBorder="1"/>
    <xf numFmtId="14" fontId="0" fillId="0" borderId="5" xfId="0" applyNumberFormat="1" applyBorder="1" applyAlignment="1">
      <alignment vertical="center"/>
    </xf>
    <xf numFmtId="14" fontId="0" fillId="0" borderId="40" xfId="0" applyNumberFormat="1" applyBorder="1" applyAlignment="1">
      <alignment vertical="center"/>
    </xf>
    <xf numFmtId="0" fontId="0" fillId="0" borderId="40" xfId="0" applyFill="1" applyBorder="1" applyAlignment="1">
      <alignment horizontal="right" vertical="center"/>
    </xf>
    <xf numFmtId="14" fontId="0" fillId="0" borderId="2" xfId="0" applyNumberFormat="1" applyBorder="1" applyAlignment="1">
      <alignment vertical="center"/>
    </xf>
    <xf numFmtId="0" fontId="0" fillId="0" borderId="40" xfId="0" applyFill="1" applyBorder="1" applyAlignment="1">
      <alignment horizontal="center" vertical="center"/>
    </xf>
    <xf numFmtId="0" fontId="0" fillId="0" borderId="6" xfId="0" applyBorder="1"/>
    <xf numFmtId="14" fontId="0" fillId="0" borderId="10" xfId="0" applyNumberFormat="1" applyBorder="1" applyAlignment="1">
      <alignment horizontal="center" vertical="center"/>
    </xf>
    <xf numFmtId="10" fontId="0" fillId="0" borderId="11" xfId="2" applyNumberFormat="1" applyFont="1" applyBorder="1"/>
    <xf numFmtId="0" fontId="0" fillId="0" borderId="5" xfId="0" applyFill="1" applyBorder="1" applyAlignment="1">
      <alignment horizontal="center" vertical="center"/>
    </xf>
    <xf numFmtId="0" fontId="0" fillId="0" borderId="40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2" xfId="0" applyFill="1" applyBorder="1" applyAlignment="1">
      <alignment horizontal="right" vertical="center" wrapText="1"/>
    </xf>
    <xf numFmtId="14" fontId="0" fillId="0" borderId="2" xfId="0" applyNumberFormat="1" applyBorder="1" applyAlignment="1">
      <alignment horizontal="center" vertical="center"/>
    </xf>
    <xf numFmtId="170" fontId="0" fillId="0" borderId="1" xfId="0" applyNumberFormat="1" applyBorder="1"/>
    <xf numFmtId="170" fontId="0" fillId="0" borderId="13" xfId="0" applyNumberFormat="1" applyBorder="1"/>
    <xf numFmtId="170" fontId="14" fillId="0" borderId="2" xfId="0" applyNumberFormat="1" applyFont="1" applyBorder="1"/>
    <xf numFmtId="170" fontId="9" fillId="0" borderId="10" xfId="0" applyNumberFormat="1" applyFont="1" applyBorder="1"/>
    <xf numFmtId="0" fontId="0" fillId="0" borderId="5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170" fontId="0" fillId="0" borderId="41" xfId="0" applyNumberFormat="1" applyBorder="1"/>
    <xf numFmtId="170" fontId="0" fillId="0" borderId="21" xfId="0" applyNumberFormat="1" applyBorder="1"/>
    <xf numFmtId="170" fontId="9" fillId="0" borderId="21" xfId="0" applyNumberFormat="1" applyFont="1" applyBorder="1"/>
    <xf numFmtId="10" fontId="0" fillId="0" borderId="49" xfId="2" applyNumberFormat="1" applyFont="1" applyBorder="1"/>
    <xf numFmtId="10" fontId="0" fillId="0" borderId="48" xfId="2" applyNumberFormat="1" applyFont="1" applyBorder="1"/>
    <xf numFmtId="0" fontId="0" fillId="0" borderId="40" xfId="0" applyFill="1" applyBorder="1" applyAlignment="1">
      <alignment horizontal="right" vertical="center" wrapText="1"/>
    </xf>
    <xf numFmtId="170" fontId="9" fillId="0" borderId="2" xfId="0" applyNumberFormat="1" applyFont="1" applyBorder="1"/>
    <xf numFmtId="0" fontId="0" fillId="0" borderId="55" xfId="0" applyFill="1" applyBorder="1" applyAlignment="1">
      <alignment horizontal="right" vertical="center" wrapText="1"/>
    </xf>
    <xf numFmtId="170" fontId="0" fillId="0" borderId="54" xfId="0" applyNumberFormat="1" applyBorder="1"/>
    <xf numFmtId="170" fontId="9" fillId="0" borderId="40" xfId="0" applyNumberFormat="1" applyFont="1" applyBorder="1"/>
    <xf numFmtId="10" fontId="0" fillId="0" borderId="56" xfId="2" applyNumberFormat="1" applyFont="1" applyBorder="1"/>
    <xf numFmtId="170" fontId="0" fillId="0" borderId="3" xfId="0" applyNumberFormat="1" applyBorder="1"/>
    <xf numFmtId="10" fontId="0" fillId="0" borderId="57" xfId="2" applyNumberFormat="1" applyFont="1" applyBorder="1"/>
    <xf numFmtId="14" fontId="0" fillId="0" borderId="3" xfId="0" applyNumberFormat="1" applyBorder="1" applyAlignment="1">
      <alignment horizontal="center" vertical="center"/>
    </xf>
    <xf numFmtId="14" fontId="0" fillId="0" borderId="41" xfId="0" applyNumberFormat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1" xfId="0" applyFill="1" applyBorder="1" applyAlignment="1">
      <alignment horizontal="center" vertical="center"/>
    </xf>
    <xf numFmtId="0" fontId="0" fillId="0" borderId="21" xfId="0" applyFill="1" applyBorder="1" applyAlignment="1">
      <alignment horizontal="right" vertical="center" wrapText="1"/>
    </xf>
    <xf numFmtId="0" fontId="0" fillId="0" borderId="21" xfId="0" applyBorder="1" applyAlignment="1">
      <alignment horizontal="right"/>
    </xf>
    <xf numFmtId="0" fontId="0" fillId="0" borderId="2" xfId="0" applyFill="1" applyBorder="1" applyAlignment="1">
      <alignment horizontal="center" vertical="center"/>
    </xf>
    <xf numFmtId="170" fontId="0" fillId="0" borderId="45" xfId="0" applyNumberFormat="1" applyBorder="1"/>
    <xf numFmtId="10" fontId="0" fillId="0" borderId="60" xfId="2" applyNumberFormat="1" applyFont="1" applyBorder="1"/>
    <xf numFmtId="0" fontId="0" fillId="0" borderId="5" xfId="0" applyFill="1" applyBorder="1" applyAlignment="1">
      <alignment horizontal="right" vertical="center" wrapText="1"/>
    </xf>
    <xf numFmtId="0" fontId="0" fillId="0" borderId="61" xfId="0" applyFill="1" applyBorder="1" applyAlignment="1">
      <alignment horizontal="center" vertical="center" wrapText="1"/>
    </xf>
    <xf numFmtId="14" fontId="0" fillId="0" borderId="61" xfId="0" applyNumberFormat="1" applyBorder="1" applyAlignment="1">
      <alignment horizontal="center" vertical="center"/>
    </xf>
    <xf numFmtId="171" fontId="9" fillId="0" borderId="21" xfId="0" applyNumberFormat="1" applyFont="1" applyBorder="1"/>
    <xf numFmtId="10" fontId="10" fillId="4" borderId="19" xfId="2" applyNumberFormat="1" applyFont="1" applyFill="1" applyBorder="1"/>
    <xf numFmtId="0" fontId="0" fillId="0" borderId="2" xfId="0" applyFill="1" applyBorder="1" applyAlignment="1">
      <alignment horizontal="right" vertical="center"/>
    </xf>
    <xf numFmtId="0" fontId="0" fillId="0" borderId="62" xfId="0" applyBorder="1" applyAlignment="1">
      <alignment horizontal="center" vertical="center"/>
    </xf>
    <xf numFmtId="0" fontId="0" fillId="0" borderId="61" xfId="0" applyFill="1" applyBorder="1" applyAlignment="1">
      <alignment horizontal="center" vertical="center"/>
    </xf>
    <xf numFmtId="0" fontId="0" fillId="0" borderId="1" xfId="0" applyFill="1" applyBorder="1" applyAlignment="1">
      <alignment horizontal="right" vertical="center" wrapText="1"/>
    </xf>
    <xf numFmtId="0" fontId="0" fillId="0" borderId="2" xfId="0" applyFill="1" applyBorder="1" applyAlignment="1">
      <alignment horizontal="right" vertical="center"/>
    </xf>
    <xf numFmtId="14" fontId="0" fillId="0" borderId="61" xfId="0" applyNumberFormat="1" applyBorder="1" applyAlignment="1">
      <alignment horizontal="center" vertical="center"/>
    </xf>
    <xf numFmtId="0" fontId="0" fillId="0" borderId="6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170" fontId="0" fillId="0" borderId="2" xfId="0" applyNumberFormat="1" applyFill="1" applyBorder="1"/>
    <xf numFmtId="10" fontId="10" fillId="4" borderId="14" xfId="2" applyNumberFormat="1" applyFont="1" applyFill="1" applyBorder="1"/>
    <xf numFmtId="0" fontId="0" fillId="0" borderId="61" xfId="0" applyBorder="1" applyAlignment="1">
      <alignment horizontal="right"/>
    </xf>
    <xf numFmtId="170" fontId="0" fillId="0" borderId="61" xfId="0" applyNumberFormat="1" applyBorder="1"/>
    <xf numFmtId="10" fontId="0" fillId="0" borderId="63" xfId="2" applyNumberFormat="1" applyFont="1" applyBorder="1"/>
    <xf numFmtId="0" fontId="0" fillId="0" borderId="10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 wrapText="1"/>
    </xf>
    <xf numFmtId="14" fontId="0" fillId="0" borderId="10" xfId="0" applyNumberFormat="1" applyBorder="1" applyAlignment="1">
      <alignment horizontal="center" vertical="center"/>
    </xf>
    <xf numFmtId="10" fontId="1" fillId="0" borderId="6" xfId="2" applyNumberFormat="1" applyFont="1" applyFill="1" applyBorder="1"/>
    <xf numFmtId="0" fontId="0" fillId="0" borderId="5" xfId="0" applyFont="1" applyBorder="1" applyAlignment="1">
      <alignment horizontal="right"/>
    </xf>
    <xf numFmtId="14" fontId="0" fillId="0" borderId="5" xfId="0" applyNumberFormat="1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170" fontId="0" fillId="0" borderId="5" xfId="0" applyNumberFormat="1" applyFont="1" applyBorder="1"/>
    <xf numFmtId="14" fontId="0" fillId="0" borderId="10" xfId="0" applyNumberFormat="1" applyBorder="1"/>
    <xf numFmtId="170" fontId="0" fillId="0" borderId="10" xfId="0" applyNumberFormat="1" applyFill="1" applyBorder="1"/>
    <xf numFmtId="0" fontId="0" fillId="0" borderId="1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2" xfId="0" applyFill="1" applyBorder="1" applyAlignment="1">
      <alignment horizontal="center" vertical="center"/>
    </xf>
    <xf numFmtId="0" fontId="0" fillId="0" borderId="61" xfId="0" applyFill="1" applyBorder="1" applyAlignment="1">
      <alignment horizontal="center" vertical="center"/>
    </xf>
    <xf numFmtId="0" fontId="0" fillId="0" borderId="2" xfId="0" applyFont="1" applyBorder="1" applyAlignment="1">
      <alignment horizontal="center"/>
    </xf>
    <xf numFmtId="10" fontId="10" fillId="4" borderId="22" xfId="2" applyNumberFormat="1" applyFont="1" applyFill="1" applyBorder="1"/>
    <xf numFmtId="0" fontId="0" fillId="0" borderId="29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35" xfId="0" applyBorder="1" applyAlignment="1">
      <alignment horizontal="right"/>
    </xf>
    <xf numFmtId="10" fontId="0" fillId="0" borderId="22" xfId="2" applyNumberFormat="1" applyFont="1" applyBorder="1"/>
    <xf numFmtId="0" fontId="0" fillId="0" borderId="40" xfId="0" applyFont="1" applyBorder="1" applyAlignment="1">
      <alignment horizontal="center" vertical="center"/>
    </xf>
    <xf numFmtId="0" fontId="0" fillId="0" borderId="40" xfId="0" applyFill="1" applyBorder="1" applyAlignment="1">
      <alignment horizontal="center" vertical="center"/>
    </xf>
    <xf numFmtId="14" fontId="0" fillId="0" borderId="40" xfId="0" applyNumberFormat="1" applyBorder="1" applyAlignment="1">
      <alignment horizontal="center" vertical="center"/>
    </xf>
    <xf numFmtId="0" fontId="0" fillId="0" borderId="40" xfId="0" applyFill="1" applyBorder="1" applyAlignment="1">
      <alignment horizontal="center" vertical="center" wrapText="1"/>
    </xf>
    <xf numFmtId="0" fontId="0" fillId="0" borderId="18" xfId="0" applyFill="1" applyBorder="1" applyAlignment="1">
      <alignment horizontal="center" vertical="center"/>
    </xf>
    <xf numFmtId="0" fontId="0" fillId="0" borderId="37" xfId="0" applyBorder="1" applyAlignment="1">
      <alignment horizontal="right"/>
    </xf>
    <xf numFmtId="10" fontId="0" fillId="0" borderId="19" xfId="2" applyNumberFormat="1" applyFont="1" applyBorder="1"/>
    <xf numFmtId="0" fontId="0" fillId="0" borderId="21" xfId="0" applyFont="1" applyBorder="1" applyAlignment="1">
      <alignment horizontal="center" vertical="center"/>
    </xf>
    <xf numFmtId="14" fontId="0" fillId="0" borderId="21" xfId="0" applyNumberFormat="1" applyBorder="1" applyAlignment="1">
      <alignment horizontal="center" vertical="center"/>
    </xf>
    <xf numFmtId="0" fontId="0" fillId="0" borderId="21" xfId="0" applyFill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/>
    </xf>
    <xf numFmtId="170" fontId="0" fillId="0" borderId="35" xfId="0" applyNumberFormat="1" applyBorder="1"/>
    <xf numFmtId="10" fontId="0" fillId="0" borderId="2" xfId="2" applyNumberFormat="1" applyFont="1" applyBorder="1"/>
    <xf numFmtId="168" fontId="0" fillId="0" borderId="8" xfId="2" applyNumberFormat="1" applyFont="1" applyBorder="1"/>
    <xf numFmtId="168" fontId="1" fillId="0" borderId="6" xfId="2" applyNumberFormat="1" applyFont="1" applyFill="1" applyBorder="1"/>
    <xf numFmtId="0" fontId="0" fillId="0" borderId="40" xfId="0" applyFont="1" applyBorder="1" applyAlignment="1">
      <alignment horizontal="center" vertical="center"/>
    </xf>
    <xf numFmtId="14" fontId="0" fillId="0" borderId="40" xfId="0" applyNumberFormat="1" applyBorder="1" applyAlignment="1">
      <alignment horizontal="center" vertical="center"/>
    </xf>
    <xf numFmtId="0" fontId="0" fillId="0" borderId="40" xfId="0" applyFill="1" applyBorder="1" applyAlignment="1">
      <alignment horizontal="center" vertical="center" wrapText="1"/>
    </xf>
    <xf numFmtId="0" fontId="10" fillId="0" borderId="37" xfId="0" applyFont="1" applyBorder="1" applyAlignment="1">
      <alignment horizontal="center"/>
    </xf>
    <xf numFmtId="0" fontId="0" fillId="0" borderId="61" xfId="0" applyFill="1" applyBorder="1" applyAlignment="1">
      <alignment horizontal="center" vertical="center"/>
    </xf>
    <xf numFmtId="0" fontId="0" fillId="0" borderId="40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9" fontId="1" fillId="0" borderId="6" xfId="2" applyNumberFormat="1" applyFont="1" applyFill="1" applyBorder="1"/>
    <xf numFmtId="9" fontId="0" fillId="0" borderId="8" xfId="2" applyNumberFormat="1" applyFont="1" applyBorder="1"/>
    <xf numFmtId="171" fontId="0" fillId="0" borderId="40" xfId="0" applyNumberFormat="1" applyBorder="1"/>
    <xf numFmtId="171" fontId="0" fillId="0" borderId="2" xfId="0" applyNumberFormat="1" applyBorder="1"/>
    <xf numFmtId="172" fontId="0" fillId="0" borderId="40" xfId="0" applyNumberFormat="1" applyBorder="1"/>
    <xf numFmtId="0" fontId="0" fillId="0" borderId="40" xfId="0" applyBorder="1" applyAlignment="1">
      <alignment horizontal="center"/>
    </xf>
    <xf numFmtId="0" fontId="0" fillId="0" borderId="1" xfId="0" applyFill="1" applyBorder="1"/>
    <xf numFmtId="171" fontId="0" fillId="0" borderId="61" xfId="0" applyNumberFormat="1" applyBorder="1"/>
    <xf numFmtId="171" fontId="0" fillId="0" borderId="2" xfId="0" applyNumberFormat="1" applyFont="1" applyBorder="1"/>
    <xf numFmtId="167" fontId="10" fillId="0" borderId="52" xfId="0" applyNumberFormat="1" applyFont="1" applyBorder="1"/>
    <xf numFmtId="167" fontId="10" fillId="0" borderId="52" xfId="1" applyNumberFormat="1" applyFont="1" applyBorder="1"/>
    <xf numFmtId="167" fontId="0" fillId="0" borderId="10" xfId="1" applyNumberFormat="1" applyFont="1" applyBorder="1" applyAlignment="1">
      <alignment horizontal="right"/>
    </xf>
    <xf numFmtId="171" fontId="0" fillId="0" borderId="10" xfId="0" applyNumberFormat="1" applyFont="1" applyBorder="1"/>
    <xf numFmtId="172" fontId="10" fillId="4" borderId="1" xfId="0" applyNumberFormat="1" applyFont="1" applyFill="1" applyBorder="1"/>
    <xf numFmtId="0" fontId="0" fillId="0" borderId="2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164" fontId="0" fillId="0" borderId="2" xfId="1" applyFont="1" applyBorder="1"/>
    <xf numFmtId="170" fontId="10" fillId="0" borderId="27" xfId="0" applyNumberFormat="1" applyFont="1" applyBorder="1"/>
    <xf numFmtId="0" fontId="10" fillId="0" borderId="0" xfId="0" applyFont="1"/>
    <xf numFmtId="170" fontId="10" fillId="4" borderId="18" xfId="0" applyNumberFormat="1" applyFont="1" applyFill="1" applyBorder="1"/>
    <xf numFmtId="10" fontId="10" fillId="4" borderId="38" xfId="2" applyNumberFormat="1" applyFont="1" applyFill="1" applyBorder="1"/>
    <xf numFmtId="0" fontId="0" fillId="0" borderId="40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9" fontId="0" fillId="0" borderId="48" xfId="2" applyFont="1" applyBorder="1"/>
    <xf numFmtId="0" fontId="0" fillId="0" borderId="21" xfId="0" applyFill="1" applyBorder="1" applyAlignment="1">
      <alignment horizontal="center" vertical="center"/>
    </xf>
    <xf numFmtId="0" fontId="0" fillId="0" borderId="21" xfId="0" applyBorder="1"/>
    <xf numFmtId="170" fontId="10" fillId="4" borderId="21" xfId="0" applyNumberFormat="1" applyFont="1" applyFill="1" applyBorder="1"/>
    <xf numFmtId="168" fontId="10" fillId="4" borderId="49" xfId="2" applyNumberFormat="1" applyFont="1" applyFill="1" applyBorder="1"/>
    <xf numFmtId="0" fontId="0" fillId="0" borderId="2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14" fontId="0" fillId="0" borderId="13" xfId="0" applyNumberFormat="1" applyBorder="1" applyAlignment="1">
      <alignment vertical="center"/>
    </xf>
    <xf numFmtId="10" fontId="0" fillId="0" borderId="14" xfId="2" applyNumberFormat="1" applyFont="1" applyBorder="1"/>
    <xf numFmtId="14" fontId="0" fillId="0" borderId="21" xfId="0" applyNumberFormat="1" applyBorder="1" applyAlignment="1">
      <alignment vertical="center"/>
    </xf>
    <xf numFmtId="0" fontId="14" fillId="0" borderId="2" xfId="0" applyFont="1" applyFill="1" applyBorder="1" applyAlignment="1">
      <alignment horizontal="center" vertical="center" wrapText="1"/>
    </xf>
    <xf numFmtId="0" fontId="14" fillId="0" borderId="10" xfId="0" applyFont="1" applyFill="1" applyBorder="1" applyAlignment="1">
      <alignment horizontal="center" vertical="center" wrapText="1"/>
    </xf>
    <xf numFmtId="173" fontId="0" fillId="0" borderId="5" xfId="0" applyNumberFormat="1" applyBorder="1"/>
    <xf numFmtId="173" fontId="0" fillId="0" borderId="2" xfId="0" applyNumberFormat="1" applyBorder="1"/>
    <xf numFmtId="173" fontId="0" fillId="0" borderId="10" xfId="0" applyNumberFormat="1" applyBorder="1"/>
    <xf numFmtId="173" fontId="0" fillId="0" borderId="21" xfId="0" applyNumberFormat="1" applyBorder="1"/>
    <xf numFmtId="173" fontId="0" fillId="0" borderId="40" xfId="0" applyNumberFormat="1" applyBorder="1"/>
    <xf numFmtId="173" fontId="0" fillId="0" borderId="40" xfId="0" applyNumberFormat="1" applyFont="1" applyBorder="1"/>
    <xf numFmtId="0" fontId="0" fillId="0" borderId="13" xfId="0" applyBorder="1" applyAlignment="1">
      <alignment horizontal="right"/>
    </xf>
    <xf numFmtId="170" fontId="0" fillId="0" borderId="0" xfId="0" applyNumberFormat="1" applyBorder="1"/>
    <xf numFmtId="10" fontId="0" fillId="0" borderId="0" xfId="2" applyNumberFormat="1" applyFont="1" applyBorder="1"/>
    <xf numFmtId="0" fontId="14" fillId="0" borderId="26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74" xfId="0" applyFont="1" applyFill="1" applyBorder="1" applyAlignment="1">
      <alignment horizontal="center" vertical="center" wrapText="1"/>
    </xf>
    <xf numFmtId="170" fontId="0" fillId="0" borderId="43" xfId="0" applyNumberFormat="1" applyBorder="1"/>
    <xf numFmtId="170" fontId="0" fillId="0" borderId="64" xfId="0" applyNumberFormat="1" applyBorder="1"/>
    <xf numFmtId="170" fontId="0" fillId="0" borderId="44" xfId="0" applyNumberFormat="1" applyBorder="1"/>
    <xf numFmtId="173" fontId="0" fillId="0" borderId="13" xfId="0" applyNumberFormat="1" applyBorder="1"/>
    <xf numFmtId="0" fontId="14" fillId="0" borderId="2" xfId="0" applyFont="1" applyFill="1" applyBorder="1" applyAlignment="1">
      <alignment horizontal="right" vertical="center" wrapText="1"/>
    </xf>
    <xf numFmtId="0" fontId="14" fillId="0" borderId="5" xfId="0" applyFont="1" applyFill="1" applyBorder="1" applyAlignment="1">
      <alignment horizontal="right" vertical="center" wrapText="1"/>
    </xf>
    <xf numFmtId="0" fontId="14" fillId="0" borderId="10" xfId="0" applyFont="1" applyFill="1" applyBorder="1" applyAlignment="1">
      <alignment horizontal="right" vertical="center" wrapText="1"/>
    </xf>
    <xf numFmtId="0" fontId="0" fillId="0" borderId="36" xfId="0" applyBorder="1" applyAlignment="1">
      <alignment horizontal="center" vertical="center"/>
    </xf>
    <xf numFmtId="0" fontId="0" fillId="0" borderId="69" xfId="0" applyFill="1" applyBorder="1" applyAlignment="1">
      <alignment horizontal="center" vertical="center"/>
    </xf>
    <xf numFmtId="0" fontId="0" fillId="0" borderId="39" xfId="0" applyFill="1" applyBorder="1" applyAlignment="1">
      <alignment horizontal="center" vertical="center"/>
    </xf>
    <xf numFmtId="170" fontId="15" fillId="4" borderId="18" xfId="0" applyNumberFormat="1" applyFont="1" applyFill="1" applyBorder="1"/>
    <xf numFmtId="173" fontId="9" fillId="0" borderId="5" xfId="0" applyNumberFormat="1" applyFont="1" applyBorder="1"/>
    <xf numFmtId="173" fontId="9" fillId="0" borderId="21" xfId="0" applyNumberFormat="1" applyFont="1" applyBorder="1"/>
    <xf numFmtId="167" fontId="0" fillId="0" borderId="40" xfId="1" applyNumberFormat="1" applyFont="1" applyBorder="1"/>
    <xf numFmtId="0" fontId="12" fillId="2" borderId="17" xfId="0" applyFont="1" applyFill="1" applyBorder="1" applyAlignment="1">
      <alignment horizontal="center" vertical="center" wrapText="1"/>
    </xf>
    <xf numFmtId="0" fontId="12" fillId="2" borderId="47" xfId="0" applyFont="1" applyFill="1" applyBorder="1" applyAlignment="1">
      <alignment horizontal="center" vertical="center" wrapText="1"/>
    </xf>
    <xf numFmtId="0" fontId="12" fillId="2" borderId="18" xfId="0" applyFont="1" applyFill="1" applyBorder="1" applyAlignment="1">
      <alignment horizontal="center" vertical="center" wrapText="1"/>
    </xf>
    <xf numFmtId="10" fontId="12" fillId="2" borderId="19" xfId="2" applyNumberFormat="1" applyFon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10" fillId="0" borderId="0" xfId="0" applyFont="1" applyBorder="1" applyAlignment="1"/>
    <xf numFmtId="170" fontId="0" fillId="0" borderId="0" xfId="0" applyNumberFormat="1" applyFont="1" applyBorder="1"/>
    <xf numFmtId="10" fontId="10" fillId="0" borderId="0" xfId="2" applyNumberFormat="1" applyFont="1" applyFill="1" applyBorder="1"/>
    <xf numFmtId="0" fontId="0" fillId="0" borderId="28" xfId="0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14" fontId="0" fillId="0" borderId="18" xfId="0" applyNumberFormat="1" applyBorder="1" applyAlignment="1">
      <alignment horizontal="center" vertical="center"/>
    </xf>
    <xf numFmtId="0" fontId="0" fillId="0" borderId="18" xfId="0" applyBorder="1" applyAlignment="1">
      <alignment horizontal="right"/>
    </xf>
    <xf numFmtId="0" fontId="0" fillId="0" borderId="5" xfId="0" applyBorder="1" applyAlignment="1"/>
    <xf numFmtId="0" fontId="0" fillId="0" borderId="10" xfId="0" applyBorder="1" applyAlignment="1"/>
    <xf numFmtId="0" fontId="0" fillId="0" borderId="58" xfId="0" applyBorder="1"/>
    <xf numFmtId="0" fontId="10" fillId="0" borderId="0" xfId="0" applyFont="1" applyFill="1" applyBorder="1" applyAlignment="1">
      <alignment horizontal="center"/>
    </xf>
    <xf numFmtId="170" fontId="0" fillId="0" borderId="0" xfId="0" applyNumberFormat="1" applyFill="1" applyBorder="1"/>
    <xf numFmtId="3" fontId="0" fillId="0" borderId="5" xfId="0" applyNumberFormat="1" applyBorder="1"/>
    <xf numFmtId="0" fontId="0" fillId="0" borderId="5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10" fillId="0" borderId="0" xfId="0" applyFont="1" applyBorder="1" applyAlignment="1">
      <alignment horizontal="center"/>
    </xf>
    <xf numFmtId="10" fontId="10" fillId="7" borderId="0" xfId="2" applyNumberFormat="1" applyFont="1" applyFill="1" applyBorder="1"/>
    <xf numFmtId="170" fontId="0" fillId="0" borderId="2" xfId="0" applyNumberFormat="1" applyFont="1" applyBorder="1"/>
    <xf numFmtId="0" fontId="0" fillId="0" borderId="66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5" xfId="0" applyFill="1" applyBorder="1" applyAlignment="1">
      <alignment horizontal="right" vertical="center"/>
    </xf>
    <xf numFmtId="0" fontId="0" fillId="0" borderId="2" xfId="0" applyFill="1" applyBorder="1" applyAlignment="1">
      <alignment horizontal="right" vertical="center"/>
    </xf>
    <xf numFmtId="14" fontId="0" fillId="0" borderId="1" xfId="0" applyNumberFormat="1" applyBorder="1" applyAlignment="1">
      <alignment horizontal="center" vertical="center" wrapText="1"/>
    </xf>
    <xf numFmtId="0" fontId="10" fillId="0" borderId="0" xfId="0" applyFont="1" applyBorder="1" applyAlignment="1">
      <alignment horizontal="center"/>
    </xf>
    <xf numFmtId="168" fontId="1" fillId="0" borderId="8" xfId="2" applyNumberFormat="1" applyFont="1" applyFill="1" applyBorder="1"/>
    <xf numFmtId="0" fontId="0" fillId="0" borderId="28" xfId="0" applyFont="1" applyBorder="1" applyAlignment="1">
      <alignment horizontal="center" vertical="center"/>
    </xf>
    <xf numFmtId="0" fontId="0" fillId="0" borderId="17" xfId="0" applyFont="1" applyBorder="1" applyAlignment="1">
      <alignment horizontal="center" vertical="center"/>
    </xf>
    <xf numFmtId="0" fontId="0" fillId="0" borderId="18" xfId="0" applyFont="1" applyBorder="1" applyAlignment="1">
      <alignment horizontal="center" wrapText="1"/>
    </xf>
    <xf numFmtId="0" fontId="0" fillId="0" borderId="18" xfId="0" applyFont="1" applyBorder="1" applyAlignment="1">
      <alignment horizontal="center" vertical="center"/>
    </xf>
    <xf numFmtId="0" fontId="0" fillId="0" borderId="18" xfId="0" applyFont="1" applyBorder="1" applyAlignment="1">
      <alignment horizontal="right" vertical="center"/>
    </xf>
    <xf numFmtId="170" fontId="0" fillId="0" borderId="10" xfId="0" applyNumberFormat="1" applyFont="1" applyBorder="1"/>
    <xf numFmtId="168" fontId="1" fillId="0" borderId="11" xfId="2" applyNumberFormat="1" applyFont="1" applyFill="1" applyBorder="1"/>
    <xf numFmtId="0" fontId="0" fillId="0" borderId="1" xfId="0" applyBorder="1" applyAlignment="1">
      <alignment horizontal="right" vertical="center"/>
    </xf>
    <xf numFmtId="170" fontId="0" fillId="0" borderId="1" xfId="0" applyNumberFormat="1" applyBorder="1" applyAlignment="1">
      <alignment vertical="center"/>
    </xf>
    <xf numFmtId="170" fontId="0" fillId="0" borderId="1" xfId="0" applyNumberFormat="1" applyFont="1" applyBorder="1" applyAlignment="1">
      <alignment vertical="center"/>
    </xf>
    <xf numFmtId="10" fontId="0" fillId="0" borderId="16" xfId="2" applyNumberFormat="1" applyFont="1" applyBorder="1" applyAlignment="1">
      <alignment vertical="center"/>
    </xf>
    <xf numFmtId="0" fontId="0" fillId="0" borderId="10" xfId="0" applyFill="1" applyBorder="1" applyAlignment="1">
      <alignment horizontal="right" vertical="center"/>
    </xf>
    <xf numFmtId="0" fontId="0" fillId="0" borderId="70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51" xfId="0" applyFon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13" xfId="0" applyFill="1" applyBorder="1" applyAlignment="1">
      <alignment horizontal="center" vertical="center"/>
    </xf>
    <xf numFmtId="170" fontId="0" fillId="0" borderId="18" xfId="0" applyNumberFormat="1" applyBorder="1" applyAlignment="1">
      <alignment vertical="center"/>
    </xf>
    <xf numFmtId="10" fontId="1" fillId="0" borderId="6" xfId="2" applyNumberFormat="1" applyFont="1" applyFill="1" applyBorder="1" applyAlignment="1">
      <alignment vertical="center"/>
    </xf>
    <xf numFmtId="0" fontId="0" fillId="0" borderId="2" xfId="0" applyFont="1" applyBorder="1" applyAlignment="1">
      <alignment vertical="center"/>
    </xf>
    <xf numFmtId="4" fontId="0" fillId="0" borderId="2" xfId="0" applyNumberFormat="1" applyFont="1" applyBorder="1"/>
    <xf numFmtId="0" fontId="0" fillId="0" borderId="58" xfId="0" applyBorder="1" applyAlignment="1">
      <alignment horizontal="right"/>
    </xf>
    <xf numFmtId="0" fontId="0" fillId="0" borderId="13" xfId="0" applyFont="1" applyBorder="1" applyAlignment="1">
      <alignment vertical="center" textRotation="45"/>
    </xf>
    <xf numFmtId="0" fontId="0" fillId="0" borderId="1" xfId="0" applyFont="1" applyBorder="1" applyAlignment="1">
      <alignment vertical="center" textRotation="45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vertical="center" textRotation="45"/>
    </xf>
    <xf numFmtId="14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right"/>
    </xf>
    <xf numFmtId="10" fontId="0" fillId="0" borderId="0" xfId="2" applyNumberFormat="1" applyFont="1" applyFill="1" applyBorder="1"/>
    <xf numFmtId="170" fontId="0" fillId="0" borderId="29" xfId="0" applyNumberFormat="1" applyBorder="1"/>
    <xf numFmtId="4" fontId="0" fillId="0" borderId="5" xfId="0" applyNumberFormat="1" applyFont="1" applyBorder="1"/>
    <xf numFmtId="174" fontId="1" fillId="0" borderId="6" xfId="2" applyNumberFormat="1" applyFont="1" applyFill="1" applyBorder="1"/>
    <xf numFmtId="174" fontId="1" fillId="0" borderId="8" xfId="2" applyNumberFormat="1" applyFont="1" applyFill="1" applyBorder="1"/>
    <xf numFmtId="4" fontId="0" fillId="0" borderId="10" xfId="0" applyNumberFormat="1" applyFont="1" applyBorder="1"/>
    <xf numFmtId="174" fontId="1" fillId="0" borderId="11" xfId="2" applyNumberFormat="1" applyFont="1" applyFill="1" applyBorder="1"/>
    <xf numFmtId="0" fontId="0" fillId="0" borderId="40" xfId="0" applyFill="1" applyBorder="1" applyAlignment="1">
      <alignment horizontal="center" vertical="center"/>
    </xf>
    <xf numFmtId="0" fontId="10" fillId="0" borderId="0" xfId="0" applyFont="1" applyBorder="1" applyAlignment="1">
      <alignment horizontal="center"/>
    </xf>
    <xf numFmtId="0" fontId="0" fillId="0" borderId="5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170" fontId="0" fillId="0" borderId="40" xfId="0" applyNumberFormat="1" applyFont="1" applyBorder="1"/>
    <xf numFmtId="168" fontId="1" fillId="0" borderId="48" xfId="2" applyNumberFormat="1" applyFont="1" applyFill="1" applyBorder="1"/>
    <xf numFmtId="0" fontId="0" fillId="0" borderId="0" xfId="0" applyBorder="1"/>
    <xf numFmtId="170" fontId="0" fillId="0" borderId="0" xfId="0" applyNumberFormat="1" applyBorder="1" applyAlignment="1">
      <alignment vertical="center"/>
    </xf>
    <xf numFmtId="0" fontId="0" fillId="0" borderId="10" xfId="0" applyFont="1" applyBorder="1" applyAlignment="1">
      <alignment horizontal="right"/>
    </xf>
    <xf numFmtId="10" fontId="1" fillId="0" borderId="11" xfId="2" applyNumberFormat="1" applyFont="1" applyFill="1" applyBorder="1"/>
    <xf numFmtId="0" fontId="0" fillId="0" borderId="52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21" xfId="0" applyFont="1" applyBorder="1" applyAlignment="1">
      <alignment horizontal="center" vertical="center"/>
    </xf>
    <xf numFmtId="14" fontId="0" fillId="0" borderId="18" xfId="0" applyNumberFormat="1" applyFont="1" applyBorder="1" applyAlignment="1">
      <alignment vertical="center" wrapText="1"/>
    </xf>
    <xf numFmtId="170" fontId="0" fillId="0" borderId="18" xfId="0" applyNumberFormat="1" applyFont="1" applyBorder="1" applyAlignment="1">
      <alignment vertical="center" wrapText="1"/>
    </xf>
    <xf numFmtId="170" fontId="0" fillId="0" borderId="18" xfId="0" applyNumberFormat="1" applyFont="1" applyBorder="1" applyAlignment="1">
      <alignment vertical="center"/>
    </xf>
    <xf numFmtId="174" fontId="1" fillId="0" borderId="19" xfId="2" applyNumberFormat="1" applyFont="1" applyFill="1" applyBorder="1" applyAlignment="1">
      <alignment vertical="center"/>
    </xf>
    <xf numFmtId="0" fontId="0" fillId="0" borderId="28" xfId="0" applyFont="1" applyBorder="1" applyAlignment="1">
      <alignment vertical="center"/>
    </xf>
    <xf numFmtId="170" fontId="0" fillId="0" borderId="5" xfId="0" applyNumberFormat="1" applyFont="1" applyBorder="1" applyAlignment="1">
      <alignment vertical="center"/>
    </xf>
    <xf numFmtId="174" fontId="1" fillId="0" borderId="6" xfId="2" applyNumberFormat="1" applyFont="1" applyFill="1" applyBorder="1" applyAlignment="1">
      <alignment vertical="center"/>
    </xf>
    <xf numFmtId="174" fontId="1" fillId="0" borderId="8" xfId="2" applyNumberFormat="1" applyFont="1" applyFill="1" applyBorder="1" applyAlignment="1">
      <alignment vertical="center"/>
    </xf>
    <xf numFmtId="170" fontId="14" fillId="0" borderId="10" xfId="0" applyNumberFormat="1" applyFont="1" applyBorder="1"/>
    <xf numFmtId="174" fontId="1" fillId="0" borderId="11" xfId="2" applyNumberFormat="1" applyFont="1" applyFill="1" applyBorder="1" applyAlignment="1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15" xfId="0" applyFont="1" applyBorder="1" applyAlignment="1">
      <alignment vertical="center"/>
    </xf>
    <xf numFmtId="14" fontId="0" fillId="0" borderId="1" xfId="0" applyNumberFormat="1" applyFont="1" applyBorder="1" applyAlignment="1">
      <alignment vertical="center"/>
    </xf>
    <xf numFmtId="0" fontId="0" fillId="0" borderId="1" xfId="0" applyFont="1" applyBorder="1" applyAlignment="1">
      <alignment vertical="center"/>
    </xf>
    <xf numFmtId="0" fontId="0" fillId="0" borderId="61" xfId="0" applyFont="1" applyBorder="1" applyAlignment="1">
      <alignment vertical="center"/>
    </xf>
    <xf numFmtId="0" fontId="0" fillId="0" borderId="68" xfId="0" applyFont="1" applyBorder="1" applyAlignment="1">
      <alignment vertical="center" textRotation="45"/>
    </xf>
    <xf numFmtId="0" fontId="0" fillId="0" borderId="14" xfId="0" applyFont="1" applyBorder="1" applyAlignment="1">
      <alignment vertical="center"/>
    </xf>
    <xf numFmtId="0" fontId="0" fillId="0" borderId="22" xfId="0" applyFont="1" applyBorder="1" applyAlignment="1">
      <alignment vertical="center"/>
    </xf>
    <xf numFmtId="0" fontId="0" fillId="0" borderId="70" xfId="0" applyFont="1" applyBorder="1" applyAlignment="1">
      <alignment vertical="center" textRotation="45"/>
    </xf>
    <xf numFmtId="0" fontId="0" fillId="0" borderId="20" xfId="0" applyFont="1" applyBorder="1" applyAlignment="1">
      <alignment vertical="center"/>
    </xf>
    <xf numFmtId="14" fontId="0" fillId="0" borderId="21" xfId="0" applyNumberFormat="1" applyFont="1" applyBorder="1" applyAlignment="1">
      <alignment vertical="center"/>
    </xf>
    <xf numFmtId="0" fontId="0" fillId="0" borderId="21" xfId="0" applyFont="1" applyBorder="1" applyAlignment="1">
      <alignment vertical="center"/>
    </xf>
    <xf numFmtId="0" fontId="0" fillId="0" borderId="54" xfId="0" applyFont="1" applyBorder="1" applyAlignment="1">
      <alignment horizontal="center" vertical="center"/>
    </xf>
    <xf numFmtId="170" fontId="0" fillId="0" borderId="18" xfId="0" applyNumberFormat="1" applyFont="1" applyBorder="1" applyAlignment="1">
      <alignment horizontal="right" vertical="center"/>
    </xf>
    <xf numFmtId="170" fontId="0" fillId="0" borderId="18" xfId="0" applyNumberFormat="1" applyBorder="1" applyAlignment="1">
      <alignment horizontal="right" vertical="center"/>
    </xf>
    <xf numFmtId="168" fontId="1" fillId="0" borderId="19" xfId="2" applyNumberFormat="1" applyFont="1" applyFill="1" applyBorder="1" applyAlignment="1">
      <alignment horizontal="right" vertical="center"/>
    </xf>
    <xf numFmtId="0" fontId="0" fillId="0" borderId="45" xfId="0" applyFont="1" applyBorder="1" applyAlignment="1">
      <alignment horizontal="center" vertical="center"/>
    </xf>
    <xf numFmtId="170" fontId="0" fillId="0" borderId="21" xfId="0" applyNumberFormat="1" applyFont="1" applyBorder="1"/>
    <xf numFmtId="168" fontId="1" fillId="0" borderId="22" xfId="2" applyNumberFormat="1" applyFont="1" applyFill="1" applyBorder="1"/>
    <xf numFmtId="0" fontId="0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vertical="center" textRotation="45"/>
    </xf>
    <xf numFmtId="0" fontId="0" fillId="0" borderId="0" xfId="0" applyFont="1" applyBorder="1" applyAlignment="1">
      <alignment horizontal="center" vertical="center"/>
    </xf>
    <xf numFmtId="14" fontId="0" fillId="0" borderId="0" xfId="0" applyNumberFormat="1" applyFont="1" applyBorder="1" applyAlignment="1">
      <alignment horizontal="center" vertical="center"/>
    </xf>
    <xf numFmtId="0" fontId="0" fillId="0" borderId="0" xfId="0" applyBorder="1" applyAlignment="1">
      <alignment horizontal="right"/>
    </xf>
    <xf numFmtId="168" fontId="1" fillId="0" borderId="0" xfId="2" applyNumberFormat="1" applyFont="1" applyFill="1" applyBorder="1"/>
    <xf numFmtId="0" fontId="0" fillId="4" borderId="18" xfId="0" applyFont="1" applyFill="1" applyBorder="1" applyAlignment="1">
      <alignment horizontal="center" vertical="center"/>
    </xf>
    <xf numFmtId="0" fontId="0" fillId="4" borderId="21" xfId="0" applyFill="1" applyBorder="1" applyAlignment="1">
      <alignment vertical="center" wrapText="1"/>
    </xf>
    <xf numFmtId="0" fontId="0" fillId="4" borderId="13" xfId="0" applyFill="1" applyBorder="1" applyAlignment="1">
      <alignment horizontal="center" vertical="center" wrapText="1"/>
    </xf>
    <xf numFmtId="0" fontId="0" fillId="4" borderId="18" xfId="0" applyFill="1" applyBorder="1" applyAlignment="1">
      <alignment horizontal="center" vertical="center" wrapText="1"/>
    </xf>
    <xf numFmtId="0" fontId="0" fillId="0" borderId="20" xfId="0" applyFont="1" applyBorder="1" applyAlignment="1">
      <alignment horizontal="center" vertical="center"/>
    </xf>
    <xf numFmtId="14" fontId="0" fillId="0" borderId="21" xfId="0" applyNumberFormat="1" applyFont="1" applyBorder="1" applyAlignment="1">
      <alignment vertical="center" wrapText="1"/>
    </xf>
    <xf numFmtId="0" fontId="0" fillId="0" borderId="20" xfId="0" applyFont="1" applyBorder="1" applyAlignment="1">
      <alignment horizontal="right" vertical="center"/>
    </xf>
    <xf numFmtId="170" fontId="0" fillId="0" borderId="21" xfId="0" applyNumberFormat="1" applyBorder="1" applyAlignment="1">
      <alignment horizontal="right" vertical="center"/>
    </xf>
    <xf numFmtId="170" fontId="0" fillId="0" borderId="21" xfId="0" applyNumberFormat="1" applyFont="1" applyBorder="1" applyAlignment="1">
      <alignment horizontal="right" vertical="center"/>
    </xf>
    <xf numFmtId="168" fontId="1" fillId="0" borderId="22" xfId="2" applyNumberFormat="1" applyFont="1" applyFill="1" applyBorder="1" applyAlignment="1">
      <alignment horizontal="right" vertical="center"/>
    </xf>
    <xf numFmtId="0" fontId="0" fillId="0" borderId="28" xfId="0" applyFont="1" applyBorder="1" applyAlignment="1">
      <alignment horizontal="center" vertical="center" wrapText="1"/>
    </xf>
    <xf numFmtId="14" fontId="0" fillId="0" borderId="18" xfId="0" applyNumberFormat="1" applyFont="1" applyBorder="1" applyAlignment="1">
      <alignment horizontal="center" vertical="center" wrapText="1"/>
    </xf>
    <xf numFmtId="0" fontId="0" fillId="4" borderId="18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2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40" xfId="0" applyFont="1" applyBorder="1" applyAlignment="1">
      <alignment horizontal="center" vertical="center"/>
    </xf>
    <xf numFmtId="0" fontId="0" fillId="0" borderId="51" xfId="0" applyFont="1" applyBorder="1" applyAlignment="1">
      <alignment horizontal="center" vertical="center"/>
    </xf>
    <xf numFmtId="0" fontId="0" fillId="0" borderId="61" xfId="0" applyFill="1" applyBorder="1" applyAlignment="1">
      <alignment horizontal="center" vertical="center"/>
    </xf>
    <xf numFmtId="0" fontId="0" fillId="0" borderId="40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10" fillId="0" borderId="37" xfId="0" applyFont="1" applyBorder="1" applyAlignment="1">
      <alignment horizontal="center"/>
    </xf>
    <xf numFmtId="14" fontId="0" fillId="0" borderId="1" xfId="0" applyNumberFormat="1" applyBorder="1" applyAlignment="1">
      <alignment horizontal="center" vertical="center"/>
    </xf>
    <xf numFmtId="14" fontId="0" fillId="0" borderId="40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40" xfId="0" applyFill="1" applyBorder="1" applyAlignment="1">
      <alignment horizontal="center" vertical="center" wrapText="1"/>
    </xf>
    <xf numFmtId="0" fontId="0" fillId="0" borderId="10" xfId="0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0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68" fontId="0" fillId="0" borderId="48" xfId="2" applyNumberFormat="1" applyFont="1" applyBorder="1"/>
    <xf numFmtId="0" fontId="0" fillId="0" borderId="1" xfId="0" applyBorder="1" applyAlignment="1">
      <alignment horizontal="right"/>
    </xf>
    <xf numFmtId="170" fontId="0" fillId="0" borderId="1" xfId="0" applyNumberFormat="1" applyFont="1" applyBorder="1"/>
    <xf numFmtId="168" fontId="1" fillId="0" borderId="16" xfId="2" applyNumberFormat="1" applyFont="1" applyFill="1" applyBorder="1"/>
    <xf numFmtId="170" fontId="0" fillId="0" borderId="61" xfId="0" applyNumberFormat="1" applyFont="1" applyBorder="1"/>
    <xf numFmtId="168" fontId="1" fillId="0" borderId="63" xfId="2" applyNumberFormat="1" applyFont="1" applyFill="1" applyBorder="1"/>
    <xf numFmtId="172" fontId="0" fillId="0" borderId="5" xfId="0" applyNumberFormat="1" applyBorder="1"/>
    <xf numFmtId="172" fontId="0" fillId="0" borderId="21" xfId="0" applyNumberFormat="1" applyBorder="1"/>
    <xf numFmtId="167" fontId="0" fillId="0" borderId="10" xfId="1" applyNumberFormat="1" applyFont="1" applyBorder="1"/>
    <xf numFmtId="167" fontId="0" fillId="0" borderId="40" xfId="1" applyNumberFormat="1" applyFont="1" applyBorder="1" applyAlignment="1">
      <alignment horizontal="right"/>
    </xf>
    <xf numFmtId="9" fontId="0" fillId="0" borderId="6" xfId="2" applyNumberFormat="1" applyFont="1" applyBorder="1"/>
    <xf numFmtId="0" fontId="0" fillId="0" borderId="10" xfId="0" applyBorder="1" applyAlignment="1">
      <alignment vertical="center"/>
    </xf>
    <xf numFmtId="9" fontId="0" fillId="0" borderId="11" xfId="2" applyNumberFormat="1" applyFont="1" applyBorder="1"/>
    <xf numFmtId="0" fontId="0" fillId="0" borderId="40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0" borderId="5" xfId="0" applyFill="1" applyBorder="1" applyAlignment="1">
      <alignment horizontal="right" vertical="center"/>
    </xf>
    <xf numFmtId="0" fontId="0" fillId="0" borderId="2" xfId="0" applyFill="1" applyBorder="1" applyAlignment="1">
      <alignment horizontal="right" vertical="center"/>
    </xf>
    <xf numFmtId="0" fontId="0" fillId="0" borderId="39" xfId="0" applyFill="1" applyBorder="1" applyAlignment="1">
      <alignment horizontal="center" vertical="center"/>
    </xf>
    <xf numFmtId="0" fontId="10" fillId="0" borderId="36" xfId="0" applyFont="1" applyBorder="1" applyAlignment="1">
      <alignment horizontal="center" vertical="center"/>
    </xf>
    <xf numFmtId="10" fontId="10" fillId="0" borderId="0" xfId="2" applyNumberFormat="1" applyFont="1" applyBorder="1"/>
    <xf numFmtId="14" fontId="0" fillId="0" borderId="18" xfId="0" applyNumberFormat="1" applyBorder="1" applyAlignment="1">
      <alignment vertical="center" wrapText="1"/>
    </xf>
    <xf numFmtId="0" fontId="0" fillId="0" borderId="18" xfId="0" applyBorder="1" applyAlignment="1">
      <alignment vertical="center"/>
    </xf>
    <xf numFmtId="10" fontId="0" fillId="0" borderId="19" xfId="2" applyNumberFormat="1" applyFont="1" applyBorder="1" applyAlignment="1">
      <alignment vertical="center"/>
    </xf>
    <xf numFmtId="170" fontId="0" fillId="0" borderId="13" xfId="0" applyNumberFormat="1" applyBorder="1" applyAlignment="1">
      <alignment vertical="center"/>
    </xf>
    <xf numFmtId="10" fontId="0" fillId="0" borderId="14" xfId="2" applyNumberFormat="1" applyFont="1" applyBorder="1" applyAlignment="1">
      <alignment vertical="center"/>
    </xf>
    <xf numFmtId="170" fontId="0" fillId="0" borderId="2" xfId="0" applyNumberFormat="1" applyBorder="1" applyAlignment="1">
      <alignment vertical="center"/>
    </xf>
    <xf numFmtId="14" fontId="0" fillId="0" borderId="13" xfId="0" applyNumberFormat="1" applyBorder="1" applyAlignment="1">
      <alignment vertical="center" wrapText="1"/>
    </xf>
    <xf numFmtId="0" fontId="0" fillId="0" borderId="13" xfId="0" applyFill="1" applyBorder="1" applyAlignment="1">
      <alignment vertical="center"/>
    </xf>
    <xf numFmtId="0" fontId="0" fillId="0" borderId="13" xfId="0" applyBorder="1" applyAlignment="1">
      <alignment vertical="center"/>
    </xf>
    <xf numFmtId="170" fontId="0" fillId="0" borderId="5" xfId="0" applyNumberFormat="1" applyBorder="1" applyAlignment="1">
      <alignment vertical="center"/>
    </xf>
    <xf numFmtId="170" fontId="0" fillId="0" borderId="10" xfId="0" applyNumberFormat="1" applyBorder="1" applyAlignment="1">
      <alignment vertical="center"/>
    </xf>
    <xf numFmtId="170" fontId="0" fillId="0" borderId="40" xfId="0" applyNumberFormat="1" applyBorder="1" applyAlignment="1">
      <alignment vertical="center"/>
    </xf>
    <xf numFmtId="0" fontId="10" fillId="0" borderId="36" xfId="0" applyFont="1" applyBorder="1" applyAlignment="1">
      <alignment vertical="center"/>
    </xf>
    <xf numFmtId="0" fontId="0" fillId="0" borderId="47" xfId="0" applyFill="1" applyBorder="1" applyAlignment="1">
      <alignment horizontal="center" vertical="center"/>
    </xf>
    <xf numFmtId="0" fontId="0" fillId="0" borderId="40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61" xfId="0" applyFill="1" applyBorder="1" applyAlignment="1">
      <alignment horizontal="center" vertical="center"/>
    </xf>
    <xf numFmtId="0" fontId="0" fillId="0" borderId="2" xfId="0" applyFill="1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 wrapText="1"/>
    </xf>
    <xf numFmtId="0" fontId="0" fillId="0" borderId="15" xfId="0" applyFill="1" applyBorder="1" applyAlignment="1">
      <alignment horizontal="center" vertical="center"/>
    </xf>
    <xf numFmtId="0" fontId="10" fillId="0" borderId="68" xfId="0" applyFont="1" applyBorder="1" applyAlignment="1">
      <alignment horizontal="center" vertical="center" wrapText="1"/>
    </xf>
    <xf numFmtId="0" fontId="0" fillId="0" borderId="61" xfId="0" applyBorder="1"/>
    <xf numFmtId="0" fontId="10" fillId="0" borderId="28" xfId="0" applyFont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 wrapText="1"/>
    </xf>
    <xf numFmtId="0" fontId="0" fillId="0" borderId="12" xfId="0" applyFill="1" applyBorder="1" applyAlignment="1">
      <alignment horizontal="center" vertical="center"/>
    </xf>
    <xf numFmtId="0" fontId="0" fillId="0" borderId="39" xfId="0" applyFill="1" applyBorder="1" applyAlignment="1">
      <alignment horizontal="center" vertical="center"/>
    </xf>
    <xf numFmtId="0" fontId="10" fillId="0" borderId="67" xfId="0" applyFont="1" applyBorder="1" applyAlignment="1">
      <alignment horizontal="center" vertical="center"/>
    </xf>
    <xf numFmtId="0" fontId="0" fillId="0" borderId="1" xfId="0" applyBorder="1"/>
    <xf numFmtId="0" fontId="0" fillId="0" borderId="2" xfId="0" applyFont="1" applyBorder="1"/>
    <xf numFmtId="0" fontId="0" fillId="0" borderId="5" xfId="0" applyFont="1" applyBorder="1"/>
    <xf numFmtId="0" fontId="0" fillId="0" borderId="10" xfId="0" applyFont="1" applyBorder="1"/>
    <xf numFmtId="0" fontId="0" fillId="0" borderId="13" xfId="0" applyBorder="1" applyAlignment="1">
      <alignment horizontal="right" vertical="center"/>
    </xf>
    <xf numFmtId="173" fontId="0" fillId="0" borderId="13" xfId="0" applyNumberFormat="1" applyBorder="1" applyAlignment="1">
      <alignment vertical="center"/>
    </xf>
    <xf numFmtId="10" fontId="9" fillId="0" borderId="14" xfId="2" applyNumberFormat="1" applyFont="1" applyBorder="1" applyAlignment="1">
      <alignment vertical="center"/>
    </xf>
    <xf numFmtId="10" fontId="1" fillId="0" borderId="8" xfId="2" applyNumberFormat="1" applyFont="1" applyBorder="1"/>
    <xf numFmtId="0" fontId="14" fillId="0" borderId="10" xfId="0" applyFont="1" applyFill="1" applyBorder="1" applyAlignment="1">
      <alignment vertical="center" wrapText="1"/>
    </xf>
    <xf numFmtId="173" fontId="0" fillId="0" borderId="10" xfId="0" applyNumberFormat="1" applyFont="1" applyBorder="1"/>
    <xf numFmtId="10" fontId="9" fillId="0" borderId="11" xfId="2" applyNumberFormat="1" applyFont="1" applyBorder="1"/>
    <xf numFmtId="10" fontId="1" fillId="0" borderId="11" xfId="2" applyNumberFormat="1" applyFont="1" applyBorder="1"/>
    <xf numFmtId="0" fontId="0" fillId="0" borderId="5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61" xfId="0" applyFill="1" applyBorder="1" applyAlignment="1">
      <alignment horizontal="center" vertical="center"/>
    </xf>
    <xf numFmtId="173" fontId="0" fillId="0" borderId="21" xfId="0" applyNumberFormat="1" applyFont="1" applyBorder="1"/>
    <xf numFmtId="0" fontId="0" fillId="0" borderId="10" xfId="0" applyFont="1" applyBorder="1" applyAlignment="1">
      <alignment horizontal="center" vertical="center"/>
    </xf>
    <xf numFmtId="0" fontId="0" fillId="0" borderId="2" xfId="0" applyBorder="1" applyAlignment="1"/>
    <xf numFmtId="170" fontId="0" fillId="0" borderId="1" xfId="0" applyNumberFormat="1" applyFill="1" applyBorder="1"/>
    <xf numFmtId="0" fontId="0" fillId="0" borderId="10" xfId="0" applyFill="1" applyBorder="1" applyAlignment="1">
      <alignment horizontal="center"/>
    </xf>
    <xf numFmtId="0" fontId="0" fillId="0" borderId="1" xfId="0" applyFont="1" applyBorder="1" applyAlignment="1">
      <alignment horizontal="right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21" xfId="0" applyFill="1" applyBorder="1" applyAlignment="1">
      <alignment horizontal="center" vertical="center"/>
    </xf>
    <xf numFmtId="0" fontId="0" fillId="0" borderId="40" xfId="0" applyFont="1" applyBorder="1" applyAlignment="1">
      <alignment horizontal="right"/>
    </xf>
    <xf numFmtId="10" fontId="1" fillId="0" borderId="48" xfId="2" applyNumberFormat="1" applyFont="1" applyFill="1" applyBorder="1"/>
    <xf numFmtId="14" fontId="0" fillId="0" borderId="27" xfId="0" applyNumberFormat="1" applyFont="1" applyBorder="1" applyAlignment="1">
      <alignment horizontal="center" wrapText="1"/>
    </xf>
    <xf numFmtId="10" fontId="1" fillId="0" borderId="19" xfId="2" applyNumberFormat="1" applyFont="1" applyFill="1" applyBorder="1" applyAlignment="1">
      <alignment vertical="center"/>
    </xf>
    <xf numFmtId="170" fontId="0" fillId="0" borderId="0" xfId="0" applyNumberFormat="1" applyBorder="1" applyAlignment="1">
      <alignment horizontal="right" vertical="center"/>
    </xf>
    <xf numFmtId="0" fontId="0" fillId="0" borderId="1" xfId="0" applyFill="1" applyBorder="1" applyAlignment="1">
      <alignment horizontal="center" vertical="center"/>
    </xf>
    <xf numFmtId="0" fontId="0" fillId="0" borderId="40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10" xfId="0" applyFill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0" fillId="0" borderId="68" xfId="0" applyBorder="1" applyAlignment="1">
      <alignment horizontal="center" vertical="center" wrapText="1"/>
    </xf>
    <xf numFmtId="0" fontId="0" fillId="0" borderId="2" xfId="0" applyBorder="1" applyAlignment="1">
      <alignment vertical="center"/>
    </xf>
    <xf numFmtId="0" fontId="0" fillId="0" borderId="5" xfId="0" applyBorder="1" applyAlignment="1">
      <alignment vertical="center"/>
    </xf>
    <xf numFmtId="10" fontId="0" fillId="0" borderId="6" xfId="2" applyNumberFormat="1" applyFont="1" applyBorder="1" applyAlignment="1">
      <alignment vertical="center"/>
    </xf>
    <xf numFmtId="10" fontId="0" fillId="0" borderId="8" xfId="2" applyNumberFormat="1" applyFont="1" applyBorder="1" applyAlignment="1">
      <alignment vertical="center"/>
    </xf>
    <xf numFmtId="10" fontId="0" fillId="0" borderId="11" xfId="2" applyNumberFormat="1" applyFont="1" applyBorder="1" applyAlignment="1">
      <alignment vertical="center"/>
    </xf>
    <xf numFmtId="0" fontId="0" fillId="0" borderId="2" xfId="0" applyFill="1" applyBorder="1" applyAlignment="1">
      <alignment horizontal="center" vertical="center"/>
    </xf>
    <xf numFmtId="0" fontId="0" fillId="0" borderId="5" xfId="0" applyFill="1" applyBorder="1" applyAlignment="1">
      <alignment horizontal="right" vertical="center"/>
    </xf>
    <xf numFmtId="0" fontId="0" fillId="0" borderId="2" xfId="0" applyFill="1" applyBorder="1" applyAlignment="1">
      <alignment horizontal="right" vertical="center"/>
    </xf>
    <xf numFmtId="0" fontId="0" fillId="0" borderId="10" xfId="0" applyFill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61" xfId="0" applyFont="1" applyBorder="1" applyAlignment="1">
      <alignment horizontal="center" vertical="center"/>
    </xf>
    <xf numFmtId="14" fontId="0" fillId="0" borderId="1" xfId="0" applyNumberFormat="1" applyBorder="1" applyAlignment="1">
      <alignment vertical="center"/>
    </xf>
    <xf numFmtId="0" fontId="0" fillId="0" borderId="61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/>
    </xf>
    <xf numFmtId="0" fontId="0" fillId="0" borderId="2" xfId="0" applyFont="1" applyBorder="1" applyAlignment="1">
      <alignment horizontal="right"/>
    </xf>
    <xf numFmtId="0" fontId="0" fillId="0" borderId="5" xfId="0" applyFont="1" applyBorder="1" applyAlignment="1">
      <alignment horizontal="right" vertical="center"/>
    </xf>
    <xf numFmtId="10" fontId="1" fillId="0" borderId="8" xfId="2" applyNumberFormat="1" applyFont="1" applyFill="1" applyBorder="1"/>
    <xf numFmtId="170" fontId="0" fillId="0" borderId="61" xfId="0" applyNumberFormat="1" applyBorder="1" applyAlignment="1">
      <alignment vertical="center"/>
    </xf>
    <xf numFmtId="0" fontId="0" fillId="0" borderId="10" xfId="0" applyBorder="1" applyAlignment="1">
      <alignment horizontal="right" vertical="center"/>
    </xf>
    <xf numFmtId="0" fontId="0" fillId="0" borderId="10" xfId="0" applyFont="1" applyBorder="1" applyAlignment="1">
      <alignment horizontal="center" vertical="center" wrapText="1"/>
    </xf>
    <xf numFmtId="10" fontId="1" fillId="0" borderId="63" xfId="2" applyNumberFormat="1" applyFont="1" applyFill="1" applyBorder="1"/>
    <xf numFmtId="4" fontId="0" fillId="0" borderId="61" xfId="0" applyNumberFormat="1" applyFont="1" applyBorder="1"/>
    <xf numFmtId="0" fontId="0" fillId="0" borderId="40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13" xfId="0" applyFont="1" applyFill="1" applyBorder="1" applyAlignment="1">
      <alignment horizontal="center" vertical="center"/>
    </xf>
    <xf numFmtId="170" fontId="0" fillId="0" borderId="5" xfId="0" applyNumberFormat="1" applyBorder="1" applyAlignment="1">
      <alignment horizontal="right" vertical="center"/>
    </xf>
    <xf numFmtId="170" fontId="0" fillId="0" borderId="61" xfId="0" applyNumberFormat="1" applyBorder="1" applyAlignment="1">
      <alignment horizontal="right" vertical="center"/>
    </xf>
    <xf numFmtId="0" fontId="0" fillId="0" borderId="5" xfId="0" applyBorder="1" applyAlignment="1">
      <alignment horizontal="right" vertical="center"/>
    </xf>
    <xf numFmtId="0" fontId="0" fillId="0" borderId="10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0" fillId="0" borderId="13" xfId="0" applyNumberFormat="1" applyFont="1" applyBorder="1" applyAlignment="1">
      <alignment vertical="center" wrapText="1"/>
    </xf>
    <xf numFmtId="0" fontId="0" fillId="0" borderId="13" xfId="0" applyFont="1" applyBorder="1" applyAlignment="1">
      <alignment horizontal="right" vertical="center"/>
    </xf>
    <xf numFmtId="170" fontId="0" fillId="0" borderId="13" xfId="0" applyNumberFormat="1" applyFont="1" applyBorder="1" applyAlignment="1">
      <alignment vertical="center" wrapText="1"/>
    </xf>
    <xf numFmtId="170" fontId="0" fillId="0" borderId="13" xfId="0" applyNumberFormat="1" applyFont="1" applyBorder="1" applyAlignment="1">
      <alignment vertical="center"/>
    </xf>
    <xf numFmtId="170" fontId="0" fillId="0" borderId="40" xfId="0" applyNumberFormat="1" applyFont="1" applyBorder="1" applyAlignment="1">
      <alignment vertical="center"/>
    </xf>
    <xf numFmtId="170" fontId="0" fillId="0" borderId="2" xfId="0" applyNumberFormat="1" applyFont="1" applyBorder="1" applyAlignment="1">
      <alignment vertical="center"/>
    </xf>
    <xf numFmtId="10" fontId="1" fillId="0" borderId="14" xfId="2" applyNumberFormat="1" applyFont="1" applyFill="1" applyBorder="1" applyAlignment="1">
      <alignment vertical="center"/>
    </xf>
    <xf numFmtId="10" fontId="1" fillId="0" borderId="8" xfId="2" applyNumberFormat="1" applyFont="1" applyFill="1" applyBorder="1" applyAlignment="1">
      <alignment vertical="center"/>
    </xf>
    <xf numFmtId="10" fontId="1" fillId="0" borderId="48" xfId="2" applyNumberFormat="1" applyFont="1" applyFill="1" applyBorder="1" applyAlignment="1">
      <alignment vertical="center"/>
    </xf>
    <xf numFmtId="0" fontId="0" fillId="0" borderId="2" xfId="0" applyFont="1" applyBorder="1" applyAlignment="1">
      <alignment horizontal="right" vertical="center"/>
    </xf>
    <xf numFmtId="170" fontId="0" fillId="0" borderId="2" xfId="0" applyNumberFormat="1" applyFont="1" applyBorder="1" applyAlignment="1">
      <alignment vertical="center" wrapText="1"/>
    </xf>
    <xf numFmtId="170" fontId="0" fillId="0" borderId="5" xfId="0" applyNumberFormat="1" applyFont="1" applyBorder="1" applyAlignment="1">
      <alignment vertical="center" wrapText="1"/>
    </xf>
    <xf numFmtId="170" fontId="0" fillId="0" borderId="10" xfId="0" applyNumberFormat="1" applyFont="1" applyBorder="1" applyAlignment="1">
      <alignment vertical="center" wrapText="1"/>
    </xf>
    <xf numFmtId="170" fontId="0" fillId="0" borderId="10" xfId="0" applyNumberFormat="1" applyFont="1" applyBorder="1" applyAlignment="1">
      <alignment vertical="center"/>
    </xf>
    <xf numFmtId="10" fontId="1" fillId="0" borderId="11" xfId="2" applyNumberFormat="1" applyFont="1" applyFill="1" applyBorder="1" applyAlignment="1">
      <alignment vertical="center"/>
    </xf>
    <xf numFmtId="0" fontId="0" fillId="0" borderId="10" xfId="0" applyFont="1" applyBorder="1" applyAlignment="1">
      <alignment horizontal="right" vertical="center"/>
    </xf>
    <xf numFmtId="170" fontId="0" fillId="0" borderId="2" xfId="0" applyNumberFormat="1" applyBorder="1" applyAlignment="1">
      <alignment horizontal="right" vertical="center"/>
    </xf>
    <xf numFmtId="170" fontId="0" fillId="0" borderId="2" xfId="0" applyNumberFormat="1" applyFont="1" applyBorder="1" applyAlignment="1">
      <alignment horizontal="right" vertical="center"/>
    </xf>
    <xf numFmtId="168" fontId="1" fillId="0" borderId="6" xfId="2" applyNumberFormat="1" applyFont="1" applyFill="1" applyBorder="1" applyAlignment="1">
      <alignment horizontal="right" vertical="center"/>
    </xf>
    <xf numFmtId="168" fontId="1" fillId="0" borderId="8" xfId="2" applyNumberFormat="1" applyFont="1" applyFill="1" applyBorder="1" applyAlignment="1">
      <alignment horizontal="right" vertical="center"/>
    </xf>
    <xf numFmtId="170" fontId="0" fillId="0" borderId="10" xfId="0" applyNumberFormat="1" applyBorder="1" applyAlignment="1">
      <alignment horizontal="right" vertical="center"/>
    </xf>
    <xf numFmtId="170" fontId="0" fillId="0" borderId="10" xfId="0" applyNumberFormat="1" applyFont="1" applyBorder="1" applyAlignment="1">
      <alignment horizontal="right" vertical="center"/>
    </xf>
    <xf numFmtId="168" fontId="1" fillId="0" borderId="11" xfId="2" applyNumberFormat="1" applyFont="1" applyFill="1" applyBorder="1" applyAlignment="1">
      <alignment horizontal="right" vertical="center"/>
    </xf>
    <xf numFmtId="170" fontId="0" fillId="0" borderId="5" xfId="0" applyNumberFormat="1" applyFont="1" applyBorder="1" applyAlignment="1">
      <alignment horizontal="right" vertical="center"/>
    </xf>
    <xf numFmtId="0" fontId="0" fillId="0" borderId="61" xfId="0" applyFont="1" applyBorder="1" applyAlignment="1">
      <alignment horizontal="right" vertical="center"/>
    </xf>
    <xf numFmtId="170" fontId="0" fillId="0" borderId="61" xfId="0" applyNumberFormat="1" applyFont="1" applyBorder="1" applyAlignment="1">
      <alignment horizontal="right" vertical="center"/>
    </xf>
    <xf numFmtId="168" fontId="1" fillId="0" borderId="63" xfId="2" applyNumberFormat="1" applyFont="1" applyFill="1" applyBorder="1" applyAlignment="1">
      <alignment horizontal="right" vertical="center"/>
    </xf>
    <xf numFmtId="0" fontId="0" fillId="0" borderId="61" xfId="0" applyBorder="1" applyAlignment="1">
      <alignment vertical="center"/>
    </xf>
    <xf numFmtId="0" fontId="0" fillId="0" borderId="5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6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40" xfId="0" applyFont="1" applyBorder="1" applyAlignment="1">
      <alignment horizontal="center" vertical="center"/>
    </xf>
    <xf numFmtId="0" fontId="0" fillId="0" borderId="51" xfId="0" applyFont="1" applyBorder="1" applyAlignment="1">
      <alignment horizontal="center" vertical="center"/>
    </xf>
    <xf numFmtId="0" fontId="0" fillId="0" borderId="6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40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4" fontId="0" fillId="0" borderId="40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40" xfId="0" applyFill="1" applyBorder="1" applyAlignment="1">
      <alignment horizontal="center" vertical="center" wrapText="1"/>
    </xf>
    <xf numFmtId="0" fontId="0" fillId="0" borderId="13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70" fontId="0" fillId="0" borderId="0" xfId="0" applyNumberFormat="1" applyBorder="1" applyAlignment="1">
      <alignment horizontal="right" vertical="center"/>
    </xf>
    <xf numFmtId="0" fontId="10" fillId="0" borderId="0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0" fillId="0" borderId="0" xfId="0" applyFont="1" applyBorder="1" applyAlignment="1">
      <alignment horizontal="center"/>
    </xf>
    <xf numFmtId="0" fontId="0" fillId="0" borderId="21" xfId="0" applyBorder="1" applyAlignment="1">
      <alignment horizontal="center" vertical="center"/>
    </xf>
    <xf numFmtId="168" fontId="1" fillId="0" borderId="2" xfId="2" applyNumberFormat="1" applyFont="1" applyFill="1" applyBorder="1"/>
    <xf numFmtId="170" fontId="0" fillId="0" borderId="18" xfId="0" applyNumberFormat="1" applyFont="1" applyBorder="1"/>
    <xf numFmtId="168" fontId="1" fillId="0" borderId="19" xfId="2" applyNumberFormat="1" applyFont="1" applyFill="1" applyBorder="1"/>
    <xf numFmtId="0" fontId="0" fillId="0" borderId="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67" fontId="0" fillId="0" borderId="1" xfId="1" applyNumberFormat="1" applyFont="1" applyBorder="1"/>
    <xf numFmtId="172" fontId="0" fillId="0" borderId="1" xfId="0" applyNumberFormat="1" applyBorder="1"/>
    <xf numFmtId="167" fontId="0" fillId="0" borderId="21" xfId="1" applyNumberFormat="1" applyFont="1" applyBorder="1"/>
    <xf numFmtId="172" fontId="0" fillId="0" borderId="2" xfId="0" applyNumberFormat="1" applyBorder="1"/>
    <xf numFmtId="0" fontId="0" fillId="0" borderId="2" xfId="0" applyFill="1" applyBorder="1" applyAlignment="1">
      <alignment horizontal="center" vertical="center"/>
    </xf>
    <xf numFmtId="0" fontId="10" fillId="0" borderId="58" xfId="0" applyFont="1" applyBorder="1" applyAlignment="1">
      <alignment horizontal="center"/>
    </xf>
    <xf numFmtId="0" fontId="0" fillId="0" borderId="5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0" fillId="0" borderId="0" xfId="0" applyFont="1" applyBorder="1" applyAlignment="1">
      <alignment horizontal="center"/>
    </xf>
    <xf numFmtId="0" fontId="0" fillId="0" borderId="59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30" xfId="0" applyFont="1" applyBorder="1" applyAlignment="1">
      <alignment horizontal="center" vertical="center" wrapText="1"/>
    </xf>
    <xf numFmtId="0" fontId="0" fillId="0" borderId="16" xfId="0" applyFont="1" applyBorder="1" applyAlignment="1">
      <alignment vertical="center"/>
    </xf>
    <xf numFmtId="168" fontId="1" fillId="0" borderId="61" xfId="2" applyNumberFormat="1" applyFont="1" applyFill="1" applyBorder="1"/>
    <xf numFmtId="170" fontId="0" fillId="0" borderId="36" xfId="0" applyNumberFormat="1" applyBorder="1"/>
    <xf numFmtId="167" fontId="16" fillId="0" borderId="2" xfId="1" applyNumberFormat="1" applyFont="1" applyFill="1" applyBorder="1" applyAlignment="1">
      <alignment horizontal="center" vertical="center" wrapText="1"/>
    </xf>
    <xf numFmtId="167" fontId="16" fillId="0" borderId="5" xfId="1" applyNumberFormat="1" applyFont="1" applyFill="1" applyBorder="1" applyAlignment="1">
      <alignment horizontal="center" vertical="center" wrapText="1"/>
    </xf>
    <xf numFmtId="167" fontId="16" fillId="0" borderId="10" xfId="1" applyNumberFormat="1" applyFont="1" applyFill="1" applyBorder="1" applyAlignment="1">
      <alignment horizontal="center" vertical="center" wrapText="1"/>
    </xf>
    <xf numFmtId="0" fontId="0" fillId="0" borderId="17" xfId="0" applyBorder="1" applyAlignment="1">
      <alignment horizontal="center" vertical="center"/>
    </xf>
    <xf numFmtId="14" fontId="0" fillId="0" borderId="18" xfId="0" applyNumberFormat="1" applyBorder="1" applyAlignment="1">
      <alignment horizontal="center" vertical="center" wrapText="1"/>
    </xf>
    <xf numFmtId="0" fontId="0" fillId="0" borderId="18" xfId="0" applyBorder="1" applyAlignment="1">
      <alignment horizontal="center" vertical="center"/>
    </xf>
    <xf numFmtId="167" fontId="0" fillId="0" borderId="18" xfId="1" applyNumberFormat="1" applyFont="1" applyBorder="1" applyAlignment="1">
      <alignment horizontal="right"/>
    </xf>
    <xf numFmtId="172" fontId="0" fillId="0" borderId="18" xfId="0" applyNumberFormat="1" applyBorder="1"/>
    <xf numFmtId="10" fontId="16" fillId="0" borderId="6" xfId="2" applyNumberFormat="1" applyFont="1" applyFill="1" applyBorder="1" applyAlignment="1">
      <alignment horizontal="right" vertical="center" wrapText="1"/>
    </xf>
    <xf numFmtId="10" fontId="16" fillId="0" borderId="8" xfId="2" applyNumberFormat="1" applyFont="1" applyFill="1" applyBorder="1" applyAlignment="1">
      <alignment horizontal="right" vertical="center" wrapText="1"/>
    </xf>
    <xf numFmtId="10" fontId="16" fillId="0" borderId="11" xfId="2" applyNumberFormat="1" applyFont="1" applyFill="1" applyBorder="1" applyAlignment="1">
      <alignment horizontal="right" vertical="center" wrapText="1"/>
    </xf>
    <xf numFmtId="167" fontId="16" fillId="0" borderId="2" xfId="1" applyNumberFormat="1" applyFont="1" applyFill="1" applyBorder="1" applyAlignment="1">
      <alignment horizontal="right" vertical="center" wrapText="1"/>
    </xf>
    <xf numFmtId="0" fontId="0" fillId="0" borderId="2" xfId="0" applyBorder="1" applyAlignment="1">
      <alignment horizontal="center" vertical="center"/>
    </xf>
    <xf numFmtId="0" fontId="0" fillId="0" borderId="21" xfId="0" applyFill="1" applyBorder="1" applyAlignment="1">
      <alignment horizontal="center" vertical="center"/>
    </xf>
    <xf numFmtId="0" fontId="0" fillId="0" borderId="6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67" fontId="10" fillId="0" borderId="45" xfId="0" applyNumberFormat="1" applyFont="1" applyBorder="1" applyAlignment="1">
      <alignment horizontal="center"/>
    </xf>
    <xf numFmtId="167" fontId="10" fillId="0" borderId="45" xfId="1" applyNumberFormat="1" applyFont="1" applyBorder="1" applyAlignment="1">
      <alignment horizontal="center"/>
    </xf>
    <xf numFmtId="0" fontId="10" fillId="0" borderId="52" xfId="0" applyFont="1" applyBorder="1" applyAlignment="1">
      <alignment horizontal="center"/>
    </xf>
    <xf numFmtId="10" fontId="10" fillId="0" borderId="0" xfId="2" applyNumberFormat="1" applyFont="1" applyBorder="1" applyAlignment="1">
      <alignment horizontal="center"/>
    </xf>
    <xf numFmtId="0" fontId="0" fillId="0" borderId="36" xfId="0" applyFont="1" applyBorder="1" applyAlignment="1">
      <alignment horizontal="center" vertical="center"/>
    </xf>
    <xf numFmtId="167" fontId="0" fillId="0" borderId="18" xfId="0" applyNumberFormat="1" applyFont="1" applyBorder="1" applyAlignment="1">
      <alignment horizontal="center" vertical="center"/>
    </xf>
    <xf numFmtId="167" fontId="1" fillId="0" borderId="18" xfId="1" applyNumberFormat="1" applyFont="1" applyBorder="1" applyAlignment="1">
      <alignment horizontal="center" vertical="center"/>
    </xf>
    <xf numFmtId="14" fontId="0" fillId="0" borderId="18" xfId="0" applyNumberFormat="1" applyFont="1" applyBorder="1" applyAlignment="1">
      <alignment horizontal="center" wrapText="1"/>
    </xf>
    <xf numFmtId="0" fontId="0" fillId="0" borderId="36" xfId="0" applyFont="1" applyBorder="1" applyAlignment="1">
      <alignment horizontal="center"/>
    </xf>
    <xf numFmtId="0" fontId="0" fillId="0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61" xfId="0" applyBorder="1" applyAlignment="1">
      <alignment horizontal="center" vertical="center"/>
    </xf>
    <xf numFmtId="0" fontId="14" fillId="0" borderId="40" xfId="0" applyFont="1" applyFill="1" applyBorder="1" applyAlignment="1">
      <alignment horizontal="center" vertical="center" wrapText="1"/>
    </xf>
    <xf numFmtId="0" fontId="14" fillId="0" borderId="61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172" fontId="0" fillId="0" borderId="5" xfId="0" applyNumberFormat="1" applyFont="1" applyBorder="1"/>
    <xf numFmtId="172" fontId="0" fillId="0" borderId="2" xfId="0" applyNumberFormat="1" applyFont="1" applyBorder="1"/>
    <xf numFmtId="172" fontId="0" fillId="0" borderId="61" xfId="0" applyNumberFormat="1" applyFont="1" applyBorder="1"/>
    <xf numFmtId="172" fontId="0" fillId="0" borderId="61" xfId="0" applyNumberFormat="1" applyBorder="1"/>
    <xf numFmtId="0" fontId="0" fillId="0" borderId="13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17" fillId="0" borderId="5" xfId="0" applyFont="1" applyBorder="1" applyAlignment="1">
      <alignment horizontal="center" vertical="center"/>
    </xf>
    <xf numFmtId="173" fontId="0" fillId="0" borderId="5" xfId="0" applyNumberFormat="1" applyBorder="1" applyAlignment="1">
      <alignment vertical="center"/>
    </xf>
    <xf numFmtId="10" fontId="1" fillId="0" borderId="6" xfId="2" applyNumberFormat="1" applyFont="1" applyBorder="1" applyAlignment="1">
      <alignment vertical="center"/>
    </xf>
    <xf numFmtId="10" fontId="1" fillId="0" borderId="14" xfId="2" applyNumberFormat="1" applyFont="1" applyBorder="1" applyAlignment="1">
      <alignment vertical="center"/>
    </xf>
    <xf numFmtId="173" fontId="0" fillId="0" borderId="61" xfId="0" applyNumberFormat="1" applyBorder="1"/>
    <xf numFmtId="0" fontId="14" fillId="0" borderId="5" xfId="0" applyFont="1" applyFill="1" applyBorder="1" applyAlignment="1">
      <alignment horizontal="center" vertical="center" wrapText="1"/>
    </xf>
    <xf numFmtId="175" fontId="0" fillId="0" borderId="61" xfId="0" applyNumberFormat="1" applyBorder="1"/>
    <xf numFmtId="10" fontId="10" fillId="4" borderId="49" xfId="2" applyNumberFormat="1" applyFont="1" applyFill="1" applyBorder="1"/>
    <xf numFmtId="173" fontId="0" fillId="0" borderId="18" xfId="0" applyNumberFormat="1" applyFont="1" applyBorder="1"/>
    <xf numFmtId="10" fontId="9" fillId="0" borderId="63" xfId="2" applyNumberFormat="1" applyFont="1" applyBorder="1"/>
    <xf numFmtId="10" fontId="1" fillId="0" borderId="6" xfId="2" applyNumberFormat="1" applyFont="1" applyBorder="1"/>
    <xf numFmtId="10" fontId="9" fillId="0" borderId="19" xfId="2" applyNumberFormat="1" applyFont="1" applyBorder="1"/>
    <xf numFmtId="0" fontId="0" fillId="0" borderId="2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6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3" xfId="0" applyBorder="1" applyAlignment="1">
      <alignment wrapText="1"/>
    </xf>
    <xf numFmtId="173" fontId="0" fillId="0" borderId="2" xfId="0" applyNumberFormat="1" applyBorder="1" applyAlignment="1">
      <alignment vertical="center"/>
    </xf>
    <xf numFmtId="10" fontId="1" fillId="0" borderId="8" xfId="2" applyNumberFormat="1" applyFont="1" applyBorder="1" applyAlignment="1">
      <alignment vertical="center"/>
    </xf>
    <xf numFmtId="173" fontId="0" fillId="0" borderId="10" xfId="0" applyNumberFormat="1" applyBorder="1" applyAlignment="1">
      <alignment vertical="center"/>
    </xf>
    <xf numFmtId="10" fontId="1" fillId="0" borderId="11" xfId="2" applyNumberFormat="1" applyFont="1" applyBorder="1" applyAlignment="1">
      <alignment vertical="center"/>
    </xf>
    <xf numFmtId="0" fontId="0" fillId="0" borderId="5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61" xfId="0" applyFont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61" xfId="0" applyFill="1" applyBorder="1" applyAlignment="1">
      <alignment horizontal="center" vertical="center"/>
    </xf>
    <xf numFmtId="0" fontId="0" fillId="0" borderId="68" xfId="0" applyFont="1" applyBorder="1" applyAlignment="1">
      <alignment horizontal="center" vertical="center"/>
    </xf>
    <xf numFmtId="0" fontId="0" fillId="0" borderId="61" xfId="0" applyFont="1" applyBorder="1" applyAlignment="1">
      <alignment horizontal="right"/>
    </xf>
    <xf numFmtId="0" fontId="0" fillId="0" borderId="5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67" xfId="0" applyBorder="1" applyAlignment="1">
      <alignment horizontal="center" vertical="center" wrapText="1"/>
    </xf>
    <xf numFmtId="0" fontId="0" fillId="0" borderId="13" xfId="0" applyFont="1" applyBorder="1" applyAlignment="1">
      <alignment horizontal="center" vertical="center"/>
    </xf>
    <xf numFmtId="0" fontId="0" fillId="0" borderId="61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0" borderId="5" xfId="0" applyFill="1" applyBorder="1" applyAlignment="1">
      <alignment horizontal="right" vertical="center"/>
    </xf>
    <xf numFmtId="0" fontId="0" fillId="0" borderId="20" xfId="0" applyFont="1" applyBorder="1" applyAlignment="1">
      <alignment horizontal="center" vertical="center"/>
    </xf>
    <xf numFmtId="14" fontId="0" fillId="0" borderId="21" xfId="0" applyNumberFormat="1" applyBorder="1" applyAlignment="1">
      <alignment horizontal="center" vertical="center" wrapText="1"/>
    </xf>
    <xf numFmtId="0" fontId="0" fillId="0" borderId="21" xfId="0" applyFill="1" applyBorder="1" applyAlignment="1">
      <alignment horizontal="center" vertical="center"/>
    </xf>
    <xf numFmtId="0" fontId="0" fillId="0" borderId="5" xfId="0" applyBorder="1" applyAlignment="1">
      <alignment horizontal="right" vertical="center"/>
    </xf>
    <xf numFmtId="0" fontId="0" fillId="0" borderId="61" xfId="0" applyBorder="1" applyAlignment="1">
      <alignment horizontal="right" vertical="center"/>
    </xf>
    <xf numFmtId="0" fontId="0" fillId="0" borderId="13" xfId="0" applyFont="1" applyFill="1" applyBorder="1" applyAlignment="1">
      <alignment horizontal="center" vertical="center"/>
    </xf>
    <xf numFmtId="0" fontId="0" fillId="0" borderId="27" xfId="0" applyFill="1" applyBorder="1" applyAlignment="1">
      <alignment horizontal="center" vertical="center" wrapText="1"/>
    </xf>
    <xf numFmtId="0" fontId="0" fillId="0" borderId="18" xfId="0" applyBorder="1" applyAlignment="1">
      <alignment horizontal="right" vertical="center"/>
    </xf>
    <xf numFmtId="10" fontId="0" fillId="0" borderId="19" xfId="2" applyNumberFormat="1" applyFont="1" applyBorder="1" applyAlignment="1">
      <alignment horizontal="right" vertical="center"/>
    </xf>
    <xf numFmtId="0" fontId="0" fillId="0" borderId="61" xfId="0" applyFill="1" applyBorder="1" applyAlignment="1">
      <alignment horizontal="right" vertical="center"/>
    </xf>
    <xf numFmtId="0" fontId="0" fillId="0" borderId="2" xfId="0" applyBorder="1" applyAlignment="1">
      <alignment horizontal="right" vertical="center"/>
    </xf>
    <xf numFmtId="10" fontId="0" fillId="0" borderId="22" xfId="2" applyNumberFormat="1" applyFont="1" applyBorder="1" applyAlignment="1">
      <alignment vertical="center"/>
    </xf>
    <xf numFmtId="10" fontId="0" fillId="0" borderId="63" xfId="2" applyNumberFormat="1" applyFont="1" applyBorder="1" applyAlignment="1">
      <alignment vertical="center"/>
    </xf>
    <xf numFmtId="0" fontId="0" fillId="0" borderId="21" xfId="0" applyBorder="1" applyAlignment="1">
      <alignment horizontal="right" vertical="center"/>
    </xf>
    <xf numFmtId="170" fontId="0" fillId="0" borderId="21" xfId="0" applyNumberFormat="1" applyBorder="1" applyAlignment="1">
      <alignment vertical="center"/>
    </xf>
    <xf numFmtId="170" fontId="0" fillId="0" borderId="21" xfId="0" applyNumberFormat="1" applyFont="1" applyBorder="1" applyAlignment="1">
      <alignment vertical="center"/>
    </xf>
    <xf numFmtId="0" fontId="0" fillId="0" borderId="40" xfId="0" applyFont="1" applyBorder="1" applyAlignment="1">
      <alignment horizontal="center" vertical="center"/>
    </xf>
    <xf numFmtId="0" fontId="0" fillId="0" borderId="61" xfId="0" applyFont="1" applyBorder="1" applyAlignment="1">
      <alignment horizontal="center" vertical="center"/>
    </xf>
    <xf numFmtId="4" fontId="0" fillId="0" borderId="40" xfId="0" applyNumberFormat="1" applyFont="1" applyBorder="1"/>
    <xf numFmtId="0" fontId="0" fillId="0" borderId="13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39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14" fontId="0" fillId="0" borderId="13" xfId="0" applyNumberFormat="1" applyFont="1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/>
    </xf>
    <xf numFmtId="0" fontId="0" fillId="0" borderId="13" xfId="0" applyFont="1" applyFill="1" applyBorder="1" applyAlignment="1">
      <alignment horizontal="center" vertical="center"/>
    </xf>
    <xf numFmtId="170" fontId="9" fillId="0" borderId="2" xfId="0" applyNumberFormat="1" applyFont="1" applyBorder="1" applyAlignment="1">
      <alignment vertical="center"/>
    </xf>
    <xf numFmtId="0" fontId="0" fillId="0" borderId="61" xfId="0" applyFont="1" applyBorder="1" applyAlignment="1">
      <alignment horizontal="center" vertical="center"/>
    </xf>
    <xf numFmtId="0" fontId="0" fillId="0" borderId="67" xfId="0" applyFont="1" applyBorder="1" applyAlignment="1">
      <alignment horizontal="center" vertical="center" wrapText="1"/>
    </xf>
    <xf numFmtId="170" fontId="0" fillId="0" borderId="5" xfId="0" applyNumberFormat="1" applyBorder="1" applyAlignment="1">
      <alignment horizontal="right" vertical="center"/>
    </xf>
    <xf numFmtId="170" fontId="0" fillId="0" borderId="61" xfId="0" applyNumberFormat="1" applyBorder="1" applyAlignment="1">
      <alignment horizontal="right" vertical="center"/>
    </xf>
    <xf numFmtId="170" fontId="9" fillId="0" borderId="41" xfId="0" applyNumberFormat="1" applyFont="1" applyBorder="1"/>
    <xf numFmtId="10" fontId="15" fillId="4" borderId="22" xfId="2" applyNumberFormat="1" applyFont="1" applyFill="1" applyBorder="1"/>
    <xf numFmtId="0" fontId="0" fillId="0" borderId="18" xfId="0" applyFont="1" applyFill="1" applyBorder="1" applyAlignment="1">
      <alignment horizontal="center" vertical="center"/>
    </xf>
    <xf numFmtId="170" fontId="9" fillId="0" borderId="18" xfId="0" applyNumberFormat="1" applyFont="1" applyBorder="1" applyAlignment="1">
      <alignment vertical="center"/>
    </xf>
    <xf numFmtId="10" fontId="9" fillId="0" borderId="19" xfId="2" applyNumberFormat="1" applyFont="1" applyFill="1" applyBorder="1" applyAlignment="1">
      <alignment vertical="center"/>
    </xf>
    <xf numFmtId="170" fontId="9" fillId="0" borderId="10" xfId="0" applyNumberFormat="1" applyFont="1" applyBorder="1" applyAlignment="1">
      <alignment vertical="center"/>
    </xf>
    <xf numFmtId="174" fontId="9" fillId="0" borderId="11" xfId="2" applyNumberFormat="1" applyFont="1" applyFill="1" applyBorder="1" applyAlignment="1">
      <alignment vertical="center"/>
    </xf>
    <xf numFmtId="0" fontId="0" fillId="0" borderId="40" xfId="0" applyFont="1" applyBorder="1" applyAlignment="1">
      <alignment horizontal="right" vertical="center"/>
    </xf>
    <xf numFmtId="168" fontId="9" fillId="0" borderId="8" xfId="2" applyNumberFormat="1" applyFont="1" applyFill="1" applyBorder="1" applyAlignment="1">
      <alignment horizontal="right" vertical="center"/>
    </xf>
    <xf numFmtId="170" fontId="0" fillId="0" borderId="40" xfId="0" applyNumberFormat="1" applyBorder="1" applyAlignment="1">
      <alignment horizontal="right" vertical="center"/>
    </xf>
    <xf numFmtId="170" fontId="0" fillId="0" borderId="13" xfId="0" applyNumberFormat="1" applyFont="1" applyBorder="1" applyAlignment="1">
      <alignment horizontal="right" vertical="center"/>
    </xf>
    <xf numFmtId="170" fontId="9" fillId="0" borderId="5" xfId="0" applyNumberFormat="1" applyFont="1" applyBorder="1" applyAlignment="1">
      <alignment horizontal="right" vertical="center"/>
    </xf>
    <xf numFmtId="0" fontId="0" fillId="0" borderId="61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170" fontId="0" fillId="0" borderId="61" xfId="0" applyNumberFormat="1" applyBorder="1" applyAlignment="1">
      <alignment horizontal="right" vertical="center"/>
    </xf>
    <xf numFmtId="0" fontId="0" fillId="0" borderId="5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168" fontId="1" fillId="0" borderId="48" xfId="2" applyNumberFormat="1" applyFont="1" applyFill="1" applyBorder="1" applyAlignment="1">
      <alignment horizontal="right" vertical="center"/>
    </xf>
    <xf numFmtId="0" fontId="0" fillId="0" borderId="10" xfId="0" applyFont="1" applyFill="1" applyBorder="1" applyAlignment="1">
      <alignment horizontal="right" vertical="center"/>
    </xf>
    <xf numFmtId="0" fontId="0" fillId="0" borderId="41" xfId="0" applyBorder="1"/>
    <xf numFmtId="170" fontId="0" fillId="0" borderId="41" xfId="0" applyNumberFormat="1" applyFont="1" applyBorder="1"/>
    <xf numFmtId="170" fontId="0" fillId="0" borderId="13" xfId="0" applyNumberFormat="1" applyFont="1" applyBorder="1"/>
    <xf numFmtId="168" fontId="1" fillId="0" borderId="14" xfId="2" applyNumberFormat="1" applyFont="1" applyFill="1" applyBorder="1"/>
    <xf numFmtId="170" fontId="9" fillId="0" borderId="61" xfId="0" applyNumberFormat="1" applyFont="1" applyBorder="1"/>
    <xf numFmtId="168" fontId="9" fillId="0" borderId="63" xfId="2" applyNumberFormat="1" applyFont="1" applyFill="1" applyBorder="1"/>
    <xf numFmtId="10" fontId="0" fillId="0" borderId="61" xfId="2" applyNumberFormat="1" applyFont="1" applyBorder="1"/>
    <xf numFmtId="0" fontId="0" fillId="0" borderId="40" xfId="0" applyFill="1" applyBorder="1" applyAlignment="1">
      <alignment horizontal="center" vertical="center" wrapText="1"/>
    </xf>
    <xf numFmtId="14" fontId="0" fillId="0" borderId="40" xfId="0" applyNumberFormat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0" borderId="40" xfId="0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10" fillId="0" borderId="58" xfId="0" applyFont="1" applyBorder="1" applyAlignment="1">
      <alignment horizontal="center"/>
    </xf>
    <xf numFmtId="0" fontId="0" fillId="0" borderId="5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40" xfId="0" applyFont="1" applyBorder="1" applyAlignment="1">
      <alignment horizontal="center" vertical="center"/>
    </xf>
    <xf numFmtId="0" fontId="0" fillId="0" borderId="51" xfId="0" applyFont="1" applyBorder="1" applyAlignment="1">
      <alignment horizontal="center" vertical="center"/>
    </xf>
    <xf numFmtId="0" fontId="0" fillId="0" borderId="61" xfId="0" applyFill="1" applyBorder="1" applyAlignment="1">
      <alignment horizontal="center" vertical="center"/>
    </xf>
    <xf numFmtId="0" fontId="0" fillId="0" borderId="61" xfId="0" applyFont="1" applyBorder="1" applyAlignment="1">
      <alignment horizontal="center" vertical="center"/>
    </xf>
    <xf numFmtId="170" fontId="0" fillId="0" borderId="5" xfId="0" applyNumberFormat="1" applyBorder="1" applyAlignment="1">
      <alignment horizontal="right" vertical="center"/>
    </xf>
    <xf numFmtId="170" fontId="0" fillId="0" borderId="61" xfId="0" applyNumberFormat="1" applyBorder="1" applyAlignment="1">
      <alignment horizontal="right" vertical="center"/>
    </xf>
    <xf numFmtId="0" fontId="0" fillId="0" borderId="6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10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70" fontId="0" fillId="0" borderId="0" xfId="0" applyNumberFormat="1" applyBorder="1" applyAlignment="1">
      <alignment horizontal="right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/>
    </xf>
    <xf numFmtId="0" fontId="16" fillId="0" borderId="2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167" fontId="16" fillId="0" borderId="61" xfId="1" applyNumberFormat="1" applyFont="1" applyFill="1" applyBorder="1" applyAlignment="1">
      <alignment horizontal="center" vertical="center" wrapText="1"/>
    </xf>
    <xf numFmtId="167" fontId="16" fillId="0" borderId="40" xfId="1" applyNumberFormat="1" applyFont="1" applyFill="1" applyBorder="1" applyAlignment="1">
      <alignment horizontal="center" vertical="center" wrapText="1"/>
    </xf>
    <xf numFmtId="0" fontId="16" fillId="0" borderId="10" xfId="0" applyFont="1" applyFill="1" applyBorder="1" applyAlignment="1">
      <alignment horizontal="center" vertical="center" wrapText="1"/>
    </xf>
    <xf numFmtId="0" fontId="16" fillId="0" borderId="61" xfId="0" applyFont="1" applyFill="1" applyBorder="1" applyAlignment="1">
      <alignment horizontal="center" vertical="center" wrapText="1"/>
    </xf>
    <xf numFmtId="0" fontId="3" fillId="0" borderId="61" xfId="0" applyFont="1" applyBorder="1" applyAlignment="1">
      <alignment horizontal="center" vertical="center"/>
    </xf>
    <xf numFmtId="10" fontId="16" fillId="0" borderId="63" xfId="2" applyNumberFormat="1" applyFont="1" applyFill="1" applyBorder="1" applyAlignment="1">
      <alignment horizontal="right" vertical="center" wrapText="1"/>
    </xf>
    <xf numFmtId="168" fontId="10" fillId="4" borderId="22" xfId="2" applyNumberFormat="1" applyFont="1" applyFill="1" applyBorder="1"/>
    <xf numFmtId="10" fontId="0" fillId="0" borderId="40" xfId="2" applyNumberFormat="1" applyFont="1" applyBorder="1"/>
    <xf numFmtId="170" fontId="10" fillId="4" borderId="40" xfId="0" applyNumberFormat="1" applyFont="1" applyFill="1" applyBorder="1"/>
    <xf numFmtId="167" fontId="0" fillId="0" borderId="5" xfId="1" applyNumberFormat="1" applyFont="1" applyBorder="1" applyAlignment="1">
      <alignment horizontal="right"/>
    </xf>
    <xf numFmtId="0" fontId="3" fillId="0" borderId="40" xfId="0" applyFont="1" applyBorder="1" applyAlignment="1">
      <alignment horizontal="center" vertical="center"/>
    </xf>
    <xf numFmtId="10" fontId="16" fillId="0" borderId="48" xfId="2" applyNumberFormat="1" applyFont="1" applyFill="1" applyBorder="1" applyAlignment="1">
      <alignment horizontal="right" vertical="center" wrapText="1"/>
    </xf>
    <xf numFmtId="0" fontId="16" fillId="0" borderId="40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61" xfId="0" applyFont="1" applyBorder="1" applyAlignment="1">
      <alignment horizontal="center" vertical="center"/>
    </xf>
    <xf numFmtId="0" fontId="0" fillId="0" borderId="6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0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67" fontId="0" fillId="0" borderId="2" xfId="0" applyNumberFormat="1" applyFont="1" applyBorder="1" applyAlignment="1">
      <alignment horizontal="center" vertical="center"/>
    </xf>
    <xf numFmtId="167" fontId="1" fillId="0" borderId="2" xfId="1" applyNumberFormat="1" applyFont="1" applyBorder="1" applyAlignment="1">
      <alignment horizontal="center" vertical="center"/>
    </xf>
    <xf numFmtId="167" fontId="0" fillId="0" borderId="5" xfId="0" applyNumberFormat="1" applyFont="1" applyBorder="1" applyAlignment="1">
      <alignment horizontal="center" vertical="center"/>
    </xf>
    <xf numFmtId="167" fontId="0" fillId="0" borderId="61" xfId="0" applyNumberFormat="1" applyFont="1" applyBorder="1" applyAlignment="1">
      <alignment horizontal="center" vertical="center"/>
    </xf>
    <xf numFmtId="170" fontId="9" fillId="0" borderId="5" xfId="0" applyNumberFormat="1" applyFont="1" applyBorder="1"/>
    <xf numFmtId="170" fontId="10" fillId="0" borderId="41" xfId="0" applyNumberFormat="1" applyFont="1" applyBorder="1"/>
    <xf numFmtId="0" fontId="0" fillId="0" borderId="2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61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0" xfId="0" applyFont="1" applyBorder="1"/>
    <xf numFmtId="0" fontId="0" fillId="0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51" xfId="0" applyFont="1" applyBorder="1" applyAlignment="1">
      <alignment horizontal="center" vertical="center"/>
    </xf>
    <xf numFmtId="0" fontId="0" fillId="0" borderId="61" xfId="0" applyFill="1" applyBorder="1" applyAlignment="1">
      <alignment horizontal="center" vertical="center"/>
    </xf>
    <xf numFmtId="0" fontId="0" fillId="0" borderId="61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6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73" fontId="0" fillId="0" borderId="61" xfId="0" applyNumberFormat="1" applyBorder="1" applyAlignment="1">
      <alignment vertical="center"/>
    </xf>
    <xf numFmtId="10" fontId="1" fillId="0" borderId="63" xfId="2" applyNumberFormat="1" applyFont="1" applyBorder="1" applyAlignment="1">
      <alignment vertical="center"/>
    </xf>
    <xf numFmtId="10" fontId="1" fillId="0" borderId="19" xfId="2" applyNumberFormat="1" applyFont="1" applyBorder="1" applyAlignment="1">
      <alignment vertical="center"/>
    </xf>
    <xf numFmtId="0" fontId="0" fillId="0" borderId="18" xfId="0" applyFill="1" applyBorder="1" applyAlignment="1">
      <alignment horizontal="center" vertical="center" wrapText="1"/>
    </xf>
    <xf numFmtId="173" fontId="0" fillId="0" borderId="18" xfId="0" applyNumberFormat="1" applyBorder="1" applyAlignment="1">
      <alignment vertical="center"/>
    </xf>
    <xf numFmtId="170" fontId="0" fillId="0" borderId="5" xfId="0" applyNumberFormat="1" applyFont="1" applyBorder="1" applyAlignment="1"/>
    <xf numFmtId="0" fontId="0" fillId="0" borderId="68" xfId="0" applyBorder="1" applyAlignment="1">
      <alignment horizontal="center" vertical="center" wrapText="1"/>
    </xf>
    <xf numFmtId="0" fontId="0" fillId="0" borderId="40" xfId="0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5" xfId="0" applyBorder="1" applyAlignment="1">
      <alignment horizontal="right" vertical="center"/>
    </xf>
    <xf numFmtId="0" fontId="0" fillId="0" borderId="5" xfId="0" applyBorder="1" applyAlignment="1">
      <alignment horizontal="center" vertical="center"/>
    </xf>
    <xf numFmtId="10" fontId="0" fillId="0" borderId="48" xfId="2" applyNumberFormat="1" applyFont="1" applyBorder="1" applyAlignment="1">
      <alignment vertical="center"/>
    </xf>
    <xf numFmtId="0" fontId="0" fillId="0" borderId="40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73" fontId="0" fillId="0" borderId="40" xfId="0" applyNumberFormat="1" applyBorder="1" applyAlignment="1">
      <alignment vertical="center"/>
    </xf>
    <xf numFmtId="10" fontId="1" fillId="0" borderId="48" xfId="2" applyNumberFormat="1" applyFont="1" applyBorder="1" applyAlignment="1">
      <alignment vertical="center"/>
    </xf>
    <xf numFmtId="0" fontId="0" fillId="0" borderId="6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40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/>
    </xf>
    <xf numFmtId="0" fontId="0" fillId="0" borderId="61" xfId="0" applyFont="1" applyBorder="1" applyAlignment="1">
      <alignment horizontal="center"/>
    </xf>
    <xf numFmtId="170" fontId="0" fillId="0" borderId="61" xfId="0" applyNumberFormat="1" applyFont="1" applyBorder="1" applyAlignment="1">
      <alignment vertical="center"/>
    </xf>
    <xf numFmtId="10" fontId="1" fillId="0" borderId="63" xfId="2" applyNumberFormat="1" applyFont="1" applyFill="1" applyBorder="1" applyAlignment="1">
      <alignment vertical="center"/>
    </xf>
    <xf numFmtId="170" fontId="9" fillId="0" borderId="1" xfId="0" applyNumberFormat="1" applyFont="1" applyBorder="1"/>
    <xf numFmtId="10" fontId="9" fillId="0" borderId="8" xfId="2" applyNumberFormat="1" applyFont="1" applyFill="1" applyBorder="1" applyAlignment="1">
      <alignment vertical="center"/>
    </xf>
    <xf numFmtId="10" fontId="9" fillId="0" borderId="16" xfId="2" applyNumberFormat="1" applyFont="1" applyFill="1" applyBorder="1"/>
    <xf numFmtId="10" fontId="9" fillId="0" borderId="6" xfId="2" applyNumberFormat="1" applyFont="1" applyBorder="1"/>
    <xf numFmtId="0" fontId="0" fillId="0" borderId="6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70" fontId="0" fillId="0" borderId="0" xfId="0" applyNumberFormat="1" applyBorder="1" applyAlignment="1">
      <alignment horizontal="right" vertical="center"/>
    </xf>
    <xf numFmtId="0" fontId="0" fillId="0" borderId="40" xfId="0" applyBorder="1" applyAlignment="1">
      <alignment horizontal="center" vertical="center"/>
    </xf>
    <xf numFmtId="0" fontId="0" fillId="0" borderId="6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5" xfId="0" applyFill="1" applyBorder="1" applyAlignment="1">
      <alignment horizontal="right" vertical="center"/>
    </xf>
    <xf numFmtId="0" fontId="0" fillId="0" borderId="10" xfId="0" applyFill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61" xfId="0" applyFill="1" applyBorder="1" applyAlignment="1">
      <alignment horizontal="center" vertical="center"/>
    </xf>
    <xf numFmtId="0" fontId="0" fillId="0" borderId="5" xfId="0" applyBorder="1" applyAlignment="1">
      <alignment horizontal="right" vertical="center"/>
    </xf>
    <xf numFmtId="0" fontId="0" fillId="0" borderId="61" xfId="0" applyBorder="1" applyAlignment="1">
      <alignment horizontal="right" vertical="center"/>
    </xf>
    <xf numFmtId="0" fontId="0" fillId="0" borderId="10" xfId="0" applyFont="1" applyBorder="1" applyAlignment="1">
      <alignment horizontal="center" vertical="center"/>
    </xf>
    <xf numFmtId="0" fontId="0" fillId="0" borderId="40" xfId="0" applyBorder="1" applyAlignment="1">
      <alignment horizontal="right" vertical="center"/>
    </xf>
    <xf numFmtId="170" fontId="0" fillId="0" borderId="28" xfId="0" applyNumberFormat="1" applyBorder="1"/>
    <xf numFmtId="168" fontId="10" fillId="4" borderId="28" xfId="2" applyNumberFormat="1" applyFont="1" applyFill="1" applyBorder="1"/>
    <xf numFmtId="0" fontId="0" fillId="0" borderId="5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61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170" fontId="0" fillId="0" borderId="17" xfId="0" applyNumberFormat="1" applyBorder="1"/>
    <xf numFmtId="0" fontId="0" fillId="0" borderId="5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14" fontId="0" fillId="0" borderId="5" xfId="0" applyNumberFormat="1" applyFont="1" applyBorder="1" applyAlignment="1">
      <alignment horizontal="center" vertical="center" wrapText="1"/>
    </xf>
    <xf numFmtId="170" fontId="0" fillId="0" borderId="5" xfId="0" applyNumberFormat="1" applyBorder="1" applyAlignment="1">
      <alignment horizontal="right" vertical="center"/>
    </xf>
    <xf numFmtId="170" fontId="0" fillId="0" borderId="61" xfId="0" applyNumberFormat="1" applyBorder="1" applyAlignment="1">
      <alignment horizontal="right" vertical="center"/>
    </xf>
    <xf numFmtId="0" fontId="0" fillId="0" borderId="45" xfId="0" applyFont="1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/>
    </xf>
    <xf numFmtId="0" fontId="0" fillId="0" borderId="42" xfId="0" applyFont="1" applyBorder="1" applyAlignment="1">
      <alignment horizontal="center" vertical="center" wrapText="1"/>
    </xf>
    <xf numFmtId="0" fontId="0" fillId="0" borderId="43" xfId="0" applyFont="1" applyBorder="1" applyAlignment="1">
      <alignment horizontal="center" vertical="center"/>
    </xf>
    <xf numFmtId="0" fontId="0" fillId="0" borderId="20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21" xfId="0" applyFont="1" applyBorder="1" applyAlignment="1">
      <alignment horizontal="center" vertical="center"/>
    </xf>
    <xf numFmtId="14" fontId="0" fillId="0" borderId="21" xfId="0" applyNumberFormat="1" applyFont="1" applyBorder="1" applyAlignment="1">
      <alignment horizontal="center" vertical="center" wrapText="1"/>
    </xf>
    <xf numFmtId="0" fontId="0" fillId="0" borderId="59" xfId="0" applyFont="1" applyBorder="1" applyAlignment="1">
      <alignment horizontal="center" vertical="center" wrapText="1"/>
    </xf>
    <xf numFmtId="170" fontId="0" fillId="0" borderId="21" xfId="0" applyNumberFormat="1" applyBorder="1" applyAlignment="1">
      <alignment horizontal="right" vertical="center"/>
    </xf>
    <xf numFmtId="170" fontId="9" fillId="0" borderId="2" xfId="0" applyNumberFormat="1" applyFont="1" applyBorder="1" applyAlignment="1">
      <alignment horizontal="right" vertical="center"/>
    </xf>
    <xf numFmtId="170" fontId="9" fillId="0" borderId="10" xfId="0" applyNumberFormat="1" applyFont="1" applyBorder="1" applyAlignment="1">
      <alignment horizontal="right" vertical="center"/>
    </xf>
    <xf numFmtId="169" fontId="10" fillId="4" borderId="22" xfId="2" applyNumberFormat="1" applyFont="1" applyFill="1" applyBorder="1"/>
    <xf numFmtId="0" fontId="0" fillId="0" borderId="40" xfId="0" applyFill="1" applyBorder="1" applyAlignment="1">
      <alignment horizontal="center" vertical="center" wrapText="1"/>
    </xf>
    <xf numFmtId="14" fontId="0" fillId="0" borderId="40" xfId="0" applyNumberFormat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0" borderId="40" xfId="0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10" fillId="0" borderId="58" xfId="0" applyFont="1" applyBorder="1" applyAlignment="1">
      <alignment horizontal="center"/>
    </xf>
    <xf numFmtId="0" fontId="0" fillId="0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40" xfId="0" applyFont="1" applyBorder="1" applyAlignment="1">
      <alignment horizontal="center" vertical="center"/>
    </xf>
    <xf numFmtId="0" fontId="0" fillId="0" borderId="51" xfId="0" applyFont="1" applyBorder="1" applyAlignment="1">
      <alignment horizontal="center" vertical="center"/>
    </xf>
    <xf numFmtId="0" fontId="0" fillId="0" borderId="61" xfId="0" applyFill="1" applyBorder="1" applyAlignment="1">
      <alignment horizontal="center" vertical="center"/>
    </xf>
    <xf numFmtId="0" fontId="0" fillId="0" borderId="67" xfId="0" applyFont="1" applyBorder="1" applyAlignment="1">
      <alignment horizontal="center" vertical="center" wrapText="1"/>
    </xf>
    <xf numFmtId="0" fontId="0" fillId="0" borderId="61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10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70" fontId="0" fillId="0" borderId="0" xfId="0" applyNumberFormat="1" applyBorder="1" applyAlignment="1">
      <alignment horizontal="right" vertical="center"/>
    </xf>
    <xf numFmtId="0" fontId="0" fillId="0" borderId="0" xfId="0" applyAlignment="1">
      <alignment horizontal="center"/>
    </xf>
    <xf numFmtId="0" fontId="16" fillId="0" borderId="40" xfId="0" applyFont="1" applyFill="1" applyBorder="1" applyAlignment="1">
      <alignment horizontal="center" vertical="center" wrapText="1"/>
    </xf>
    <xf numFmtId="168" fontId="0" fillId="0" borderId="63" xfId="2" applyNumberFormat="1" applyFont="1" applyFill="1" applyBorder="1"/>
    <xf numFmtId="170" fontId="9" fillId="0" borderId="18" xfId="0" applyNumberFormat="1" applyFont="1" applyBorder="1" applyAlignment="1">
      <alignment horizontal="right" vertical="center"/>
    </xf>
    <xf numFmtId="168" fontId="9" fillId="0" borderId="19" xfId="2" applyNumberFormat="1" applyFont="1" applyFill="1" applyBorder="1" applyAlignment="1">
      <alignment horizontal="right" vertical="center"/>
    </xf>
    <xf numFmtId="168" fontId="9" fillId="0" borderId="6" xfId="2" applyNumberFormat="1" applyFont="1" applyFill="1" applyBorder="1"/>
    <xf numFmtId="170" fontId="9" fillId="0" borderId="21" xfId="0" applyNumberFormat="1" applyFont="1" applyBorder="1" applyAlignment="1">
      <alignment horizontal="right" vertical="center"/>
    </xf>
    <xf numFmtId="168" fontId="9" fillId="0" borderId="22" xfId="2" applyNumberFormat="1" applyFont="1" applyFill="1" applyBorder="1" applyAlignment="1">
      <alignment horizontal="right" vertical="center"/>
    </xf>
    <xf numFmtId="0" fontId="0" fillId="0" borderId="2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0" fontId="9" fillId="0" borderId="2" xfId="2" applyNumberFormat="1" applyFont="1" applyBorder="1"/>
    <xf numFmtId="167" fontId="0" fillId="0" borderId="61" xfId="1" applyNumberFormat="1" applyFont="1" applyBorder="1" applyAlignment="1">
      <alignment horizontal="right"/>
    </xf>
    <xf numFmtId="167" fontId="0" fillId="0" borderId="18" xfId="1" applyNumberFormat="1" applyFont="1" applyBorder="1" applyAlignment="1">
      <alignment horizontal="right" vertical="center"/>
    </xf>
    <xf numFmtId="10" fontId="18" fillId="0" borderId="48" xfId="2" applyNumberFormat="1" applyFont="1" applyFill="1" applyBorder="1" applyAlignment="1">
      <alignment horizontal="right" vertical="center" wrapText="1"/>
    </xf>
    <xf numFmtId="10" fontId="18" fillId="0" borderId="8" xfId="2" applyNumberFormat="1" applyFont="1" applyFill="1" applyBorder="1" applyAlignment="1">
      <alignment horizontal="right" vertical="center" wrapText="1"/>
    </xf>
    <xf numFmtId="10" fontId="9" fillId="0" borderId="40" xfId="2" applyNumberFormat="1" applyFont="1" applyBorder="1"/>
    <xf numFmtId="0" fontId="0" fillId="0" borderId="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4" fontId="0" fillId="0" borderId="21" xfId="0" applyNumberForma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9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6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4" fontId="0" fillId="0" borderId="5" xfId="0" applyNumberFormat="1" applyBorder="1"/>
    <xf numFmtId="4" fontId="0" fillId="0" borderId="2" xfId="0" applyNumberFormat="1" applyBorder="1"/>
    <xf numFmtId="4" fontId="0" fillId="0" borderId="10" xfId="0" applyNumberFormat="1" applyBorder="1"/>
    <xf numFmtId="4" fontId="0" fillId="0" borderId="21" xfId="0" applyNumberFormat="1" applyFont="1" applyBorder="1" applyAlignment="1">
      <alignment vertical="center"/>
    </xf>
    <xf numFmtId="4" fontId="0" fillId="0" borderId="35" xfId="0" applyNumberFormat="1" applyBorder="1"/>
    <xf numFmtId="4" fontId="0" fillId="0" borderId="41" xfId="0" applyNumberFormat="1" applyBorder="1"/>
    <xf numFmtId="0" fontId="0" fillId="0" borderId="40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0" fontId="1" fillId="0" borderId="16" xfId="2" applyNumberFormat="1" applyFont="1" applyBorder="1" applyAlignment="1">
      <alignment vertical="center"/>
    </xf>
    <xf numFmtId="4" fontId="0" fillId="0" borderId="5" xfId="0" applyNumberFormat="1" applyBorder="1" applyAlignment="1">
      <alignment vertical="center"/>
    </xf>
    <xf numFmtId="10" fontId="9" fillId="0" borderId="6" xfId="2" applyNumberFormat="1" applyFont="1" applyBorder="1" applyAlignment="1">
      <alignment vertical="center"/>
    </xf>
    <xf numFmtId="0" fontId="9" fillId="0" borderId="5" xfId="0" applyFont="1" applyBorder="1" applyAlignment="1">
      <alignment horizontal="right" vertical="center"/>
    </xf>
    <xf numFmtId="0" fontId="9" fillId="0" borderId="2" xfId="0" applyFont="1" applyBorder="1" applyAlignment="1">
      <alignment horizontal="right" vertical="center"/>
    </xf>
    <xf numFmtId="10" fontId="9" fillId="0" borderId="8" xfId="2" applyNumberFormat="1" applyFont="1" applyBorder="1" applyAlignment="1">
      <alignment vertical="center"/>
    </xf>
    <xf numFmtId="0" fontId="9" fillId="0" borderId="61" xfId="0" applyFont="1" applyBorder="1" applyAlignment="1">
      <alignment horizontal="right" vertical="center"/>
    </xf>
    <xf numFmtId="10" fontId="9" fillId="0" borderId="63" xfId="2" applyNumberFormat="1" applyFont="1" applyBorder="1" applyAlignment="1">
      <alignment vertical="center"/>
    </xf>
    <xf numFmtId="173" fontId="0" fillId="0" borderId="1" xfId="0" applyNumberFormat="1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9" fillId="0" borderId="40" xfId="0" applyFont="1" applyBorder="1" applyAlignment="1">
      <alignment horizontal="right" vertical="center"/>
    </xf>
    <xf numFmtId="10" fontId="9" fillId="0" borderId="48" xfId="2" applyNumberFormat="1" applyFont="1" applyBorder="1" applyAlignment="1">
      <alignment vertical="center"/>
    </xf>
    <xf numFmtId="10" fontId="9" fillId="0" borderId="11" xfId="2" applyNumberFormat="1" applyFont="1" applyBorder="1" applyAlignment="1">
      <alignment vertical="center"/>
    </xf>
    <xf numFmtId="170" fontId="0" fillId="0" borderId="40" xfId="0" applyNumberFormat="1" applyFont="1" applyBorder="1" applyAlignment="1"/>
    <xf numFmtId="0" fontId="10" fillId="0" borderId="0" xfId="0" applyFont="1" applyBorder="1" applyAlignment="1">
      <alignment horizontal="center" vertical="center"/>
    </xf>
    <xf numFmtId="168" fontId="10" fillId="4" borderId="38" xfId="2" applyNumberFormat="1" applyFont="1" applyFill="1" applyBorder="1"/>
    <xf numFmtId="170" fontId="10" fillId="0" borderId="0" xfId="0" applyNumberFormat="1" applyFont="1" applyFill="1" applyBorder="1"/>
    <xf numFmtId="168" fontId="10" fillId="0" borderId="0" xfId="2" applyNumberFormat="1" applyFont="1" applyFill="1" applyBorder="1"/>
    <xf numFmtId="0" fontId="0" fillId="0" borderId="61" xfId="0" applyFont="1" applyBorder="1" applyAlignment="1">
      <alignment horizontal="center" vertical="center"/>
    </xf>
    <xf numFmtId="0" fontId="0" fillId="0" borderId="40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14" fontId="0" fillId="0" borderId="40" xfId="0" applyNumberFormat="1" applyFont="1" applyBorder="1" applyAlignment="1">
      <alignment horizontal="center" vertical="center" wrapText="1"/>
    </xf>
    <xf numFmtId="0" fontId="0" fillId="0" borderId="46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67" xfId="0" applyFont="1" applyBorder="1" applyAlignment="1">
      <alignment horizontal="center" vertical="center"/>
    </xf>
    <xf numFmtId="0" fontId="0" fillId="0" borderId="40" xfId="0" applyFont="1" applyBorder="1" applyAlignment="1">
      <alignment horizontal="center"/>
    </xf>
    <xf numFmtId="10" fontId="9" fillId="0" borderId="6" xfId="2" applyNumberFormat="1" applyFont="1" applyFill="1" applyBorder="1" applyAlignment="1">
      <alignment vertical="center"/>
    </xf>
    <xf numFmtId="170" fontId="9" fillId="0" borderId="5" xfId="0" applyNumberFormat="1" applyFont="1" applyBorder="1" applyAlignment="1">
      <alignment vertical="center"/>
    </xf>
    <xf numFmtId="10" fontId="1" fillId="0" borderId="16" xfId="2" applyNumberFormat="1" applyFont="1" applyFill="1" applyBorder="1" applyAlignment="1">
      <alignment vertical="center"/>
    </xf>
    <xf numFmtId="170" fontId="9" fillId="0" borderId="61" xfId="0" applyNumberFormat="1" applyFont="1" applyBorder="1" applyAlignment="1">
      <alignment vertical="center"/>
    </xf>
    <xf numFmtId="10" fontId="9" fillId="0" borderId="63" xfId="2" applyNumberFormat="1" applyFont="1" applyFill="1" applyBorder="1" applyAlignment="1">
      <alignment vertical="center"/>
    </xf>
    <xf numFmtId="0" fontId="0" fillId="0" borderId="40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6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170" fontId="0" fillId="0" borderId="0" xfId="0" applyNumberFormat="1" applyBorder="1" applyAlignment="1">
      <alignment horizontal="right" vertical="center"/>
    </xf>
    <xf numFmtId="0" fontId="0" fillId="0" borderId="5" xfId="0" applyBorder="1" applyAlignment="1">
      <alignment horizontal="center" vertical="center"/>
    </xf>
    <xf numFmtId="0" fontId="0" fillId="0" borderId="40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61" xfId="0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61" xfId="0" applyFont="1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10" fontId="1" fillId="0" borderId="40" xfId="2" applyNumberFormat="1" applyFont="1" applyFill="1" applyBorder="1"/>
    <xf numFmtId="170" fontId="0" fillId="0" borderId="70" xfId="0" applyNumberFormat="1" applyBorder="1"/>
    <xf numFmtId="168" fontId="10" fillId="4" borderId="70" xfId="2" applyNumberFormat="1" applyFont="1" applyFill="1" applyBorder="1"/>
    <xf numFmtId="0" fontId="0" fillId="0" borderId="61" xfId="0" applyFill="1" applyBorder="1" applyAlignment="1">
      <alignment vertical="center" wrapText="1"/>
    </xf>
    <xf numFmtId="0" fontId="0" fillId="0" borderId="6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10" fontId="1" fillId="0" borderId="61" xfId="2" applyNumberFormat="1" applyFont="1" applyFill="1" applyBorder="1"/>
    <xf numFmtId="0" fontId="0" fillId="0" borderId="40" xfId="0" applyFill="1" applyBorder="1" applyAlignment="1">
      <alignment vertical="center" wrapText="1"/>
    </xf>
    <xf numFmtId="0" fontId="0" fillId="0" borderId="5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61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170" fontId="0" fillId="0" borderId="2" xfId="0" applyNumberFormat="1" applyFont="1" applyBorder="1" applyAlignment="1">
      <alignment horizontal="right"/>
    </xf>
    <xf numFmtId="170" fontId="0" fillId="0" borderId="20" xfId="0" applyNumberFormat="1" applyBorder="1"/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14" fontId="0" fillId="0" borderId="1" xfId="0" applyNumberFormat="1" applyFont="1" applyBorder="1" applyAlignment="1">
      <alignment horizontal="center" vertical="center" wrapText="1"/>
    </xf>
    <xf numFmtId="0" fontId="0" fillId="0" borderId="15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67" xfId="0" applyBorder="1" applyAlignment="1">
      <alignment horizontal="center" vertical="center"/>
    </xf>
    <xf numFmtId="170" fontId="0" fillId="0" borderId="5" xfId="0" applyNumberFormat="1" applyBorder="1" applyAlignment="1">
      <alignment horizontal="right" vertical="center"/>
    </xf>
    <xf numFmtId="0" fontId="0" fillId="0" borderId="1" xfId="0" applyFont="1" applyBorder="1" applyAlignment="1">
      <alignment horizontal="center" vertical="center" wrapText="1"/>
    </xf>
    <xf numFmtId="170" fontId="0" fillId="0" borderId="61" xfId="0" applyNumberFormat="1" applyFont="1" applyBorder="1" applyAlignment="1">
      <alignment vertical="center" wrapText="1"/>
    </xf>
    <xf numFmtId="0" fontId="0" fillId="0" borderId="5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14" fontId="0" fillId="0" borderId="5" xfId="0" applyNumberFormat="1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59" xfId="0" applyFont="1" applyBorder="1" applyAlignment="1">
      <alignment horizontal="center" vertical="center" wrapText="1"/>
    </xf>
    <xf numFmtId="168" fontId="9" fillId="0" borderId="11" xfId="2" applyNumberFormat="1" applyFont="1" applyFill="1" applyBorder="1" applyAlignment="1">
      <alignment horizontal="right" vertical="center"/>
    </xf>
    <xf numFmtId="170" fontId="0" fillId="0" borderId="35" xfId="0" applyNumberFormat="1" applyFont="1" applyBorder="1"/>
    <xf numFmtId="168" fontId="1" fillId="0" borderId="16" xfId="2" applyNumberFormat="1" applyFont="1" applyFill="1" applyBorder="1" applyAlignment="1">
      <alignment horizontal="right" vertical="center"/>
    </xf>
    <xf numFmtId="170" fontId="0" fillId="0" borderId="52" xfId="0" applyNumberFormat="1" applyBorder="1" applyAlignment="1">
      <alignment horizontal="center" vertical="center"/>
    </xf>
    <xf numFmtId="170" fontId="0" fillId="0" borderId="0" xfId="0" applyNumberFormat="1"/>
    <xf numFmtId="170" fontId="0" fillId="0" borderId="1" xfId="0" applyNumberFormat="1" applyFont="1" applyBorder="1" applyAlignment="1">
      <alignment horizontal="right" vertical="center"/>
    </xf>
    <xf numFmtId="170" fontId="0" fillId="0" borderId="22" xfId="0" applyNumberFormat="1" applyBorder="1"/>
    <xf numFmtId="170" fontId="0" fillId="0" borderId="1" xfId="0" applyNumberFormat="1" applyBorder="1" applyAlignment="1">
      <alignment horizontal="right"/>
    </xf>
    <xf numFmtId="170" fontId="0" fillId="0" borderId="2" xfId="0" applyNumberFormat="1" applyBorder="1" applyAlignment="1">
      <alignment horizontal="right"/>
    </xf>
    <xf numFmtId="170" fontId="0" fillId="0" borderId="44" xfId="0" applyNumberFormat="1" applyBorder="1" applyAlignment="1">
      <alignment horizontal="right"/>
    </xf>
    <xf numFmtId="170" fontId="0" fillId="0" borderId="43" xfId="0" applyNumberFormat="1" applyBorder="1" applyAlignment="1">
      <alignment horizontal="right"/>
    </xf>
    <xf numFmtId="170" fontId="0" fillId="0" borderId="25" xfId="0" applyNumberFormat="1" applyBorder="1" applyAlignment="1">
      <alignment horizontal="right"/>
    </xf>
    <xf numFmtId="170" fontId="0" fillId="0" borderId="10" xfId="0" applyNumberFormat="1" applyBorder="1" applyAlignment="1">
      <alignment horizontal="right"/>
    </xf>
    <xf numFmtId="0" fontId="0" fillId="0" borderId="6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40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51" xfId="0" applyFont="1" applyBorder="1" applyAlignment="1">
      <alignment horizontal="center" vertical="center"/>
    </xf>
    <xf numFmtId="14" fontId="0" fillId="0" borderId="1" xfId="0" applyNumberFormat="1" applyFont="1" applyBorder="1" applyAlignment="1">
      <alignment horizontal="center" vertical="center" wrapText="1"/>
    </xf>
    <xf numFmtId="14" fontId="0" fillId="0" borderId="40" xfId="0" applyNumberFormat="1" applyFont="1" applyBorder="1" applyAlignment="1">
      <alignment horizontal="center" vertical="center" wrapText="1"/>
    </xf>
    <xf numFmtId="0" fontId="0" fillId="0" borderId="15" xfId="0" applyFont="1" applyBorder="1" applyAlignment="1">
      <alignment horizontal="center" vertical="center"/>
    </xf>
    <xf numFmtId="0" fontId="0" fillId="0" borderId="46" xfId="0" applyFont="1" applyBorder="1" applyAlignment="1">
      <alignment horizontal="center" vertical="center"/>
    </xf>
    <xf numFmtId="0" fontId="0" fillId="0" borderId="6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40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10" fillId="0" borderId="58" xfId="0" applyFont="1" applyBorder="1" applyAlignment="1">
      <alignment horizontal="center"/>
    </xf>
    <xf numFmtId="0" fontId="0" fillId="0" borderId="5" xfId="0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4" fontId="0" fillId="0" borderId="40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40" xfId="0" applyFill="1" applyBorder="1" applyAlignment="1">
      <alignment horizontal="center" vertical="center" wrapText="1"/>
    </xf>
    <xf numFmtId="0" fontId="0" fillId="0" borderId="13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70" fontId="0" fillId="0" borderId="0" xfId="0" applyNumberFormat="1" applyBorder="1" applyAlignment="1">
      <alignment horizontal="right" vertical="center"/>
    </xf>
    <xf numFmtId="0" fontId="0" fillId="0" borderId="4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10" fillId="0" borderId="0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67" xfId="0" applyBorder="1" applyAlignment="1">
      <alignment horizontal="center" vertical="center"/>
    </xf>
    <xf numFmtId="0" fontId="10" fillId="0" borderId="0" xfId="0" applyFont="1" applyBorder="1" applyAlignment="1">
      <alignment horizontal="center"/>
    </xf>
    <xf numFmtId="0" fontId="0" fillId="0" borderId="61" xfId="0" applyBorder="1" applyAlignment="1">
      <alignment horizontal="center" vertical="center"/>
    </xf>
    <xf numFmtId="170" fontId="0" fillId="0" borderId="5" xfId="0" applyNumberFormat="1" applyBorder="1" applyAlignment="1">
      <alignment horizontal="right" vertical="center"/>
    </xf>
    <xf numFmtId="14" fontId="0" fillId="0" borderId="5" xfId="0" applyNumberFormat="1" applyFont="1" applyBorder="1" applyAlignment="1">
      <alignment horizontal="center" vertical="center" wrapText="1"/>
    </xf>
    <xf numFmtId="0" fontId="0" fillId="0" borderId="67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59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 vertical="center"/>
    </xf>
    <xf numFmtId="0" fontId="16" fillId="0" borderId="51" xfId="0" applyFont="1" applyFill="1" applyBorder="1" applyAlignment="1">
      <alignment horizontal="center" vertical="center" wrapText="1"/>
    </xf>
    <xf numFmtId="0" fontId="0" fillId="0" borderId="67" xfId="0" applyFont="1" applyBorder="1" applyAlignment="1">
      <alignment horizontal="center" vertical="center" textRotation="255"/>
    </xf>
    <xf numFmtId="170" fontId="0" fillId="0" borderId="5" xfId="0" applyNumberFormat="1" applyBorder="1" applyAlignment="1">
      <alignment horizontal="center" vertical="center"/>
    </xf>
    <xf numFmtId="170" fontId="9" fillId="0" borderId="5" xfId="0" applyNumberFormat="1" applyFont="1" applyBorder="1" applyAlignment="1">
      <alignment horizontal="center" vertical="center"/>
    </xf>
    <xf numFmtId="170" fontId="0" fillId="0" borderId="47" xfId="0" applyNumberFormat="1" applyBorder="1"/>
    <xf numFmtId="170" fontId="9" fillId="0" borderId="18" xfId="0" applyNumberFormat="1" applyFont="1" applyBorder="1" applyAlignment="1">
      <alignment horizontal="center"/>
    </xf>
    <xf numFmtId="10" fontId="15" fillId="4" borderId="19" xfId="2" applyNumberFormat="1" applyFont="1" applyFill="1" applyBorder="1" applyAlignment="1">
      <alignment horizontal="center"/>
    </xf>
    <xf numFmtId="10" fontId="0" fillId="0" borderId="0" xfId="0" applyNumberFormat="1"/>
    <xf numFmtId="10" fontId="9" fillId="0" borderId="6" xfId="2" applyNumberFormat="1" applyFont="1" applyFill="1" applyBorder="1" applyAlignment="1">
      <alignment horizontal="center" vertical="center"/>
    </xf>
    <xf numFmtId="172" fontId="0" fillId="0" borderId="0" xfId="0" applyNumberFormat="1" applyBorder="1"/>
    <xf numFmtId="172" fontId="0" fillId="0" borderId="0" xfId="0" applyNumberFormat="1"/>
    <xf numFmtId="9" fontId="0" fillId="0" borderId="0" xfId="2" applyFont="1" applyBorder="1"/>
    <xf numFmtId="166" fontId="0" fillId="0" borderId="0" xfId="0" applyNumberFormat="1" applyBorder="1"/>
    <xf numFmtId="0" fontId="0" fillId="0" borderId="13" xfId="0" applyFill="1" applyBorder="1" applyAlignment="1">
      <alignment horizontal="center" vertical="center"/>
    </xf>
    <xf numFmtId="0" fontId="0" fillId="0" borderId="40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0" fontId="0" fillId="0" borderId="6" xfId="2" applyNumberFormat="1" applyFont="1" applyBorder="1" applyAlignment="1">
      <alignment horizontal="right" vertical="center"/>
    </xf>
    <xf numFmtId="0" fontId="0" fillId="0" borderId="12" xfId="0" applyFill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 wrapText="1"/>
    </xf>
    <xf numFmtId="0" fontId="0" fillId="0" borderId="4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167" fontId="0" fillId="0" borderId="10" xfId="1" applyNumberFormat="1" applyFont="1" applyBorder="1" applyAlignment="1">
      <alignment horizontal="right" vertical="center"/>
    </xf>
    <xf numFmtId="167" fontId="0" fillId="0" borderId="40" xfId="1" applyNumberFormat="1" applyFont="1" applyBorder="1" applyAlignment="1">
      <alignment horizontal="right" vertical="center"/>
    </xf>
    <xf numFmtId="170" fontId="9" fillId="0" borderId="40" xfId="0" applyNumberFormat="1" applyFont="1" applyBorder="1" applyAlignment="1">
      <alignment vertical="center"/>
    </xf>
    <xf numFmtId="0" fontId="16" fillId="0" borderId="17" xfId="0" applyFont="1" applyFill="1" applyBorder="1" applyAlignment="1">
      <alignment horizontal="center" vertical="center" wrapText="1"/>
    </xf>
    <xf numFmtId="0" fontId="16" fillId="0" borderId="18" xfId="0" applyFont="1" applyFill="1" applyBorder="1" applyAlignment="1">
      <alignment horizontal="center" vertical="center" wrapText="1"/>
    </xf>
    <xf numFmtId="167" fontId="16" fillId="0" borderId="18" xfId="1" applyNumberFormat="1" applyFont="1" applyFill="1" applyBorder="1" applyAlignment="1">
      <alignment horizontal="center" vertical="center" wrapText="1"/>
    </xf>
    <xf numFmtId="170" fontId="15" fillId="4" borderId="40" xfId="0" applyNumberFormat="1" applyFont="1" applyFill="1" applyBorder="1"/>
    <xf numFmtId="168" fontId="15" fillId="4" borderId="22" xfId="2" applyNumberFormat="1" applyFont="1" applyFill="1" applyBorder="1"/>
    <xf numFmtId="0" fontId="0" fillId="0" borderId="6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61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170" fontId="0" fillId="0" borderId="13" xfId="0" applyNumberFormat="1" applyBorder="1" applyAlignment="1">
      <alignment horizontal="right" vertical="center"/>
    </xf>
    <xf numFmtId="10" fontId="0" fillId="0" borderId="14" xfId="2" applyNumberFormat="1" applyFont="1" applyBorder="1" applyAlignment="1">
      <alignment horizontal="right" vertical="center"/>
    </xf>
    <xf numFmtId="10" fontId="0" fillId="0" borderId="11" xfId="2" applyNumberFormat="1" applyFont="1" applyBorder="1" applyAlignment="1">
      <alignment horizontal="right" vertical="center"/>
    </xf>
    <xf numFmtId="170" fontId="0" fillId="0" borderId="40" xfId="0" applyNumberFormat="1" applyFont="1" applyBorder="1" applyAlignment="1">
      <alignment horizontal="right" vertical="center"/>
    </xf>
    <xf numFmtId="10" fontId="0" fillId="0" borderId="48" xfId="2" applyNumberFormat="1" applyFont="1" applyBorder="1" applyAlignment="1">
      <alignment horizontal="right" vertical="center"/>
    </xf>
    <xf numFmtId="10" fontId="9" fillId="0" borderId="6" xfId="2" applyNumberFormat="1" applyFont="1" applyBorder="1" applyAlignment="1">
      <alignment horizontal="right" vertical="center"/>
    </xf>
    <xf numFmtId="10" fontId="9" fillId="0" borderId="8" xfId="2" applyNumberFormat="1" applyFont="1" applyBorder="1" applyAlignment="1">
      <alignment horizontal="right" vertical="center"/>
    </xf>
    <xf numFmtId="10" fontId="9" fillId="0" borderId="11" xfId="2" applyNumberFormat="1" applyFont="1" applyBorder="1" applyAlignment="1">
      <alignment horizontal="right" vertical="center"/>
    </xf>
    <xf numFmtId="0" fontId="0" fillId="0" borderId="2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61" xfId="0" applyFill="1" applyBorder="1" applyAlignment="1">
      <alignment horizontal="center" vertical="center"/>
    </xf>
    <xf numFmtId="0" fontId="0" fillId="0" borderId="61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4" fontId="0" fillId="0" borderId="40" xfId="0" applyNumberFormat="1" applyBorder="1"/>
    <xf numFmtId="4" fontId="0" fillId="0" borderId="61" xfId="0" applyNumberFormat="1" applyBorder="1"/>
    <xf numFmtId="0" fontId="0" fillId="0" borderId="61" xfId="0" applyFont="1" applyBorder="1"/>
    <xf numFmtId="4" fontId="0" fillId="0" borderId="1" xfId="0" applyNumberFormat="1" applyBorder="1"/>
    <xf numFmtId="0" fontId="0" fillId="0" borderId="13" xfId="0" applyFont="1" applyBorder="1"/>
    <xf numFmtId="176" fontId="0" fillId="0" borderId="2" xfId="0" applyNumberFormat="1" applyBorder="1"/>
    <xf numFmtId="176" fontId="0" fillId="0" borderId="10" xfId="0" applyNumberFormat="1" applyFont="1" applyBorder="1" applyAlignment="1">
      <alignment vertical="center"/>
    </xf>
    <xf numFmtId="176" fontId="0" fillId="0" borderId="2" xfId="0" applyNumberFormat="1" applyBorder="1" applyAlignment="1">
      <alignment horizontal="right" vertical="center"/>
    </xf>
    <xf numFmtId="0" fontId="0" fillId="0" borderId="6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6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3" fontId="0" fillId="0" borderId="2" xfId="0" applyNumberFormat="1" applyBorder="1" applyAlignment="1">
      <alignment vertical="center"/>
    </xf>
    <xf numFmtId="170" fontId="9" fillId="0" borderId="61" xfId="0" applyNumberFormat="1" applyFont="1" applyBorder="1" applyAlignment="1">
      <alignment horizontal="right" vertical="center"/>
    </xf>
    <xf numFmtId="0" fontId="0" fillId="0" borderId="5" xfId="0" applyBorder="1" applyAlignment="1">
      <alignment horizontal="center" vertical="center"/>
    </xf>
    <xf numFmtId="0" fontId="0" fillId="0" borderId="6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61" xfId="0" applyBorder="1" applyAlignment="1">
      <alignment horizontal="center" vertical="center"/>
    </xf>
    <xf numFmtId="0" fontId="0" fillId="0" borderId="59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168" fontId="9" fillId="0" borderId="8" xfId="2" applyNumberFormat="1" applyFont="1" applyBorder="1" applyAlignment="1">
      <alignment vertical="center"/>
    </xf>
    <xf numFmtId="0" fontId="0" fillId="0" borderId="40" xfId="0" applyFont="1" applyBorder="1" applyAlignment="1">
      <alignment horizontal="center" vertical="center"/>
    </xf>
    <xf numFmtId="10" fontId="15" fillId="4" borderId="49" xfId="2" applyNumberFormat="1" applyFont="1" applyFill="1" applyBorder="1"/>
    <xf numFmtId="168" fontId="15" fillId="4" borderId="49" xfId="2" applyNumberFormat="1" applyFont="1" applyFill="1" applyBorder="1"/>
    <xf numFmtId="168" fontId="15" fillId="4" borderId="38" xfId="2" applyNumberFormat="1" applyFont="1" applyFill="1" applyBorder="1"/>
    <xf numFmtId="0" fontId="0" fillId="0" borderId="18" xfId="0" applyFont="1" applyFill="1" applyBorder="1" applyAlignment="1">
      <alignment horizontal="center" vertical="center" wrapText="1"/>
    </xf>
    <xf numFmtId="0" fontId="0" fillId="0" borderId="47" xfId="0" applyFont="1" applyFill="1" applyBorder="1" applyAlignment="1">
      <alignment horizontal="center" vertical="center"/>
    </xf>
    <xf numFmtId="0" fontId="0" fillId="0" borderId="18" xfId="0" applyFont="1" applyBorder="1" applyAlignment="1">
      <alignment horizontal="center" vertical="center" wrapText="1"/>
    </xf>
    <xf numFmtId="170" fontId="9" fillId="0" borderId="18" xfId="0" applyNumberFormat="1" applyFont="1" applyFill="1" applyBorder="1"/>
    <xf numFmtId="168" fontId="9" fillId="0" borderId="19" xfId="2" applyNumberFormat="1" applyFont="1" applyFill="1" applyBorder="1"/>
    <xf numFmtId="0" fontId="5" fillId="0" borderId="5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16" fontId="5" fillId="0" borderId="5" xfId="0" applyNumberFormat="1" applyFont="1" applyFill="1" applyBorder="1" applyAlignment="1">
      <alignment horizontal="center" vertical="center" wrapText="1"/>
    </xf>
    <xf numFmtId="16" fontId="5" fillId="0" borderId="2" xfId="0" applyNumberFormat="1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/>
    </xf>
    <xf numFmtId="0" fontId="6" fillId="4" borderId="9" xfId="0" applyFont="1" applyFill="1" applyBorder="1" applyAlignment="1">
      <alignment horizontal="center" vertical="center"/>
    </xf>
    <xf numFmtId="0" fontId="6" fillId="4" borderId="10" xfId="0" applyFont="1" applyFill="1" applyBorder="1" applyAlignment="1">
      <alignment horizontal="center" vertical="center"/>
    </xf>
    <xf numFmtId="0" fontId="6" fillId="4" borderId="23" xfId="0" applyFont="1" applyFill="1" applyBorder="1" applyAlignment="1">
      <alignment horizontal="center" vertical="center"/>
    </xf>
    <xf numFmtId="0" fontId="6" fillId="4" borderId="24" xfId="0" applyFont="1" applyFill="1" applyBorder="1" applyAlignment="1">
      <alignment horizontal="center" vertical="center"/>
    </xf>
    <xf numFmtId="0" fontId="6" fillId="4" borderId="25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5" fillId="0" borderId="12" xfId="0" applyFont="1" applyFill="1" applyBorder="1" applyAlignment="1">
      <alignment horizontal="center" vertical="center"/>
    </xf>
    <xf numFmtId="0" fontId="5" fillId="0" borderId="20" xfId="0" applyFont="1" applyFill="1" applyBorder="1" applyAlignment="1">
      <alignment horizontal="center" vertical="center"/>
    </xf>
    <xf numFmtId="0" fontId="4" fillId="2" borderId="20" xfId="0" applyFont="1" applyFill="1" applyBorder="1" applyAlignment="1">
      <alignment horizontal="center" vertical="center" wrapText="1"/>
    </xf>
    <xf numFmtId="0" fontId="4" fillId="2" borderId="21" xfId="0" applyFont="1" applyFill="1" applyBorder="1" applyAlignment="1">
      <alignment horizontal="center" vertical="center" wrapText="1"/>
    </xf>
    <xf numFmtId="0" fontId="4" fillId="2" borderId="22" xfId="0" applyFont="1" applyFill="1" applyBorder="1" applyAlignment="1">
      <alignment horizontal="center" vertical="center" wrapText="1"/>
    </xf>
    <xf numFmtId="0" fontId="4" fillId="3" borderId="17" xfId="0" applyFont="1" applyFill="1" applyBorder="1" applyAlignment="1">
      <alignment horizontal="center" vertical="center" wrapText="1"/>
    </xf>
    <xf numFmtId="0" fontId="4" fillId="3" borderId="18" xfId="0" applyFont="1" applyFill="1" applyBorder="1" applyAlignment="1">
      <alignment horizontal="center" vertical="center" wrapText="1"/>
    </xf>
    <xf numFmtId="0" fontId="4" fillId="3" borderId="19" xfId="0" applyFont="1" applyFill="1" applyBorder="1" applyAlignment="1">
      <alignment horizontal="center" vertical="center" wrapText="1"/>
    </xf>
    <xf numFmtId="0" fontId="4" fillId="2" borderId="17" xfId="0" applyFont="1" applyFill="1" applyBorder="1" applyAlignment="1">
      <alignment horizontal="center" vertical="center" wrapText="1"/>
    </xf>
    <xf numFmtId="0" fontId="4" fillId="2" borderId="18" xfId="0" applyFont="1" applyFill="1" applyBorder="1" applyAlignment="1">
      <alignment horizontal="center" vertical="center" wrapText="1"/>
    </xf>
    <xf numFmtId="0" fontId="4" fillId="2" borderId="19" xfId="0" applyFont="1" applyFill="1" applyBorder="1" applyAlignment="1">
      <alignment horizontal="center" vertical="center" wrapText="1"/>
    </xf>
    <xf numFmtId="0" fontId="6" fillId="4" borderId="9" xfId="0" applyFont="1" applyFill="1" applyBorder="1" applyAlignment="1">
      <alignment horizontal="center" vertical="center" wrapText="1"/>
    </xf>
    <xf numFmtId="0" fontId="6" fillId="4" borderId="10" xfId="0" applyFont="1" applyFill="1" applyBorder="1" applyAlignment="1">
      <alignment horizontal="center" vertical="center" wrapText="1"/>
    </xf>
    <xf numFmtId="0" fontId="4" fillId="5" borderId="17" xfId="0" applyFont="1" applyFill="1" applyBorder="1" applyAlignment="1">
      <alignment horizontal="center" vertical="center" wrapText="1"/>
    </xf>
    <xf numFmtId="0" fontId="4" fillId="5" borderId="19" xfId="0" applyFont="1" applyFill="1" applyBorder="1" applyAlignment="1">
      <alignment horizontal="center" vertical="center" wrapText="1"/>
    </xf>
    <xf numFmtId="0" fontId="4" fillId="4" borderId="9" xfId="0" applyFont="1" applyFill="1" applyBorder="1" applyAlignment="1">
      <alignment horizontal="center" vertical="center" wrapText="1"/>
    </xf>
    <xf numFmtId="0" fontId="4" fillId="4" borderId="10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4" fillId="4" borderId="23" xfId="0" applyFont="1" applyFill="1" applyBorder="1" applyAlignment="1">
      <alignment horizontal="center" vertical="center" wrapText="1"/>
    </xf>
    <xf numFmtId="0" fontId="4" fillId="4" borderId="24" xfId="0" applyFont="1" applyFill="1" applyBorder="1" applyAlignment="1">
      <alignment horizontal="center" vertical="center" wrapText="1"/>
    </xf>
    <xf numFmtId="0" fontId="0" fillId="0" borderId="61" xfId="0" applyFill="1" applyBorder="1" applyAlignment="1">
      <alignment horizontal="center" vertical="center" wrapText="1"/>
    </xf>
    <xf numFmtId="0" fontId="0" fillId="0" borderId="40" xfId="0" applyFill="1" applyBorder="1" applyAlignment="1">
      <alignment horizontal="center" vertical="center" wrapText="1"/>
    </xf>
    <xf numFmtId="14" fontId="0" fillId="0" borderId="61" xfId="0" applyNumberFormat="1" applyBorder="1" applyAlignment="1">
      <alignment horizontal="center" vertical="center"/>
    </xf>
    <xf numFmtId="14" fontId="0" fillId="0" borderId="40" xfId="0" applyNumberFormat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0" borderId="40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3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textRotation="45"/>
    </xf>
    <xf numFmtId="0" fontId="10" fillId="0" borderId="59" xfId="0" applyFont="1" applyBorder="1" applyAlignment="1">
      <alignment horizontal="center"/>
    </xf>
    <xf numFmtId="0" fontId="10" fillId="0" borderId="58" xfId="0" applyFont="1" applyBorder="1" applyAlignment="1">
      <alignment horizontal="center"/>
    </xf>
    <xf numFmtId="0" fontId="10" fillId="0" borderId="39" xfId="0" applyFont="1" applyBorder="1" applyAlignment="1">
      <alignment horizontal="center"/>
    </xf>
    <xf numFmtId="0" fontId="10" fillId="0" borderId="36" xfId="0" applyFont="1" applyBorder="1" applyAlignment="1">
      <alignment horizontal="center"/>
    </xf>
    <xf numFmtId="0" fontId="10" fillId="0" borderId="37" xfId="0" applyFont="1" applyBorder="1" applyAlignment="1">
      <alignment horizontal="center"/>
    </xf>
    <xf numFmtId="0" fontId="10" fillId="0" borderId="47" xfId="0" applyFont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3" fillId="0" borderId="5" xfId="0" applyFont="1" applyBorder="1" applyAlignment="1">
      <alignment horizontal="center" vertical="center" textRotation="45"/>
    </xf>
    <xf numFmtId="0" fontId="13" fillId="0" borderId="40" xfId="0" applyFont="1" applyBorder="1" applyAlignment="1">
      <alignment horizontal="center" vertical="center" textRotation="45"/>
    </xf>
    <xf numFmtId="0" fontId="13" fillId="0" borderId="2" xfId="0" applyFont="1" applyBorder="1" applyAlignment="1">
      <alignment horizontal="center" vertical="center" textRotation="45"/>
    </xf>
    <xf numFmtId="0" fontId="13" fillId="0" borderId="10" xfId="0" applyFont="1" applyBorder="1" applyAlignment="1">
      <alignment horizontal="center" vertical="center" textRotation="45"/>
    </xf>
    <xf numFmtId="0" fontId="0" fillId="0" borderId="5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13" fillId="0" borderId="45" xfId="0" applyFont="1" applyBorder="1" applyAlignment="1">
      <alignment horizontal="center" vertical="center" textRotation="45"/>
    </xf>
    <xf numFmtId="0" fontId="13" fillId="0" borderId="52" xfId="0" applyFont="1" applyBorder="1" applyAlignment="1">
      <alignment horizontal="center" vertical="center" textRotation="45"/>
    </xf>
    <xf numFmtId="0" fontId="13" fillId="0" borderId="41" xfId="0" applyFont="1" applyBorder="1" applyAlignment="1">
      <alignment horizontal="center" vertical="center" textRotation="45"/>
    </xf>
    <xf numFmtId="0" fontId="0" fillId="0" borderId="50" xfId="0" applyBorder="1" applyAlignment="1">
      <alignment horizontal="center" vertical="center"/>
    </xf>
    <xf numFmtId="0" fontId="0" fillId="0" borderId="51" xfId="0" applyBorder="1" applyAlignment="1">
      <alignment horizontal="center" vertical="center"/>
    </xf>
    <xf numFmtId="0" fontId="0" fillId="0" borderId="53" xfId="0" applyFill="1" applyBorder="1" applyAlignment="1">
      <alignment horizontal="center" vertical="center"/>
    </xf>
    <xf numFmtId="0" fontId="0" fillId="0" borderId="54" xfId="0" applyFill="1" applyBorder="1" applyAlignment="1">
      <alignment horizontal="center" vertical="center"/>
    </xf>
    <xf numFmtId="0" fontId="0" fillId="0" borderId="52" xfId="0" applyFill="1" applyBorder="1" applyAlignment="1">
      <alignment horizontal="center" vertical="center"/>
    </xf>
    <xf numFmtId="0" fontId="0" fillId="0" borderId="41" xfId="0" applyFill="1" applyBorder="1" applyAlignment="1">
      <alignment horizontal="center" vertical="center"/>
    </xf>
    <xf numFmtId="0" fontId="0" fillId="0" borderId="13" xfId="0" applyFont="1" applyBorder="1" applyAlignment="1">
      <alignment horizontal="center" vertical="center" textRotation="255"/>
    </xf>
    <xf numFmtId="0" fontId="0" fillId="0" borderId="1" xfId="0" applyFont="1" applyBorder="1" applyAlignment="1">
      <alignment horizontal="center" vertical="center" textRotation="255"/>
    </xf>
    <xf numFmtId="0" fontId="0" fillId="0" borderId="21" xfId="0" applyFont="1" applyBorder="1" applyAlignment="1">
      <alignment horizontal="center" vertical="center" textRotation="255"/>
    </xf>
    <xf numFmtId="0" fontId="11" fillId="3" borderId="36" xfId="0" applyFont="1" applyFill="1" applyBorder="1" applyAlignment="1">
      <alignment horizontal="center" vertical="center" wrapText="1"/>
    </xf>
    <xf numFmtId="0" fontId="11" fillId="3" borderId="37" xfId="0" applyFont="1" applyFill="1" applyBorder="1" applyAlignment="1">
      <alignment horizontal="center" vertical="center" wrapText="1"/>
    </xf>
    <xf numFmtId="0" fontId="11" fillId="3" borderId="38" xfId="0" applyFont="1" applyFill="1" applyBorder="1" applyAlignment="1">
      <alignment horizontal="center" vertical="center" wrapText="1"/>
    </xf>
    <xf numFmtId="0" fontId="0" fillId="0" borderId="42" xfId="0" applyBorder="1" applyAlignment="1">
      <alignment horizontal="center" textRotation="255" wrapText="1"/>
    </xf>
    <xf numFmtId="0" fontId="0" fillId="0" borderId="31" xfId="0" applyBorder="1" applyAlignment="1">
      <alignment horizontal="center" textRotation="255" wrapText="1"/>
    </xf>
    <xf numFmtId="0" fontId="0" fillId="0" borderId="9" xfId="0" applyBorder="1" applyAlignment="1">
      <alignment horizontal="center" vertical="center"/>
    </xf>
    <xf numFmtId="0" fontId="0" fillId="0" borderId="5" xfId="0" applyFill="1" applyBorder="1" applyAlignment="1">
      <alignment horizontal="right" vertical="center"/>
    </xf>
    <xf numFmtId="0" fontId="0" fillId="0" borderId="2" xfId="0" applyFill="1" applyBorder="1" applyAlignment="1">
      <alignment horizontal="right" vertical="center"/>
    </xf>
    <xf numFmtId="0" fontId="0" fillId="0" borderId="2" xfId="0" applyFill="1" applyBorder="1" applyAlignment="1">
      <alignment horizontal="right" vertical="center" wrapText="1"/>
    </xf>
    <xf numFmtId="0" fontId="0" fillId="0" borderId="10" xfId="0" applyFill="1" applyBorder="1" applyAlignment="1">
      <alignment horizontal="right" vertical="center" wrapText="1"/>
    </xf>
    <xf numFmtId="0" fontId="0" fillId="0" borderId="10" xfId="0" applyFill="1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 wrapText="1"/>
    </xf>
    <xf numFmtId="0" fontId="0" fillId="0" borderId="10" xfId="0" applyFill="1" applyBorder="1" applyAlignment="1">
      <alignment horizontal="center" vertical="center" wrapText="1"/>
    </xf>
    <xf numFmtId="14" fontId="0" fillId="0" borderId="10" xfId="0" applyNumberFormat="1" applyBorder="1" applyAlignment="1">
      <alignment horizontal="center" vertical="center"/>
    </xf>
    <xf numFmtId="0" fontId="0" fillId="0" borderId="5" xfId="0" applyFont="1" applyBorder="1" applyAlignment="1">
      <alignment horizontal="center" vertical="center" textRotation="45"/>
    </xf>
    <xf numFmtId="0" fontId="0" fillId="0" borderId="10" xfId="0" applyFont="1" applyBorder="1" applyAlignment="1">
      <alignment horizontal="center" vertical="center" textRotation="45"/>
    </xf>
    <xf numFmtId="0" fontId="0" fillId="0" borderId="61" xfId="0" applyFill="1" applyBorder="1" applyAlignment="1">
      <alignment horizontal="right" vertical="center" wrapText="1"/>
    </xf>
    <xf numFmtId="0" fontId="0" fillId="0" borderId="40" xfId="0" applyFill="1" applyBorder="1" applyAlignment="1">
      <alignment horizontal="right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40" xfId="0" applyFont="1" applyBorder="1" applyAlignment="1">
      <alignment horizontal="center" vertical="center" textRotation="45"/>
    </xf>
    <xf numFmtId="0" fontId="10" fillId="0" borderId="38" xfId="0" applyFont="1" applyBorder="1" applyAlignment="1">
      <alignment horizontal="center"/>
    </xf>
    <xf numFmtId="0" fontId="0" fillId="0" borderId="13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40" xfId="0" applyFont="1" applyBorder="1" applyAlignment="1">
      <alignment horizontal="center" vertical="center"/>
    </xf>
    <xf numFmtId="14" fontId="0" fillId="0" borderId="13" xfId="0" applyNumberFormat="1" applyFont="1" applyBorder="1" applyAlignment="1">
      <alignment horizontal="center" vertical="center"/>
    </xf>
    <xf numFmtId="14" fontId="0" fillId="0" borderId="1" xfId="0" applyNumberFormat="1" applyFont="1" applyBorder="1" applyAlignment="1">
      <alignment horizontal="center" vertical="center"/>
    </xf>
    <xf numFmtId="14" fontId="0" fillId="0" borderId="40" xfId="0" applyNumberFormat="1" applyFont="1" applyBorder="1" applyAlignment="1">
      <alignment horizontal="center" vertical="center"/>
    </xf>
    <xf numFmtId="0" fontId="0" fillId="0" borderId="51" xfId="0" applyFont="1" applyBorder="1" applyAlignment="1">
      <alignment horizontal="center" vertical="center"/>
    </xf>
    <xf numFmtId="0" fontId="0" fillId="0" borderId="30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59" xfId="0" applyFont="1" applyBorder="1" applyAlignment="1">
      <alignment horizontal="center" vertical="center"/>
    </xf>
    <xf numFmtId="0" fontId="0" fillId="0" borderId="62" xfId="0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5" xfId="0" applyFill="1" applyBorder="1" applyAlignment="1">
      <alignment horizontal="center" vertical="center" wrapText="1"/>
    </xf>
    <xf numFmtId="0" fontId="0" fillId="0" borderId="61" xfId="0" applyFont="1" applyBorder="1" applyAlignment="1">
      <alignment horizontal="center" vertical="center" textRotation="45"/>
    </xf>
    <xf numFmtId="0" fontId="0" fillId="0" borderId="61" xfId="0" applyFill="1" applyBorder="1" applyAlignment="1">
      <alignment horizontal="center" vertical="center"/>
    </xf>
    <xf numFmtId="0" fontId="0" fillId="0" borderId="39" xfId="0" applyFont="1" applyBorder="1" applyAlignment="1">
      <alignment horizontal="center" vertical="center"/>
    </xf>
    <xf numFmtId="0" fontId="0" fillId="0" borderId="66" xfId="0" applyFont="1" applyBorder="1" applyAlignment="1">
      <alignment horizontal="center" vertical="center"/>
    </xf>
    <xf numFmtId="0" fontId="0" fillId="0" borderId="64" xfId="0" applyFont="1" applyBorder="1" applyAlignment="1">
      <alignment horizontal="center" vertical="center"/>
    </xf>
    <xf numFmtId="0" fontId="0" fillId="0" borderId="31" xfId="0" applyFont="1" applyBorder="1" applyAlignment="1">
      <alignment horizontal="center" vertical="center"/>
    </xf>
    <xf numFmtId="0" fontId="0" fillId="0" borderId="23" xfId="0" applyFont="1" applyBorder="1" applyAlignment="1">
      <alignment horizontal="center" vertical="center"/>
    </xf>
    <xf numFmtId="0" fontId="0" fillId="0" borderId="44" xfId="0" applyFont="1" applyBorder="1" applyAlignment="1">
      <alignment horizontal="center" vertical="center"/>
    </xf>
    <xf numFmtId="0" fontId="0" fillId="0" borderId="65" xfId="0" applyFont="1" applyBorder="1" applyAlignment="1">
      <alignment horizontal="center" vertical="center"/>
    </xf>
    <xf numFmtId="14" fontId="0" fillId="0" borderId="61" xfId="0" applyNumberFormat="1" applyFont="1" applyBorder="1" applyAlignment="1">
      <alignment horizontal="center" vertical="center" wrapText="1"/>
    </xf>
    <xf numFmtId="14" fontId="0" fillId="0" borderId="1" xfId="0" applyNumberFormat="1" applyFont="1" applyBorder="1" applyAlignment="1">
      <alignment horizontal="center" vertical="center" wrapText="1"/>
    </xf>
    <xf numFmtId="14" fontId="0" fillId="0" borderId="40" xfId="0" applyNumberFormat="1" applyFont="1" applyBorder="1" applyAlignment="1">
      <alignment horizontal="center" vertical="center" wrapText="1"/>
    </xf>
    <xf numFmtId="0" fontId="0" fillId="0" borderId="61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/>
    </xf>
    <xf numFmtId="0" fontId="10" fillId="0" borderId="61" xfId="0" applyFont="1" applyBorder="1" applyAlignment="1">
      <alignment horizontal="center"/>
    </xf>
    <xf numFmtId="0" fontId="0" fillId="0" borderId="12" xfId="0" applyFont="1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0" fontId="0" fillId="0" borderId="46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textRotation="45"/>
    </xf>
    <xf numFmtId="14" fontId="0" fillId="0" borderId="2" xfId="0" applyNumberFormat="1" applyFont="1" applyBorder="1" applyAlignment="1">
      <alignment horizontal="center" vertical="center"/>
    </xf>
    <xf numFmtId="14" fontId="0" fillId="0" borderId="61" xfId="0" applyNumberFormat="1" applyFont="1" applyBorder="1" applyAlignment="1">
      <alignment horizontal="center" vertical="center"/>
    </xf>
    <xf numFmtId="0" fontId="10" fillId="0" borderId="17" xfId="0" applyFont="1" applyBorder="1" applyAlignment="1">
      <alignment horizontal="center"/>
    </xf>
    <xf numFmtId="0" fontId="10" fillId="0" borderId="18" xfId="0" applyFont="1" applyBorder="1" applyAlignment="1">
      <alignment horizontal="center"/>
    </xf>
    <xf numFmtId="0" fontId="10" fillId="0" borderId="19" xfId="0" applyFont="1" applyBorder="1" applyAlignment="1">
      <alignment horizontal="center"/>
    </xf>
    <xf numFmtId="0" fontId="0" fillId="0" borderId="52" xfId="0" applyFont="1" applyBorder="1" applyAlignment="1">
      <alignment horizontal="center" vertical="center"/>
    </xf>
    <xf numFmtId="0" fontId="0" fillId="0" borderId="67" xfId="0" applyFont="1" applyBorder="1" applyAlignment="1">
      <alignment horizontal="center" vertical="center" textRotation="45"/>
    </xf>
    <xf numFmtId="0" fontId="0" fillId="0" borderId="68" xfId="0" applyFont="1" applyBorder="1" applyAlignment="1">
      <alignment horizontal="center" vertical="center" textRotation="45"/>
    </xf>
    <xf numFmtId="0" fontId="0" fillId="0" borderId="67" xfId="0" applyFont="1" applyBorder="1" applyAlignment="1">
      <alignment horizontal="center" vertical="center" wrapText="1"/>
    </xf>
    <xf numFmtId="0" fontId="0" fillId="0" borderId="70" xfId="0" applyFont="1" applyBorder="1" applyAlignment="1">
      <alignment horizontal="center" vertical="center" wrapText="1"/>
    </xf>
    <xf numFmtId="0" fontId="0" fillId="0" borderId="51" xfId="0" applyFont="1" applyBorder="1" applyAlignment="1">
      <alignment horizontal="center" vertical="center" textRotation="45"/>
    </xf>
    <xf numFmtId="0" fontId="0" fillId="0" borderId="70" xfId="0" applyFont="1" applyBorder="1" applyAlignment="1">
      <alignment horizontal="center" vertical="center" textRotation="45"/>
    </xf>
    <xf numFmtId="14" fontId="0" fillId="0" borderId="13" xfId="0" applyNumberFormat="1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/>
    </xf>
    <xf numFmtId="0" fontId="0" fillId="0" borderId="62" xfId="0" applyFont="1" applyBorder="1" applyAlignment="1">
      <alignment horizontal="center" vertical="center"/>
    </xf>
    <xf numFmtId="14" fontId="0" fillId="0" borderId="5" xfId="0" applyNumberFormat="1" applyFont="1" applyBorder="1" applyAlignment="1">
      <alignment horizontal="center" vertical="center" wrapText="1"/>
    </xf>
    <xf numFmtId="0" fontId="0" fillId="0" borderId="68" xfId="0" applyFont="1" applyBorder="1" applyAlignment="1">
      <alignment horizontal="center" vertical="center" wrapText="1"/>
    </xf>
    <xf numFmtId="0" fontId="0" fillId="0" borderId="20" xfId="0" applyFont="1" applyBorder="1" applyAlignment="1">
      <alignment horizontal="center" vertical="center"/>
    </xf>
    <xf numFmtId="14" fontId="0" fillId="0" borderId="21" xfId="0" applyNumberFormat="1" applyFont="1" applyBorder="1" applyAlignment="1">
      <alignment horizontal="center" vertical="center" wrapText="1"/>
    </xf>
    <xf numFmtId="0" fontId="0" fillId="0" borderId="21" xfId="0" applyFont="1" applyBorder="1" applyAlignment="1">
      <alignment horizontal="center" vertical="center"/>
    </xf>
    <xf numFmtId="170" fontId="0" fillId="0" borderId="5" xfId="0" applyNumberFormat="1" applyBorder="1" applyAlignment="1">
      <alignment horizontal="right" vertical="center"/>
    </xf>
    <xf numFmtId="170" fontId="0" fillId="0" borderId="61" xfId="0" applyNumberFormat="1" applyBorder="1" applyAlignment="1">
      <alignment horizontal="right" vertical="center"/>
    </xf>
    <xf numFmtId="10" fontId="0" fillId="0" borderId="6" xfId="2" applyNumberFormat="1" applyFont="1" applyBorder="1" applyAlignment="1">
      <alignment horizontal="right" vertical="center"/>
    </xf>
    <xf numFmtId="10" fontId="0" fillId="0" borderId="63" xfId="2" applyNumberFormat="1" applyFont="1" applyBorder="1" applyAlignment="1">
      <alignment horizontal="right" vertical="center"/>
    </xf>
    <xf numFmtId="0" fontId="0" fillId="0" borderId="32" xfId="0" applyBorder="1" applyAlignment="1">
      <alignment horizontal="center" vertical="center"/>
    </xf>
    <xf numFmtId="0" fontId="0" fillId="0" borderId="75" xfId="0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62" xfId="0" applyFill="1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 wrapText="1"/>
    </xf>
    <xf numFmtId="14" fontId="0" fillId="0" borderId="61" xfId="0" applyNumberFormat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0" fillId="4" borderId="61" xfId="0" applyFill="1" applyBorder="1" applyAlignment="1">
      <alignment horizontal="center" vertical="center" wrapText="1"/>
    </xf>
    <xf numFmtId="0" fontId="10" fillId="0" borderId="36" xfId="0" applyFont="1" applyBorder="1" applyAlignment="1">
      <alignment horizontal="center" vertical="center"/>
    </xf>
    <xf numFmtId="0" fontId="10" fillId="0" borderId="37" xfId="0" applyFont="1" applyBorder="1" applyAlignment="1">
      <alignment horizontal="center" vertical="center"/>
    </xf>
    <xf numFmtId="0" fontId="10" fillId="0" borderId="47" xfId="0" applyFont="1" applyBorder="1" applyAlignment="1">
      <alignment horizontal="center" vertical="center"/>
    </xf>
    <xf numFmtId="0" fontId="0" fillId="4" borderId="13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21" xfId="0" applyFill="1" applyBorder="1" applyAlignment="1">
      <alignment horizontal="center" vertical="center" wrapText="1"/>
    </xf>
    <xf numFmtId="0" fontId="0" fillId="0" borderId="42" xfId="0" applyFont="1" applyBorder="1" applyAlignment="1">
      <alignment horizontal="center" vertical="center" textRotation="45"/>
    </xf>
    <xf numFmtId="0" fontId="0" fillId="0" borderId="31" xfId="0" applyFont="1" applyBorder="1" applyAlignment="1">
      <alignment horizontal="center" vertical="center" textRotation="45"/>
    </xf>
    <xf numFmtId="0" fontId="0" fillId="0" borderId="23" xfId="0" applyFont="1" applyBorder="1" applyAlignment="1">
      <alignment horizontal="center" vertical="center" textRotation="45"/>
    </xf>
    <xf numFmtId="0" fontId="0" fillId="0" borderId="71" xfId="0" applyFont="1" applyBorder="1" applyAlignment="1">
      <alignment horizontal="center" vertical="center" textRotation="45"/>
    </xf>
    <xf numFmtId="0" fontId="0" fillId="0" borderId="72" xfId="0" applyFont="1" applyBorder="1" applyAlignment="1">
      <alignment horizontal="center" vertical="center" textRotation="45"/>
    </xf>
    <xf numFmtId="0" fontId="0" fillId="0" borderId="24" xfId="0" applyFont="1" applyBorder="1" applyAlignment="1">
      <alignment horizontal="center" vertical="center" textRotation="45"/>
    </xf>
    <xf numFmtId="0" fontId="0" fillId="0" borderId="73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14" fontId="0" fillId="0" borderId="21" xfId="0" applyNumberFormat="1" applyBorder="1" applyAlignment="1">
      <alignment horizontal="center" vertical="center"/>
    </xf>
    <xf numFmtId="0" fontId="0" fillId="0" borderId="5" xfId="0" applyBorder="1" applyAlignment="1">
      <alignment horizontal="right" vertical="center"/>
    </xf>
    <xf numFmtId="0" fontId="0" fillId="0" borderId="61" xfId="0" applyBorder="1" applyAlignment="1">
      <alignment horizontal="right" vertical="center"/>
    </xf>
    <xf numFmtId="0" fontId="0" fillId="0" borderId="73" xfId="0" applyBorder="1" applyAlignment="1">
      <alignment horizontal="center" vertical="center" wrapText="1"/>
    </xf>
    <xf numFmtId="0" fontId="0" fillId="0" borderId="33" xfId="0" applyBorder="1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  <xf numFmtId="0" fontId="0" fillId="0" borderId="44" xfId="0" applyBorder="1" applyAlignment="1">
      <alignment horizontal="center" vertical="center"/>
    </xf>
    <xf numFmtId="0" fontId="0" fillId="0" borderId="67" xfId="0" applyBorder="1" applyAlignment="1">
      <alignment horizontal="center" vertical="center"/>
    </xf>
    <xf numFmtId="0" fontId="0" fillId="0" borderId="68" xfId="0" applyBorder="1" applyAlignment="1">
      <alignment horizontal="center" vertical="center"/>
    </xf>
    <xf numFmtId="0" fontId="14" fillId="0" borderId="13" xfId="0" applyFont="1" applyFill="1" applyBorder="1" applyAlignment="1">
      <alignment horizontal="center" vertical="center" wrapText="1"/>
    </xf>
    <xf numFmtId="0" fontId="14" fillId="0" borderId="40" xfId="0" applyFont="1" applyFill="1" applyBorder="1" applyAlignment="1">
      <alignment horizontal="center" vertical="center" wrapText="1"/>
    </xf>
    <xf numFmtId="0" fontId="0" fillId="0" borderId="12" xfId="0" applyFill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0" fillId="0" borderId="20" xfId="0" applyFill="1" applyBorder="1" applyAlignment="1">
      <alignment horizontal="center" vertical="center"/>
    </xf>
    <xf numFmtId="0" fontId="0" fillId="0" borderId="59" xfId="0" applyBorder="1" applyAlignment="1">
      <alignment horizontal="center" vertical="center" wrapText="1"/>
    </xf>
    <xf numFmtId="0" fontId="0" fillId="0" borderId="51" xfId="0" applyBorder="1" applyAlignment="1">
      <alignment horizontal="center" vertical="center" wrapText="1"/>
    </xf>
    <xf numFmtId="0" fontId="13" fillId="0" borderId="67" xfId="0" applyFont="1" applyBorder="1" applyAlignment="1">
      <alignment horizontal="center" vertical="center" textRotation="45"/>
    </xf>
    <xf numFmtId="0" fontId="13" fillId="0" borderId="68" xfId="0" applyFont="1" applyBorder="1" applyAlignment="1">
      <alignment horizontal="center" vertical="center" textRotation="45"/>
    </xf>
    <xf numFmtId="0" fontId="13" fillId="0" borderId="70" xfId="0" applyFont="1" applyBorder="1" applyAlignment="1">
      <alignment horizontal="center" vertical="center" textRotation="45"/>
    </xf>
    <xf numFmtId="0" fontId="0" fillId="4" borderId="13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21" xfId="0" applyFill="1" applyBorder="1" applyAlignment="1">
      <alignment horizontal="center" vertical="center"/>
    </xf>
    <xf numFmtId="0" fontId="10" fillId="0" borderId="29" xfId="0" applyFont="1" applyBorder="1" applyAlignment="1">
      <alignment horizontal="center"/>
    </xf>
    <xf numFmtId="0" fontId="10" fillId="0" borderId="35" xfId="0" applyFont="1" applyBorder="1" applyAlignment="1">
      <alignment horizontal="center"/>
    </xf>
    <xf numFmtId="0" fontId="10" fillId="0" borderId="69" xfId="0" applyFont="1" applyBorder="1" applyAlignment="1">
      <alignment horizontal="center"/>
    </xf>
    <xf numFmtId="14" fontId="0" fillId="0" borderId="13" xfId="0" applyNumberForma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14" fontId="0" fillId="0" borderId="21" xfId="0" applyNumberFormat="1" applyBorder="1" applyAlignment="1">
      <alignment horizontal="center" vertical="center" wrapText="1"/>
    </xf>
    <xf numFmtId="0" fontId="0" fillId="0" borderId="59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21" xfId="0" applyFill="1" applyBorder="1" applyAlignment="1">
      <alignment horizontal="center" vertical="center"/>
    </xf>
    <xf numFmtId="0" fontId="0" fillId="0" borderId="39" xfId="0" applyFill="1" applyBorder="1" applyAlignment="1">
      <alignment horizontal="center" vertical="center"/>
    </xf>
    <xf numFmtId="0" fontId="0" fillId="0" borderId="66" xfId="0" applyFill="1" applyBorder="1" applyAlignment="1">
      <alignment horizontal="center" vertical="center"/>
    </xf>
    <xf numFmtId="0" fontId="0" fillId="0" borderId="69" xfId="0" applyFill="1" applyBorder="1" applyAlignment="1">
      <alignment horizontal="center" vertical="center"/>
    </xf>
    <xf numFmtId="0" fontId="13" fillId="0" borderId="71" xfId="0" applyFont="1" applyBorder="1" applyAlignment="1">
      <alignment horizontal="center" vertical="center" textRotation="45"/>
    </xf>
    <xf numFmtId="0" fontId="13" fillId="0" borderId="72" xfId="0" applyFont="1" applyBorder="1" applyAlignment="1">
      <alignment horizontal="center" vertical="center" textRotation="45"/>
    </xf>
    <xf numFmtId="0" fontId="13" fillId="0" borderId="44" xfId="0" applyFont="1" applyBorder="1" applyAlignment="1">
      <alignment horizontal="center" vertical="center" textRotation="45"/>
    </xf>
    <xf numFmtId="0" fontId="13" fillId="0" borderId="25" xfId="0" applyFont="1" applyBorder="1" applyAlignment="1">
      <alignment horizontal="center" vertical="center" textRotation="45"/>
    </xf>
    <xf numFmtId="0" fontId="0" fillId="0" borderId="67" xfId="0" applyBorder="1" applyAlignment="1">
      <alignment horizontal="center" vertical="center" wrapText="1"/>
    </xf>
    <xf numFmtId="0" fontId="0" fillId="0" borderId="68" xfId="0" applyBorder="1" applyAlignment="1">
      <alignment horizontal="center" vertical="center" wrapText="1"/>
    </xf>
    <xf numFmtId="0" fontId="0" fillId="0" borderId="70" xfId="0" applyBorder="1" applyAlignment="1">
      <alignment horizontal="center" vertical="center" wrapText="1"/>
    </xf>
    <xf numFmtId="0" fontId="10" fillId="0" borderId="30" xfId="0" applyFont="1" applyBorder="1" applyAlignment="1">
      <alignment horizontal="center" vertical="center" wrapText="1"/>
    </xf>
    <xf numFmtId="0" fontId="10" fillId="0" borderId="31" xfId="0" applyFont="1" applyBorder="1" applyAlignment="1">
      <alignment horizontal="center" vertical="center" wrapText="1"/>
    </xf>
    <xf numFmtId="0" fontId="10" fillId="0" borderId="46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0" fillId="4" borderId="40" xfId="0" applyFill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50" xfId="0" applyFont="1" applyBorder="1" applyAlignment="1">
      <alignment horizontal="center" vertical="center" wrapText="1"/>
    </xf>
    <xf numFmtId="0" fontId="10" fillId="0" borderId="51" xfId="0" applyFont="1" applyBorder="1" applyAlignment="1">
      <alignment horizontal="center" vertical="center" wrapText="1"/>
    </xf>
    <xf numFmtId="0" fontId="10" fillId="0" borderId="29" xfId="0" applyFont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0" borderId="6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4" borderId="40" xfId="0" applyFill="1" applyBorder="1" applyAlignment="1">
      <alignment horizontal="center" vertical="center" wrapText="1"/>
    </xf>
    <xf numFmtId="0" fontId="0" fillId="0" borderId="73" xfId="0" applyFont="1" applyBorder="1" applyAlignment="1">
      <alignment horizontal="center" vertical="center" wrapText="1"/>
    </xf>
    <xf numFmtId="0" fontId="0" fillId="0" borderId="33" xfId="0" applyFont="1" applyBorder="1" applyAlignment="1">
      <alignment horizontal="center" vertical="center" wrapText="1"/>
    </xf>
    <xf numFmtId="0" fontId="0" fillId="0" borderId="34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 wrapText="1"/>
    </xf>
    <xf numFmtId="14" fontId="0" fillId="0" borderId="10" xfId="0" applyNumberFormat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10" xfId="0" applyFill="1" applyBorder="1" applyAlignment="1">
      <alignment horizontal="center" vertical="center" wrapText="1"/>
    </xf>
    <xf numFmtId="14" fontId="0" fillId="0" borderId="5" xfId="0" applyNumberFormat="1" applyFont="1" applyBorder="1" applyAlignment="1">
      <alignment horizontal="center" wrapText="1"/>
    </xf>
    <xf numFmtId="14" fontId="0" fillId="0" borderId="2" xfId="0" applyNumberFormat="1" applyFont="1" applyBorder="1" applyAlignment="1">
      <alignment horizontal="center" wrapText="1"/>
    </xf>
    <xf numFmtId="14" fontId="0" fillId="0" borderId="10" xfId="0" applyNumberFormat="1" applyFont="1" applyBorder="1" applyAlignment="1">
      <alignment horizontal="center" wrapText="1"/>
    </xf>
    <xf numFmtId="0" fontId="0" fillId="4" borderId="66" xfId="0" applyFill="1" applyBorder="1" applyAlignment="1">
      <alignment horizontal="center" vertical="center"/>
    </xf>
    <xf numFmtId="0" fontId="0" fillId="4" borderId="69" xfId="0" applyFill="1" applyBorder="1" applyAlignment="1">
      <alignment horizontal="center" vertical="center"/>
    </xf>
    <xf numFmtId="0" fontId="0" fillId="0" borderId="70" xfId="0" applyBorder="1" applyAlignment="1">
      <alignment horizontal="center" vertical="center"/>
    </xf>
    <xf numFmtId="0" fontId="10" fillId="0" borderId="49" xfId="0" applyFont="1" applyBorder="1" applyAlignment="1">
      <alignment horizontal="center"/>
    </xf>
    <xf numFmtId="14" fontId="0" fillId="0" borderId="21" xfId="0" applyNumberFormat="1" applyFont="1" applyBorder="1" applyAlignment="1">
      <alignment horizontal="center" vertical="center"/>
    </xf>
    <xf numFmtId="0" fontId="0" fillId="0" borderId="61" xfId="0" applyFont="1" applyBorder="1" applyAlignment="1">
      <alignment horizontal="center" vertical="center" wrapText="1"/>
    </xf>
    <xf numFmtId="0" fontId="0" fillId="0" borderId="21" xfId="0" applyFont="1" applyBorder="1" applyAlignment="1">
      <alignment horizontal="center" vertical="center" wrapText="1"/>
    </xf>
    <xf numFmtId="0" fontId="0" fillId="0" borderId="29" xfId="0" applyFont="1" applyBorder="1" applyAlignment="1">
      <alignment horizontal="center" vertical="center"/>
    </xf>
    <xf numFmtId="0" fontId="0" fillId="4" borderId="5" xfId="0" applyFont="1" applyFill="1" applyBorder="1" applyAlignment="1">
      <alignment horizontal="center" vertical="center"/>
    </xf>
    <xf numFmtId="0" fontId="0" fillId="4" borderId="2" xfId="0" applyFont="1" applyFill="1" applyBorder="1" applyAlignment="1">
      <alignment horizontal="center" vertical="center"/>
    </xf>
    <xf numFmtId="0" fontId="10" fillId="0" borderId="0" xfId="0" applyFont="1" applyBorder="1" applyAlignment="1">
      <alignment horizontal="center"/>
    </xf>
    <xf numFmtId="0" fontId="0" fillId="0" borderId="66" xfId="0" applyBorder="1" applyAlignment="1">
      <alignment horizontal="center" vertical="center"/>
    </xf>
    <xf numFmtId="0" fontId="0" fillId="0" borderId="64" xfId="0" applyBorder="1" applyAlignment="1">
      <alignment horizontal="center" vertical="center"/>
    </xf>
    <xf numFmtId="0" fontId="0" fillId="0" borderId="73" xfId="0" applyFont="1" applyBorder="1" applyAlignment="1">
      <alignment horizontal="center" vertical="center"/>
    </xf>
    <xf numFmtId="0" fontId="0" fillId="0" borderId="33" xfId="0" applyFont="1" applyBorder="1" applyAlignment="1">
      <alignment horizontal="center" vertical="center"/>
    </xf>
    <xf numFmtId="0" fontId="0" fillId="0" borderId="34" xfId="0" applyFont="1" applyBorder="1" applyAlignment="1">
      <alignment horizontal="center" vertical="center"/>
    </xf>
    <xf numFmtId="0" fontId="0" fillId="4" borderId="10" xfId="0" applyFont="1" applyFill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/>
    </xf>
    <xf numFmtId="14" fontId="0" fillId="0" borderId="45" xfId="0" applyNumberFormat="1" applyBorder="1" applyAlignment="1">
      <alignment horizontal="center" vertical="center"/>
    </xf>
    <xf numFmtId="14" fontId="0" fillId="0" borderId="41" xfId="0" applyNumberFormat="1" applyBorder="1" applyAlignment="1">
      <alignment horizontal="center" vertical="center"/>
    </xf>
    <xf numFmtId="0" fontId="0" fillId="0" borderId="73" xfId="0" applyFont="1" applyBorder="1" applyAlignment="1">
      <alignment horizontal="center" vertical="center" textRotation="45"/>
    </xf>
    <xf numFmtId="0" fontId="0" fillId="0" borderId="33" xfId="0" applyFont="1" applyBorder="1" applyAlignment="1">
      <alignment horizontal="center" vertical="center" textRotation="45"/>
    </xf>
    <xf numFmtId="0" fontId="0" fillId="0" borderId="34" xfId="0" applyFont="1" applyBorder="1" applyAlignment="1">
      <alignment horizontal="center" vertical="center" textRotation="45"/>
    </xf>
    <xf numFmtId="0" fontId="10" fillId="0" borderId="0" xfId="0" applyFont="1" applyFill="1" applyBorder="1" applyAlignment="1">
      <alignment horizontal="center"/>
    </xf>
    <xf numFmtId="0" fontId="0" fillId="0" borderId="29" xfId="0" applyBorder="1" applyAlignment="1">
      <alignment horizontal="center" vertical="center" wrapText="1"/>
    </xf>
    <xf numFmtId="0" fontId="0" fillId="0" borderId="42" xfId="0" applyBorder="1" applyAlignment="1">
      <alignment horizontal="center" vertical="center" wrapText="1"/>
    </xf>
    <xf numFmtId="0" fontId="0" fillId="0" borderId="31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4" borderId="13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4" borderId="21" xfId="0" applyFont="1" applyFill="1" applyBorder="1" applyAlignment="1">
      <alignment horizontal="center" vertical="center"/>
    </xf>
    <xf numFmtId="170" fontId="0" fillId="0" borderId="0" xfId="0" applyNumberFormat="1" applyBorder="1" applyAlignment="1">
      <alignment horizontal="right" vertical="center"/>
    </xf>
    <xf numFmtId="14" fontId="0" fillId="0" borderId="5" xfId="0" applyNumberFormat="1" applyFont="1" applyBorder="1" applyAlignment="1">
      <alignment horizontal="center" vertical="center"/>
    </xf>
    <xf numFmtId="14" fontId="0" fillId="0" borderId="10" xfId="0" applyNumberFormat="1" applyFont="1" applyBorder="1" applyAlignment="1">
      <alignment horizontal="center" vertical="center"/>
    </xf>
    <xf numFmtId="0" fontId="0" fillId="4" borderId="61" xfId="0" applyFont="1" applyFill="1" applyBorder="1" applyAlignment="1">
      <alignment horizontal="center" vertical="center"/>
    </xf>
    <xf numFmtId="0" fontId="0" fillId="0" borderId="68" xfId="0" applyFont="1" applyBorder="1" applyAlignment="1">
      <alignment horizontal="center" vertical="center"/>
    </xf>
    <xf numFmtId="0" fontId="0" fillId="0" borderId="75" xfId="0" applyFont="1" applyBorder="1" applyAlignment="1">
      <alignment horizontal="center" vertical="center"/>
    </xf>
    <xf numFmtId="0" fontId="0" fillId="0" borderId="76" xfId="0" applyFont="1" applyBorder="1" applyAlignment="1">
      <alignment horizontal="center" vertical="center" textRotation="45"/>
    </xf>
    <xf numFmtId="0" fontId="0" fillId="0" borderId="0" xfId="0" applyFont="1" applyBorder="1" applyAlignment="1">
      <alignment horizontal="center" vertical="center" textRotation="45"/>
    </xf>
    <xf numFmtId="14" fontId="0" fillId="0" borderId="2" xfId="0" applyNumberFormat="1" applyFont="1" applyBorder="1" applyAlignment="1">
      <alignment horizontal="center" vertical="center" wrapText="1"/>
    </xf>
    <xf numFmtId="0" fontId="0" fillId="0" borderId="13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45" xfId="0" applyFont="1" applyBorder="1" applyAlignment="1">
      <alignment horizontal="center" vertical="center"/>
    </xf>
    <xf numFmtId="0" fontId="0" fillId="0" borderId="75" xfId="0" applyFont="1" applyBorder="1" applyAlignment="1">
      <alignment horizontal="center" vertical="center" textRotation="45"/>
    </xf>
    <xf numFmtId="0" fontId="0" fillId="0" borderId="67" xfId="0" applyFont="1" applyBorder="1" applyAlignment="1">
      <alignment horizontal="center" vertical="center"/>
    </xf>
    <xf numFmtId="0" fontId="0" fillId="0" borderId="70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170" fontId="0" fillId="0" borderId="1" xfId="0" applyNumberFormat="1" applyBorder="1" applyAlignment="1">
      <alignment horizontal="right" vertical="center"/>
    </xf>
    <xf numFmtId="170" fontId="0" fillId="0" borderId="21" xfId="0" applyNumberFormat="1" applyBorder="1" applyAlignment="1">
      <alignment horizontal="right" vertical="center"/>
    </xf>
    <xf numFmtId="10" fontId="0" fillId="0" borderId="16" xfId="2" applyNumberFormat="1" applyFont="1" applyBorder="1" applyAlignment="1">
      <alignment horizontal="right" vertical="center"/>
    </xf>
    <xf numFmtId="10" fontId="0" fillId="0" borderId="22" xfId="2" applyNumberFormat="1" applyFont="1" applyBorder="1" applyAlignment="1">
      <alignment horizontal="right" vertical="center"/>
    </xf>
    <xf numFmtId="0" fontId="0" fillId="0" borderId="21" xfId="0" applyFill="1" applyBorder="1" applyAlignment="1">
      <alignment horizontal="center" vertical="center" wrapText="1"/>
    </xf>
    <xf numFmtId="0" fontId="0" fillId="0" borderId="25" xfId="0" applyFont="1" applyBorder="1" applyAlignment="1">
      <alignment horizontal="center" vertical="center"/>
    </xf>
    <xf numFmtId="0" fontId="0" fillId="0" borderId="55" xfId="0" applyFont="1" applyBorder="1" applyAlignment="1">
      <alignment horizontal="center" vertical="center" textRotation="45"/>
    </xf>
    <xf numFmtId="0" fontId="0" fillId="0" borderId="46" xfId="0" applyFill="1" applyBorder="1" applyAlignment="1">
      <alignment horizontal="center" vertical="center"/>
    </xf>
    <xf numFmtId="0" fontId="14" fillId="0" borderId="61" xfId="0" applyFont="1" applyFill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center" vertical="center" wrapText="1"/>
    </xf>
    <xf numFmtId="0" fontId="14" fillId="0" borderId="21" xfId="0" applyFont="1" applyFill="1" applyBorder="1" applyAlignment="1">
      <alignment horizontal="center" vertical="center" wrapText="1"/>
    </xf>
    <xf numFmtId="0" fontId="10" fillId="0" borderId="67" xfId="0" applyFont="1" applyBorder="1" applyAlignment="1">
      <alignment horizontal="center" vertical="center" wrapText="1"/>
    </xf>
    <xf numFmtId="0" fontId="10" fillId="0" borderId="68" xfId="0" applyFont="1" applyBorder="1" applyAlignment="1">
      <alignment horizontal="center" vertical="center" wrapText="1"/>
    </xf>
    <xf numFmtId="0" fontId="10" fillId="0" borderId="70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3" fillId="0" borderId="73" xfId="0" applyFont="1" applyBorder="1" applyAlignment="1">
      <alignment horizontal="center" vertical="center" textRotation="45"/>
    </xf>
    <xf numFmtId="0" fontId="13" fillId="0" borderId="32" xfId="0" applyFont="1" applyBorder="1" applyAlignment="1">
      <alignment horizontal="center" vertical="center" textRotation="45"/>
    </xf>
    <xf numFmtId="0" fontId="13" fillId="0" borderId="33" xfId="0" applyFont="1" applyBorder="1" applyAlignment="1">
      <alignment horizontal="center" vertical="center" textRotation="45"/>
    </xf>
    <xf numFmtId="0" fontId="13" fillId="0" borderId="34" xfId="0" applyFont="1" applyBorder="1" applyAlignment="1">
      <alignment horizontal="center" vertical="center" textRotation="45"/>
    </xf>
    <xf numFmtId="0" fontId="10" fillId="0" borderId="30" xfId="0" applyFont="1" applyBorder="1" applyAlignment="1">
      <alignment horizontal="center" vertical="center"/>
    </xf>
    <xf numFmtId="0" fontId="10" fillId="0" borderId="23" xfId="0" applyFont="1" applyBorder="1" applyAlignment="1">
      <alignment horizontal="center" vertical="center"/>
    </xf>
    <xf numFmtId="0" fontId="0" fillId="0" borderId="64" xfId="0" applyFill="1" applyBorder="1" applyAlignment="1">
      <alignment horizontal="center" vertical="center"/>
    </xf>
    <xf numFmtId="0" fontId="0" fillId="0" borderId="25" xfId="0" applyFill="1" applyBorder="1" applyAlignment="1">
      <alignment horizontal="center" vertical="center"/>
    </xf>
    <xf numFmtId="0" fontId="10" fillId="0" borderId="59" xfId="0" applyFont="1" applyBorder="1" applyAlignment="1">
      <alignment horizontal="center" vertical="center" wrapText="1"/>
    </xf>
    <xf numFmtId="0" fontId="10" fillId="0" borderId="67" xfId="0" applyFont="1" applyBorder="1" applyAlignment="1">
      <alignment horizontal="center" vertical="center"/>
    </xf>
    <xf numFmtId="0" fontId="10" fillId="0" borderId="68" xfId="0" applyFont="1" applyBorder="1" applyAlignment="1">
      <alignment horizontal="center" vertical="center"/>
    </xf>
    <xf numFmtId="0" fontId="10" fillId="0" borderId="70" xfId="0" applyFont="1" applyBorder="1" applyAlignment="1">
      <alignment horizontal="center" vertical="center"/>
    </xf>
    <xf numFmtId="0" fontId="0" fillId="0" borderId="43" xfId="0" applyFill="1" applyBorder="1" applyAlignment="1">
      <alignment horizontal="center" vertical="center"/>
    </xf>
    <xf numFmtId="0" fontId="0" fillId="0" borderId="44" xfId="0" applyFill="1" applyBorder="1" applyAlignment="1">
      <alignment horizontal="center" vertical="center"/>
    </xf>
    <xf numFmtId="0" fontId="10" fillId="0" borderId="42" xfId="0" applyFont="1" applyBorder="1" applyAlignment="1">
      <alignment horizontal="center" vertical="center" wrapText="1"/>
    </xf>
    <xf numFmtId="0" fontId="10" fillId="0" borderId="23" xfId="0" applyFont="1" applyBorder="1" applyAlignment="1">
      <alignment horizontal="center" vertical="center" wrapText="1"/>
    </xf>
    <xf numFmtId="0" fontId="0" fillId="0" borderId="39" xfId="0" applyBorder="1" applyAlignment="1">
      <alignment horizontal="center" vertical="center"/>
    </xf>
    <xf numFmtId="0" fontId="0" fillId="0" borderId="69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10" fillId="0" borderId="73" xfId="0" applyFont="1" applyBorder="1" applyAlignment="1">
      <alignment horizontal="center" vertical="center"/>
    </xf>
    <xf numFmtId="0" fontId="10" fillId="0" borderId="33" xfId="0" applyFont="1" applyBorder="1" applyAlignment="1">
      <alignment horizontal="center" vertical="center"/>
    </xf>
    <xf numFmtId="0" fontId="10" fillId="0" borderId="34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55" xfId="0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10" fillId="0" borderId="32" xfId="0" applyFont="1" applyBorder="1" applyAlignment="1">
      <alignment horizontal="center" vertical="center"/>
    </xf>
    <xf numFmtId="0" fontId="10" fillId="0" borderId="75" xfId="0" applyFont="1" applyBorder="1" applyAlignment="1">
      <alignment horizontal="center" vertical="center"/>
    </xf>
    <xf numFmtId="0" fontId="0" fillId="0" borderId="50" xfId="0" applyFont="1" applyBorder="1" applyAlignment="1">
      <alignment horizontal="center" vertical="center" textRotation="45"/>
    </xf>
    <xf numFmtId="0" fontId="0" fillId="0" borderId="45" xfId="0" applyFill="1" applyBorder="1" applyAlignment="1">
      <alignment horizontal="center" vertical="center" wrapText="1"/>
    </xf>
    <xf numFmtId="0" fontId="0" fillId="0" borderId="41" xfId="0" applyFill="1" applyBorder="1" applyAlignment="1">
      <alignment horizontal="center" vertical="center" wrapText="1"/>
    </xf>
    <xf numFmtId="0" fontId="0" fillId="0" borderId="59" xfId="0" applyFont="1" applyBorder="1" applyAlignment="1">
      <alignment horizontal="center" vertical="center" wrapText="1"/>
    </xf>
    <xf numFmtId="0" fontId="0" fillId="0" borderId="51" xfId="0" applyFont="1" applyBorder="1" applyAlignment="1">
      <alignment horizontal="center" vertical="center" wrapText="1"/>
    </xf>
    <xf numFmtId="0" fontId="0" fillId="0" borderId="29" xfId="0" applyFont="1" applyBorder="1" applyAlignment="1">
      <alignment horizontal="center" vertical="center" wrapText="1"/>
    </xf>
    <xf numFmtId="0" fontId="0" fillId="0" borderId="32" xfId="0" applyFont="1" applyBorder="1" applyAlignment="1">
      <alignment horizontal="center" vertical="center" textRotation="45"/>
    </xf>
    <xf numFmtId="0" fontId="0" fillId="0" borderId="40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10" xfId="0" applyFont="1" applyFill="1" applyBorder="1" applyAlignment="1">
      <alignment horizontal="center" vertical="center"/>
    </xf>
    <xf numFmtId="14" fontId="0" fillId="0" borderId="10" xfId="0" applyNumberFormat="1" applyFont="1" applyBorder="1" applyAlignment="1">
      <alignment horizontal="center" vertical="center" wrapText="1"/>
    </xf>
    <xf numFmtId="0" fontId="0" fillId="0" borderId="5" xfId="0" applyFont="1" applyFill="1" applyBorder="1" applyAlignment="1">
      <alignment horizontal="center" vertical="center"/>
    </xf>
    <xf numFmtId="0" fontId="0" fillId="0" borderId="21" xfId="0" applyFont="1" applyFill="1" applyBorder="1" applyAlignment="1">
      <alignment horizontal="center" vertical="center"/>
    </xf>
    <xf numFmtId="0" fontId="0" fillId="0" borderId="42" xfId="0" applyFont="1" applyBorder="1" applyAlignment="1">
      <alignment horizontal="center" vertical="center" wrapText="1"/>
    </xf>
    <xf numFmtId="0" fontId="0" fillId="0" borderId="23" xfId="0" applyFont="1" applyBorder="1" applyAlignment="1">
      <alignment horizontal="center" vertical="center" wrapText="1"/>
    </xf>
    <xf numFmtId="14" fontId="0" fillId="0" borderId="40" xfId="0" applyNumberFormat="1" applyBorder="1" applyAlignment="1">
      <alignment horizontal="center" vertical="center" wrapText="1"/>
    </xf>
    <xf numFmtId="0" fontId="0" fillId="0" borderId="67" xfId="0" applyBorder="1" applyAlignment="1">
      <alignment horizontal="center" vertical="center" textRotation="45"/>
    </xf>
    <xf numFmtId="0" fontId="0" fillId="0" borderId="68" xfId="0" applyBorder="1" applyAlignment="1">
      <alignment horizontal="center" vertical="center" textRotation="45"/>
    </xf>
    <xf numFmtId="0" fontId="0" fillId="0" borderId="70" xfId="0" applyBorder="1" applyAlignment="1">
      <alignment horizontal="center" vertical="center" textRotation="45"/>
    </xf>
    <xf numFmtId="0" fontId="0" fillId="0" borderId="20" xfId="0" applyBorder="1" applyAlignment="1">
      <alignment horizontal="center" vertical="center"/>
    </xf>
    <xf numFmtId="0" fontId="16" fillId="0" borderId="59" xfId="0" applyFont="1" applyFill="1" applyBorder="1" applyAlignment="1">
      <alignment horizontal="center" vertical="center" wrapText="1"/>
    </xf>
    <xf numFmtId="0" fontId="16" fillId="0" borderId="51" xfId="0" applyFont="1" applyFill="1" applyBorder="1" applyAlignment="1">
      <alignment horizontal="center" vertical="center" wrapText="1"/>
    </xf>
    <xf numFmtId="0" fontId="16" fillId="0" borderId="29" xfId="0" applyFont="1" applyFill="1" applyBorder="1" applyAlignment="1">
      <alignment horizontal="center" vertical="center" wrapText="1"/>
    </xf>
    <xf numFmtId="0" fontId="16" fillId="0" borderId="12" xfId="0" applyFont="1" applyFill="1" applyBorder="1" applyAlignment="1">
      <alignment horizontal="center" vertical="center" wrapText="1"/>
    </xf>
    <xf numFmtId="0" fontId="16" fillId="0" borderId="15" xfId="0" applyFont="1" applyFill="1" applyBorder="1" applyAlignment="1">
      <alignment horizontal="center" vertical="center" wrapText="1"/>
    </xf>
    <xf numFmtId="0" fontId="16" fillId="0" borderId="20" xfId="0" applyFont="1" applyFill="1" applyBorder="1" applyAlignment="1">
      <alignment horizontal="center" vertical="center" wrapText="1"/>
    </xf>
    <xf numFmtId="0" fontId="16" fillId="0" borderId="13" xfId="0" applyFont="1" applyFill="1" applyBorder="1" applyAlignment="1">
      <alignment horizontal="center" vertical="center" wrapText="1"/>
    </xf>
    <xf numFmtId="0" fontId="16" fillId="0" borderId="1" xfId="0" applyFont="1" applyFill="1" applyBorder="1" applyAlignment="1">
      <alignment horizontal="center" vertical="center" wrapText="1"/>
    </xf>
    <xf numFmtId="0" fontId="16" fillId="0" borderId="21" xfId="0" applyFont="1" applyFill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10" fillId="0" borderId="29" xfId="0" applyFont="1" applyBorder="1" applyAlignment="1">
      <alignment horizontal="center" wrapText="1"/>
    </xf>
    <xf numFmtId="0" fontId="10" fillId="0" borderId="35" xfId="0" applyFont="1" applyBorder="1" applyAlignment="1">
      <alignment horizontal="center" wrapText="1"/>
    </xf>
    <xf numFmtId="0" fontId="10" fillId="0" borderId="69" xfId="0" applyFont="1" applyBorder="1" applyAlignment="1">
      <alignment horizontal="center" wrapText="1"/>
    </xf>
    <xf numFmtId="14" fontId="0" fillId="0" borderId="14" xfId="0" applyNumberFormat="1" applyBorder="1" applyAlignment="1">
      <alignment horizontal="center" vertical="center" wrapText="1"/>
    </xf>
    <xf numFmtId="14" fontId="0" fillId="0" borderId="16" xfId="0" applyNumberFormat="1" applyBorder="1" applyAlignment="1">
      <alignment horizontal="center" vertical="center" wrapText="1"/>
    </xf>
    <xf numFmtId="14" fontId="0" fillId="0" borderId="22" xfId="0" applyNumberFormat="1" applyBorder="1" applyAlignment="1">
      <alignment horizontal="center" vertical="center" wrapText="1"/>
    </xf>
    <xf numFmtId="0" fontId="13" fillId="0" borderId="31" xfId="0" applyFont="1" applyBorder="1" applyAlignment="1">
      <alignment horizontal="center" vertical="center" textRotation="45"/>
    </xf>
    <xf numFmtId="0" fontId="10" fillId="0" borderId="35" xfId="0" applyFont="1" applyBorder="1" applyAlignment="1">
      <alignment horizontal="center" vertical="center"/>
    </xf>
    <xf numFmtId="0" fontId="10" fillId="0" borderId="69" xfId="0" applyFont="1" applyBorder="1" applyAlignment="1">
      <alignment horizontal="center" vertical="center"/>
    </xf>
    <xf numFmtId="0" fontId="0" fillId="0" borderId="75" xfId="0" applyFont="1" applyBorder="1" applyAlignment="1">
      <alignment horizontal="center" vertical="center" wrapText="1"/>
    </xf>
    <xf numFmtId="0" fontId="0" fillId="0" borderId="61" xfId="0" applyFont="1" applyFill="1" applyBorder="1" applyAlignment="1">
      <alignment horizontal="center" vertical="center"/>
    </xf>
    <xf numFmtId="0" fontId="0" fillId="0" borderId="69" xfId="0" applyFont="1" applyBorder="1" applyAlignment="1">
      <alignment horizontal="center" vertical="center"/>
    </xf>
    <xf numFmtId="0" fontId="0" fillId="0" borderId="32" xfId="0" applyFont="1" applyBorder="1" applyAlignment="1">
      <alignment horizontal="center" vertical="center" wrapText="1"/>
    </xf>
    <xf numFmtId="0" fontId="0" fillId="0" borderId="43" xfId="0" applyFont="1" applyBorder="1" applyAlignment="1">
      <alignment horizontal="center" vertical="center"/>
    </xf>
    <xf numFmtId="0" fontId="0" fillId="0" borderId="41" xfId="0" applyFont="1" applyBorder="1" applyAlignment="1">
      <alignment horizontal="center" vertical="center"/>
    </xf>
    <xf numFmtId="0" fontId="10" fillId="0" borderId="49" xfId="0" applyFont="1" applyBorder="1" applyAlignment="1">
      <alignment horizontal="center" wrapText="1"/>
    </xf>
    <xf numFmtId="0" fontId="0" fillId="0" borderId="75" xfId="0" applyBorder="1" applyAlignment="1">
      <alignment horizontal="center" vertical="center" wrapText="1"/>
    </xf>
    <xf numFmtId="0" fontId="0" fillId="0" borderId="59" xfId="0" applyFont="1" applyBorder="1" applyAlignment="1">
      <alignment horizontal="center" vertical="center" textRotation="45"/>
    </xf>
    <xf numFmtId="0" fontId="0" fillId="0" borderId="46" xfId="0" applyFont="1" applyFill="1" applyBorder="1" applyAlignment="1">
      <alignment horizontal="center" vertical="center"/>
    </xf>
    <xf numFmtId="0" fontId="0" fillId="0" borderId="7" xfId="0" applyFont="1" applyFill="1" applyBorder="1" applyAlignment="1">
      <alignment horizontal="center" vertical="center"/>
    </xf>
    <xf numFmtId="0" fontId="0" fillId="0" borderId="9" xfId="0" applyFont="1" applyFill="1" applyBorder="1" applyAlignment="1">
      <alignment horizontal="center" vertical="center"/>
    </xf>
    <xf numFmtId="0" fontId="0" fillId="0" borderId="30" xfId="0" applyFont="1" applyBorder="1" applyAlignment="1">
      <alignment horizontal="center" vertical="center" textRotation="45"/>
    </xf>
    <xf numFmtId="0" fontId="0" fillId="0" borderId="40" xfId="0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center" wrapText="1"/>
    </xf>
    <xf numFmtId="0" fontId="0" fillId="0" borderId="10" xfId="0" applyFont="1" applyFill="1" applyBorder="1" applyAlignment="1">
      <alignment horizontal="center" vertical="center" wrapText="1"/>
    </xf>
    <xf numFmtId="0" fontId="13" fillId="0" borderId="55" xfId="0" applyFont="1" applyBorder="1" applyAlignment="1">
      <alignment horizontal="center" vertical="center" textRotation="45"/>
    </xf>
    <xf numFmtId="0" fontId="16" fillId="0" borderId="67" xfId="0" applyFont="1" applyFill="1" applyBorder="1" applyAlignment="1">
      <alignment horizontal="center" vertical="center" wrapText="1"/>
    </xf>
    <xf numFmtId="0" fontId="16" fillId="0" borderId="68" xfId="0" applyFont="1" applyFill="1" applyBorder="1" applyAlignment="1">
      <alignment horizontal="center" vertical="center" wrapText="1"/>
    </xf>
    <xf numFmtId="0" fontId="16" fillId="0" borderId="70" xfId="0" applyFont="1" applyFill="1" applyBorder="1" applyAlignment="1">
      <alignment horizontal="center" vertical="center" wrapText="1"/>
    </xf>
    <xf numFmtId="0" fontId="16" fillId="0" borderId="4" xfId="0" applyFont="1" applyFill="1" applyBorder="1" applyAlignment="1">
      <alignment horizontal="center" vertical="center" wrapText="1"/>
    </xf>
    <xf numFmtId="0" fontId="16" fillId="0" borderId="7" xfId="0" applyFont="1" applyFill="1" applyBorder="1" applyAlignment="1">
      <alignment horizontal="center" vertical="center" wrapText="1"/>
    </xf>
    <xf numFmtId="0" fontId="16" fillId="0" borderId="9" xfId="0" applyFont="1" applyFill="1" applyBorder="1" applyAlignment="1">
      <alignment horizontal="center" vertical="center" wrapText="1"/>
    </xf>
    <xf numFmtId="0" fontId="16" fillId="0" borderId="40" xfId="0" applyFont="1" applyFill="1" applyBorder="1" applyAlignment="1">
      <alignment horizontal="center" vertical="center" wrapText="1"/>
    </xf>
    <xf numFmtId="0" fontId="0" fillId="0" borderId="4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textRotation="45"/>
    </xf>
    <xf numFmtId="0" fontId="0" fillId="0" borderId="35" xfId="0" applyBorder="1" applyAlignment="1">
      <alignment horizontal="center" vertical="center" textRotation="45"/>
    </xf>
    <xf numFmtId="14" fontId="16" fillId="0" borderId="1" xfId="0" applyNumberFormat="1" applyFont="1" applyFill="1" applyBorder="1" applyAlignment="1">
      <alignment horizontal="center" vertical="center" wrapText="1"/>
    </xf>
    <xf numFmtId="0" fontId="10" fillId="0" borderId="36" xfId="0" applyFont="1" applyBorder="1" applyAlignment="1">
      <alignment horizontal="center" wrapText="1"/>
    </xf>
    <xf numFmtId="0" fontId="10" fillId="0" borderId="37" xfId="0" applyFont="1" applyBorder="1" applyAlignment="1">
      <alignment horizontal="center" wrapText="1"/>
    </xf>
    <xf numFmtId="0" fontId="10" fillId="0" borderId="38" xfId="0" applyFont="1" applyBorder="1" applyAlignment="1">
      <alignment horizontal="center" wrapText="1"/>
    </xf>
    <xf numFmtId="0" fontId="10" fillId="0" borderId="38" xfId="0" applyFont="1" applyBorder="1" applyAlignment="1">
      <alignment horizontal="center" vertical="center"/>
    </xf>
    <xf numFmtId="0" fontId="0" fillId="0" borderId="29" xfId="0" applyFont="1" applyBorder="1" applyAlignment="1">
      <alignment horizontal="center" vertical="center" textRotation="45"/>
    </xf>
    <xf numFmtId="0" fontId="0" fillId="0" borderId="40" xfId="0" applyFont="1" applyBorder="1" applyAlignment="1">
      <alignment horizontal="center" vertical="center" wrapText="1"/>
    </xf>
    <xf numFmtId="0" fontId="0" fillId="0" borderId="13" xfId="0" applyFont="1" applyBorder="1" applyAlignment="1">
      <alignment horizontal="center" vertical="center" wrapText="1"/>
    </xf>
    <xf numFmtId="0" fontId="10" fillId="0" borderId="27" xfId="0" applyFont="1" applyBorder="1" applyAlignment="1">
      <alignment horizontal="center"/>
    </xf>
    <xf numFmtId="0" fontId="0" fillId="0" borderId="61" xfId="0" applyBorder="1" applyAlignment="1">
      <alignment horizontal="center" vertical="center" wrapText="1"/>
    </xf>
    <xf numFmtId="0" fontId="16" fillId="0" borderId="61" xfId="0" applyFont="1" applyFill="1" applyBorder="1" applyAlignment="1">
      <alignment horizontal="center" vertical="center" wrapText="1"/>
    </xf>
    <xf numFmtId="14" fontId="16" fillId="0" borderId="13" xfId="0" applyNumberFormat="1" applyFont="1" applyFill="1" applyBorder="1" applyAlignment="1">
      <alignment horizontal="center" vertical="center" wrapText="1"/>
    </xf>
    <xf numFmtId="0" fontId="0" fillId="0" borderId="73" xfId="0" applyBorder="1" applyAlignment="1">
      <alignment horizontal="center" vertical="center" textRotation="45"/>
    </xf>
    <xf numFmtId="0" fontId="0" fillId="0" borderId="33" xfId="0" applyBorder="1" applyAlignment="1">
      <alignment horizontal="center" vertical="center" textRotation="45"/>
    </xf>
    <xf numFmtId="0" fontId="0" fillId="0" borderId="34" xfId="0" applyBorder="1" applyAlignment="1">
      <alignment horizontal="center" vertical="center" textRotation="45"/>
    </xf>
    <xf numFmtId="0" fontId="0" fillId="0" borderId="58" xfId="0" applyFont="1" applyBorder="1" applyAlignment="1">
      <alignment horizontal="center" vertical="center" textRotation="45"/>
    </xf>
    <xf numFmtId="0" fontId="0" fillId="0" borderId="35" xfId="0" applyFont="1" applyBorder="1" applyAlignment="1">
      <alignment horizontal="center" vertical="center" textRotation="45"/>
    </xf>
    <xf numFmtId="0" fontId="0" fillId="0" borderId="75" xfId="0" applyBorder="1" applyAlignment="1">
      <alignment horizontal="center" vertical="center" textRotation="45"/>
    </xf>
    <xf numFmtId="0" fontId="0" fillId="0" borderId="65" xfId="0" applyBorder="1" applyAlignment="1">
      <alignment horizontal="center" vertical="center"/>
    </xf>
    <xf numFmtId="0" fontId="12" fillId="0" borderId="67" xfId="0" applyFont="1" applyFill="1" applyBorder="1" applyAlignment="1">
      <alignment horizontal="center" vertical="center" textRotation="45" wrapText="1"/>
    </xf>
    <xf numFmtId="0" fontId="12" fillId="0" borderId="68" xfId="0" applyFont="1" applyFill="1" applyBorder="1" applyAlignment="1">
      <alignment horizontal="center" vertical="center" textRotation="45" wrapText="1"/>
    </xf>
    <xf numFmtId="0" fontId="12" fillId="0" borderId="70" xfId="0" applyFont="1" applyFill="1" applyBorder="1" applyAlignment="1">
      <alignment horizontal="center" vertical="center" textRotation="45" wrapText="1"/>
    </xf>
    <xf numFmtId="0" fontId="16" fillId="0" borderId="39" xfId="0" applyFont="1" applyFill="1" applyBorder="1" applyAlignment="1">
      <alignment horizontal="center" vertical="center" wrapText="1"/>
    </xf>
    <xf numFmtId="0" fontId="16" fillId="0" borderId="66" xfId="0" applyFont="1" applyFill="1" applyBorder="1" applyAlignment="1">
      <alignment horizontal="center" vertical="center" wrapText="1"/>
    </xf>
    <xf numFmtId="0" fontId="16" fillId="0" borderId="69" xfId="0" applyFont="1" applyFill="1" applyBorder="1" applyAlignment="1">
      <alignment horizontal="center" vertical="center" wrapText="1"/>
    </xf>
    <xf numFmtId="0" fontId="0" fillId="0" borderId="39" xfId="0" applyFont="1" applyFill="1" applyBorder="1" applyAlignment="1">
      <alignment horizontal="center" vertical="center"/>
    </xf>
    <xf numFmtId="0" fontId="0" fillId="0" borderId="66" xfId="0" applyFont="1" applyFill="1" applyBorder="1" applyAlignment="1">
      <alignment horizontal="center" vertical="center"/>
    </xf>
    <xf numFmtId="0" fontId="0" fillId="0" borderId="69" xfId="0" applyFont="1" applyFill="1" applyBorder="1" applyAlignment="1">
      <alignment horizontal="center" vertical="center"/>
    </xf>
    <xf numFmtId="0" fontId="0" fillId="0" borderId="53" xfId="0" applyBorder="1" applyAlignment="1">
      <alignment horizontal="center" vertical="center" wrapText="1"/>
    </xf>
    <xf numFmtId="0" fontId="0" fillId="0" borderId="52" xfId="0" applyBorder="1" applyAlignment="1">
      <alignment horizontal="center" vertical="center" wrapText="1"/>
    </xf>
    <xf numFmtId="0" fontId="0" fillId="0" borderId="54" xfId="0" applyBorder="1" applyAlignment="1">
      <alignment horizontal="center" vertical="center" wrapText="1"/>
    </xf>
    <xf numFmtId="0" fontId="0" fillId="0" borderId="13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21" xfId="0" applyFont="1" applyFill="1" applyBorder="1" applyAlignment="1">
      <alignment horizontal="center" vertical="center" wrapText="1"/>
    </xf>
  </cellXfs>
  <cellStyles count="4">
    <cellStyle name="Millares" xfId="1" builtinId="3"/>
    <cellStyle name="Millares 2" xfId="3" xr:uid="{00000000-0005-0000-0000-000001000000}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104"/>
  <sheetViews>
    <sheetView workbookViewId="0">
      <selection activeCell="B6" sqref="B6:B7"/>
    </sheetView>
  </sheetViews>
  <sheetFormatPr baseColWidth="10" defaultColWidth="11.42578125" defaultRowHeight="14.25" x14ac:dyDescent="0.25"/>
  <cols>
    <col min="1" max="1" width="1.42578125" style="7" customWidth="1"/>
    <col min="2" max="2" width="14.42578125" style="7" bestFit="1" customWidth="1"/>
    <col min="3" max="3" width="9" style="10" customWidth="1"/>
    <col min="4" max="4" width="30.140625" style="10" bestFit="1" customWidth="1"/>
    <col min="5" max="5" width="14.7109375" style="10" customWidth="1"/>
    <col min="6" max="6" width="17.28515625" style="10" bestFit="1" customWidth="1"/>
    <col min="7" max="7" width="19.140625" style="10" bestFit="1" customWidth="1"/>
    <col min="8" max="8" width="20" style="14" bestFit="1" customWidth="1"/>
    <col min="9" max="9" width="17.28515625" style="14" bestFit="1" customWidth="1"/>
    <col min="10" max="10" width="13.28515625" style="14" customWidth="1"/>
    <col min="11" max="11" width="14" style="20" bestFit="1" customWidth="1"/>
    <col min="12" max="12" width="8.85546875" style="7" customWidth="1"/>
    <col min="13" max="16384" width="11.42578125" style="7"/>
  </cols>
  <sheetData>
    <row r="1" spans="2:11" ht="2.25" customHeight="1" thickBot="1" x14ac:dyDescent="0.3"/>
    <row r="2" spans="2:11" ht="15.75" thickBot="1" x14ac:dyDescent="0.3">
      <c r="B2" s="1351" t="s">
        <v>0</v>
      </c>
      <c r="C2" s="1352"/>
      <c r="D2" s="1352"/>
      <c r="E2" s="1352"/>
      <c r="F2" s="1352"/>
      <c r="G2" s="1352"/>
      <c r="H2" s="1352"/>
      <c r="I2" s="1352"/>
      <c r="J2" s="1352"/>
      <c r="K2" s="1353"/>
    </row>
    <row r="3" spans="2:11" ht="15.75" thickBot="1" x14ac:dyDescent="0.3">
      <c r="B3" s="1351" t="s">
        <v>98</v>
      </c>
      <c r="C3" s="1352"/>
      <c r="D3" s="1352"/>
      <c r="E3" s="1352"/>
      <c r="F3" s="1352"/>
      <c r="G3" s="1352"/>
      <c r="H3" s="1352"/>
      <c r="I3" s="1352"/>
      <c r="J3" s="1352"/>
      <c r="K3" s="1353"/>
    </row>
    <row r="4" spans="2:11" ht="15.75" thickBot="1" x14ac:dyDescent="0.3">
      <c r="B4" s="1354" t="s">
        <v>1</v>
      </c>
      <c r="C4" s="1355"/>
      <c r="D4" s="1355"/>
      <c r="E4" s="1355"/>
      <c r="F4" s="1355"/>
      <c r="G4" s="1355"/>
      <c r="H4" s="1355"/>
      <c r="I4" s="1355"/>
      <c r="J4" s="1355"/>
      <c r="K4" s="1356"/>
    </row>
    <row r="5" spans="2:11" ht="30.75" thickBot="1" x14ac:dyDescent="0.3">
      <c r="B5" s="59" t="s">
        <v>2</v>
      </c>
      <c r="C5" s="60" t="s">
        <v>3</v>
      </c>
      <c r="D5" s="60" t="s">
        <v>4</v>
      </c>
      <c r="E5" s="60" t="s">
        <v>5</v>
      </c>
      <c r="F5" s="60" t="s">
        <v>6</v>
      </c>
      <c r="G5" s="60" t="s">
        <v>7</v>
      </c>
      <c r="H5" s="61" t="s">
        <v>8</v>
      </c>
      <c r="I5" s="61" t="s">
        <v>9</v>
      </c>
      <c r="J5" s="61" t="s">
        <v>10</v>
      </c>
      <c r="K5" s="62" t="s">
        <v>11</v>
      </c>
    </row>
    <row r="6" spans="2:11" x14ac:dyDescent="0.25">
      <c r="B6" s="1337" t="s">
        <v>18</v>
      </c>
      <c r="C6" s="32">
        <v>41746</v>
      </c>
      <c r="D6" s="33" t="s">
        <v>38</v>
      </c>
      <c r="E6" s="33" t="s">
        <v>39</v>
      </c>
      <c r="F6" s="34">
        <v>49</v>
      </c>
      <c r="G6" s="35">
        <v>7</v>
      </c>
      <c r="H6" s="36">
        <v>4615.1459999999997</v>
      </c>
      <c r="I6" s="36">
        <v>4615.8440000000001</v>
      </c>
      <c r="J6" s="37">
        <f t="shared" ref="J6:J12" si="0">+I6-H6</f>
        <v>0.69800000000032014</v>
      </c>
      <c r="K6" s="38">
        <f t="shared" ref="K6:K17" si="1">+J6/H6</f>
        <v>1.51241152500987E-4</v>
      </c>
    </row>
    <row r="7" spans="2:11" x14ac:dyDescent="0.25">
      <c r="B7" s="1338"/>
      <c r="C7" s="21">
        <v>41758</v>
      </c>
      <c r="D7" s="8" t="s">
        <v>38</v>
      </c>
      <c r="E7" s="8" t="s">
        <v>39</v>
      </c>
      <c r="F7" s="1">
        <v>57</v>
      </c>
      <c r="G7" s="16" t="s">
        <v>96</v>
      </c>
      <c r="H7" s="18">
        <v>4642.2619999999997</v>
      </c>
      <c r="I7" s="18">
        <v>4642.4740000000002</v>
      </c>
      <c r="J7" s="3">
        <f t="shared" si="0"/>
        <v>0.21200000000044383</v>
      </c>
      <c r="K7" s="27">
        <f t="shared" si="1"/>
        <v>4.5667392318754057E-5</v>
      </c>
    </row>
    <row r="8" spans="2:11" ht="15.75" thickBot="1" x14ac:dyDescent="0.3">
      <c r="B8" s="1357" t="s">
        <v>92</v>
      </c>
      <c r="C8" s="1358"/>
      <c r="D8" s="1358"/>
      <c r="E8" s="1358"/>
      <c r="F8" s="1358"/>
      <c r="G8" s="1358"/>
      <c r="H8" s="54">
        <f>SUM(H6:H7)</f>
        <v>9257.4079999999994</v>
      </c>
      <c r="I8" s="54">
        <f>SUM(I6:I7)</f>
        <v>9258.3179999999993</v>
      </c>
      <c r="J8" s="55">
        <f t="shared" si="0"/>
        <v>0.90999999999985448</v>
      </c>
      <c r="K8" s="56">
        <f t="shared" si="1"/>
        <v>9.8299653639534359E-5</v>
      </c>
    </row>
    <row r="9" spans="2:11" x14ac:dyDescent="0.25">
      <c r="B9" s="1337" t="s">
        <v>19</v>
      </c>
      <c r="C9" s="32">
        <v>41767</v>
      </c>
      <c r="D9" s="39" t="s">
        <v>38</v>
      </c>
      <c r="E9" s="39" t="s">
        <v>39</v>
      </c>
      <c r="F9" s="34">
        <v>61</v>
      </c>
      <c r="G9" s="35">
        <v>7</v>
      </c>
      <c r="H9" s="36">
        <v>4625.5450000000001</v>
      </c>
      <c r="I9" s="36">
        <v>4626.0410000000002</v>
      </c>
      <c r="J9" s="37">
        <f t="shared" si="0"/>
        <v>0.49600000000009459</v>
      </c>
      <c r="K9" s="38">
        <f t="shared" si="1"/>
        <v>1.0723060742033524E-4</v>
      </c>
    </row>
    <row r="10" spans="2:11" x14ac:dyDescent="0.25">
      <c r="B10" s="1338"/>
      <c r="C10" s="19">
        <v>41774</v>
      </c>
      <c r="D10" s="8" t="s">
        <v>38</v>
      </c>
      <c r="E10" s="8" t="s">
        <v>39</v>
      </c>
      <c r="F10" s="1">
        <v>48</v>
      </c>
      <c r="G10" s="2">
        <v>5</v>
      </c>
      <c r="H10" s="18">
        <v>4613.893</v>
      </c>
      <c r="I10" s="18">
        <v>4613.5320000000002</v>
      </c>
      <c r="J10" s="3">
        <f t="shared" si="0"/>
        <v>-0.36099999999987631</v>
      </c>
      <c r="K10" s="26">
        <f t="shared" si="1"/>
        <v>-7.8241953161869228E-5</v>
      </c>
    </row>
    <row r="11" spans="2:11" x14ac:dyDescent="0.25">
      <c r="B11" s="1338"/>
      <c r="C11" s="19">
        <v>41789</v>
      </c>
      <c r="D11" s="8" t="s">
        <v>38</v>
      </c>
      <c r="E11" s="8" t="s">
        <v>39</v>
      </c>
      <c r="F11" s="1">
        <v>59</v>
      </c>
      <c r="G11" s="2">
        <v>5</v>
      </c>
      <c r="H11" s="18">
        <v>4602.0789999999997</v>
      </c>
      <c r="I11" s="18">
        <v>4601.9269999999997</v>
      </c>
      <c r="J11" s="3">
        <f t="shared" si="0"/>
        <v>-0.15200000000004366</v>
      </c>
      <c r="K11" s="27">
        <f t="shared" si="1"/>
        <v>-3.3028550791945049E-5</v>
      </c>
    </row>
    <row r="12" spans="2:11" ht="15.75" thickBot="1" x14ac:dyDescent="0.3">
      <c r="B12" s="1339" t="s">
        <v>91</v>
      </c>
      <c r="C12" s="1340"/>
      <c r="D12" s="1340"/>
      <c r="E12" s="1340"/>
      <c r="F12" s="1340"/>
      <c r="G12" s="1340"/>
      <c r="H12" s="57">
        <f>SUM(H9:H11)</f>
        <v>13841.517</v>
      </c>
      <c r="I12" s="57">
        <f>SUM(I9:I11)</f>
        <v>13841.5</v>
      </c>
      <c r="J12" s="55">
        <f t="shared" si="0"/>
        <v>-1.6999999999825377E-2</v>
      </c>
      <c r="K12" s="58">
        <f t="shared" si="1"/>
        <v>-1.2281890778175092E-6</v>
      </c>
    </row>
    <row r="13" spans="2:11" ht="15" thickBot="1" x14ac:dyDescent="0.3">
      <c r="B13" s="40" t="s">
        <v>56</v>
      </c>
      <c r="C13" s="41">
        <v>41802</v>
      </c>
      <c r="D13" s="42" t="s">
        <v>38</v>
      </c>
      <c r="E13" s="42" t="s">
        <v>39</v>
      </c>
      <c r="F13" s="43">
        <v>60</v>
      </c>
      <c r="G13" s="44">
        <v>8</v>
      </c>
      <c r="H13" s="45">
        <v>4580</v>
      </c>
      <c r="I13" s="45">
        <v>4579.027</v>
      </c>
      <c r="J13" s="46">
        <f>I13-H13</f>
        <v>-0.97299999999995634</v>
      </c>
      <c r="K13" s="47">
        <f t="shared" si="1"/>
        <v>-2.1244541484715204E-4</v>
      </c>
    </row>
    <row r="14" spans="2:11" ht="15" customHeight="1" x14ac:dyDescent="0.25">
      <c r="B14" s="1337" t="s">
        <v>65</v>
      </c>
      <c r="C14" s="32">
        <v>41824</v>
      </c>
      <c r="D14" s="48" t="s">
        <v>66</v>
      </c>
      <c r="E14" s="48" t="s">
        <v>39</v>
      </c>
      <c r="F14" s="49">
        <v>50</v>
      </c>
      <c r="G14" s="50" t="s">
        <v>67</v>
      </c>
      <c r="H14" s="36">
        <v>15898.757</v>
      </c>
      <c r="I14" s="36">
        <v>15283.433999999999</v>
      </c>
      <c r="J14" s="37">
        <f>I14-H14</f>
        <v>-615.32300000000032</v>
      </c>
      <c r="K14" s="38">
        <f t="shared" si="1"/>
        <v>-3.8702585365635839E-2</v>
      </c>
    </row>
    <row r="15" spans="2:11" x14ac:dyDescent="0.25">
      <c r="B15" s="1338"/>
      <c r="C15" s="19">
        <v>41845</v>
      </c>
      <c r="D15" s="8" t="s">
        <v>38</v>
      </c>
      <c r="E15" s="8" t="s">
        <v>39</v>
      </c>
      <c r="F15" s="1">
        <v>60</v>
      </c>
      <c r="G15" s="2">
        <v>5</v>
      </c>
      <c r="H15" s="18">
        <v>4863.701</v>
      </c>
      <c r="I15" s="18">
        <v>4596.9620000000004</v>
      </c>
      <c r="J15" s="3">
        <f>I15-H15</f>
        <v>-266.73899999999958</v>
      </c>
      <c r="K15" s="26">
        <f t="shared" si="1"/>
        <v>-5.4842803864793413E-2</v>
      </c>
    </row>
    <row r="16" spans="2:11" ht="15.75" thickBot="1" x14ac:dyDescent="0.3">
      <c r="B16" s="1339" t="s">
        <v>68</v>
      </c>
      <c r="C16" s="1340"/>
      <c r="D16" s="1340"/>
      <c r="E16" s="1340"/>
      <c r="F16" s="1340"/>
      <c r="G16" s="1340"/>
      <c r="H16" s="57">
        <f>SUM(H13:H15)</f>
        <v>25342.457999999999</v>
      </c>
      <c r="I16" s="57">
        <f>SUM(I13:I15)</f>
        <v>24459.422999999999</v>
      </c>
      <c r="J16" s="55">
        <f>I16-H16</f>
        <v>-883.03499999999985</v>
      </c>
      <c r="K16" s="56">
        <f t="shared" si="1"/>
        <v>-3.4844094444193216E-2</v>
      </c>
    </row>
    <row r="17" spans="2:12" ht="15" customHeight="1" thickBot="1" x14ac:dyDescent="0.3">
      <c r="B17" s="40" t="s">
        <v>80</v>
      </c>
      <c r="C17" s="41">
        <v>41913</v>
      </c>
      <c r="D17" s="51" t="s">
        <v>83</v>
      </c>
      <c r="E17" s="51" t="s">
        <v>39</v>
      </c>
      <c r="F17" s="52">
        <v>50</v>
      </c>
      <c r="G17" s="53" t="s">
        <v>84</v>
      </c>
      <c r="H17" s="45">
        <v>5782.3729999999996</v>
      </c>
      <c r="I17" s="45">
        <v>5782.3729999999996</v>
      </c>
      <c r="J17" s="46">
        <f>I17-H17</f>
        <v>0</v>
      </c>
      <c r="K17" s="47">
        <f t="shared" si="1"/>
        <v>0</v>
      </c>
    </row>
    <row r="18" spans="2:12" ht="15.75" thickBot="1" x14ac:dyDescent="0.3">
      <c r="B18" s="1348" t="s">
        <v>12</v>
      </c>
      <c r="C18" s="1349"/>
      <c r="D18" s="1349"/>
      <c r="E18" s="1349"/>
      <c r="F18" s="1349"/>
      <c r="G18" s="1349"/>
      <c r="H18" s="1349"/>
      <c r="I18" s="1349"/>
      <c r="J18" s="1349"/>
      <c r="K18" s="1350"/>
    </row>
    <row r="19" spans="2:12" ht="30.75" thickBot="1" x14ac:dyDescent="0.3">
      <c r="B19" s="59" t="s">
        <v>2</v>
      </c>
      <c r="C19" s="60" t="s">
        <v>3</v>
      </c>
      <c r="D19" s="60" t="s">
        <v>4</v>
      </c>
      <c r="E19" s="60" t="s">
        <v>5</v>
      </c>
      <c r="F19" s="60" t="s">
        <v>6</v>
      </c>
      <c r="G19" s="60" t="s">
        <v>7</v>
      </c>
      <c r="H19" s="61" t="s">
        <v>8</v>
      </c>
      <c r="I19" s="61" t="s">
        <v>9</v>
      </c>
      <c r="J19" s="61" t="s">
        <v>10</v>
      </c>
      <c r="K19" s="62" t="s">
        <v>11</v>
      </c>
    </row>
    <row r="20" spans="2:12" x14ac:dyDescent="0.25">
      <c r="B20" s="1337" t="s">
        <v>16</v>
      </c>
      <c r="C20" s="1335">
        <v>41681</v>
      </c>
      <c r="D20" s="1333" t="s">
        <v>20</v>
      </c>
      <c r="E20" s="63" t="s">
        <v>24</v>
      </c>
      <c r="F20" s="35">
        <v>50</v>
      </c>
      <c r="G20" s="63" t="s">
        <v>27</v>
      </c>
      <c r="H20" s="36">
        <v>2549.933</v>
      </c>
      <c r="I20" s="36">
        <v>2550.3980000000001</v>
      </c>
      <c r="J20" s="37">
        <f t="shared" ref="J20:J37" si="2">+I20-H20</f>
        <v>0.46500000000014552</v>
      </c>
      <c r="K20" s="38">
        <f>+J20/H20</f>
        <v>1.8235773253655902E-4</v>
      </c>
    </row>
    <row r="21" spans="2:12" x14ac:dyDescent="0.25">
      <c r="B21" s="1338"/>
      <c r="C21" s="1336"/>
      <c r="D21" s="1334"/>
      <c r="E21" s="6" t="s">
        <v>23</v>
      </c>
      <c r="F21" s="2">
        <v>47</v>
      </c>
      <c r="G21" s="6" t="s">
        <v>28</v>
      </c>
      <c r="H21" s="18">
        <v>866.99800000000005</v>
      </c>
      <c r="I21" s="18">
        <v>867.16700000000003</v>
      </c>
      <c r="J21" s="3">
        <f t="shared" si="2"/>
        <v>0.16899999999998272</v>
      </c>
      <c r="K21" s="26">
        <f>+J21/H21</f>
        <v>1.9492547849012652E-4</v>
      </c>
    </row>
    <row r="22" spans="2:12" x14ac:dyDescent="0.25">
      <c r="B22" s="1338"/>
      <c r="C22" s="9">
        <v>41692</v>
      </c>
      <c r="D22" s="6" t="s">
        <v>26</v>
      </c>
      <c r="E22" s="6" t="s">
        <v>24</v>
      </c>
      <c r="F22" s="2">
        <v>51</v>
      </c>
      <c r="G22" s="9" t="s">
        <v>27</v>
      </c>
      <c r="H22" s="18">
        <v>4053.6709999999998</v>
      </c>
      <c r="I22" s="18">
        <v>4053.8809999999999</v>
      </c>
      <c r="J22" s="3">
        <f t="shared" si="2"/>
        <v>0.21000000000003638</v>
      </c>
      <c r="K22" s="26">
        <f>+J22/H22</f>
        <v>5.1804894871842433E-5</v>
      </c>
    </row>
    <row r="23" spans="2:12" ht="15.75" thickBot="1" x14ac:dyDescent="0.3">
      <c r="B23" s="1339" t="s">
        <v>50</v>
      </c>
      <c r="C23" s="1340"/>
      <c r="D23" s="1340"/>
      <c r="E23" s="1340"/>
      <c r="F23" s="1340"/>
      <c r="G23" s="1340"/>
      <c r="H23" s="73">
        <f>SUM(H20:H22)</f>
        <v>7470.6019999999999</v>
      </c>
      <c r="I23" s="73">
        <f>SUM(I20:I22)</f>
        <v>7471.4459999999999</v>
      </c>
      <c r="J23" s="73">
        <f>+I23-H23</f>
        <v>0.84400000000005093</v>
      </c>
      <c r="K23" s="56">
        <f>+J23/H23</f>
        <v>1.1297616979194595E-4</v>
      </c>
    </row>
    <row r="24" spans="2:12" x14ac:dyDescent="0.25">
      <c r="B24" s="1337" t="s">
        <v>17</v>
      </c>
      <c r="C24" s="1335">
        <v>41704</v>
      </c>
      <c r="D24" s="1333" t="s">
        <v>30</v>
      </c>
      <c r="E24" s="63" t="s">
        <v>21</v>
      </c>
      <c r="F24" s="35">
        <v>48</v>
      </c>
      <c r="G24" s="63">
        <v>1010</v>
      </c>
      <c r="H24" s="36">
        <v>558.08600000000001</v>
      </c>
      <c r="I24" s="36">
        <v>557.80799999999999</v>
      </c>
      <c r="J24" s="37">
        <f t="shared" si="2"/>
        <v>-0.27800000000002001</v>
      </c>
      <c r="K24" s="38">
        <f t="shared" ref="K24:K38" si="3">+J24/H24</f>
        <v>-4.9813111240923445E-4</v>
      </c>
    </row>
    <row r="25" spans="2:12" x14ac:dyDescent="0.25">
      <c r="B25" s="1338"/>
      <c r="C25" s="1336"/>
      <c r="D25" s="1334"/>
      <c r="E25" s="6" t="s">
        <v>22</v>
      </c>
      <c r="F25" s="2">
        <v>62</v>
      </c>
      <c r="G25" s="2" t="s">
        <v>25</v>
      </c>
      <c r="H25" s="18">
        <v>271.66000000000003</v>
      </c>
      <c r="I25" s="18">
        <v>270.96600000000001</v>
      </c>
      <c r="J25" s="3">
        <f t="shared" si="2"/>
        <v>-0.69400000000001683</v>
      </c>
      <c r="K25" s="26">
        <f t="shared" si="3"/>
        <v>-2.5546639181330219E-3</v>
      </c>
    </row>
    <row r="26" spans="2:12" x14ac:dyDescent="0.25">
      <c r="B26" s="1338"/>
      <c r="C26" s="1336"/>
      <c r="D26" s="1334"/>
      <c r="E26" s="6" t="s">
        <v>23</v>
      </c>
      <c r="F26" s="2">
        <v>43</v>
      </c>
      <c r="G26" s="6">
        <v>1003</v>
      </c>
      <c r="H26" s="18">
        <v>1243.46</v>
      </c>
      <c r="I26" s="18">
        <v>1243.9459999999999</v>
      </c>
      <c r="J26" s="3">
        <f t="shared" si="2"/>
        <v>0.48599999999987631</v>
      </c>
      <c r="K26" s="26">
        <f t="shared" si="3"/>
        <v>3.9084490051941864E-4</v>
      </c>
    </row>
    <row r="27" spans="2:12" x14ac:dyDescent="0.25">
      <c r="B27" s="1338"/>
      <c r="C27" s="1336"/>
      <c r="D27" s="1334"/>
      <c r="E27" s="6" t="s">
        <v>24</v>
      </c>
      <c r="F27" s="2">
        <v>49</v>
      </c>
      <c r="G27" s="6" t="s">
        <v>27</v>
      </c>
      <c r="H27" s="18">
        <v>3059.98</v>
      </c>
      <c r="I27" s="18">
        <v>3060.239</v>
      </c>
      <c r="J27" s="5">
        <f t="shared" si="2"/>
        <v>0.25900000000001455</v>
      </c>
      <c r="K27" s="26">
        <f t="shared" si="3"/>
        <v>8.4641076085469364E-5</v>
      </c>
    </row>
    <row r="28" spans="2:12" ht="15.75" thickBot="1" x14ac:dyDescent="0.3">
      <c r="B28" s="1339" t="s">
        <v>51</v>
      </c>
      <c r="C28" s="1340"/>
      <c r="D28" s="1340"/>
      <c r="E28" s="1340"/>
      <c r="F28" s="1340"/>
      <c r="G28" s="1340"/>
      <c r="H28" s="73">
        <f>SUM(H24:H27)</f>
        <v>5133.1859999999997</v>
      </c>
      <c r="I28" s="73">
        <f>SUM(I24:I27)</f>
        <v>5132.9589999999998</v>
      </c>
      <c r="J28" s="74">
        <f>+I28-H28</f>
        <v>-0.22699999999986176</v>
      </c>
      <c r="K28" s="75">
        <f t="shared" si="3"/>
        <v>-4.4222048450974066E-5</v>
      </c>
    </row>
    <row r="29" spans="2:12" x14ac:dyDescent="0.25">
      <c r="B29" s="1337" t="s">
        <v>18</v>
      </c>
      <c r="C29" s="1335">
        <v>41732</v>
      </c>
      <c r="D29" s="1333" t="s">
        <v>35</v>
      </c>
      <c r="E29" s="63" t="s">
        <v>24</v>
      </c>
      <c r="F29" s="63">
        <v>53</v>
      </c>
      <c r="G29" s="4" t="s">
        <v>36</v>
      </c>
      <c r="H29" s="36">
        <v>3925.134</v>
      </c>
      <c r="I29" s="36">
        <v>3925.9009999999998</v>
      </c>
      <c r="J29" s="65">
        <f t="shared" si="2"/>
        <v>0.76699999999982538</v>
      </c>
      <c r="K29" s="38">
        <f t="shared" si="3"/>
        <v>1.954073415072773E-4</v>
      </c>
      <c r="L29" s="11"/>
    </row>
    <row r="30" spans="2:12" x14ac:dyDescent="0.25">
      <c r="B30" s="1338"/>
      <c r="C30" s="1336"/>
      <c r="D30" s="1334"/>
      <c r="E30" s="6" t="s">
        <v>23</v>
      </c>
      <c r="F30" s="6">
        <v>42</v>
      </c>
      <c r="G30" s="4" t="s">
        <v>37</v>
      </c>
      <c r="H30" s="18">
        <v>1150.021</v>
      </c>
      <c r="I30" s="18">
        <v>1151.011</v>
      </c>
      <c r="J30" s="5">
        <f t="shared" si="2"/>
        <v>0.99000000000000909</v>
      </c>
      <c r="K30" s="26">
        <f t="shared" si="3"/>
        <v>8.6085384527761588E-4</v>
      </c>
      <c r="L30" s="11"/>
    </row>
    <row r="31" spans="2:12" x14ac:dyDescent="0.25">
      <c r="B31" s="1338"/>
      <c r="C31" s="1336">
        <v>41758</v>
      </c>
      <c r="D31" s="1334" t="s">
        <v>40</v>
      </c>
      <c r="E31" s="6" t="s">
        <v>24</v>
      </c>
      <c r="F31" s="6">
        <v>54</v>
      </c>
      <c r="G31" s="6">
        <v>2</v>
      </c>
      <c r="H31" s="18">
        <v>2000.0619999999999</v>
      </c>
      <c r="I31" s="18">
        <v>2000.5730000000001</v>
      </c>
      <c r="J31" s="5">
        <f t="shared" si="2"/>
        <v>0.51100000000019463</v>
      </c>
      <c r="K31" s="26">
        <f t="shared" si="3"/>
        <v>2.5549207974562521E-4</v>
      </c>
      <c r="L31" s="11"/>
    </row>
    <row r="32" spans="2:12" x14ac:dyDescent="0.25">
      <c r="B32" s="1338"/>
      <c r="C32" s="1336"/>
      <c r="D32" s="1334"/>
      <c r="E32" s="6" t="s">
        <v>23</v>
      </c>
      <c r="F32" s="6">
        <v>44</v>
      </c>
      <c r="G32" s="6">
        <v>1</v>
      </c>
      <c r="H32" s="18">
        <v>200.04599999999999</v>
      </c>
      <c r="I32" s="18">
        <v>200.67099999999999</v>
      </c>
      <c r="J32" s="5">
        <f t="shared" si="2"/>
        <v>0.625</v>
      </c>
      <c r="K32" s="26">
        <f t="shared" si="3"/>
        <v>3.1242814152744871E-3</v>
      </c>
      <c r="L32" s="11"/>
    </row>
    <row r="33" spans="2:12" ht="15.75" thickBot="1" x14ac:dyDescent="0.3">
      <c r="B33" s="1339" t="s">
        <v>49</v>
      </c>
      <c r="C33" s="1340"/>
      <c r="D33" s="1340"/>
      <c r="E33" s="1340"/>
      <c r="F33" s="1340"/>
      <c r="G33" s="1340"/>
      <c r="H33" s="73">
        <f>SUM(H29:H32)</f>
        <v>7275.2629999999999</v>
      </c>
      <c r="I33" s="73">
        <f>SUM(I29:I32)</f>
        <v>7278.1560000000009</v>
      </c>
      <c r="J33" s="74">
        <f>+I33-H33</f>
        <v>2.8930000000009386</v>
      </c>
      <c r="K33" s="56">
        <f t="shared" si="3"/>
        <v>3.9764885475630757E-4</v>
      </c>
      <c r="L33" s="11"/>
    </row>
    <row r="34" spans="2:12" x14ac:dyDescent="0.25">
      <c r="B34" s="1337" t="s">
        <v>19</v>
      </c>
      <c r="C34" s="1335">
        <v>41772</v>
      </c>
      <c r="D34" s="1335" t="s">
        <v>41</v>
      </c>
      <c r="E34" s="63" t="s">
        <v>24</v>
      </c>
      <c r="F34" s="63">
        <v>40</v>
      </c>
      <c r="G34" s="64" t="s">
        <v>43</v>
      </c>
      <c r="H34" s="36">
        <f>1075.058+3000.01</f>
        <v>4075.0680000000002</v>
      </c>
      <c r="I34" s="36">
        <f>1074.815+3000.01</f>
        <v>4074.8250000000003</v>
      </c>
      <c r="J34" s="65">
        <f t="shared" si="2"/>
        <v>-0.24299999999993815</v>
      </c>
      <c r="K34" s="38">
        <f t="shared" si="3"/>
        <v>-5.9630906772583462E-5</v>
      </c>
      <c r="L34" s="11"/>
    </row>
    <row r="35" spans="2:12" x14ac:dyDescent="0.25">
      <c r="B35" s="1338"/>
      <c r="C35" s="1336"/>
      <c r="D35" s="1336"/>
      <c r="E35" s="6" t="s">
        <v>23</v>
      </c>
      <c r="F35" s="6">
        <v>47</v>
      </c>
      <c r="G35" s="4" t="s">
        <v>42</v>
      </c>
      <c r="H35" s="18">
        <v>3011.002</v>
      </c>
      <c r="I35" s="18">
        <v>3011.3719999999998</v>
      </c>
      <c r="J35" s="5">
        <f t="shared" si="2"/>
        <v>0.36999999999989086</v>
      </c>
      <c r="K35" s="26">
        <f t="shared" si="3"/>
        <v>1.2288268157905271E-4</v>
      </c>
      <c r="L35" s="11"/>
    </row>
    <row r="36" spans="2:12" x14ac:dyDescent="0.25">
      <c r="B36" s="1338"/>
      <c r="C36" s="9">
        <v>41774</v>
      </c>
      <c r="D36" s="6" t="s">
        <v>44</v>
      </c>
      <c r="E36" s="6" t="s">
        <v>24</v>
      </c>
      <c r="F36" s="6">
        <v>38</v>
      </c>
      <c r="G36" s="4" t="s">
        <v>45</v>
      </c>
      <c r="H36" s="18">
        <v>4500.4560000000001</v>
      </c>
      <c r="I36" s="18">
        <v>4500.9589999999998</v>
      </c>
      <c r="J36" s="5">
        <f t="shared" si="2"/>
        <v>0.50299999999970169</v>
      </c>
      <c r="K36" s="26">
        <f t="shared" si="3"/>
        <v>1.1176645211056428E-4</v>
      </c>
      <c r="L36" s="11"/>
    </row>
    <row r="37" spans="2:12" x14ac:dyDescent="0.25">
      <c r="B37" s="1338"/>
      <c r="C37" s="9">
        <v>41782</v>
      </c>
      <c r="D37" s="6" t="s">
        <v>46</v>
      </c>
      <c r="E37" s="6" t="s">
        <v>24</v>
      </c>
      <c r="F37" s="6">
        <v>50</v>
      </c>
      <c r="G37" s="4" t="s">
        <v>47</v>
      </c>
      <c r="H37" s="18">
        <v>1512.5229999999999</v>
      </c>
      <c r="I37" s="18">
        <v>1513.021</v>
      </c>
      <c r="J37" s="5">
        <f t="shared" si="2"/>
        <v>0.49800000000004729</v>
      </c>
      <c r="K37" s="26">
        <f t="shared" si="3"/>
        <v>3.2925119155215974E-4</v>
      </c>
      <c r="L37" s="11"/>
    </row>
    <row r="38" spans="2:12" ht="15.75" thickBot="1" x14ac:dyDescent="0.3">
      <c r="B38" s="1339" t="s">
        <v>52</v>
      </c>
      <c r="C38" s="1340"/>
      <c r="D38" s="1340"/>
      <c r="E38" s="1340"/>
      <c r="F38" s="1340"/>
      <c r="G38" s="1340"/>
      <c r="H38" s="73">
        <f>SUM(H34:H37)</f>
        <v>13099.048999999999</v>
      </c>
      <c r="I38" s="73">
        <f>SUM(I34:I37)</f>
        <v>13100.177</v>
      </c>
      <c r="J38" s="74">
        <f t="shared" ref="J38:J49" si="4">+I38-H38</f>
        <v>1.1280000000006112</v>
      </c>
      <c r="K38" s="56">
        <f t="shared" si="3"/>
        <v>8.6113121647274645E-5</v>
      </c>
      <c r="L38" s="11"/>
    </row>
    <row r="39" spans="2:12" x14ac:dyDescent="0.25">
      <c r="B39" s="1337" t="s">
        <v>56</v>
      </c>
      <c r="C39" s="1335">
        <v>41803</v>
      </c>
      <c r="D39" s="1335" t="s">
        <v>60</v>
      </c>
      <c r="E39" s="63" t="s">
        <v>24</v>
      </c>
      <c r="F39" s="63">
        <v>50</v>
      </c>
      <c r="G39" s="66">
        <v>1010</v>
      </c>
      <c r="H39" s="36">
        <v>514.37</v>
      </c>
      <c r="I39" s="36">
        <v>514.93499999999995</v>
      </c>
      <c r="J39" s="65">
        <f t="shared" si="4"/>
        <v>0.56499999999994088</v>
      </c>
      <c r="K39" s="38">
        <f t="shared" ref="K39:K47" si="5">+J39/H39</f>
        <v>1.0984310904600596E-3</v>
      </c>
      <c r="L39" s="11"/>
    </row>
    <row r="40" spans="2:12" x14ac:dyDescent="0.25">
      <c r="B40" s="1338"/>
      <c r="C40" s="1336"/>
      <c r="D40" s="1336"/>
      <c r="E40" s="6" t="s">
        <v>61</v>
      </c>
      <c r="F40" s="6">
        <v>66</v>
      </c>
      <c r="G40" s="12">
        <v>1003</v>
      </c>
      <c r="H40" s="18">
        <v>494.67</v>
      </c>
      <c r="I40" s="18">
        <v>492.98899999999998</v>
      </c>
      <c r="J40" s="5">
        <f t="shared" si="4"/>
        <v>-1.68100000000004</v>
      </c>
      <c r="K40" s="26">
        <f t="shared" si="5"/>
        <v>-3.3982250793459074E-3</v>
      </c>
      <c r="L40" s="11"/>
    </row>
    <row r="41" spans="2:12" x14ac:dyDescent="0.25">
      <c r="B41" s="1338"/>
      <c r="C41" s="1336">
        <v>41813</v>
      </c>
      <c r="D41" s="1336" t="s">
        <v>63</v>
      </c>
      <c r="E41" s="6" t="s">
        <v>24</v>
      </c>
      <c r="F41" s="6">
        <v>47</v>
      </c>
      <c r="G41" s="12">
        <v>1002</v>
      </c>
      <c r="H41" s="18">
        <v>2101.0700000000002</v>
      </c>
      <c r="I41" s="18">
        <v>2101.0700000000002</v>
      </c>
      <c r="J41" s="5">
        <f t="shared" si="4"/>
        <v>0</v>
      </c>
      <c r="K41" s="26">
        <f t="shared" si="5"/>
        <v>0</v>
      </c>
      <c r="L41" s="11"/>
    </row>
    <row r="42" spans="2:12" x14ac:dyDescent="0.25">
      <c r="B42" s="1338"/>
      <c r="C42" s="1336"/>
      <c r="D42" s="1336"/>
      <c r="E42" s="6" t="s">
        <v>23</v>
      </c>
      <c r="F42" s="6">
        <v>41</v>
      </c>
      <c r="G42" s="12" t="s">
        <v>64</v>
      </c>
      <c r="H42" s="18">
        <v>1330.056</v>
      </c>
      <c r="I42" s="18">
        <v>1330.056</v>
      </c>
      <c r="J42" s="5">
        <f t="shared" si="4"/>
        <v>0</v>
      </c>
      <c r="K42" s="26">
        <f t="shared" si="5"/>
        <v>0</v>
      </c>
      <c r="L42" s="11"/>
    </row>
    <row r="43" spans="2:12" ht="15.75" thickBot="1" x14ac:dyDescent="0.3">
      <c r="B43" s="1339" t="s">
        <v>62</v>
      </c>
      <c r="C43" s="1340"/>
      <c r="D43" s="1340"/>
      <c r="E43" s="1340"/>
      <c r="F43" s="1340"/>
      <c r="G43" s="1340"/>
      <c r="H43" s="76">
        <f>SUM(H39:H42)</f>
        <v>4440.1660000000002</v>
      </c>
      <c r="I43" s="76">
        <f>SUM(I39:I42)</f>
        <v>4439.05</v>
      </c>
      <c r="J43" s="74">
        <f t="shared" si="4"/>
        <v>-1.1159999999999854</v>
      </c>
      <c r="K43" s="56">
        <f t="shared" si="5"/>
        <v>-2.5134195433233476E-4</v>
      </c>
      <c r="L43" s="11"/>
    </row>
    <row r="44" spans="2:12" ht="14.25" customHeight="1" x14ac:dyDescent="0.25">
      <c r="B44" s="1337" t="s">
        <v>65</v>
      </c>
      <c r="C44" s="1335">
        <v>41839</v>
      </c>
      <c r="D44" s="1335" t="s">
        <v>69</v>
      </c>
      <c r="E44" s="63" t="s">
        <v>24</v>
      </c>
      <c r="F44" s="63">
        <v>55</v>
      </c>
      <c r="G44" s="66" t="s">
        <v>70</v>
      </c>
      <c r="H44" s="36">
        <v>3000</v>
      </c>
      <c r="I44" s="36">
        <v>2999.6550000000002</v>
      </c>
      <c r="J44" s="65">
        <f t="shared" si="4"/>
        <v>-0.34499999999979991</v>
      </c>
      <c r="K44" s="38">
        <f t="shared" si="5"/>
        <v>-1.149999999999333E-4</v>
      </c>
      <c r="L44" s="11"/>
    </row>
    <row r="45" spans="2:12" x14ac:dyDescent="0.25">
      <c r="B45" s="1338"/>
      <c r="C45" s="1336"/>
      <c r="D45" s="1336"/>
      <c r="E45" s="6" t="s">
        <v>23</v>
      </c>
      <c r="F45" s="6">
        <v>43</v>
      </c>
      <c r="G45" s="12">
        <v>1009</v>
      </c>
      <c r="H45" s="18">
        <v>1497.4870000000001</v>
      </c>
      <c r="I45" s="18">
        <v>1499.4639999999999</v>
      </c>
      <c r="J45" s="5">
        <f t="shared" si="4"/>
        <v>1.9769999999998618</v>
      </c>
      <c r="K45" s="26">
        <f t="shared" si="5"/>
        <v>1.320211794826841E-3</v>
      </c>
      <c r="L45" s="11"/>
    </row>
    <row r="46" spans="2:12" x14ac:dyDescent="0.25">
      <c r="B46" s="1338"/>
      <c r="C46" s="1336"/>
      <c r="D46" s="1336"/>
      <c r="E46" s="6" t="s">
        <v>61</v>
      </c>
      <c r="F46" s="6">
        <v>60</v>
      </c>
      <c r="G46" s="12">
        <v>1003</v>
      </c>
      <c r="H46" s="18">
        <v>100.93</v>
      </c>
      <c r="I46" s="18">
        <v>99.486999999999995</v>
      </c>
      <c r="J46" s="5">
        <f t="shared" si="4"/>
        <v>-1.4430000000000121</v>
      </c>
      <c r="K46" s="26">
        <f t="shared" si="5"/>
        <v>-1.4297037550777885E-2</v>
      </c>
      <c r="L46" s="11"/>
    </row>
    <row r="47" spans="2:12" ht="15.75" thickBot="1" x14ac:dyDescent="0.3">
      <c r="B47" s="1341" t="s">
        <v>68</v>
      </c>
      <c r="C47" s="1342"/>
      <c r="D47" s="1342"/>
      <c r="E47" s="1342"/>
      <c r="F47" s="1342"/>
      <c r="G47" s="1343"/>
      <c r="H47" s="76">
        <f>SUM(H44:H46)</f>
        <v>4598.4170000000004</v>
      </c>
      <c r="I47" s="76">
        <f>SUM(I44:I46)</f>
        <v>4598.6060000000007</v>
      </c>
      <c r="J47" s="74">
        <f t="shared" si="4"/>
        <v>0.18900000000030559</v>
      </c>
      <c r="K47" s="75">
        <f t="shared" si="5"/>
        <v>4.1101100661446225E-5</v>
      </c>
      <c r="L47" s="11"/>
    </row>
    <row r="48" spans="2:12" ht="14.25" customHeight="1" x14ac:dyDescent="0.25">
      <c r="B48" s="1337" t="s">
        <v>72</v>
      </c>
      <c r="C48" s="1335">
        <v>41864</v>
      </c>
      <c r="D48" s="1335" t="s">
        <v>74</v>
      </c>
      <c r="E48" s="63" t="s">
        <v>24</v>
      </c>
      <c r="F48" s="63">
        <v>48</v>
      </c>
      <c r="G48" s="66" t="s">
        <v>47</v>
      </c>
      <c r="H48" s="36">
        <v>5000.0969999999998</v>
      </c>
      <c r="I48" s="36">
        <v>5000.0969999999998</v>
      </c>
      <c r="J48" s="65">
        <f t="shared" si="4"/>
        <v>0</v>
      </c>
      <c r="K48" s="38">
        <f>(+J48/H48)</f>
        <v>0</v>
      </c>
      <c r="L48" s="11"/>
    </row>
    <row r="49" spans="2:12" x14ac:dyDescent="0.25">
      <c r="B49" s="1338"/>
      <c r="C49" s="1336"/>
      <c r="D49" s="1336"/>
      <c r="E49" s="6" t="s">
        <v>23</v>
      </c>
      <c r="F49" s="6">
        <v>37</v>
      </c>
      <c r="G49" s="12" t="s">
        <v>25</v>
      </c>
      <c r="H49" s="18">
        <v>204.82</v>
      </c>
      <c r="I49" s="18">
        <v>204.82</v>
      </c>
      <c r="J49" s="5">
        <f t="shared" si="4"/>
        <v>0</v>
      </c>
      <c r="K49" s="26">
        <f>+J49/H49</f>
        <v>0</v>
      </c>
      <c r="L49" s="11"/>
    </row>
    <row r="50" spans="2:12" ht="15.75" thickBot="1" x14ac:dyDescent="0.3">
      <c r="B50" s="1339" t="s">
        <v>73</v>
      </c>
      <c r="C50" s="1340"/>
      <c r="D50" s="1340"/>
      <c r="E50" s="1340"/>
      <c r="F50" s="1340"/>
      <c r="G50" s="1340"/>
      <c r="H50" s="76">
        <f>SUM(H48:H49)</f>
        <v>5204.9169999999995</v>
      </c>
      <c r="I50" s="76">
        <f>SUM(I48:I49)</f>
        <v>5204.9169999999995</v>
      </c>
      <c r="J50" s="74">
        <f>AVERAGE(J48:J49)</f>
        <v>0</v>
      </c>
      <c r="K50" s="56">
        <f>AVERAGE(K48:K49)</f>
        <v>0</v>
      </c>
      <c r="L50" s="11"/>
    </row>
    <row r="51" spans="2:12" x14ac:dyDescent="0.25">
      <c r="B51" s="1337" t="s">
        <v>77</v>
      </c>
      <c r="C51" s="1335">
        <v>41864</v>
      </c>
      <c r="D51" s="1335" t="s">
        <v>35</v>
      </c>
      <c r="E51" s="63" t="s">
        <v>24</v>
      </c>
      <c r="F51" s="63">
        <v>51</v>
      </c>
      <c r="G51" s="67" t="s">
        <v>79</v>
      </c>
      <c r="H51" s="36">
        <v>1879.3689999999999</v>
      </c>
      <c r="I51" s="36">
        <v>1879.3689999999999</v>
      </c>
      <c r="J51" s="65">
        <f t="shared" ref="J51:J60" si="6">+I51-H51</f>
        <v>0</v>
      </c>
      <c r="K51" s="38">
        <f>(+J51/H51)</f>
        <v>0</v>
      </c>
      <c r="L51" s="11"/>
    </row>
    <row r="52" spans="2:12" x14ac:dyDescent="0.25">
      <c r="B52" s="1338"/>
      <c r="C52" s="1336"/>
      <c r="D52" s="1336"/>
      <c r="E52" s="6" t="s">
        <v>23</v>
      </c>
      <c r="F52" s="6">
        <v>45</v>
      </c>
      <c r="G52" s="25">
        <v>1001</v>
      </c>
      <c r="H52" s="18">
        <v>406.56799999999998</v>
      </c>
      <c r="I52" s="18">
        <v>406.56799999999998</v>
      </c>
      <c r="J52" s="5">
        <f t="shared" si="6"/>
        <v>0</v>
      </c>
      <c r="K52" s="26">
        <f>+J52/H52</f>
        <v>0</v>
      </c>
      <c r="L52" s="11"/>
    </row>
    <row r="53" spans="2:12" ht="15.75" thickBot="1" x14ac:dyDescent="0.3">
      <c r="B53" s="1341" t="s">
        <v>95</v>
      </c>
      <c r="C53" s="1342"/>
      <c r="D53" s="1342"/>
      <c r="E53" s="1342"/>
      <c r="F53" s="1342"/>
      <c r="G53" s="1342"/>
      <c r="H53" s="76">
        <f>SUM(H51:H52)</f>
        <v>2285.9369999999999</v>
      </c>
      <c r="I53" s="76">
        <f>SUM(I51:I52)</f>
        <v>2285.9369999999999</v>
      </c>
      <c r="J53" s="74">
        <f t="shared" si="6"/>
        <v>0</v>
      </c>
      <c r="K53" s="56">
        <f>+J53/H53</f>
        <v>0</v>
      </c>
      <c r="L53" s="11"/>
    </row>
    <row r="54" spans="2:12" x14ac:dyDescent="0.25">
      <c r="B54" s="1337" t="s">
        <v>80</v>
      </c>
      <c r="C54" s="1335">
        <v>41940</v>
      </c>
      <c r="D54" s="1335" t="s">
        <v>87</v>
      </c>
      <c r="E54" s="63" t="s">
        <v>24</v>
      </c>
      <c r="F54" s="63">
        <v>50</v>
      </c>
      <c r="G54" s="68" t="s">
        <v>86</v>
      </c>
      <c r="H54" s="36">
        <v>2036.039</v>
      </c>
      <c r="I54" s="36">
        <v>2029.569</v>
      </c>
      <c r="J54" s="65">
        <f t="shared" si="6"/>
        <v>-6.4700000000000273</v>
      </c>
      <c r="K54" s="38">
        <f>(+J54/H54)</f>
        <v>-3.1777387368316754E-3</v>
      </c>
      <c r="L54" s="11"/>
    </row>
    <row r="55" spans="2:12" x14ac:dyDescent="0.25">
      <c r="B55" s="1338"/>
      <c r="C55" s="1336"/>
      <c r="D55" s="1336"/>
      <c r="E55" s="6" t="s">
        <v>23</v>
      </c>
      <c r="F55" s="6">
        <v>42</v>
      </c>
      <c r="G55" s="12">
        <v>1001</v>
      </c>
      <c r="H55" s="18">
        <v>150</v>
      </c>
      <c r="I55" s="18">
        <v>150.09200000000001</v>
      </c>
      <c r="J55" s="5">
        <f t="shared" si="6"/>
        <v>9.200000000001296E-2</v>
      </c>
      <c r="K55" s="26">
        <f>+J55/H55</f>
        <v>6.1333333333341976E-4</v>
      </c>
      <c r="L55" s="11"/>
    </row>
    <row r="56" spans="2:12" ht="15.75" thickBot="1" x14ac:dyDescent="0.3">
      <c r="B56" s="1339" t="s">
        <v>85</v>
      </c>
      <c r="C56" s="1340"/>
      <c r="D56" s="1340"/>
      <c r="E56" s="1340"/>
      <c r="F56" s="1340"/>
      <c r="G56" s="1340"/>
      <c r="H56" s="77">
        <f>SUM(H54:H55)</f>
        <v>2186.0389999999998</v>
      </c>
      <c r="I56" s="78">
        <f>SUM(I54:I55)</f>
        <v>2179.6610000000001</v>
      </c>
      <c r="J56" s="55">
        <f t="shared" si="6"/>
        <v>-6.3779999999997017</v>
      </c>
      <c r="K56" s="56">
        <f>+J56/H56</f>
        <v>-2.9176057700707548E-3</v>
      </c>
      <c r="L56" s="11"/>
    </row>
    <row r="57" spans="2:12" ht="15" thickBot="1" x14ac:dyDescent="0.3">
      <c r="B57" s="40" t="s">
        <v>81</v>
      </c>
      <c r="C57" s="69">
        <v>41967</v>
      </c>
      <c r="D57" s="69" t="s">
        <v>93</v>
      </c>
      <c r="E57" s="70" t="s">
        <v>23</v>
      </c>
      <c r="F57" s="70">
        <v>40</v>
      </c>
      <c r="G57" s="71" t="s">
        <v>94</v>
      </c>
      <c r="H57" s="45">
        <v>3189.105</v>
      </c>
      <c r="I57" s="45">
        <v>3189.105</v>
      </c>
      <c r="J57" s="72">
        <f t="shared" si="6"/>
        <v>0</v>
      </c>
      <c r="K57" s="47">
        <f>(+J57/H57)</f>
        <v>0</v>
      </c>
      <c r="L57" s="11"/>
    </row>
    <row r="58" spans="2:12" ht="15.75" thickBot="1" x14ac:dyDescent="0.3">
      <c r="B58" s="1339" t="s">
        <v>99</v>
      </c>
      <c r="C58" s="1340"/>
      <c r="D58" s="1340"/>
      <c r="E58" s="1340"/>
      <c r="F58" s="1340"/>
      <c r="G58" s="1340"/>
      <c r="H58" s="77">
        <f>SUM(H59:H60)</f>
        <v>6088.08</v>
      </c>
      <c r="I58" s="78">
        <f>SUM(I59:I60)</f>
        <v>6075.7800000000007</v>
      </c>
      <c r="J58" s="55">
        <f t="shared" si="6"/>
        <v>-12.299999999999272</v>
      </c>
      <c r="K58" s="56">
        <f>+J58/H58</f>
        <v>-2.0203413884179039E-3</v>
      </c>
      <c r="L58" s="11"/>
    </row>
    <row r="59" spans="2:12" x14ac:dyDescent="0.25">
      <c r="B59" s="1346" t="s">
        <v>82</v>
      </c>
      <c r="C59" s="91">
        <v>41976</v>
      </c>
      <c r="D59" s="91" t="s">
        <v>33</v>
      </c>
      <c r="E59" s="92" t="s">
        <v>24</v>
      </c>
      <c r="F59" s="92">
        <v>50</v>
      </c>
      <c r="G59" s="68" t="s">
        <v>100</v>
      </c>
      <c r="H59" s="36">
        <v>3688.53</v>
      </c>
      <c r="I59" s="36">
        <v>3677.53</v>
      </c>
      <c r="J59" s="65">
        <f t="shared" si="6"/>
        <v>-11</v>
      </c>
      <c r="K59" s="38">
        <f>(+J59/H59)</f>
        <v>-2.9822178483027112E-3</v>
      </c>
      <c r="L59" s="11"/>
    </row>
    <row r="60" spans="2:12" ht="15.75" customHeight="1" thickBot="1" x14ac:dyDescent="0.3">
      <c r="B60" s="1347"/>
      <c r="C60" s="98">
        <v>41985</v>
      </c>
      <c r="D60" s="98" t="s">
        <v>101</v>
      </c>
      <c r="E60" s="99" t="s">
        <v>24</v>
      </c>
      <c r="F60" s="99">
        <v>50</v>
      </c>
      <c r="G60" s="100">
        <v>1011</v>
      </c>
      <c r="H60" s="101">
        <v>2399.5500000000002</v>
      </c>
      <c r="I60" s="101">
        <v>2398.25</v>
      </c>
      <c r="J60" s="102">
        <f t="shared" si="6"/>
        <v>-1.3000000000001819</v>
      </c>
      <c r="K60" s="103">
        <f>(+J60/H60)</f>
        <v>-5.4176824821328237E-4</v>
      </c>
      <c r="L60" s="11"/>
    </row>
    <row r="61" spans="2:12" ht="15.75" thickBot="1" x14ac:dyDescent="0.3">
      <c r="B61" s="1348" t="s">
        <v>57</v>
      </c>
      <c r="C61" s="1349"/>
      <c r="D61" s="1349"/>
      <c r="E61" s="1349"/>
      <c r="F61" s="1349"/>
      <c r="G61" s="1349"/>
      <c r="H61" s="1349"/>
      <c r="I61" s="1349"/>
      <c r="J61" s="1349"/>
      <c r="K61" s="1350"/>
    </row>
    <row r="62" spans="2:12" ht="30.75" thickBot="1" x14ac:dyDescent="0.3">
      <c r="B62" s="28" t="s">
        <v>2</v>
      </c>
      <c r="C62" s="29" t="s">
        <v>3</v>
      </c>
      <c r="D62" s="29" t="s">
        <v>4</v>
      </c>
      <c r="E62" s="29" t="s">
        <v>5</v>
      </c>
      <c r="F62" s="29" t="s">
        <v>6</v>
      </c>
      <c r="G62" s="29" t="s">
        <v>7</v>
      </c>
      <c r="H62" s="30" t="s">
        <v>8</v>
      </c>
      <c r="I62" s="30" t="s">
        <v>9</v>
      </c>
      <c r="J62" s="30" t="s">
        <v>10</v>
      </c>
      <c r="K62" s="31" t="s">
        <v>11</v>
      </c>
    </row>
    <row r="63" spans="2:12" ht="15" thickBot="1" x14ac:dyDescent="0.3">
      <c r="B63" s="40" t="s">
        <v>56</v>
      </c>
      <c r="C63" s="69">
        <v>41791</v>
      </c>
      <c r="D63" s="70" t="s">
        <v>58</v>
      </c>
      <c r="E63" s="70" t="s">
        <v>23</v>
      </c>
      <c r="F63" s="44">
        <v>50</v>
      </c>
      <c r="G63" s="70">
        <v>1006</v>
      </c>
      <c r="H63" s="45">
        <v>1005.861</v>
      </c>
      <c r="I63" s="45">
        <v>1007.359</v>
      </c>
      <c r="J63" s="46">
        <f>+I63-H63</f>
        <v>1.4980000000000473</v>
      </c>
      <c r="K63" s="47">
        <f>+J63/H63</f>
        <v>1.4892713804392926E-3</v>
      </c>
    </row>
    <row r="64" spans="2:12" ht="15" thickBot="1" x14ac:dyDescent="0.3">
      <c r="B64" s="40" t="s">
        <v>82</v>
      </c>
      <c r="C64" s="69">
        <v>41985</v>
      </c>
      <c r="D64" s="70" t="s">
        <v>101</v>
      </c>
      <c r="E64" s="70" t="s">
        <v>24</v>
      </c>
      <c r="F64" s="44">
        <v>50</v>
      </c>
      <c r="G64" s="70" t="s">
        <v>102</v>
      </c>
      <c r="H64" s="45">
        <v>6522.241</v>
      </c>
      <c r="I64" s="45">
        <v>6483.52</v>
      </c>
      <c r="J64" s="46">
        <f>+I64-H64</f>
        <v>-38.720999999999549</v>
      </c>
      <c r="K64" s="47">
        <f>+J64/H64</f>
        <v>-5.9367631462866133E-3</v>
      </c>
    </row>
    <row r="65" spans="2:11" ht="15.75" thickBot="1" x14ac:dyDescent="0.3">
      <c r="B65" s="1354" t="s">
        <v>13</v>
      </c>
      <c r="C65" s="1355"/>
      <c r="D65" s="1355"/>
      <c r="E65" s="1355"/>
      <c r="F65" s="1355"/>
      <c r="G65" s="1355"/>
      <c r="H65" s="1355"/>
      <c r="I65" s="1355"/>
      <c r="J65" s="1355"/>
      <c r="K65" s="1356"/>
    </row>
    <row r="66" spans="2:11" ht="45.75" thickBot="1" x14ac:dyDescent="0.3">
      <c r="B66" s="59" t="s">
        <v>2</v>
      </c>
      <c r="C66" s="60" t="s">
        <v>3</v>
      </c>
      <c r="D66" s="60" t="s">
        <v>4</v>
      </c>
      <c r="E66" s="60" t="s">
        <v>5</v>
      </c>
      <c r="F66" s="60" t="s">
        <v>6</v>
      </c>
      <c r="G66" s="60" t="s">
        <v>7</v>
      </c>
      <c r="H66" s="61" t="s">
        <v>14</v>
      </c>
      <c r="I66" s="61" t="s">
        <v>15</v>
      </c>
      <c r="J66" s="61" t="s">
        <v>10</v>
      </c>
      <c r="K66" s="62" t="s">
        <v>11</v>
      </c>
    </row>
    <row r="67" spans="2:11" ht="15" thickBot="1" x14ac:dyDescent="0.3">
      <c r="B67" s="79" t="s">
        <v>16</v>
      </c>
      <c r="C67" s="69">
        <v>41693</v>
      </c>
      <c r="D67" s="70" t="s">
        <v>29</v>
      </c>
      <c r="E67" s="70" t="s">
        <v>24</v>
      </c>
      <c r="F67" s="44">
        <v>49</v>
      </c>
      <c r="G67" s="70">
        <v>1011</v>
      </c>
      <c r="H67" s="45">
        <v>2940.2930000000001</v>
      </c>
      <c r="I67" s="45">
        <v>2925.04</v>
      </c>
      <c r="J67" s="45">
        <f t="shared" ref="J67:J74" si="7">+I67-H67</f>
        <v>-15.253000000000156</v>
      </c>
      <c r="K67" s="47">
        <f t="shared" ref="K67:K74" si="8">+J67/H67</f>
        <v>-5.1875782447532116E-3</v>
      </c>
    </row>
    <row r="68" spans="2:11" ht="15" thickBot="1" x14ac:dyDescent="0.3">
      <c r="B68" s="79" t="s">
        <v>17</v>
      </c>
      <c r="C68" s="69">
        <v>41706</v>
      </c>
      <c r="D68" s="70" t="s">
        <v>33</v>
      </c>
      <c r="E68" s="70" t="s">
        <v>24</v>
      </c>
      <c r="F68" s="44">
        <v>52</v>
      </c>
      <c r="G68" s="70" t="s">
        <v>34</v>
      </c>
      <c r="H68" s="45">
        <v>5003.2430000000004</v>
      </c>
      <c r="I68" s="45">
        <f>+H68+8.839</f>
        <v>5012.0820000000003</v>
      </c>
      <c r="J68" s="45">
        <f t="shared" si="7"/>
        <v>8.8389999999999418</v>
      </c>
      <c r="K68" s="47">
        <f t="shared" si="8"/>
        <v>1.7666541481195178E-3</v>
      </c>
    </row>
    <row r="69" spans="2:11" ht="15" thickBot="1" x14ac:dyDescent="0.3">
      <c r="B69" s="79" t="s">
        <v>19</v>
      </c>
      <c r="C69" s="69">
        <v>41787</v>
      </c>
      <c r="D69" s="70" t="s">
        <v>48</v>
      </c>
      <c r="E69" s="70" t="s">
        <v>24</v>
      </c>
      <c r="F69" s="44">
        <v>52</v>
      </c>
      <c r="G69" s="70">
        <v>1012</v>
      </c>
      <c r="H69" s="45">
        <v>4022.4409999999998</v>
      </c>
      <c r="I69" s="45">
        <v>4020.04</v>
      </c>
      <c r="J69" s="45">
        <f t="shared" si="7"/>
        <v>-2.4009999999998399</v>
      </c>
      <c r="K69" s="47">
        <f t="shared" si="8"/>
        <v>-5.969012348471587E-4</v>
      </c>
    </row>
    <row r="70" spans="2:11" ht="15" thickBot="1" x14ac:dyDescent="0.3">
      <c r="B70" s="79" t="s">
        <v>56</v>
      </c>
      <c r="C70" s="69">
        <v>41803</v>
      </c>
      <c r="D70" s="70" t="s">
        <v>60</v>
      </c>
      <c r="E70" s="70" t="s">
        <v>24</v>
      </c>
      <c r="F70" s="44">
        <v>52</v>
      </c>
      <c r="G70" s="70">
        <v>1012</v>
      </c>
      <c r="H70" s="45">
        <v>3007.8209999999999</v>
      </c>
      <c r="I70" s="80">
        <v>2998.62</v>
      </c>
      <c r="J70" s="45">
        <f t="shared" si="7"/>
        <v>-9.2010000000000218</v>
      </c>
      <c r="K70" s="47">
        <f t="shared" si="8"/>
        <v>-3.0590251215082353E-3</v>
      </c>
    </row>
    <row r="71" spans="2:11" ht="15" thickBot="1" x14ac:dyDescent="0.3">
      <c r="B71" s="79" t="s">
        <v>65</v>
      </c>
      <c r="C71" s="69">
        <v>41844</v>
      </c>
      <c r="D71" s="70" t="s">
        <v>71</v>
      </c>
      <c r="E71" s="70" t="s">
        <v>24</v>
      </c>
      <c r="F71" s="44">
        <v>51</v>
      </c>
      <c r="G71" s="70">
        <v>1011</v>
      </c>
      <c r="H71" s="45">
        <v>3031.1149999999998</v>
      </c>
      <c r="I71" s="45">
        <v>3029.1149999999998</v>
      </c>
      <c r="J71" s="45">
        <f t="shared" si="7"/>
        <v>-2</v>
      </c>
      <c r="K71" s="47">
        <f t="shared" si="8"/>
        <v>-6.5982320037345993E-4</v>
      </c>
    </row>
    <row r="72" spans="2:11" ht="15" thickBot="1" x14ac:dyDescent="0.3">
      <c r="B72" s="79" t="s">
        <v>72</v>
      </c>
      <c r="C72" s="69">
        <v>41860</v>
      </c>
      <c r="D72" s="70" t="s">
        <v>75</v>
      </c>
      <c r="E72" s="70" t="s">
        <v>24</v>
      </c>
      <c r="F72" s="44">
        <v>51</v>
      </c>
      <c r="G72" s="70" t="s">
        <v>76</v>
      </c>
      <c r="H72" s="45">
        <v>9382.1020000000008</v>
      </c>
      <c r="I72" s="45">
        <v>9370.8700000000008</v>
      </c>
      <c r="J72" s="45">
        <f t="shared" si="7"/>
        <v>-11.231999999999971</v>
      </c>
      <c r="K72" s="47">
        <f t="shared" si="8"/>
        <v>-1.1971730855196384E-3</v>
      </c>
    </row>
    <row r="73" spans="2:11" ht="15" thickBot="1" x14ac:dyDescent="0.3">
      <c r="B73" s="79" t="s">
        <v>77</v>
      </c>
      <c r="C73" s="69">
        <v>41911</v>
      </c>
      <c r="D73" s="70" t="s">
        <v>78</v>
      </c>
      <c r="E73" s="70" t="s">
        <v>24</v>
      </c>
      <c r="F73" s="44">
        <v>52</v>
      </c>
      <c r="G73" s="70">
        <v>1004</v>
      </c>
      <c r="H73" s="45">
        <v>2468.0059999999999</v>
      </c>
      <c r="I73" s="45">
        <v>2464.61</v>
      </c>
      <c r="J73" s="45">
        <f t="shared" si="7"/>
        <v>-3.3959999999997308</v>
      </c>
      <c r="K73" s="47">
        <f t="shared" si="8"/>
        <v>-1.3760096207220448E-3</v>
      </c>
    </row>
    <row r="74" spans="2:11" ht="15" thickBot="1" x14ac:dyDescent="0.3">
      <c r="B74" s="79" t="s">
        <v>81</v>
      </c>
      <c r="C74" s="69">
        <v>41960</v>
      </c>
      <c r="D74" s="70" t="s">
        <v>89</v>
      </c>
      <c r="E74" s="70" t="s">
        <v>24</v>
      </c>
      <c r="F74" s="44">
        <v>52</v>
      </c>
      <c r="G74" s="70" t="s">
        <v>90</v>
      </c>
      <c r="H74" s="45">
        <v>5516.4369999999999</v>
      </c>
      <c r="I74" s="45">
        <v>5509.54</v>
      </c>
      <c r="J74" s="45">
        <f t="shared" si="7"/>
        <v>-6.8969999999999345</v>
      </c>
      <c r="K74" s="47">
        <f t="shared" si="8"/>
        <v>-1.2502635306086039E-3</v>
      </c>
    </row>
    <row r="75" spans="2:11" ht="30.75" thickBot="1" x14ac:dyDescent="0.3">
      <c r="B75" s="81" t="s">
        <v>2</v>
      </c>
      <c r="C75" s="82" t="s">
        <v>3</v>
      </c>
      <c r="D75" s="82" t="s">
        <v>4</v>
      </c>
      <c r="E75" s="82" t="s">
        <v>5</v>
      </c>
      <c r="F75" s="82" t="s">
        <v>6</v>
      </c>
      <c r="G75" s="82" t="s">
        <v>7</v>
      </c>
      <c r="H75" s="83" t="s">
        <v>8</v>
      </c>
      <c r="I75" s="83" t="s">
        <v>9</v>
      </c>
      <c r="J75" s="83" t="s">
        <v>10</v>
      </c>
      <c r="K75" s="84" t="s">
        <v>11</v>
      </c>
    </row>
    <row r="76" spans="2:11" ht="12.75" customHeight="1" x14ac:dyDescent="0.25">
      <c r="B76" s="1344" t="s">
        <v>17</v>
      </c>
      <c r="C76" s="1335">
        <v>41704</v>
      </c>
      <c r="D76" s="1333" t="s">
        <v>30</v>
      </c>
      <c r="E76" s="63" t="s">
        <v>23</v>
      </c>
      <c r="F76" s="35">
        <v>42</v>
      </c>
      <c r="G76" s="63">
        <v>1010</v>
      </c>
      <c r="H76" s="36">
        <v>498.73</v>
      </c>
      <c r="I76" s="36">
        <v>498.69799999999998</v>
      </c>
      <c r="J76" s="36">
        <f t="shared" ref="J76:J87" si="9">+I76-H76</f>
        <v>-3.2000000000039108E-2</v>
      </c>
      <c r="K76" s="38">
        <f t="shared" ref="K76:K87" si="10">+J76/H76</f>
        <v>-6.4162973953921175E-5</v>
      </c>
    </row>
    <row r="77" spans="2:11" x14ac:dyDescent="0.25">
      <c r="B77" s="1345"/>
      <c r="C77" s="1336"/>
      <c r="D77" s="1334"/>
      <c r="E77" s="6" t="s">
        <v>32</v>
      </c>
      <c r="F77" s="2">
        <v>50</v>
      </c>
      <c r="G77" s="6" t="s">
        <v>25</v>
      </c>
      <c r="H77" s="18">
        <v>1013.01</v>
      </c>
      <c r="I77" s="18">
        <v>1013.01</v>
      </c>
      <c r="J77" s="18">
        <f t="shared" si="9"/>
        <v>0</v>
      </c>
      <c r="K77" s="26">
        <f t="shared" si="10"/>
        <v>0</v>
      </c>
    </row>
    <row r="78" spans="2:11" ht="14.25" customHeight="1" thickBot="1" x14ac:dyDescent="0.3">
      <c r="B78" s="1361" t="s">
        <v>53</v>
      </c>
      <c r="C78" s="1362"/>
      <c r="D78" s="1362"/>
      <c r="E78" s="1362"/>
      <c r="F78" s="1362"/>
      <c r="G78" s="1362"/>
      <c r="H78" s="89">
        <f>SUM(H76:H77)</f>
        <v>1511.74</v>
      </c>
      <c r="I78" s="89">
        <f>SUM(I76:I77)</f>
        <v>1511.7080000000001</v>
      </c>
      <c r="J78" s="54">
        <f t="shared" si="9"/>
        <v>-3.1999999999925421E-2</v>
      </c>
      <c r="K78" s="90">
        <f t="shared" si="10"/>
        <v>-2.1167661105696363E-5</v>
      </c>
    </row>
    <row r="79" spans="2:11" ht="15" thickBot="1" x14ac:dyDescent="0.3">
      <c r="B79" s="79" t="s">
        <v>18</v>
      </c>
      <c r="C79" s="69">
        <v>41732</v>
      </c>
      <c r="D79" s="70" t="s">
        <v>35</v>
      </c>
      <c r="E79" s="70" t="s">
        <v>32</v>
      </c>
      <c r="F79" s="44">
        <v>43</v>
      </c>
      <c r="G79" s="85">
        <v>1003</v>
      </c>
      <c r="H79" s="45">
        <v>750.93</v>
      </c>
      <c r="I79" s="45">
        <v>751.59500000000003</v>
      </c>
      <c r="J79" s="45">
        <f t="shared" si="9"/>
        <v>0.66500000000007731</v>
      </c>
      <c r="K79" s="47">
        <f t="shared" si="10"/>
        <v>8.8556856165032335E-4</v>
      </c>
    </row>
    <row r="80" spans="2:11" ht="15" thickBot="1" x14ac:dyDescent="0.3">
      <c r="B80" s="79" t="s">
        <v>19</v>
      </c>
      <c r="C80" s="69">
        <v>41772</v>
      </c>
      <c r="D80" s="44" t="s">
        <v>41</v>
      </c>
      <c r="E80" s="44" t="s">
        <v>31</v>
      </c>
      <c r="F80" s="44">
        <v>53</v>
      </c>
      <c r="G80" s="86">
        <v>1010</v>
      </c>
      <c r="H80" s="45">
        <v>529.96</v>
      </c>
      <c r="I80" s="45">
        <v>529.88800000000003</v>
      </c>
      <c r="J80" s="45">
        <f t="shared" si="9"/>
        <v>-7.2000000000002728E-2</v>
      </c>
      <c r="K80" s="47">
        <f t="shared" si="10"/>
        <v>-1.3585931013661921E-4</v>
      </c>
    </row>
    <row r="81" spans="2:11" x14ac:dyDescent="0.25">
      <c r="B81" s="1344" t="s">
        <v>56</v>
      </c>
      <c r="C81" s="1335">
        <v>41791</v>
      </c>
      <c r="D81" s="1363" t="s">
        <v>58</v>
      </c>
      <c r="E81" s="35" t="s">
        <v>31</v>
      </c>
      <c r="F81" s="35">
        <v>60</v>
      </c>
      <c r="G81" s="87">
        <v>1011</v>
      </c>
      <c r="H81" s="36">
        <v>599.96</v>
      </c>
      <c r="I81" s="36">
        <v>600.92499999999995</v>
      </c>
      <c r="J81" s="36">
        <f t="shared" si="9"/>
        <v>0.96499999999991815</v>
      </c>
      <c r="K81" s="38">
        <f t="shared" si="10"/>
        <v>1.6084405627040438E-3</v>
      </c>
    </row>
    <row r="82" spans="2:11" x14ac:dyDescent="0.25">
      <c r="B82" s="1345"/>
      <c r="C82" s="1336"/>
      <c r="D82" s="1364"/>
      <c r="E82" s="2" t="s">
        <v>32</v>
      </c>
      <c r="F82" s="2">
        <v>53</v>
      </c>
      <c r="G82" s="15">
        <v>1003</v>
      </c>
      <c r="H82" s="18">
        <v>399.66</v>
      </c>
      <c r="I82" s="18">
        <v>400.37099999999998</v>
      </c>
      <c r="J82" s="18">
        <f t="shared" si="9"/>
        <v>0.71099999999995589</v>
      </c>
      <c r="K82" s="26">
        <f t="shared" si="10"/>
        <v>1.7790121603361753E-3</v>
      </c>
    </row>
    <row r="83" spans="2:11" ht="14.25" customHeight="1" thickBot="1" x14ac:dyDescent="0.3">
      <c r="B83" s="1365" t="s">
        <v>59</v>
      </c>
      <c r="C83" s="1366"/>
      <c r="D83" s="1366"/>
      <c r="E83" s="1366"/>
      <c r="F83" s="1366"/>
      <c r="G83" s="1366"/>
      <c r="H83" s="89">
        <f>SUM(H79:H82)</f>
        <v>2280.5099999999998</v>
      </c>
      <c r="I83" s="89">
        <f>SUM(I79:I82)</f>
        <v>2282.779</v>
      </c>
      <c r="J83" s="54">
        <f t="shared" si="9"/>
        <v>2.2690000000002328</v>
      </c>
      <c r="K83" s="56">
        <f t="shared" si="10"/>
        <v>9.9495288334637121E-4</v>
      </c>
    </row>
    <row r="84" spans="2:11" x14ac:dyDescent="0.25">
      <c r="B84" s="1344" t="s">
        <v>80</v>
      </c>
      <c r="C84" s="1335">
        <v>41920</v>
      </c>
      <c r="D84" s="1363" t="s">
        <v>88</v>
      </c>
      <c r="E84" s="35" t="s">
        <v>31</v>
      </c>
      <c r="F84" s="35">
        <v>50</v>
      </c>
      <c r="G84" s="35">
        <v>1010</v>
      </c>
      <c r="H84" s="36">
        <v>201.35</v>
      </c>
      <c r="I84" s="36">
        <v>201.16200000000001</v>
      </c>
      <c r="J84" s="88">
        <f t="shared" si="9"/>
        <v>-0.18799999999998818</v>
      </c>
      <c r="K84" s="38">
        <f t="shared" si="10"/>
        <v>-9.3369754159418024E-4</v>
      </c>
    </row>
    <row r="85" spans="2:11" x14ac:dyDescent="0.25">
      <c r="B85" s="1345"/>
      <c r="C85" s="1336"/>
      <c r="D85" s="1364"/>
      <c r="E85" s="2" t="s">
        <v>32</v>
      </c>
      <c r="F85" s="2">
        <v>50</v>
      </c>
      <c r="G85" s="2">
        <v>1003</v>
      </c>
      <c r="H85" s="18">
        <v>800.34</v>
      </c>
      <c r="I85" s="18">
        <v>799.71799999999996</v>
      </c>
      <c r="J85" s="17">
        <f t="shared" si="9"/>
        <v>-0.62200000000007094</v>
      </c>
      <c r="K85" s="26">
        <f t="shared" si="10"/>
        <v>-7.7716970287636624E-4</v>
      </c>
    </row>
    <row r="86" spans="2:11" ht="14.25" customHeight="1" thickBot="1" x14ac:dyDescent="0.3">
      <c r="B86" s="1361" t="s">
        <v>59</v>
      </c>
      <c r="C86" s="1362"/>
      <c r="D86" s="1362"/>
      <c r="E86" s="1362"/>
      <c r="F86" s="1362"/>
      <c r="G86" s="1362"/>
      <c r="H86" s="89">
        <f>SUM(H84:H85)</f>
        <v>1001.69</v>
      </c>
      <c r="I86" s="89">
        <f>SUM(I84:I85)</f>
        <v>1000.88</v>
      </c>
      <c r="J86" s="54">
        <f t="shared" si="9"/>
        <v>-0.81000000000005912</v>
      </c>
      <c r="K86" s="56">
        <f t="shared" si="10"/>
        <v>-8.0863340953793992E-4</v>
      </c>
    </row>
    <row r="87" spans="2:11" ht="15" thickBot="1" x14ac:dyDescent="0.3">
      <c r="B87" s="79" t="s">
        <v>81</v>
      </c>
      <c r="C87" s="69">
        <v>41967</v>
      </c>
      <c r="D87" s="44" t="s">
        <v>93</v>
      </c>
      <c r="E87" s="44" t="s">
        <v>23</v>
      </c>
      <c r="F87" s="44">
        <v>40</v>
      </c>
      <c r="G87" s="86">
        <v>1003</v>
      </c>
      <c r="H87" s="45">
        <v>493.28</v>
      </c>
      <c r="I87" s="45">
        <v>493.28</v>
      </c>
      <c r="J87" s="45">
        <f t="shared" si="9"/>
        <v>0</v>
      </c>
      <c r="K87" s="47">
        <f t="shared" si="10"/>
        <v>0</v>
      </c>
    </row>
    <row r="88" spans="2:11" x14ac:dyDescent="0.25">
      <c r="B88" s="13"/>
      <c r="C88" s="22"/>
      <c r="D88" s="13"/>
      <c r="E88" s="13"/>
      <c r="F88" s="13"/>
      <c r="G88" s="13"/>
      <c r="H88" s="23"/>
      <c r="I88" s="23"/>
      <c r="J88" s="23"/>
      <c r="K88" s="24"/>
    </row>
    <row r="89" spans="2:11" ht="15" thickBot="1" x14ac:dyDescent="0.3"/>
    <row r="90" spans="2:11" ht="15.75" thickBot="1" x14ac:dyDescent="0.3">
      <c r="D90" s="1359" t="s">
        <v>54</v>
      </c>
      <c r="E90" s="1360"/>
    </row>
    <row r="91" spans="2:11" ht="15.75" thickBot="1" x14ac:dyDescent="0.3">
      <c r="D91" s="93" t="s">
        <v>2</v>
      </c>
      <c r="E91" s="97" t="s">
        <v>55</v>
      </c>
    </row>
    <row r="92" spans="2:11" ht="15" x14ac:dyDescent="0.25">
      <c r="D92" s="94" t="s">
        <v>97</v>
      </c>
      <c r="E92" s="104">
        <v>0</v>
      </c>
    </row>
    <row r="93" spans="2:11" ht="15" x14ac:dyDescent="0.25">
      <c r="D93" s="95" t="s">
        <v>16</v>
      </c>
      <c r="E93" s="105">
        <f>-((J23+J67)/(I23+H67))</f>
        <v>1.3839186710308533E-3</v>
      </c>
    </row>
    <row r="94" spans="2:11" ht="15" x14ac:dyDescent="0.25">
      <c r="D94" s="95" t="s">
        <v>17</v>
      </c>
      <c r="E94" s="105">
        <f>+(J28+J68+J78)/(H78+H68+H28)</f>
        <v>7.3659645563179537E-4</v>
      </c>
    </row>
    <row r="95" spans="2:11" ht="15" x14ac:dyDescent="0.25">
      <c r="D95" s="95" t="s">
        <v>18</v>
      </c>
      <c r="E95" s="105">
        <f>+(J8+J33+J79)/(H79+H33+H8)</f>
        <v>2.585109434081978E-4</v>
      </c>
    </row>
    <row r="96" spans="2:11" ht="15" x14ac:dyDescent="0.25">
      <c r="D96" s="95" t="s">
        <v>19</v>
      </c>
      <c r="E96" s="106">
        <f>-((J80+J69+J38+J12)/(H12+H38+H69+H80))</f>
        <v>4.324775115660131E-5</v>
      </c>
    </row>
    <row r="97" spans="4:5" ht="15" x14ac:dyDescent="0.25">
      <c r="D97" s="95" t="s">
        <v>56</v>
      </c>
      <c r="E97" s="105">
        <f>-(J83+J70+J63+J43+J13)/(H13+H43+H63+H70+H83)</f>
        <v>4.9123835292342536E-4</v>
      </c>
    </row>
    <row r="98" spans="4:5" ht="15" x14ac:dyDescent="0.25">
      <c r="D98" s="95" t="s">
        <v>65</v>
      </c>
      <c r="E98" s="105">
        <f>-(J71+J47+J16)/(H16+H47+H71)</f>
        <v>2.6836293472125874E-2</v>
      </c>
    </row>
    <row r="99" spans="4:5" ht="15" x14ac:dyDescent="0.25">
      <c r="D99" s="95" t="s">
        <v>72</v>
      </c>
      <c r="E99" s="105">
        <f>-(J72+J50)/(H50+H72)</f>
        <v>7.6999968259450202E-4</v>
      </c>
    </row>
    <row r="100" spans="4:5" ht="15" x14ac:dyDescent="0.25">
      <c r="D100" s="95" t="s">
        <v>77</v>
      </c>
      <c r="E100" s="105">
        <f>-(J73+J53)/(H53+H73)</f>
        <v>7.1435437909115262E-4</v>
      </c>
    </row>
    <row r="101" spans="4:5" ht="15" x14ac:dyDescent="0.25">
      <c r="D101" s="95" t="s">
        <v>80</v>
      </c>
      <c r="E101" s="105">
        <f>-(J86+J56+J17)/(H17+H56+H86)</f>
        <v>8.013286805434054E-4</v>
      </c>
    </row>
    <row r="102" spans="4:5" ht="15" x14ac:dyDescent="0.25">
      <c r="D102" s="95" t="s">
        <v>81</v>
      </c>
      <c r="E102" s="105">
        <f>-(J87+J74+J57)/(H57+H74+H87)</f>
        <v>7.4976991619143561E-4</v>
      </c>
    </row>
    <row r="103" spans="4:5" ht="15.75" thickBot="1" x14ac:dyDescent="0.3">
      <c r="D103" s="96" t="s">
        <v>82</v>
      </c>
      <c r="E103" s="107">
        <f>-(K64+K60+K59)</f>
        <v>9.4607492428026071E-3</v>
      </c>
    </row>
    <row r="104" spans="4:5" ht="15.75" thickBot="1" x14ac:dyDescent="0.3">
      <c r="D104" s="138" t="s">
        <v>123</v>
      </c>
      <c r="E104" s="139">
        <f>AVERAGE(E92:E103)</f>
        <v>3.5205006289583205E-3</v>
      </c>
    </row>
  </sheetData>
  <mergeCells count="67">
    <mergeCell ref="D90:E90"/>
    <mergeCell ref="B86:G86"/>
    <mergeCell ref="B50:G50"/>
    <mergeCell ref="B53:G53"/>
    <mergeCell ref="B58:G58"/>
    <mergeCell ref="B84:B85"/>
    <mergeCell ref="C84:C85"/>
    <mergeCell ref="D84:D85"/>
    <mergeCell ref="C76:C77"/>
    <mergeCell ref="D76:D77"/>
    <mergeCell ref="B65:K65"/>
    <mergeCell ref="B78:G78"/>
    <mergeCell ref="B83:G83"/>
    <mergeCell ref="B81:B82"/>
    <mergeCell ref="C81:C82"/>
    <mergeCell ref="D81:D82"/>
    <mergeCell ref="C41:C42"/>
    <mergeCell ref="D41:D42"/>
    <mergeCell ref="D48:D49"/>
    <mergeCell ref="B29:B32"/>
    <mergeCell ref="C44:C46"/>
    <mergeCell ref="D44:D46"/>
    <mergeCell ref="B38:G38"/>
    <mergeCell ref="B2:K2"/>
    <mergeCell ref="B3:K3"/>
    <mergeCell ref="B4:K4"/>
    <mergeCell ref="B20:B22"/>
    <mergeCell ref="C20:C21"/>
    <mergeCell ref="D20:D21"/>
    <mergeCell ref="B9:B11"/>
    <mergeCell ref="B18:K18"/>
    <mergeCell ref="B14:B15"/>
    <mergeCell ref="B8:G8"/>
    <mergeCell ref="B12:G12"/>
    <mergeCell ref="B16:G16"/>
    <mergeCell ref="B76:B77"/>
    <mergeCell ref="B59:B60"/>
    <mergeCell ref="B54:B55"/>
    <mergeCell ref="B6:B7"/>
    <mergeCell ref="B24:B27"/>
    <mergeCell ref="B23:G23"/>
    <mergeCell ref="B61:K61"/>
    <mergeCell ref="B51:B52"/>
    <mergeCell ref="C51:C52"/>
    <mergeCell ref="D51:D52"/>
    <mergeCell ref="C54:C55"/>
    <mergeCell ref="D54:D55"/>
    <mergeCell ref="B56:G56"/>
    <mergeCell ref="D39:D40"/>
    <mergeCell ref="D31:D32"/>
    <mergeCell ref="B39:B42"/>
    <mergeCell ref="D24:D27"/>
    <mergeCell ref="C24:C27"/>
    <mergeCell ref="B44:B46"/>
    <mergeCell ref="B48:B49"/>
    <mergeCell ref="C48:C49"/>
    <mergeCell ref="C34:C35"/>
    <mergeCell ref="C31:C32"/>
    <mergeCell ref="B33:G33"/>
    <mergeCell ref="B47:G47"/>
    <mergeCell ref="B43:G43"/>
    <mergeCell ref="B28:G28"/>
    <mergeCell ref="D34:D35"/>
    <mergeCell ref="B34:B37"/>
    <mergeCell ref="C29:C30"/>
    <mergeCell ref="D29:D30"/>
    <mergeCell ref="C39:C40"/>
  </mergeCells>
  <pageMargins left="0.7" right="0.7" top="0.75" bottom="0.75" header="0.3" footer="0.3"/>
  <pageSetup orientation="portrait" r:id="rId1"/>
  <ignoredErrors>
    <ignoredError sqref="J79:K82 K13 J29:K32 J48:K52 J34:K37 J39:K42 J44:K46 J54:K55 J84:K85" formula="1"/>
    <ignoredError sqref="G14" twoDigitTextYear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L126"/>
  <sheetViews>
    <sheetView workbookViewId="0">
      <pane xSplit="12" ySplit="3" topLeftCell="M109" activePane="bottomRight" state="frozen"/>
      <selection pane="topRight" activeCell="L1" sqref="L1"/>
      <selection pane="bottomLeft" activeCell="A3" sqref="A3"/>
      <selection pane="bottomRight" activeCell="N121" sqref="N121"/>
    </sheetView>
  </sheetViews>
  <sheetFormatPr baseColWidth="10" defaultRowHeight="15" x14ac:dyDescent="0.25"/>
  <cols>
    <col min="1" max="1" width="3.28515625" customWidth="1"/>
    <col min="2" max="2" width="16.85546875" customWidth="1"/>
    <col min="3" max="3" width="12" customWidth="1"/>
    <col min="4" max="4" width="11.85546875" customWidth="1"/>
    <col min="6" max="6" width="18.140625" customWidth="1"/>
    <col min="7" max="7" width="15.28515625" customWidth="1"/>
    <col min="8" max="8" width="15.5703125" bestFit="1" customWidth="1"/>
    <col min="9" max="9" width="14.42578125" customWidth="1"/>
    <col min="10" max="10" width="13.140625" customWidth="1"/>
    <col min="11" max="11" width="14" customWidth="1"/>
  </cols>
  <sheetData>
    <row r="1" spans="2:12" ht="15.75" thickBot="1" x14ac:dyDescent="0.3"/>
    <row r="2" spans="2:12" ht="27" customHeight="1" thickBot="1" x14ac:dyDescent="0.3">
      <c r="B2" s="1409" t="s">
        <v>148</v>
      </c>
      <c r="C2" s="1410"/>
      <c r="D2" s="1410"/>
      <c r="E2" s="1410"/>
      <c r="F2" s="1410"/>
      <c r="G2" s="1410"/>
      <c r="H2" s="1410"/>
      <c r="I2" s="1410"/>
      <c r="J2" s="1410"/>
      <c r="K2" s="1410"/>
      <c r="L2" s="1411"/>
    </row>
    <row r="3" spans="2:12" ht="47.25" customHeight="1" thickBot="1" x14ac:dyDescent="0.3">
      <c r="B3" s="110" t="s">
        <v>103</v>
      </c>
      <c r="C3" s="111" t="s">
        <v>2</v>
      </c>
      <c r="D3" s="111" t="s">
        <v>108</v>
      </c>
      <c r="E3" s="112" t="s">
        <v>107</v>
      </c>
      <c r="F3" s="112" t="s">
        <v>4</v>
      </c>
      <c r="G3" s="112" t="s">
        <v>5</v>
      </c>
      <c r="H3" s="112" t="s">
        <v>7</v>
      </c>
      <c r="I3" s="113" t="s">
        <v>105</v>
      </c>
      <c r="J3" s="113" t="s">
        <v>104</v>
      </c>
      <c r="K3" s="142" t="s">
        <v>106</v>
      </c>
      <c r="L3" s="114" t="s">
        <v>11</v>
      </c>
    </row>
    <row r="4" spans="2:12" x14ac:dyDescent="0.25">
      <c r="B4" s="1412" t="s">
        <v>118</v>
      </c>
      <c r="C4" s="1406" t="s">
        <v>97</v>
      </c>
      <c r="D4" s="133" t="s">
        <v>109</v>
      </c>
      <c r="E4" s="118">
        <v>42012</v>
      </c>
      <c r="F4" s="123" t="s">
        <v>110</v>
      </c>
      <c r="G4" s="123" t="s">
        <v>111</v>
      </c>
      <c r="H4" s="119" t="s">
        <v>112</v>
      </c>
      <c r="I4" s="120">
        <v>6336.46</v>
      </c>
      <c r="J4" s="120">
        <v>6351.1540000000005</v>
      </c>
      <c r="K4" s="283">
        <f>J4-I4</f>
        <v>14.694000000000415</v>
      </c>
      <c r="L4" s="121">
        <f>K4/I4</f>
        <v>2.318960429009323E-3</v>
      </c>
    </row>
    <row r="5" spans="2:12" ht="18.75" customHeight="1" x14ac:dyDescent="0.25">
      <c r="B5" s="1413"/>
      <c r="C5" s="1407"/>
      <c r="D5" s="134" t="s">
        <v>109</v>
      </c>
      <c r="E5" s="116">
        <v>42016</v>
      </c>
      <c r="F5" s="124" t="s">
        <v>113</v>
      </c>
      <c r="G5" s="124" t="s">
        <v>114</v>
      </c>
      <c r="H5" s="115">
        <v>1011</v>
      </c>
      <c r="I5" s="117">
        <v>3023.01</v>
      </c>
      <c r="J5" s="126">
        <v>3032.7939999999999</v>
      </c>
      <c r="K5" s="115">
        <f>J5-I5</f>
        <v>9.7839999999996508</v>
      </c>
      <c r="L5" s="122">
        <f>K5/I5</f>
        <v>3.2365093069489184E-3</v>
      </c>
    </row>
    <row r="6" spans="2:12" x14ac:dyDescent="0.25">
      <c r="B6" s="1413"/>
      <c r="C6" s="1407"/>
      <c r="D6" s="134" t="s">
        <v>116</v>
      </c>
      <c r="E6" s="116">
        <v>42021</v>
      </c>
      <c r="F6" s="124" t="s">
        <v>115</v>
      </c>
      <c r="G6" s="124" t="s">
        <v>31</v>
      </c>
      <c r="H6" s="115">
        <v>1006</v>
      </c>
      <c r="I6" s="117">
        <v>1002.5</v>
      </c>
      <c r="J6" s="117">
        <v>1005.2329999999999</v>
      </c>
      <c r="K6" s="284">
        <f>J6-I6</f>
        <v>2.7329999999999472</v>
      </c>
      <c r="L6" s="136"/>
    </row>
    <row r="7" spans="2:12" x14ac:dyDescent="0.25">
      <c r="B7" s="132" t="s">
        <v>119</v>
      </c>
      <c r="C7" s="1407"/>
      <c r="D7" s="134" t="s">
        <v>109</v>
      </c>
      <c r="E7" s="116">
        <v>42027</v>
      </c>
      <c r="F7" s="124" t="s">
        <v>74</v>
      </c>
      <c r="G7" s="124" t="s">
        <v>117</v>
      </c>
      <c r="H7" s="115">
        <v>1004</v>
      </c>
      <c r="I7" s="117">
        <v>1894.12</v>
      </c>
      <c r="J7" s="126">
        <v>1895.6469999999999</v>
      </c>
      <c r="K7" s="284">
        <f>J7-I7</f>
        <v>1.5270000000000437</v>
      </c>
      <c r="L7" s="122">
        <f>K7/I7</f>
        <v>8.0617912275887682E-4</v>
      </c>
    </row>
    <row r="8" spans="2:12" ht="15.75" thickBot="1" x14ac:dyDescent="0.3">
      <c r="B8" s="108" t="s">
        <v>120</v>
      </c>
      <c r="C8" s="1408"/>
      <c r="D8" s="127" t="s">
        <v>109</v>
      </c>
      <c r="E8" s="130">
        <v>42016</v>
      </c>
      <c r="F8" s="131" t="s">
        <v>113</v>
      </c>
      <c r="G8" s="125" t="s">
        <v>121</v>
      </c>
      <c r="H8" s="109">
        <v>1002</v>
      </c>
      <c r="I8" s="137">
        <v>1965.58</v>
      </c>
      <c r="J8" s="128">
        <v>1969.624</v>
      </c>
      <c r="K8" s="219">
        <f>J8-I8</f>
        <v>4.0440000000000964</v>
      </c>
      <c r="L8" s="129">
        <f>K8/J8</f>
        <v>2.0531837548689986E-3</v>
      </c>
    </row>
    <row r="9" spans="2:12" ht="15.75" thickBot="1" x14ac:dyDescent="0.3">
      <c r="B9" s="1384" t="s">
        <v>122</v>
      </c>
      <c r="C9" s="1385"/>
      <c r="D9" s="1385"/>
      <c r="E9" s="1385"/>
      <c r="F9" s="1385"/>
      <c r="G9" s="1385"/>
      <c r="H9" s="1386"/>
      <c r="I9" s="144">
        <f>SUM(I4:I8)</f>
        <v>14221.67</v>
      </c>
      <c r="J9" s="145">
        <f>SUM(J4:J8)</f>
        <v>14254.452000000001</v>
      </c>
      <c r="K9" s="146">
        <f>SUM(K4:K8)</f>
        <v>32.782000000000153</v>
      </c>
      <c r="L9" s="143">
        <f>K9/I9</f>
        <v>2.3050738766966293E-3</v>
      </c>
    </row>
    <row r="10" spans="2:12" ht="4.5" customHeight="1" thickBot="1" x14ac:dyDescent="0.3">
      <c r="B10" s="140"/>
      <c r="C10" s="154"/>
      <c r="D10" s="154"/>
      <c r="E10" s="154"/>
      <c r="F10" s="154"/>
      <c r="G10" s="154"/>
      <c r="H10" s="154"/>
      <c r="I10" s="144"/>
      <c r="J10" s="145"/>
      <c r="K10" s="155"/>
      <c r="L10" s="157"/>
    </row>
    <row r="11" spans="2:12" x14ac:dyDescent="0.25">
      <c r="B11" s="1374" t="s">
        <v>126</v>
      </c>
      <c r="C11" s="1389" t="s">
        <v>16</v>
      </c>
      <c r="D11" s="1393" t="s">
        <v>116</v>
      </c>
      <c r="E11" s="1420">
        <v>42052</v>
      </c>
      <c r="F11" s="1415" t="s">
        <v>124</v>
      </c>
      <c r="G11" s="148" t="s">
        <v>24</v>
      </c>
      <c r="H11" s="149">
        <v>1012</v>
      </c>
      <c r="I11" s="159">
        <v>3200.0680000000002</v>
      </c>
      <c r="J11" s="159">
        <v>3200.0680000000002</v>
      </c>
      <c r="K11" s="187">
        <f>J11-I11</f>
        <v>0</v>
      </c>
      <c r="L11" s="156"/>
    </row>
    <row r="12" spans="2:12" x14ac:dyDescent="0.25">
      <c r="B12" s="1388"/>
      <c r="C12" s="1391"/>
      <c r="D12" s="1394"/>
      <c r="E12" s="1421"/>
      <c r="F12" s="1416"/>
      <c r="G12" s="147" t="s">
        <v>23</v>
      </c>
      <c r="H12" s="115" t="s">
        <v>127</v>
      </c>
      <c r="I12" s="160">
        <v>1998.3489999999999</v>
      </c>
      <c r="J12" s="160">
        <v>2000.252</v>
      </c>
      <c r="K12" s="160">
        <f>J12-I12</f>
        <v>1.90300000000002</v>
      </c>
      <c r="L12" s="150"/>
    </row>
    <row r="13" spans="2:12" x14ac:dyDescent="0.25">
      <c r="B13" s="1388" t="s">
        <v>120</v>
      </c>
      <c r="C13" s="1391"/>
      <c r="D13" s="1394" t="s">
        <v>116</v>
      </c>
      <c r="E13" s="1422">
        <v>42057</v>
      </c>
      <c r="F13" s="1417" t="s">
        <v>125</v>
      </c>
      <c r="G13" s="147" t="s">
        <v>24</v>
      </c>
      <c r="H13" s="124" t="s">
        <v>128</v>
      </c>
      <c r="I13" s="160">
        <v>1403.78</v>
      </c>
      <c r="J13" s="160">
        <v>1399.9090000000001</v>
      </c>
      <c r="K13" s="135">
        <f>J13-I13</f>
        <v>-3.8709999999998672</v>
      </c>
      <c r="L13" s="122">
        <f>K13/I13</f>
        <v>-2.7575546025729583E-3</v>
      </c>
    </row>
    <row r="14" spans="2:12" ht="15.75" thickBot="1" x14ac:dyDescent="0.3">
      <c r="B14" s="1414"/>
      <c r="C14" s="1392"/>
      <c r="D14" s="1419"/>
      <c r="E14" s="1423"/>
      <c r="F14" s="1418"/>
      <c r="G14" s="151" t="s">
        <v>23</v>
      </c>
      <c r="H14" s="152">
        <v>1010</v>
      </c>
      <c r="I14" s="161">
        <v>632.29</v>
      </c>
      <c r="J14" s="161">
        <v>632.29</v>
      </c>
      <c r="K14" s="172">
        <f>J14-I14</f>
        <v>0</v>
      </c>
      <c r="L14" s="153"/>
    </row>
    <row r="15" spans="2:12" ht="15.75" thickBot="1" x14ac:dyDescent="0.3">
      <c r="B15" s="1384" t="s">
        <v>129</v>
      </c>
      <c r="C15" s="1385"/>
      <c r="D15" s="1385"/>
      <c r="E15" s="1385"/>
      <c r="F15" s="1385"/>
      <c r="G15" s="1385"/>
      <c r="H15" s="1386"/>
      <c r="I15" s="162">
        <f>SUM(I11:I14)</f>
        <v>7234.4870000000001</v>
      </c>
      <c r="J15" s="163">
        <f>SUM(J11:J14)</f>
        <v>7232.5189999999993</v>
      </c>
      <c r="K15" s="158">
        <f>J15-I15</f>
        <v>-1.9680000000007567</v>
      </c>
      <c r="L15" s="164">
        <f>K15/I15</f>
        <v>-2.7203034575924413E-4</v>
      </c>
    </row>
    <row r="16" spans="2:12" ht="3.75" customHeight="1" thickBot="1" x14ac:dyDescent="0.3"/>
    <row r="17" spans="2:12" x14ac:dyDescent="0.25">
      <c r="B17" s="1387" t="s">
        <v>126</v>
      </c>
      <c r="C17" s="1389" t="s">
        <v>17</v>
      </c>
      <c r="D17" s="1393" t="s">
        <v>116</v>
      </c>
      <c r="E17" s="173">
        <v>42066</v>
      </c>
      <c r="F17" s="166" t="s">
        <v>88</v>
      </c>
      <c r="G17" s="169" t="s">
        <v>23</v>
      </c>
      <c r="H17" s="149">
        <v>1012</v>
      </c>
      <c r="I17" s="159">
        <v>3200.0680000000002</v>
      </c>
      <c r="J17" s="159">
        <v>3200.0680000000002</v>
      </c>
      <c r="K17" s="159">
        <f>I17-J17</f>
        <v>0</v>
      </c>
      <c r="L17" s="178"/>
    </row>
    <row r="18" spans="2:12" x14ac:dyDescent="0.25">
      <c r="B18" s="1374"/>
      <c r="C18" s="1390"/>
      <c r="D18" s="1372"/>
      <c r="E18" s="174">
        <v>42067</v>
      </c>
      <c r="F18" s="175" t="s">
        <v>131</v>
      </c>
      <c r="G18" s="177" t="s">
        <v>24</v>
      </c>
      <c r="H18" s="141"/>
      <c r="I18" s="172">
        <v>3000.2640000000001</v>
      </c>
      <c r="J18" s="172">
        <v>3000.2640000000001</v>
      </c>
      <c r="K18" s="186">
        <f>J18-I18</f>
        <v>0</v>
      </c>
      <c r="L18" s="156"/>
    </row>
    <row r="19" spans="2:12" ht="30" x14ac:dyDescent="0.25">
      <c r="B19" s="1388"/>
      <c r="C19" s="1391"/>
      <c r="D19" s="1394"/>
      <c r="E19" s="176">
        <v>42087</v>
      </c>
      <c r="F19" s="167" t="s">
        <v>125</v>
      </c>
      <c r="G19" s="170" t="s">
        <v>24</v>
      </c>
      <c r="H19" s="115" t="s">
        <v>127</v>
      </c>
      <c r="I19" s="160">
        <v>1998.3489999999999</v>
      </c>
      <c r="J19" s="160">
        <v>2000.252</v>
      </c>
      <c r="K19" s="188">
        <f>J19-I19</f>
        <v>1.90300000000002</v>
      </c>
      <c r="L19" s="150"/>
    </row>
    <row r="20" spans="2:12" ht="30.75" thickBot="1" x14ac:dyDescent="0.3">
      <c r="B20" s="165" t="s">
        <v>118</v>
      </c>
      <c r="C20" s="1392"/>
      <c r="D20" s="171" t="s">
        <v>109</v>
      </c>
      <c r="E20" s="179">
        <v>42071</v>
      </c>
      <c r="F20" s="168" t="s">
        <v>125</v>
      </c>
      <c r="G20" s="171" t="s">
        <v>24</v>
      </c>
      <c r="H20" s="125" t="s">
        <v>132</v>
      </c>
      <c r="I20" s="161">
        <f>2050.07+4813.8</f>
        <v>6863.8700000000008</v>
      </c>
      <c r="J20" s="161">
        <v>6863.8010000000004</v>
      </c>
      <c r="K20" s="189">
        <f>J20-I20</f>
        <v>-6.900000000041473E-2</v>
      </c>
      <c r="L20" s="180">
        <f>K20/I20</f>
        <v>-1.0052637943378112E-5</v>
      </c>
    </row>
    <row r="21" spans="2:12" ht="15.75" thickBot="1" x14ac:dyDescent="0.3">
      <c r="B21" s="1384" t="s">
        <v>130</v>
      </c>
      <c r="C21" s="1385"/>
      <c r="D21" s="1385"/>
      <c r="E21" s="1385"/>
      <c r="F21" s="1385"/>
      <c r="G21" s="1385"/>
      <c r="H21" s="1386"/>
      <c r="I21" s="162">
        <f>SUM(I17:I20)</f>
        <v>15062.551000000001</v>
      </c>
      <c r="J21" s="163">
        <f>SUM(J17:J20)</f>
        <v>15064.385000000002</v>
      </c>
      <c r="K21" s="163">
        <f>J21-I21</f>
        <v>1.8340000000007421</v>
      </c>
      <c r="L21" s="164">
        <f>K21/I21</f>
        <v>1.2175892383705403E-4</v>
      </c>
    </row>
    <row r="22" spans="2:12" ht="15.75" thickBot="1" x14ac:dyDescent="0.3"/>
    <row r="23" spans="2:12" x14ac:dyDescent="0.25">
      <c r="B23" s="1395" t="s">
        <v>126</v>
      </c>
      <c r="C23" s="1397" t="s">
        <v>18</v>
      </c>
      <c r="D23" s="1393" t="s">
        <v>116</v>
      </c>
      <c r="E23" s="1376">
        <v>42096</v>
      </c>
      <c r="F23" s="1378" t="s">
        <v>40</v>
      </c>
      <c r="G23" s="181" t="s">
        <v>134</v>
      </c>
      <c r="H23" s="149">
        <v>1006</v>
      </c>
      <c r="I23" s="159">
        <v>1491.8</v>
      </c>
      <c r="J23" s="159">
        <v>1500.6379999999999</v>
      </c>
      <c r="K23" s="159">
        <f>I23-J23</f>
        <v>-8.8379999999999654</v>
      </c>
      <c r="L23" s="121">
        <f>K23/I23</f>
        <v>-5.9243866470035968E-3</v>
      </c>
    </row>
    <row r="24" spans="2:12" x14ac:dyDescent="0.25">
      <c r="B24" s="1396"/>
      <c r="C24" s="1398"/>
      <c r="D24" s="1372"/>
      <c r="E24" s="1377"/>
      <c r="F24" s="1379"/>
      <c r="G24" s="182" t="s">
        <v>24</v>
      </c>
      <c r="H24" s="131" t="s">
        <v>136</v>
      </c>
      <c r="I24" s="172">
        <v>800.053</v>
      </c>
      <c r="J24" s="172">
        <v>798.79700000000003</v>
      </c>
      <c r="K24" s="160">
        <f>I24-J24</f>
        <v>1.2559999999999718</v>
      </c>
      <c r="L24" s="198">
        <f>K24/I24</f>
        <v>1.5698959943903363E-3</v>
      </c>
    </row>
    <row r="25" spans="2:12" x14ac:dyDescent="0.25">
      <c r="B25" s="1396"/>
      <c r="C25" s="1398"/>
      <c r="D25" s="1372"/>
      <c r="E25" s="1370"/>
      <c r="F25" s="1368"/>
      <c r="G25" s="182" t="s">
        <v>23</v>
      </c>
      <c r="H25" s="131" t="s">
        <v>135</v>
      </c>
      <c r="I25" s="172">
        <v>1957.84</v>
      </c>
      <c r="J25" s="172">
        <v>1960.0650000000001</v>
      </c>
      <c r="K25" s="160">
        <f>I25-J25</f>
        <v>-2.2250000000001364</v>
      </c>
      <c r="L25" s="198">
        <f>K25/I25</f>
        <v>-1.1364565030851023E-3</v>
      </c>
    </row>
    <row r="26" spans="2:12" x14ac:dyDescent="0.25">
      <c r="B26" s="1396"/>
      <c r="C26" s="1398"/>
      <c r="D26" s="1372"/>
      <c r="E26" s="174">
        <v>42097</v>
      </c>
      <c r="F26" s="199" t="s">
        <v>137</v>
      </c>
      <c r="G26" s="182" t="s">
        <v>23</v>
      </c>
      <c r="H26" s="131" t="s">
        <v>138</v>
      </c>
      <c r="I26" s="172">
        <v>2901.7829999999999</v>
      </c>
      <c r="J26" s="172">
        <v>2901.7829999999999</v>
      </c>
      <c r="K26" s="160">
        <f>I26-J26</f>
        <v>0</v>
      </c>
      <c r="L26" s="156"/>
    </row>
    <row r="27" spans="2:12" ht="30" x14ac:dyDescent="0.25">
      <c r="B27" s="1396"/>
      <c r="C27" s="1398"/>
      <c r="D27" s="1372"/>
      <c r="E27" s="174">
        <v>42122</v>
      </c>
      <c r="F27" s="199" t="s">
        <v>141</v>
      </c>
      <c r="G27" s="182" t="s">
        <v>21</v>
      </c>
      <c r="H27" s="141">
        <v>1001</v>
      </c>
      <c r="I27" s="172">
        <v>923.06</v>
      </c>
      <c r="J27" s="172">
        <v>924.58600000000001</v>
      </c>
      <c r="K27" s="160">
        <f>I27-J27</f>
        <v>-1.5260000000000673</v>
      </c>
      <c r="L27" s="198">
        <f>K27/I27</f>
        <v>-1.653196975277953E-3</v>
      </c>
    </row>
    <row r="28" spans="2:12" x14ac:dyDescent="0.25">
      <c r="B28" s="1400" t="s">
        <v>118</v>
      </c>
      <c r="C28" s="1398"/>
      <c r="D28" s="183" t="s">
        <v>109</v>
      </c>
      <c r="E28" s="185">
        <v>42095</v>
      </c>
      <c r="F28" s="184" t="s">
        <v>133</v>
      </c>
      <c r="G28" s="183" t="s">
        <v>114</v>
      </c>
      <c r="H28" s="124">
        <v>1013</v>
      </c>
      <c r="I28" s="160">
        <v>4903.83</v>
      </c>
      <c r="J28" s="160">
        <v>4903.1450000000004</v>
      </c>
      <c r="K28" s="200">
        <f>J28-I28</f>
        <v>-0.68499999999949068</v>
      </c>
      <c r="L28" s="122">
        <f>K28/I28</f>
        <v>-1.3968673465423776E-4</v>
      </c>
    </row>
    <row r="29" spans="2:12" x14ac:dyDescent="0.25">
      <c r="B29" s="1401"/>
      <c r="C29" s="1398"/>
      <c r="D29" s="1402" t="s">
        <v>116</v>
      </c>
      <c r="E29" s="176">
        <v>42097</v>
      </c>
      <c r="F29" s="184" t="s">
        <v>137</v>
      </c>
      <c r="G29" s="183" t="s">
        <v>23</v>
      </c>
      <c r="H29" s="124" t="s">
        <v>138</v>
      </c>
      <c r="I29" s="160">
        <v>250.57</v>
      </c>
      <c r="J29" s="160">
        <v>251.15899999999999</v>
      </c>
      <c r="K29" s="160">
        <f>I29-J29</f>
        <v>-0.58899999999999864</v>
      </c>
      <c r="L29" s="122">
        <f>K29/I29</f>
        <v>-2.3506405395697753E-3</v>
      </c>
    </row>
    <row r="30" spans="2:12" x14ac:dyDescent="0.25">
      <c r="B30" s="1401"/>
      <c r="C30" s="1398"/>
      <c r="D30" s="1403"/>
      <c r="E30" s="174">
        <v>42115</v>
      </c>
      <c r="F30" s="201" t="s">
        <v>139</v>
      </c>
      <c r="G30" s="209" t="s">
        <v>140</v>
      </c>
      <c r="H30" s="124">
        <v>1006</v>
      </c>
      <c r="I30" s="202">
        <v>999.36</v>
      </c>
      <c r="J30" s="172">
        <v>999.29200000000003</v>
      </c>
      <c r="K30" s="203">
        <f>I30-J30</f>
        <v>6.7999999999983629E-2</v>
      </c>
      <c r="L30" s="204">
        <f>K30/I30</f>
        <v>6.8043547870620831E-5</v>
      </c>
    </row>
    <row r="31" spans="2:12" ht="30" x14ac:dyDescent="0.25">
      <c r="B31" s="1401"/>
      <c r="C31" s="1398"/>
      <c r="D31" s="1404" t="s">
        <v>109</v>
      </c>
      <c r="E31" s="207">
        <v>42120</v>
      </c>
      <c r="F31" s="184" t="s">
        <v>141</v>
      </c>
      <c r="G31" s="209" t="s">
        <v>114</v>
      </c>
      <c r="H31" s="124">
        <v>1013</v>
      </c>
      <c r="I31" s="205">
        <v>4889.21</v>
      </c>
      <c r="J31" s="160">
        <v>4911.1149999999998</v>
      </c>
      <c r="K31" s="200">
        <f>I31-J31</f>
        <v>-21.904999999999745</v>
      </c>
      <c r="L31" s="206">
        <f>K31/I31</f>
        <v>-4.4802739092818155E-3</v>
      </c>
    </row>
    <row r="32" spans="2:12" ht="30.75" thickBot="1" x14ac:dyDescent="0.3">
      <c r="B32" s="1401"/>
      <c r="C32" s="1399"/>
      <c r="D32" s="1405"/>
      <c r="E32" s="208"/>
      <c r="F32" s="211" t="s">
        <v>142</v>
      </c>
      <c r="G32" s="210" t="s">
        <v>111</v>
      </c>
      <c r="H32" s="212" t="s">
        <v>143</v>
      </c>
      <c r="I32" s="194">
        <v>4998.75</v>
      </c>
      <c r="J32" s="195">
        <v>4985.1959999999999</v>
      </c>
      <c r="K32" s="196">
        <f>I32-J32</f>
        <v>13.554000000000087</v>
      </c>
      <c r="L32" s="197"/>
    </row>
    <row r="33" spans="2:12" ht="15.75" thickBot="1" x14ac:dyDescent="0.3">
      <c r="B33" s="1381" t="s">
        <v>144</v>
      </c>
      <c r="C33" s="1382"/>
      <c r="D33" s="1382"/>
      <c r="E33" s="1382"/>
      <c r="F33" s="1382"/>
      <c r="G33" s="1382"/>
      <c r="H33" s="1383"/>
      <c r="I33" s="214">
        <f>SUM(I23:I32)</f>
        <v>24116.256000000001</v>
      </c>
      <c r="J33" s="214">
        <f>SUM(J23:J32)</f>
        <v>24135.775999999998</v>
      </c>
      <c r="K33" s="187">
        <f>J33-I33</f>
        <v>19.519999999996799</v>
      </c>
      <c r="L33" s="215">
        <f>K33/I33</f>
        <v>8.0941253899431144E-4</v>
      </c>
    </row>
    <row r="34" spans="2:12" ht="15.75" customHeight="1" x14ac:dyDescent="0.25">
      <c r="B34" s="1373" t="s">
        <v>126</v>
      </c>
      <c r="C34" s="1427" t="s">
        <v>19</v>
      </c>
      <c r="D34" s="1371" t="s">
        <v>116</v>
      </c>
      <c r="E34" s="193">
        <v>42126</v>
      </c>
      <c r="F34" s="216" t="s">
        <v>88</v>
      </c>
      <c r="G34" s="190" t="s">
        <v>24</v>
      </c>
      <c r="H34" s="149">
        <v>1011</v>
      </c>
      <c r="I34" s="159">
        <v>2039.875</v>
      </c>
      <c r="J34" s="159">
        <v>2039.875</v>
      </c>
      <c r="K34" s="159">
        <f>I34-J34</f>
        <v>0</v>
      </c>
      <c r="L34" s="121"/>
    </row>
    <row r="35" spans="2:12" x14ac:dyDescent="0.25">
      <c r="B35" s="1375"/>
      <c r="C35" s="1380"/>
      <c r="D35" s="1431"/>
      <c r="E35" s="1369">
        <v>42132</v>
      </c>
      <c r="F35" s="1429" t="s">
        <v>125</v>
      </c>
      <c r="G35" s="191" t="s">
        <v>23</v>
      </c>
      <c r="H35" s="124">
        <v>1004</v>
      </c>
      <c r="I35" s="160">
        <v>1010.864</v>
      </c>
      <c r="J35" s="160">
        <v>1010.864</v>
      </c>
      <c r="K35" s="160">
        <f>I35-J35</f>
        <v>0</v>
      </c>
      <c r="L35" s="122"/>
    </row>
    <row r="36" spans="2:12" x14ac:dyDescent="0.25">
      <c r="B36" s="1375"/>
      <c r="C36" s="1380"/>
      <c r="D36" s="1431"/>
      <c r="E36" s="1370"/>
      <c r="F36" s="1430"/>
      <c r="G36" s="191" t="s">
        <v>24</v>
      </c>
      <c r="H36" s="124" t="s">
        <v>146</v>
      </c>
      <c r="I36" s="160">
        <v>5249.7669999999998</v>
      </c>
      <c r="J36" s="160">
        <v>5249.0039999999999</v>
      </c>
      <c r="K36" s="200">
        <f>I36-J36</f>
        <v>0.76299999999991996</v>
      </c>
      <c r="L36" s="122">
        <f>K36/I36</f>
        <v>1.4533978365133539E-4</v>
      </c>
    </row>
    <row r="37" spans="2:12" x14ac:dyDescent="0.25">
      <c r="B37" s="1375"/>
      <c r="C37" s="1380"/>
      <c r="D37" s="1431"/>
      <c r="E37" s="1369">
        <v>42140</v>
      </c>
      <c r="F37" s="1367" t="s">
        <v>145</v>
      </c>
      <c r="G37" s="191" t="s">
        <v>24</v>
      </c>
      <c r="H37" s="124" t="s">
        <v>149</v>
      </c>
      <c r="I37" s="160">
        <v>4773.8729999999996</v>
      </c>
      <c r="J37" s="160">
        <v>4773.8729999999996</v>
      </c>
      <c r="K37" s="160">
        <f t="shared" ref="K37:K42" si="0">I37-J37</f>
        <v>0</v>
      </c>
      <c r="L37" s="122"/>
    </row>
    <row r="38" spans="2:12" x14ac:dyDescent="0.25">
      <c r="B38" s="1374"/>
      <c r="C38" s="1380"/>
      <c r="D38" s="1372"/>
      <c r="E38" s="1377"/>
      <c r="F38" s="1379"/>
      <c r="G38" s="191" t="s">
        <v>23</v>
      </c>
      <c r="H38" s="124">
        <v>1004</v>
      </c>
      <c r="I38" s="160">
        <v>1019.971</v>
      </c>
      <c r="J38" s="160">
        <v>1019.971</v>
      </c>
      <c r="K38" s="160">
        <f t="shared" si="0"/>
        <v>0</v>
      </c>
      <c r="L38" s="122"/>
    </row>
    <row r="39" spans="2:12" x14ac:dyDescent="0.25">
      <c r="B39" s="1388" t="s">
        <v>118</v>
      </c>
      <c r="C39" s="1380"/>
      <c r="D39" s="1394" t="s">
        <v>116</v>
      </c>
      <c r="E39" s="1422">
        <v>42132</v>
      </c>
      <c r="F39" s="1424" t="s">
        <v>125</v>
      </c>
      <c r="G39" s="191" t="s">
        <v>31</v>
      </c>
      <c r="H39" s="115">
        <v>1006</v>
      </c>
      <c r="I39" s="160">
        <v>748.46799999999996</v>
      </c>
      <c r="J39" s="160">
        <v>749.82399999999996</v>
      </c>
      <c r="K39" s="160">
        <f t="shared" si="0"/>
        <v>-1.3559999999999945</v>
      </c>
      <c r="L39" s="122"/>
    </row>
    <row r="40" spans="2:12" x14ac:dyDescent="0.25">
      <c r="B40" s="1388"/>
      <c r="C40" s="1380"/>
      <c r="D40" s="1394"/>
      <c r="E40" s="1422"/>
      <c r="F40" s="1424"/>
      <c r="G40" s="191" t="s">
        <v>32</v>
      </c>
      <c r="H40" s="115">
        <v>1010</v>
      </c>
      <c r="I40" s="160">
        <v>253.91</v>
      </c>
      <c r="J40" s="160">
        <v>253.24299999999999</v>
      </c>
      <c r="K40" s="200">
        <f t="shared" si="0"/>
        <v>0.66700000000000159</v>
      </c>
      <c r="L40" s="122">
        <f>K40/I40</f>
        <v>2.626915048639288E-3</v>
      </c>
    </row>
    <row r="41" spans="2:12" ht="15.75" thickBot="1" x14ac:dyDescent="0.3">
      <c r="B41" s="1414"/>
      <c r="C41" s="1428"/>
      <c r="D41" s="1419"/>
      <c r="E41" s="1426"/>
      <c r="F41" s="1425"/>
      <c r="G41" s="192" t="s">
        <v>147</v>
      </c>
      <c r="H41" s="125" t="s">
        <v>25</v>
      </c>
      <c r="I41" s="161">
        <v>249.4</v>
      </c>
      <c r="J41" s="161">
        <v>249.4</v>
      </c>
      <c r="K41" s="161">
        <f t="shared" si="0"/>
        <v>0</v>
      </c>
      <c r="L41" s="180"/>
    </row>
    <row r="42" spans="2:12" ht="15.75" thickBot="1" x14ac:dyDescent="0.3">
      <c r="B42" s="1384" t="s">
        <v>150</v>
      </c>
      <c r="C42" s="1385"/>
      <c r="D42" s="1385"/>
      <c r="E42" s="1385"/>
      <c r="F42" s="1385"/>
      <c r="G42" s="1385"/>
      <c r="H42" s="1386"/>
      <c r="I42" s="162">
        <f>SUM(I34:I41)</f>
        <v>15346.127999999999</v>
      </c>
      <c r="J42" s="162">
        <f>SUM(J34:J41)</f>
        <v>15346.054</v>
      </c>
      <c r="K42" s="162">
        <f t="shared" si="0"/>
        <v>7.399999999870488E-2</v>
      </c>
      <c r="L42" s="220">
        <f>SUM(L34:L41)</f>
        <v>2.7722548322906232E-3</v>
      </c>
    </row>
    <row r="43" spans="2:12" ht="15.75" customHeight="1" x14ac:dyDescent="0.25">
      <c r="B43" s="1373" t="s">
        <v>126</v>
      </c>
      <c r="C43" s="1427" t="s">
        <v>56</v>
      </c>
      <c r="D43" s="1371" t="s">
        <v>116</v>
      </c>
      <c r="E43" s="1376">
        <v>42165</v>
      </c>
      <c r="F43" s="1378" t="s">
        <v>154</v>
      </c>
      <c r="G43" s="216" t="s">
        <v>24</v>
      </c>
      <c r="H43" s="149">
        <v>1011</v>
      </c>
      <c r="I43" s="159">
        <v>1635.0060000000001</v>
      </c>
      <c r="J43" s="159">
        <v>1635.0060000000001</v>
      </c>
      <c r="K43" s="159">
        <f>I43-J43</f>
        <v>0</v>
      </c>
      <c r="L43" s="121"/>
    </row>
    <row r="44" spans="2:12" ht="15.75" customHeight="1" x14ac:dyDescent="0.25">
      <c r="B44" s="1375"/>
      <c r="C44" s="1432"/>
      <c r="D44" s="1431"/>
      <c r="E44" s="1370"/>
      <c r="F44" s="1368"/>
      <c r="G44" s="224" t="s">
        <v>23</v>
      </c>
      <c r="H44" s="141">
        <v>1004</v>
      </c>
      <c r="I44" s="172">
        <v>1960.0820000000001</v>
      </c>
      <c r="J44" s="172">
        <v>1960.0820000000001</v>
      </c>
      <c r="K44" s="172">
        <f>I44-J44</f>
        <v>0</v>
      </c>
      <c r="L44" s="198"/>
    </row>
    <row r="45" spans="2:12" x14ac:dyDescent="0.25">
      <c r="B45" s="1375"/>
      <c r="C45" s="1380"/>
      <c r="D45" s="1431"/>
      <c r="E45" s="1369">
        <v>42137</v>
      </c>
      <c r="F45" s="1429" t="s">
        <v>35</v>
      </c>
      <c r="G45" s="221" t="s">
        <v>155</v>
      </c>
      <c r="H45" s="124">
        <v>1012</v>
      </c>
      <c r="I45" s="124">
        <v>509.82600000000002</v>
      </c>
      <c r="J45" s="124">
        <v>509.82600000000002</v>
      </c>
      <c r="K45" s="160">
        <f t="shared" ref="K45:K50" si="1">I45-J45</f>
        <v>0</v>
      </c>
      <c r="L45" s="122"/>
    </row>
    <row r="46" spans="2:12" x14ac:dyDescent="0.25">
      <c r="B46" s="1375"/>
      <c r="C46" s="1380"/>
      <c r="D46" s="1431"/>
      <c r="E46" s="1370"/>
      <c r="F46" s="1430"/>
      <c r="G46" s="221" t="s">
        <v>24</v>
      </c>
      <c r="H46" s="124">
        <v>1012</v>
      </c>
      <c r="I46" s="160">
        <v>2039.9059999999999</v>
      </c>
      <c r="J46" s="160">
        <v>2039.9059999999999</v>
      </c>
      <c r="K46" s="188">
        <f t="shared" si="1"/>
        <v>0</v>
      </c>
      <c r="L46" s="122"/>
    </row>
    <row r="47" spans="2:12" x14ac:dyDescent="0.25">
      <c r="B47" s="1375"/>
      <c r="C47" s="1380"/>
      <c r="D47" s="1431"/>
      <c r="E47" s="1369">
        <v>42140</v>
      </c>
      <c r="F47" s="1367" t="s">
        <v>156</v>
      </c>
      <c r="G47" s="225" t="s">
        <v>23</v>
      </c>
      <c r="H47" s="124">
        <v>1004</v>
      </c>
      <c r="I47" s="160">
        <v>1511.422</v>
      </c>
      <c r="J47" s="160">
        <v>1511.422</v>
      </c>
      <c r="K47" s="160">
        <f t="shared" si="1"/>
        <v>0</v>
      </c>
      <c r="L47" s="122"/>
    </row>
    <row r="48" spans="2:12" x14ac:dyDescent="0.25">
      <c r="B48" s="1375"/>
      <c r="C48" s="1380"/>
      <c r="D48" s="1431"/>
      <c r="E48" s="1377"/>
      <c r="F48" s="1379"/>
      <c r="G48" s="225" t="s">
        <v>24</v>
      </c>
      <c r="H48" s="124">
        <v>1012</v>
      </c>
      <c r="I48" s="160">
        <v>3076.6379999999999</v>
      </c>
      <c r="J48" s="160">
        <v>3076.6379999999999</v>
      </c>
      <c r="K48" s="160">
        <f t="shared" si="1"/>
        <v>0</v>
      </c>
      <c r="L48" s="122"/>
    </row>
    <row r="49" spans="2:12" x14ac:dyDescent="0.25">
      <c r="B49" s="1375"/>
      <c r="C49" s="1380"/>
      <c r="D49" s="1431"/>
      <c r="E49" s="1370"/>
      <c r="F49" s="1368"/>
      <c r="G49" s="225" t="s">
        <v>24</v>
      </c>
      <c r="H49" s="124">
        <v>1011</v>
      </c>
      <c r="I49" s="160">
        <v>3023.192</v>
      </c>
      <c r="J49" s="160">
        <v>3020.5569999999998</v>
      </c>
      <c r="K49" s="160">
        <f t="shared" si="1"/>
        <v>2.6350000000002183</v>
      </c>
      <c r="L49" s="122">
        <f>K49/I49</f>
        <v>8.7159532044283597E-4</v>
      </c>
    </row>
    <row r="50" spans="2:12" x14ac:dyDescent="0.25">
      <c r="B50" s="1375"/>
      <c r="C50" s="1380"/>
      <c r="D50" s="1431"/>
      <c r="E50" s="1369">
        <v>42147</v>
      </c>
      <c r="F50" s="1367" t="s">
        <v>157</v>
      </c>
      <c r="G50" s="175" t="s">
        <v>24</v>
      </c>
      <c r="H50" s="131">
        <v>1003</v>
      </c>
      <c r="I50" s="160">
        <v>780.08</v>
      </c>
      <c r="J50" s="160">
        <v>779.96400000000006</v>
      </c>
      <c r="K50" s="160">
        <f t="shared" si="1"/>
        <v>0.11599999999998545</v>
      </c>
      <c r="L50" s="122">
        <f>K50/I50</f>
        <v>1.4870269715924707E-4</v>
      </c>
    </row>
    <row r="51" spans="2:12" x14ac:dyDescent="0.25">
      <c r="B51" s="1374"/>
      <c r="C51" s="1380"/>
      <c r="D51" s="1372"/>
      <c r="E51" s="1370"/>
      <c r="F51" s="1368"/>
      <c r="G51" s="175" t="s">
        <v>24</v>
      </c>
      <c r="H51" s="131">
        <v>1006</v>
      </c>
      <c r="I51" s="160">
        <v>1259.97</v>
      </c>
      <c r="J51" s="160">
        <v>1264.346</v>
      </c>
      <c r="K51" s="160">
        <v>0</v>
      </c>
      <c r="L51" s="122"/>
    </row>
    <row r="52" spans="2:12" ht="15.75" thickBot="1" x14ac:dyDescent="0.3">
      <c r="B52" s="222" t="s">
        <v>118</v>
      </c>
      <c r="C52" s="1380"/>
      <c r="D52" s="223" t="s">
        <v>109</v>
      </c>
      <c r="E52" s="218">
        <v>42164</v>
      </c>
      <c r="F52" s="217" t="s">
        <v>152</v>
      </c>
      <c r="G52" s="213" t="s">
        <v>114</v>
      </c>
      <c r="H52" s="124" t="s">
        <v>153</v>
      </c>
      <c r="I52" s="160">
        <v>8623.49</v>
      </c>
      <c r="J52" s="160">
        <v>8650.7109999999993</v>
      </c>
      <c r="K52" s="160">
        <f>J52-I52</f>
        <v>27.220999999999549</v>
      </c>
      <c r="L52" s="122">
        <f>K52/J52</f>
        <v>3.1466777701855434E-3</v>
      </c>
    </row>
    <row r="53" spans="2:12" ht="15.75" thickBot="1" x14ac:dyDescent="0.3">
      <c r="B53" s="1384" t="s">
        <v>151</v>
      </c>
      <c r="C53" s="1385"/>
      <c r="D53" s="1385"/>
      <c r="E53" s="1385"/>
      <c r="F53" s="1385"/>
      <c r="G53" s="1385"/>
      <c r="H53" s="1386"/>
      <c r="I53" s="162">
        <f>SUM(I43:I52)</f>
        <v>24419.612000000001</v>
      </c>
      <c r="J53" s="162">
        <f>SUM(J43:J52)</f>
        <v>24448.457999999999</v>
      </c>
      <c r="K53" s="162">
        <f>SUM(K43:K52)</f>
        <v>29.971999999999753</v>
      </c>
      <c r="L53" s="220">
        <f>SUM(L43:L52)</f>
        <v>4.1669757877876266E-3</v>
      </c>
    </row>
    <row r="54" spans="2:12" ht="15" customHeight="1" x14ac:dyDescent="0.25">
      <c r="B54" s="1373" t="s">
        <v>126</v>
      </c>
      <c r="C54" s="1380" t="s">
        <v>65</v>
      </c>
      <c r="D54" s="1371" t="s">
        <v>116</v>
      </c>
      <c r="E54" s="1376">
        <v>42216</v>
      </c>
      <c r="F54" s="1378" t="s">
        <v>159</v>
      </c>
      <c r="G54" s="229" t="s">
        <v>23</v>
      </c>
      <c r="H54" s="124">
        <v>1004</v>
      </c>
      <c r="I54" s="160">
        <v>1019.832</v>
      </c>
      <c r="J54" s="160">
        <v>1019.832</v>
      </c>
      <c r="K54" s="160">
        <f t="shared" ref="K54:K68" si="2">I54-J54</f>
        <v>0</v>
      </c>
      <c r="L54" s="122"/>
    </row>
    <row r="55" spans="2:12" x14ac:dyDescent="0.25">
      <c r="B55" s="1374"/>
      <c r="C55" s="1380"/>
      <c r="D55" s="1372"/>
      <c r="E55" s="1377"/>
      <c r="F55" s="1379"/>
      <c r="G55" s="229" t="s">
        <v>24</v>
      </c>
      <c r="H55" s="124" t="s">
        <v>161</v>
      </c>
      <c r="I55" s="160">
        <v>3960.0740000000001</v>
      </c>
      <c r="J55" s="160">
        <v>3960.0740000000001</v>
      </c>
      <c r="K55" s="188">
        <f t="shared" si="2"/>
        <v>0</v>
      </c>
      <c r="L55" s="122"/>
    </row>
    <row r="56" spans="2:12" x14ac:dyDescent="0.25">
      <c r="B56" s="1375" t="s">
        <v>118</v>
      </c>
      <c r="C56" s="1380"/>
      <c r="D56" s="228" t="s">
        <v>116</v>
      </c>
      <c r="E56" s="1377"/>
      <c r="F56" s="1379"/>
      <c r="G56" s="229" t="s">
        <v>23</v>
      </c>
      <c r="H56" s="124" t="s">
        <v>25</v>
      </c>
      <c r="I56" s="160">
        <v>249.75</v>
      </c>
      <c r="J56" s="160">
        <v>249.75</v>
      </c>
      <c r="K56" s="160">
        <f t="shared" si="2"/>
        <v>0</v>
      </c>
      <c r="L56" s="122"/>
    </row>
    <row r="57" spans="2:12" ht="29.25" customHeight="1" thickBot="1" x14ac:dyDescent="0.3">
      <c r="B57" s="1375"/>
      <c r="C57" s="1380"/>
      <c r="D57" s="223" t="s">
        <v>109</v>
      </c>
      <c r="E57" s="226">
        <v>42192</v>
      </c>
      <c r="F57" s="227" t="s">
        <v>101</v>
      </c>
      <c r="G57" s="229" t="s">
        <v>31</v>
      </c>
      <c r="H57" s="124" t="s">
        <v>160</v>
      </c>
      <c r="I57" s="160"/>
      <c r="J57" s="160">
        <v>7507.5789999999997</v>
      </c>
      <c r="K57" s="160">
        <f t="shared" si="2"/>
        <v>-7507.5789999999997</v>
      </c>
      <c r="L57" s="122"/>
    </row>
    <row r="58" spans="2:12" ht="15.75" thickBot="1" x14ac:dyDescent="0.3">
      <c r="B58" s="1381" t="s">
        <v>158</v>
      </c>
      <c r="C58" s="1382"/>
      <c r="D58" s="1382"/>
      <c r="E58" s="1382"/>
      <c r="F58" s="1382"/>
      <c r="G58" s="1382"/>
      <c r="H58" s="1383"/>
      <c r="I58" s="214">
        <f>SUM(I54:I57)</f>
        <v>5229.6559999999999</v>
      </c>
      <c r="J58" s="214">
        <f>SUM(J54:J57)</f>
        <v>12737.235000000001</v>
      </c>
      <c r="K58" s="214">
        <f t="shared" si="2"/>
        <v>-7507.5790000000006</v>
      </c>
      <c r="L58" s="233">
        <f>SUM(L54:L57)</f>
        <v>0</v>
      </c>
    </row>
    <row r="59" spans="2:12" ht="15" customHeight="1" x14ac:dyDescent="0.25">
      <c r="B59" s="1387" t="s">
        <v>126</v>
      </c>
      <c r="C59" s="1427" t="s">
        <v>72</v>
      </c>
      <c r="D59" s="1393" t="s">
        <v>116</v>
      </c>
      <c r="E59" s="1420">
        <v>42221</v>
      </c>
      <c r="F59" s="1447" t="s">
        <v>162</v>
      </c>
      <c r="G59" s="1393" t="s">
        <v>24</v>
      </c>
      <c r="H59" s="123">
        <v>1013</v>
      </c>
      <c r="I59" s="159">
        <v>5034.33</v>
      </c>
      <c r="J59" s="159">
        <v>5015.875</v>
      </c>
      <c r="K59" s="159">
        <f t="shared" si="2"/>
        <v>18.454999999999927</v>
      </c>
      <c r="L59" s="121">
        <f>K59/I59</f>
        <v>3.6658304084158026E-3</v>
      </c>
    </row>
    <row r="60" spans="2:12" x14ac:dyDescent="0.25">
      <c r="B60" s="1388"/>
      <c r="C60" s="1380"/>
      <c r="D60" s="1394"/>
      <c r="E60" s="1422"/>
      <c r="F60" s="1424"/>
      <c r="G60" s="1394"/>
      <c r="H60" s="124">
        <v>1002</v>
      </c>
      <c r="I60" s="160">
        <v>1941.4110000000001</v>
      </c>
      <c r="J60" s="160">
        <v>1941.4110000000001</v>
      </c>
      <c r="K60" s="188">
        <f t="shared" si="2"/>
        <v>0</v>
      </c>
      <c r="L60" s="122"/>
    </row>
    <row r="61" spans="2:12" x14ac:dyDescent="0.25">
      <c r="B61" s="1388"/>
      <c r="C61" s="1380"/>
      <c r="D61" s="1394"/>
      <c r="E61" s="1422"/>
      <c r="F61" s="1424"/>
      <c r="G61" s="1394"/>
      <c r="H61" s="124">
        <v>1012</v>
      </c>
      <c r="I61" s="160">
        <v>333.48899999999998</v>
      </c>
      <c r="J61" s="160">
        <v>333.48899999999998</v>
      </c>
      <c r="K61" s="160">
        <f t="shared" si="2"/>
        <v>0</v>
      </c>
      <c r="L61" s="122"/>
    </row>
    <row r="62" spans="2:12" x14ac:dyDescent="0.25">
      <c r="B62" s="1388"/>
      <c r="C62" s="1380"/>
      <c r="D62" s="1394"/>
      <c r="E62" s="1422"/>
      <c r="F62" s="1424"/>
      <c r="G62" s="1394"/>
      <c r="H62" s="124">
        <v>1009</v>
      </c>
      <c r="I62" s="160">
        <v>706.12900000000002</v>
      </c>
      <c r="J62" s="160">
        <v>706.12900000000002</v>
      </c>
      <c r="K62" s="160">
        <f t="shared" si="2"/>
        <v>0</v>
      </c>
      <c r="L62" s="122"/>
    </row>
    <row r="63" spans="2:12" x14ac:dyDescent="0.25">
      <c r="B63" s="1388"/>
      <c r="C63" s="1380"/>
      <c r="D63" s="1394"/>
      <c r="E63" s="1422">
        <v>42231</v>
      </c>
      <c r="F63" s="1424" t="s">
        <v>164</v>
      </c>
      <c r="G63" s="1394" t="s">
        <v>134</v>
      </c>
      <c r="H63" s="124">
        <v>1001</v>
      </c>
      <c r="I63" s="160">
        <v>996.18</v>
      </c>
      <c r="J63" s="160">
        <v>1000.753</v>
      </c>
      <c r="K63" s="160">
        <f t="shared" si="2"/>
        <v>-4.5730000000000928</v>
      </c>
      <c r="L63" s="122"/>
    </row>
    <row r="64" spans="2:12" x14ac:dyDescent="0.25">
      <c r="B64" s="1388"/>
      <c r="C64" s="1380"/>
      <c r="D64" s="1394"/>
      <c r="E64" s="1422"/>
      <c r="F64" s="1424"/>
      <c r="G64" s="1394"/>
      <c r="H64" s="124">
        <v>1003</v>
      </c>
      <c r="I64" s="160">
        <v>511.9</v>
      </c>
      <c r="J64" s="160">
        <v>514.75300000000004</v>
      </c>
      <c r="K64" s="160">
        <f t="shared" si="2"/>
        <v>-2.8530000000000655</v>
      </c>
      <c r="L64" s="122"/>
    </row>
    <row r="65" spans="2:12" ht="30" x14ac:dyDescent="0.25">
      <c r="B65" s="1388"/>
      <c r="C65" s="1380"/>
      <c r="D65" s="1394"/>
      <c r="E65" s="176">
        <v>42234</v>
      </c>
      <c r="F65" s="230" t="s">
        <v>125</v>
      </c>
      <c r="G65" s="231" t="s">
        <v>24</v>
      </c>
      <c r="H65" s="147">
        <v>1012</v>
      </c>
      <c r="I65" s="232">
        <v>4605.1909999999998</v>
      </c>
      <c r="J65" s="232">
        <v>4607.6589999999997</v>
      </c>
      <c r="K65" s="232">
        <f t="shared" si="2"/>
        <v>-2.4679999999998472</v>
      </c>
      <c r="L65" s="122"/>
    </row>
    <row r="66" spans="2:12" x14ac:dyDescent="0.25">
      <c r="B66" s="1388"/>
      <c r="C66" s="1380"/>
      <c r="D66" s="1394"/>
      <c r="E66" s="1422">
        <v>42234</v>
      </c>
      <c r="F66" s="1424" t="s">
        <v>154</v>
      </c>
      <c r="G66" s="231" t="s">
        <v>23</v>
      </c>
      <c r="H66" s="124">
        <v>1004</v>
      </c>
      <c r="I66" s="160">
        <v>1165.8810000000001</v>
      </c>
      <c r="J66" s="160">
        <v>1165.8810000000001</v>
      </c>
      <c r="K66" s="160">
        <f t="shared" si="2"/>
        <v>0</v>
      </c>
      <c r="L66" s="122"/>
    </row>
    <row r="67" spans="2:12" x14ac:dyDescent="0.25">
      <c r="B67" s="1388" t="s">
        <v>118</v>
      </c>
      <c r="C67" s="1380"/>
      <c r="D67" s="1394" t="s">
        <v>116</v>
      </c>
      <c r="E67" s="1422"/>
      <c r="F67" s="1424"/>
      <c r="G67" s="231" t="s">
        <v>31</v>
      </c>
      <c r="H67" s="124">
        <v>1001</v>
      </c>
      <c r="I67" s="160">
        <v>550.16999999999996</v>
      </c>
      <c r="J67" s="160">
        <v>548.63300000000004</v>
      </c>
      <c r="K67" s="160">
        <f t="shared" si="2"/>
        <v>1.5369999999999209</v>
      </c>
      <c r="L67" s="122">
        <f>K67/I67</f>
        <v>2.7936819528507932E-3</v>
      </c>
    </row>
    <row r="68" spans="2:12" x14ac:dyDescent="0.25">
      <c r="B68" s="1388"/>
      <c r="C68" s="1380"/>
      <c r="D68" s="1394"/>
      <c r="E68" s="1422"/>
      <c r="F68" s="1424"/>
      <c r="G68" s="231" t="s">
        <v>32</v>
      </c>
      <c r="H68" s="124" t="s">
        <v>25</v>
      </c>
      <c r="I68" s="160">
        <v>751.86</v>
      </c>
      <c r="J68" s="160">
        <v>751.86</v>
      </c>
      <c r="K68" s="160">
        <f t="shared" si="2"/>
        <v>0</v>
      </c>
      <c r="L68" s="122"/>
    </row>
    <row r="69" spans="2:12" x14ac:dyDescent="0.25">
      <c r="B69" s="1388"/>
      <c r="C69" s="1380"/>
      <c r="D69" s="1394" t="s">
        <v>109</v>
      </c>
      <c r="E69" s="1422">
        <v>42228</v>
      </c>
      <c r="F69" s="1424" t="s">
        <v>165</v>
      </c>
      <c r="G69" s="231" t="s">
        <v>24</v>
      </c>
      <c r="H69" s="124">
        <v>1007</v>
      </c>
      <c r="I69" s="160"/>
      <c r="J69" s="160">
        <v>3496.826</v>
      </c>
      <c r="K69" s="160"/>
      <c r="L69" s="122"/>
    </row>
    <row r="70" spans="2:12" x14ac:dyDescent="0.25">
      <c r="B70" s="1388"/>
      <c r="C70" s="1380"/>
      <c r="D70" s="1394"/>
      <c r="E70" s="1422"/>
      <c r="F70" s="1424"/>
      <c r="G70" s="231" t="s">
        <v>24</v>
      </c>
      <c r="H70" s="124">
        <v>1008</v>
      </c>
      <c r="I70" s="160"/>
      <c r="J70" s="160">
        <v>4301.2129999999997</v>
      </c>
      <c r="K70" s="160"/>
      <c r="L70" s="122"/>
    </row>
    <row r="71" spans="2:12" x14ac:dyDescent="0.25">
      <c r="B71" s="1388"/>
      <c r="C71" s="1380"/>
      <c r="D71" s="1394"/>
      <c r="E71" s="1422"/>
      <c r="F71" s="1424"/>
      <c r="G71" s="231" t="s">
        <v>61</v>
      </c>
      <c r="H71" s="124">
        <v>1010</v>
      </c>
      <c r="I71" s="160"/>
      <c r="J71" s="160">
        <v>388.86399999999998</v>
      </c>
      <c r="K71" s="160"/>
      <c r="L71" s="122"/>
    </row>
    <row r="72" spans="2:12" ht="15.75" thickBot="1" x14ac:dyDescent="0.3">
      <c r="B72" s="1445"/>
      <c r="C72" s="1448"/>
      <c r="D72" s="1449"/>
      <c r="E72" s="1369"/>
      <c r="F72" s="1367"/>
      <c r="G72" s="223" t="s">
        <v>24</v>
      </c>
      <c r="H72" s="234">
        <v>1011</v>
      </c>
      <c r="I72" s="235"/>
      <c r="J72" s="235">
        <v>3203.364</v>
      </c>
      <c r="K72" s="235"/>
      <c r="L72" s="236"/>
    </row>
    <row r="73" spans="2:12" ht="15.75" thickBot="1" x14ac:dyDescent="0.3">
      <c r="B73" s="1381" t="s">
        <v>163</v>
      </c>
      <c r="C73" s="1382"/>
      <c r="D73" s="1382"/>
      <c r="E73" s="1382"/>
      <c r="F73" s="1382"/>
      <c r="G73" s="1382"/>
      <c r="H73" s="1383"/>
      <c r="I73" s="214">
        <f>SUM(I59:I72)</f>
        <v>16596.540999999997</v>
      </c>
      <c r="J73" s="214">
        <f>SUM(J59:J68)</f>
        <v>16586.442999999999</v>
      </c>
      <c r="K73" s="214">
        <f t="shared" ref="K73:K79" si="3">I73-J73</f>
        <v>10.097999999998137</v>
      </c>
      <c r="L73" s="233">
        <f>K73/I73</f>
        <v>6.0844003578806806E-4</v>
      </c>
    </row>
    <row r="74" spans="2:12" x14ac:dyDescent="0.25">
      <c r="B74" s="244" t="s">
        <v>169</v>
      </c>
      <c r="C74" s="1427" t="s">
        <v>77</v>
      </c>
      <c r="D74" s="243" t="s">
        <v>109</v>
      </c>
      <c r="E74" s="242">
        <v>42250</v>
      </c>
      <c r="F74" s="243" t="s">
        <v>167</v>
      </c>
      <c r="G74" s="243" t="s">
        <v>168</v>
      </c>
      <c r="H74" s="241">
        <v>1005</v>
      </c>
      <c r="I74" s="245">
        <v>1199.7049999999999</v>
      </c>
      <c r="J74" s="245">
        <v>1200.162</v>
      </c>
      <c r="K74" s="245">
        <f t="shared" si="3"/>
        <v>-0.45700000000010732</v>
      </c>
      <c r="L74" s="240"/>
    </row>
    <row r="75" spans="2:12" ht="15" customHeight="1" x14ac:dyDescent="0.25">
      <c r="B75" s="1446" t="s">
        <v>12</v>
      </c>
      <c r="C75" s="1380"/>
      <c r="D75" s="1443" t="s">
        <v>116</v>
      </c>
      <c r="E75" s="1422">
        <v>42257</v>
      </c>
      <c r="F75" s="1424" t="s">
        <v>166</v>
      </c>
      <c r="G75" s="1394" t="s">
        <v>24</v>
      </c>
      <c r="H75" s="124">
        <v>1013</v>
      </c>
      <c r="I75" s="160">
        <v>5034.33</v>
      </c>
      <c r="J75" s="160">
        <v>5015.875</v>
      </c>
      <c r="K75" s="160">
        <f t="shared" si="3"/>
        <v>18.454999999999927</v>
      </c>
      <c r="L75" s="122">
        <f>K75/I75</f>
        <v>3.6658304084158026E-3</v>
      </c>
    </row>
    <row r="76" spans="2:12" x14ac:dyDescent="0.25">
      <c r="B76" s="1446"/>
      <c r="C76" s="1380"/>
      <c r="D76" s="1443"/>
      <c r="E76" s="1422"/>
      <c r="F76" s="1424"/>
      <c r="G76" s="1394"/>
      <c r="H76" s="124">
        <v>1002</v>
      </c>
      <c r="I76" s="160">
        <v>1941.4110000000001</v>
      </c>
      <c r="J76" s="160">
        <v>1941.4110000000001</v>
      </c>
      <c r="K76" s="188">
        <f t="shared" si="3"/>
        <v>0</v>
      </c>
      <c r="L76" s="122"/>
    </row>
    <row r="77" spans="2:12" x14ac:dyDescent="0.25">
      <c r="B77" s="1446"/>
      <c r="C77" s="1380"/>
      <c r="D77" s="1443"/>
      <c r="E77" s="1422"/>
      <c r="F77" s="1424"/>
      <c r="G77" s="1394"/>
      <c r="H77" s="124">
        <v>1012</v>
      </c>
      <c r="I77" s="160">
        <v>333.48899999999998</v>
      </c>
      <c r="J77" s="160">
        <v>333.48899999999998</v>
      </c>
      <c r="K77" s="160">
        <f t="shared" si="3"/>
        <v>0</v>
      </c>
      <c r="L77" s="122"/>
    </row>
    <row r="78" spans="2:12" x14ac:dyDescent="0.25">
      <c r="B78" s="1446"/>
      <c r="C78" s="1380"/>
      <c r="D78" s="1443"/>
      <c r="E78" s="1422"/>
      <c r="F78" s="1424"/>
      <c r="G78" s="1394"/>
      <c r="H78" s="124">
        <v>1009</v>
      </c>
      <c r="I78" s="160">
        <v>706.12900000000002</v>
      </c>
      <c r="J78" s="160">
        <v>706.12900000000002</v>
      </c>
      <c r="K78" s="160">
        <f t="shared" si="3"/>
        <v>0</v>
      </c>
      <c r="L78" s="122"/>
    </row>
    <row r="79" spans="2:12" ht="15.75" thickBot="1" x14ac:dyDescent="0.3">
      <c r="B79" s="249" t="s">
        <v>169</v>
      </c>
      <c r="C79" s="1428"/>
      <c r="D79" s="248" t="s">
        <v>116</v>
      </c>
      <c r="E79" s="246">
        <v>42266</v>
      </c>
      <c r="F79" s="248" t="s">
        <v>170</v>
      </c>
      <c r="G79" s="152" t="s">
        <v>171</v>
      </c>
      <c r="H79" s="151">
        <v>1005</v>
      </c>
      <c r="I79" s="247">
        <v>3004.5619999999999</v>
      </c>
      <c r="J79" s="247">
        <v>3002.029</v>
      </c>
      <c r="K79" s="161">
        <f t="shared" si="3"/>
        <v>2.5329999999999018</v>
      </c>
      <c r="L79" s="180">
        <f>K79/I79</f>
        <v>8.4305133327250426E-4</v>
      </c>
    </row>
    <row r="80" spans="2:12" ht="15.75" thickBot="1" x14ac:dyDescent="0.3">
      <c r="B80" s="1381" t="s">
        <v>172</v>
      </c>
      <c r="C80" s="1382"/>
      <c r="D80" s="1382"/>
      <c r="E80" s="1382"/>
      <c r="F80" s="1382"/>
      <c r="G80" s="1382"/>
      <c r="H80" s="1382"/>
      <c r="I80" s="214">
        <f>SUM(I74:I79)</f>
        <v>12219.626</v>
      </c>
      <c r="J80" s="214">
        <f>SUM(J74:J79)</f>
        <v>12199.095000000001</v>
      </c>
      <c r="K80" s="214">
        <f>SUM(K74:K79)</f>
        <v>20.530999999999722</v>
      </c>
      <c r="L80" s="233">
        <f>K80/(SUM(I74:I79))</f>
        <v>1.6801659887135433E-3</v>
      </c>
    </row>
    <row r="81" spans="2:12" ht="15" customHeight="1" x14ac:dyDescent="0.25">
      <c r="B81" s="1444" t="s">
        <v>12</v>
      </c>
      <c r="C81" s="1427" t="s">
        <v>80</v>
      </c>
      <c r="D81" s="1434" t="s">
        <v>116</v>
      </c>
      <c r="E81" s="1437">
        <v>42279</v>
      </c>
      <c r="F81" s="1434" t="s">
        <v>88</v>
      </c>
      <c r="G81" s="1442" t="s">
        <v>24</v>
      </c>
      <c r="H81" s="241">
        <v>1001</v>
      </c>
      <c r="I81" s="245">
        <v>1002.99</v>
      </c>
      <c r="J81" s="245">
        <v>1003.641</v>
      </c>
      <c r="K81" s="245"/>
      <c r="L81" s="240"/>
    </row>
    <row r="82" spans="2:12" ht="15" customHeight="1" x14ac:dyDescent="0.25">
      <c r="B82" s="1440"/>
      <c r="C82" s="1380"/>
      <c r="D82" s="1435"/>
      <c r="E82" s="1438"/>
      <c r="F82" s="1435"/>
      <c r="G82" s="1443"/>
      <c r="H82" s="124">
        <v>1012</v>
      </c>
      <c r="I82" s="160">
        <v>4706.12</v>
      </c>
      <c r="J82" s="160">
        <v>4716.1040000000003</v>
      </c>
      <c r="K82" s="160"/>
      <c r="L82" s="122"/>
    </row>
    <row r="83" spans="2:12" x14ac:dyDescent="0.25">
      <c r="B83" s="1440"/>
      <c r="C83" s="1380"/>
      <c r="D83" s="1435"/>
      <c r="E83" s="1438"/>
      <c r="F83" s="1435"/>
      <c r="G83" s="1443"/>
      <c r="H83" s="124">
        <v>1002</v>
      </c>
      <c r="I83" s="160">
        <v>2113.8000000000002</v>
      </c>
      <c r="J83" s="160">
        <v>2113.1669999999999</v>
      </c>
      <c r="K83" s="188">
        <f>I83-J83</f>
        <v>0.63300000000026557</v>
      </c>
      <c r="L83" s="122">
        <f>K83/I83</f>
        <v>2.9946068691468706E-4</v>
      </c>
    </row>
    <row r="84" spans="2:12" x14ac:dyDescent="0.25">
      <c r="B84" s="1440"/>
      <c r="C84" s="1380"/>
      <c r="D84" s="1435"/>
      <c r="E84" s="1438"/>
      <c r="F84" s="1435"/>
      <c r="G84" s="1443"/>
      <c r="H84" s="124">
        <v>1009</v>
      </c>
      <c r="I84" s="160">
        <v>1476.04</v>
      </c>
      <c r="J84" s="160">
        <v>1484.88</v>
      </c>
      <c r="K84" s="160"/>
      <c r="L84" s="122"/>
    </row>
    <row r="85" spans="2:12" x14ac:dyDescent="0.25">
      <c r="B85" s="1440"/>
      <c r="C85" s="1380"/>
      <c r="D85" s="1435"/>
      <c r="E85" s="1438"/>
      <c r="F85" s="1435"/>
      <c r="G85" s="252" t="s">
        <v>175</v>
      </c>
      <c r="H85" s="124">
        <v>1004</v>
      </c>
      <c r="I85" s="160">
        <v>300.03500000000003</v>
      </c>
      <c r="J85" s="160">
        <v>300.03500000000003</v>
      </c>
      <c r="K85" s="160"/>
      <c r="L85" s="122"/>
    </row>
    <row r="86" spans="2:12" x14ac:dyDescent="0.25">
      <c r="B86" s="1441"/>
      <c r="C86" s="1380"/>
      <c r="D86" s="1435"/>
      <c r="E86" s="1438"/>
      <c r="F86" s="1435"/>
      <c r="G86" s="252" t="s">
        <v>176</v>
      </c>
      <c r="H86" s="124">
        <v>1004</v>
      </c>
      <c r="I86" s="160">
        <v>509.916</v>
      </c>
      <c r="J86" s="160">
        <v>509.916</v>
      </c>
      <c r="K86" s="160"/>
      <c r="L86" s="122"/>
    </row>
    <row r="87" spans="2:12" x14ac:dyDescent="0.25">
      <c r="B87" s="1440" t="s">
        <v>118</v>
      </c>
      <c r="C87" s="1380"/>
      <c r="D87" s="1435"/>
      <c r="E87" s="1438"/>
      <c r="F87" s="1435"/>
      <c r="G87" s="252" t="s">
        <v>23</v>
      </c>
      <c r="H87" s="124">
        <v>1006</v>
      </c>
      <c r="I87" s="160">
        <v>751.19</v>
      </c>
      <c r="J87" s="160">
        <v>754.14800000000002</v>
      </c>
      <c r="K87" s="160"/>
      <c r="L87" s="122"/>
    </row>
    <row r="88" spans="2:12" x14ac:dyDescent="0.25">
      <c r="B88" s="1440"/>
      <c r="C88" s="1380"/>
      <c r="D88" s="1435"/>
      <c r="E88" s="1438"/>
      <c r="F88" s="1435"/>
      <c r="G88" s="252" t="s">
        <v>61</v>
      </c>
      <c r="H88" s="124">
        <v>1010</v>
      </c>
      <c r="I88" s="160">
        <v>100.25</v>
      </c>
      <c r="J88" s="160">
        <v>100.214</v>
      </c>
      <c r="K88" s="160">
        <f>I88-J88</f>
        <v>3.6000000000001364E-2</v>
      </c>
      <c r="L88" s="122">
        <f>K88/I88</f>
        <v>3.5910224438904105E-4</v>
      </c>
    </row>
    <row r="89" spans="2:12" x14ac:dyDescent="0.25">
      <c r="B89" s="1440"/>
      <c r="C89" s="1380"/>
      <c r="D89" s="1435"/>
      <c r="E89" s="1438"/>
      <c r="F89" s="1435"/>
      <c r="G89" s="252" t="s">
        <v>32</v>
      </c>
      <c r="H89" s="124">
        <v>1003</v>
      </c>
      <c r="I89" s="160">
        <v>401.27</v>
      </c>
      <c r="J89" s="160">
        <v>402.37400000000002</v>
      </c>
      <c r="K89" s="160"/>
      <c r="L89" s="122"/>
    </row>
    <row r="90" spans="2:12" x14ac:dyDescent="0.25">
      <c r="B90" s="1441"/>
      <c r="C90" s="1380"/>
      <c r="D90" s="1436"/>
      <c r="E90" s="1439"/>
      <c r="F90" s="1436"/>
      <c r="G90" s="252" t="s">
        <v>31</v>
      </c>
      <c r="H90" s="124">
        <v>1003</v>
      </c>
      <c r="I90" s="160">
        <v>250.84</v>
      </c>
      <c r="J90" s="160">
        <v>252.21299999999999</v>
      </c>
      <c r="K90" s="160"/>
      <c r="L90" s="122"/>
    </row>
    <row r="91" spans="2:12" ht="15.75" thickBot="1" x14ac:dyDescent="0.3">
      <c r="B91" s="254" t="s">
        <v>118</v>
      </c>
      <c r="C91" s="1428"/>
      <c r="D91" s="255" t="s">
        <v>109</v>
      </c>
      <c r="E91" s="239">
        <v>42300</v>
      </c>
      <c r="F91" s="238" t="s">
        <v>174</v>
      </c>
      <c r="G91" s="237" t="s">
        <v>24</v>
      </c>
      <c r="H91" s="256">
        <v>1008</v>
      </c>
      <c r="I91" s="194"/>
      <c r="J91" s="194">
        <v>4981.2420000000002</v>
      </c>
      <c r="K91" s="194"/>
      <c r="L91" s="257"/>
    </row>
    <row r="92" spans="2:12" ht="15.75" thickBot="1" x14ac:dyDescent="0.3">
      <c r="B92" s="1384" t="s">
        <v>173</v>
      </c>
      <c r="C92" s="1385"/>
      <c r="D92" s="1385"/>
      <c r="E92" s="1385"/>
      <c r="F92" s="1385"/>
      <c r="G92" s="1385"/>
      <c r="H92" s="1433"/>
      <c r="I92" s="269">
        <f>SUM(I81:I90)</f>
        <v>11612.451000000001</v>
      </c>
      <c r="J92" s="194">
        <f>SUM(J81:J90)</f>
        <v>11636.691999999999</v>
      </c>
      <c r="K92" s="194">
        <f>SUM(K81:K90)</f>
        <v>0.66900000000026694</v>
      </c>
      <c r="L92" s="253">
        <f>K92/(SUM(I81:I90))</f>
        <v>5.761057678523396E-5</v>
      </c>
    </row>
    <row r="93" spans="2:12" hidden="1" x14ac:dyDescent="0.25">
      <c r="B93" s="258" t="s">
        <v>118</v>
      </c>
      <c r="C93" s="1466" t="s">
        <v>81</v>
      </c>
      <c r="D93" s="259" t="s">
        <v>109</v>
      </c>
      <c r="E93" s="260">
        <v>42192</v>
      </c>
      <c r="F93" s="261" t="s">
        <v>101</v>
      </c>
      <c r="G93" s="259" t="s">
        <v>31</v>
      </c>
      <c r="H93" s="131" t="s">
        <v>160</v>
      </c>
      <c r="I93" s="160"/>
      <c r="J93" s="160">
        <v>7507.5789999999997</v>
      </c>
      <c r="K93" s="160">
        <f>I93-J93</f>
        <v>-7507.5789999999997</v>
      </c>
      <c r="L93" s="122"/>
    </row>
    <row r="94" spans="2:12" ht="15" hidden="1" customHeight="1" x14ac:dyDescent="0.25">
      <c r="B94" s="1460" t="s">
        <v>118</v>
      </c>
      <c r="C94" s="1466"/>
      <c r="D94" s="1449" t="s">
        <v>109</v>
      </c>
      <c r="E94" s="1369">
        <v>42228</v>
      </c>
      <c r="F94" s="1367" t="s">
        <v>165</v>
      </c>
      <c r="G94" s="250" t="s">
        <v>24</v>
      </c>
      <c r="H94" s="124">
        <v>1007</v>
      </c>
      <c r="I94" s="160"/>
      <c r="J94" s="160">
        <v>3496.826</v>
      </c>
      <c r="K94" s="160"/>
      <c r="L94" s="122"/>
    </row>
    <row r="95" spans="2:12" hidden="1" x14ac:dyDescent="0.25">
      <c r="B95" s="1435"/>
      <c r="C95" s="1466"/>
      <c r="D95" s="1431"/>
      <c r="E95" s="1377"/>
      <c r="F95" s="1379"/>
      <c r="G95" s="250" t="s">
        <v>24</v>
      </c>
      <c r="H95" s="124">
        <v>1008</v>
      </c>
      <c r="I95" s="160"/>
      <c r="J95" s="160">
        <v>4301.2129999999997</v>
      </c>
      <c r="K95" s="160"/>
      <c r="L95" s="122"/>
    </row>
    <row r="96" spans="2:12" hidden="1" x14ac:dyDescent="0.25">
      <c r="B96" s="1435"/>
      <c r="C96" s="1466"/>
      <c r="D96" s="1431"/>
      <c r="E96" s="1377"/>
      <c r="F96" s="1379"/>
      <c r="G96" s="250" t="s">
        <v>61</v>
      </c>
      <c r="H96" s="124">
        <v>1010</v>
      </c>
      <c r="I96" s="160"/>
      <c r="J96" s="160">
        <v>388.86399999999998</v>
      </c>
      <c r="K96" s="160"/>
      <c r="L96" s="122"/>
    </row>
    <row r="97" spans="2:12" ht="15.75" hidden="1" thickBot="1" x14ac:dyDescent="0.3">
      <c r="B97" s="1436"/>
      <c r="C97" s="1466"/>
      <c r="D97" s="1372"/>
      <c r="E97" s="1370"/>
      <c r="F97" s="1368"/>
      <c r="G97" s="251" t="s">
        <v>24</v>
      </c>
      <c r="H97" s="234">
        <v>1011</v>
      </c>
      <c r="I97" s="235"/>
      <c r="J97" s="235">
        <v>3203.364</v>
      </c>
      <c r="K97" s="235"/>
      <c r="L97" s="236"/>
    </row>
    <row r="98" spans="2:12" ht="15.75" hidden="1" customHeight="1" thickBot="1" x14ac:dyDescent="0.3">
      <c r="B98" s="254" t="s">
        <v>118</v>
      </c>
      <c r="C98" s="1466"/>
      <c r="D98" s="265" t="s">
        <v>109</v>
      </c>
      <c r="E98" s="266">
        <v>42300</v>
      </c>
      <c r="F98" s="267" t="s">
        <v>174</v>
      </c>
      <c r="G98" s="262" t="s">
        <v>24</v>
      </c>
      <c r="H98" s="263">
        <v>1008</v>
      </c>
      <c r="I98" s="162"/>
      <c r="J98" s="162">
        <v>4981.2420000000002</v>
      </c>
      <c r="K98" s="162"/>
      <c r="L98" s="264"/>
    </row>
    <row r="99" spans="2:12" ht="15" customHeight="1" x14ac:dyDescent="0.25">
      <c r="B99" s="1463" t="s">
        <v>12</v>
      </c>
      <c r="C99" s="1466"/>
      <c r="D99" s="1434" t="s">
        <v>116</v>
      </c>
      <c r="E99" s="1437">
        <v>42309</v>
      </c>
      <c r="F99" s="1434" t="s">
        <v>178</v>
      </c>
      <c r="G99" s="1442" t="s">
        <v>24</v>
      </c>
      <c r="H99" s="241">
        <v>1001</v>
      </c>
      <c r="I99" s="245">
        <v>964.19</v>
      </c>
      <c r="J99" s="245">
        <v>963.64499999999998</v>
      </c>
      <c r="K99" s="245">
        <f>I99-J99</f>
        <v>0.54500000000007276</v>
      </c>
      <c r="L99" s="240">
        <f>K99/I99</f>
        <v>5.6524129061706998E-4</v>
      </c>
    </row>
    <row r="100" spans="2:12" x14ac:dyDescent="0.25">
      <c r="B100" s="1464"/>
      <c r="C100" s="1466"/>
      <c r="D100" s="1435"/>
      <c r="E100" s="1438"/>
      <c r="F100" s="1435"/>
      <c r="G100" s="1443"/>
      <c r="H100" s="124">
        <v>1003</v>
      </c>
      <c r="I100" s="160">
        <v>755.72</v>
      </c>
      <c r="J100" s="160">
        <v>754.74400000000003</v>
      </c>
      <c r="K100" s="160">
        <f>I100-J100</f>
        <v>0.97599999999999909</v>
      </c>
      <c r="L100" s="122">
        <f>K100/I100</f>
        <v>1.2914836182713163E-3</v>
      </c>
    </row>
    <row r="101" spans="2:12" x14ac:dyDescent="0.25">
      <c r="B101" s="1464"/>
      <c r="C101" s="1466"/>
      <c r="D101" s="1435"/>
      <c r="E101" s="1438"/>
      <c r="F101" s="1435"/>
      <c r="G101" s="1443"/>
      <c r="H101" s="124">
        <v>1004</v>
      </c>
      <c r="I101" s="160">
        <v>2840.95</v>
      </c>
      <c r="J101" s="160">
        <v>2843.808</v>
      </c>
      <c r="K101" s="188"/>
      <c r="L101" s="122"/>
    </row>
    <row r="102" spans="2:12" x14ac:dyDescent="0.25">
      <c r="B102" s="1464"/>
      <c r="C102" s="1466"/>
      <c r="D102" s="1435"/>
      <c r="E102" s="1438"/>
      <c r="F102" s="1435"/>
      <c r="G102" s="1443"/>
      <c r="H102" s="124">
        <v>1009</v>
      </c>
      <c r="I102" s="160">
        <v>1510.4110000000001</v>
      </c>
      <c r="J102" s="160">
        <v>1509.569</v>
      </c>
      <c r="K102" s="188">
        <f>I102-J102</f>
        <v>0.84200000000009823</v>
      </c>
      <c r="L102" s="122">
        <f>K102/I102</f>
        <v>5.5746416041732897E-4</v>
      </c>
    </row>
    <row r="103" spans="2:12" x14ac:dyDescent="0.25">
      <c r="B103" s="1464"/>
      <c r="C103" s="1466"/>
      <c r="D103" s="1435"/>
      <c r="E103" s="1438"/>
      <c r="F103" s="1435"/>
      <c r="G103" s="1443"/>
      <c r="H103" s="124">
        <v>1011</v>
      </c>
      <c r="I103" s="160">
        <v>602.84199999999998</v>
      </c>
      <c r="J103" s="160">
        <v>602.84199999999998</v>
      </c>
      <c r="K103" s="188"/>
      <c r="L103" s="122"/>
    </row>
    <row r="104" spans="2:12" x14ac:dyDescent="0.25">
      <c r="B104" s="1464"/>
      <c r="C104" s="1466"/>
      <c r="D104" s="1435"/>
      <c r="E104" s="1438"/>
      <c r="F104" s="1435"/>
      <c r="G104" s="1443"/>
      <c r="H104" s="124">
        <v>1013</v>
      </c>
      <c r="I104" s="160">
        <v>4983.1880000000001</v>
      </c>
      <c r="J104" s="160">
        <v>4977.8230000000003</v>
      </c>
      <c r="K104" s="160">
        <f>I104-J104</f>
        <v>5.3649999999997817</v>
      </c>
      <c r="L104" s="122">
        <f>K104/I104</f>
        <v>1.0766200271793442E-3</v>
      </c>
    </row>
    <row r="105" spans="2:12" x14ac:dyDescent="0.25">
      <c r="B105" s="1464"/>
      <c r="C105" s="1466"/>
      <c r="D105" s="1435"/>
      <c r="E105" s="1438"/>
      <c r="F105" s="1435"/>
      <c r="G105" s="252" t="s">
        <v>175</v>
      </c>
      <c r="H105" s="124">
        <v>1006</v>
      </c>
      <c r="I105" s="160">
        <v>204.76499999999999</v>
      </c>
      <c r="J105" s="160">
        <v>204.76499999999999</v>
      </c>
      <c r="K105" s="160"/>
      <c r="L105" s="122">
        <f>K105/I105</f>
        <v>0</v>
      </c>
    </row>
    <row r="106" spans="2:12" x14ac:dyDescent="0.25">
      <c r="B106" s="1465"/>
      <c r="C106" s="1466"/>
      <c r="D106" s="1436"/>
      <c r="E106" s="1439"/>
      <c r="F106" s="1436"/>
      <c r="G106" s="252" t="s">
        <v>176</v>
      </c>
      <c r="H106" s="124">
        <v>1006</v>
      </c>
      <c r="I106" s="160">
        <v>1028.135</v>
      </c>
      <c r="J106" s="160">
        <v>1020.07</v>
      </c>
      <c r="K106" s="160">
        <f>I106-J106</f>
        <v>8.0649999999999409</v>
      </c>
      <c r="L106" s="122">
        <f>K106/I106</f>
        <v>7.8443006025472727E-3</v>
      </c>
    </row>
    <row r="107" spans="2:12" x14ac:dyDescent="0.25">
      <c r="B107" s="1443" t="s">
        <v>118</v>
      </c>
      <c r="C107" s="1466"/>
      <c r="D107" s="1443" t="s">
        <v>109</v>
      </c>
      <c r="E107" s="1467">
        <v>42314</v>
      </c>
      <c r="F107" s="1443" t="s">
        <v>179</v>
      </c>
      <c r="G107" s="1460" t="s">
        <v>24</v>
      </c>
      <c r="H107" s="124">
        <v>1009</v>
      </c>
      <c r="I107" s="160"/>
      <c r="J107" s="160">
        <v>1519.298</v>
      </c>
      <c r="K107" s="160"/>
      <c r="L107" s="122"/>
    </row>
    <row r="108" spans="2:12" x14ac:dyDescent="0.25">
      <c r="B108" s="1443"/>
      <c r="C108" s="1466"/>
      <c r="D108" s="1443"/>
      <c r="E108" s="1467"/>
      <c r="F108" s="1443"/>
      <c r="G108" s="1435"/>
      <c r="H108" s="124">
        <v>1013</v>
      </c>
      <c r="I108" s="160"/>
      <c r="J108" s="160">
        <v>5097.62</v>
      </c>
      <c r="K108" s="160"/>
      <c r="L108" s="122"/>
    </row>
    <row r="109" spans="2:12" x14ac:dyDescent="0.25">
      <c r="B109" s="1460"/>
      <c r="C109" s="1466"/>
      <c r="D109" s="1460"/>
      <c r="E109" s="1468"/>
      <c r="F109" s="1460"/>
      <c r="G109" s="1435"/>
      <c r="H109" s="234" t="s">
        <v>180</v>
      </c>
      <c r="I109" s="160"/>
      <c r="J109" s="160">
        <v>94.38</v>
      </c>
      <c r="K109" s="160"/>
      <c r="L109" s="122"/>
    </row>
    <row r="110" spans="2:12" ht="15.75" thickBot="1" x14ac:dyDescent="0.3">
      <c r="B110" s="1461" t="s">
        <v>177</v>
      </c>
      <c r="C110" s="1462"/>
      <c r="D110" s="1461"/>
      <c r="E110" s="1461"/>
      <c r="F110" s="1461"/>
      <c r="G110" s="1461"/>
      <c r="H110" s="1461"/>
      <c r="I110" s="194">
        <f>SUM(I99:I106)</f>
        <v>12890.200999999999</v>
      </c>
      <c r="J110" s="194">
        <f>SUM(J99:J106)</f>
        <v>12877.266</v>
      </c>
      <c r="K110" s="194">
        <f>SUM(K99:K106)</f>
        <v>15.792999999999893</v>
      </c>
      <c r="L110" s="253">
        <f>K110/(SUM(I99:I109))</f>
        <v>1.2251942386313367E-3</v>
      </c>
    </row>
    <row r="111" spans="2:12" ht="15" customHeight="1" thickBot="1" x14ac:dyDescent="0.3">
      <c r="B111" s="1444" t="s">
        <v>12</v>
      </c>
      <c r="C111" s="1473" t="s">
        <v>82</v>
      </c>
      <c r="D111" s="1450" t="s">
        <v>116</v>
      </c>
      <c r="E111" s="1437">
        <v>42345</v>
      </c>
      <c r="F111" s="1434" t="s">
        <v>181</v>
      </c>
      <c r="G111" s="1442" t="s">
        <v>24</v>
      </c>
      <c r="H111" s="241">
        <v>1004</v>
      </c>
      <c r="I111" s="160">
        <v>2891.3</v>
      </c>
      <c r="J111" s="160">
        <v>2896.9920000000002</v>
      </c>
      <c r="K111" s="245">
        <f>I111-J111</f>
        <v>-5.6920000000000073</v>
      </c>
      <c r="L111" s="272">
        <f>K111/I111</f>
        <v>-1.9686646145332574E-3</v>
      </c>
    </row>
    <row r="112" spans="2:12" ht="15.75" thickBot="1" x14ac:dyDescent="0.3">
      <c r="B112" s="1440"/>
      <c r="C112" s="1474"/>
      <c r="D112" s="1451"/>
      <c r="E112" s="1438"/>
      <c r="F112" s="1435"/>
      <c r="G112" s="1443"/>
      <c r="H112" s="124">
        <v>1005</v>
      </c>
      <c r="I112" s="160">
        <v>5056.7</v>
      </c>
      <c r="J112" s="160">
        <v>5056.4979999999996</v>
      </c>
      <c r="K112" s="245">
        <f t="shared" ref="K112:K120" si="4">I112-J112</f>
        <v>0.20200000000022555</v>
      </c>
      <c r="L112" s="272">
        <f t="shared" ref="L112:L120" si="5">K112/I112</f>
        <v>3.9947001008607506E-5</v>
      </c>
    </row>
    <row r="113" spans="2:12" ht="15.75" thickBot="1" x14ac:dyDescent="0.3">
      <c r="B113" s="1440"/>
      <c r="C113" s="1474"/>
      <c r="D113" s="1451"/>
      <c r="E113" s="1438"/>
      <c r="F113" s="1435"/>
      <c r="G113" s="1443"/>
      <c r="H113" s="124">
        <v>1007</v>
      </c>
      <c r="I113" s="160">
        <v>4998.2979999999998</v>
      </c>
      <c r="J113" s="160">
        <v>4998.2979999999998</v>
      </c>
      <c r="K113" s="245">
        <f t="shared" si="4"/>
        <v>0</v>
      </c>
      <c r="L113" s="281">
        <f t="shared" si="5"/>
        <v>0</v>
      </c>
    </row>
    <row r="114" spans="2:12" ht="15.75" thickBot="1" x14ac:dyDescent="0.3">
      <c r="B114" s="1440"/>
      <c r="C114" s="1474"/>
      <c r="D114" s="1451"/>
      <c r="E114" s="1438"/>
      <c r="F114" s="1435"/>
      <c r="G114" s="1443"/>
      <c r="H114" s="124">
        <v>1008</v>
      </c>
      <c r="I114" s="160">
        <v>3288.61</v>
      </c>
      <c r="J114" s="160">
        <v>3288.61</v>
      </c>
      <c r="K114" s="245">
        <f t="shared" si="4"/>
        <v>0</v>
      </c>
      <c r="L114" s="281">
        <f t="shared" si="5"/>
        <v>0</v>
      </c>
    </row>
    <row r="115" spans="2:12" ht="15.75" thickBot="1" x14ac:dyDescent="0.3">
      <c r="B115" s="1440"/>
      <c r="C115" s="1474"/>
      <c r="D115" s="1451"/>
      <c r="E115" s="1438"/>
      <c r="F115" s="1435"/>
      <c r="G115" s="1443"/>
      <c r="H115" s="124">
        <v>1012</v>
      </c>
      <c r="I115" s="160">
        <v>2374.511</v>
      </c>
      <c r="J115" s="160">
        <v>2374.511</v>
      </c>
      <c r="K115" s="245">
        <f t="shared" si="4"/>
        <v>0</v>
      </c>
      <c r="L115" s="281">
        <f t="shared" si="5"/>
        <v>0</v>
      </c>
    </row>
    <row r="116" spans="2:12" ht="15.75" thickBot="1" x14ac:dyDescent="0.3">
      <c r="B116" s="1440"/>
      <c r="C116" s="1474"/>
      <c r="D116" s="1451"/>
      <c r="E116" s="1438"/>
      <c r="F116" s="1435"/>
      <c r="G116" s="1460" t="s">
        <v>23</v>
      </c>
      <c r="H116" s="124">
        <v>1002</v>
      </c>
      <c r="I116" s="160">
        <v>2175.3229999999999</v>
      </c>
      <c r="J116" s="160">
        <v>2174.0329999999999</v>
      </c>
      <c r="K116" s="245">
        <f t="shared" si="4"/>
        <v>1.2899999999999636</v>
      </c>
      <c r="L116" s="272">
        <f t="shared" si="5"/>
        <v>5.9301538208347165E-4</v>
      </c>
    </row>
    <row r="117" spans="2:12" ht="15.75" thickBot="1" x14ac:dyDescent="0.3">
      <c r="B117" s="1440"/>
      <c r="C117" s="1474"/>
      <c r="D117" s="1451"/>
      <c r="E117" s="1438"/>
      <c r="F117" s="1435"/>
      <c r="G117" s="1435"/>
      <c r="H117" s="124">
        <v>1003</v>
      </c>
      <c r="I117" s="160">
        <v>553.87400000000002</v>
      </c>
      <c r="J117" s="160">
        <v>553.87400000000002</v>
      </c>
      <c r="K117" s="245">
        <f t="shared" si="4"/>
        <v>0</v>
      </c>
      <c r="L117" s="281">
        <f t="shared" si="5"/>
        <v>0</v>
      </c>
    </row>
    <row r="118" spans="2:12" ht="15.75" thickBot="1" x14ac:dyDescent="0.3">
      <c r="B118" s="1441"/>
      <c r="C118" s="1474"/>
      <c r="D118" s="1452"/>
      <c r="E118" s="1439"/>
      <c r="F118" s="1436"/>
      <c r="G118" s="1436"/>
      <c r="H118" s="124">
        <v>1006</v>
      </c>
      <c r="I118" s="160">
        <v>1270.8689999999999</v>
      </c>
      <c r="J118" s="160">
        <v>1269.3</v>
      </c>
      <c r="K118" s="245">
        <f t="shared" si="4"/>
        <v>1.56899999999996</v>
      </c>
      <c r="L118" s="272">
        <f t="shared" si="5"/>
        <v>1.234588301390592E-3</v>
      </c>
    </row>
    <row r="119" spans="2:12" ht="15.75" thickBot="1" x14ac:dyDescent="0.3">
      <c r="B119" s="1453" t="s">
        <v>12</v>
      </c>
      <c r="C119" s="1474"/>
      <c r="D119" s="1456" t="s">
        <v>116</v>
      </c>
      <c r="E119" s="1468">
        <v>42348</v>
      </c>
      <c r="F119" s="1460" t="s">
        <v>131</v>
      </c>
      <c r="G119" s="268" t="s">
        <v>24</v>
      </c>
      <c r="H119" s="124">
        <v>1012</v>
      </c>
      <c r="I119" s="160">
        <v>2012.931</v>
      </c>
      <c r="J119" s="160">
        <v>2012.931</v>
      </c>
      <c r="K119" s="245">
        <f t="shared" si="4"/>
        <v>0</v>
      </c>
      <c r="L119" s="281">
        <f t="shared" si="5"/>
        <v>0</v>
      </c>
    </row>
    <row r="120" spans="2:12" x14ac:dyDescent="0.25">
      <c r="B120" s="1453"/>
      <c r="C120" s="1474"/>
      <c r="D120" s="1451"/>
      <c r="E120" s="1438"/>
      <c r="F120" s="1436"/>
      <c r="G120" s="268" t="s">
        <v>23</v>
      </c>
      <c r="H120" s="124">
        <v>1003</v>
      </c>
      <c r="I120" s="160">
        <v>200.04900000000001</v>
      </c>
      <c r="J120" s="160">
        <v>200.04900000000001</v>
      </c>
      <c r="K120" s="245">
        <f t="shared" si="4"/>
        <v>0</v>
      </c>
      <c r="L120" s="281">
        <f t="shared" si="5"/>
        <v>0</v>
      </c>
    </row>
    <row r="121" spans="2:12" x14ac:dyDescent="0.25">
      <c r="B121" s="1453" t="s">
        <v>118</v>
      </c>
      <c r="C121" s="1474"/>
      <c r="D121" s="1455" t="s">
        <v>109</v>
      </c>
      <c r="E121" s="1457" t="s">
        <v>183</v>
      </c>
      <c r="F121" s="1443" t="s">
        <v>179</v>
      </c>
      <c r="G121" s="1443" t="s">
        <v>24</v>
      </c>
      <c r="H121" s="124">
        <v>1009</v>
      </c>
      <c r="I121" s="160">
        <v>1522.77</v>
      </c>
      <c r="J121" s="160">
        <v>1519.298</v>
      </c>
      <c r="K121" s="160">
        <f>J121-I121</f>
        <v>-3.47199999999998</v>
      </c>
      <c r="L121" s="271">
        <f t="shared" ref="L121:L126" si="6">K121/I121</f>
        <v>-2.280055425310441E-3</v>
      </c>
    </row>
    <row r="122" spans="2:12" x14ac:dyDescent="0.25">
      <c r="B122" s="1453"/>
      <c r="C122" s="1474"/>
      <c r="D122" s="1455"/>
      <c r="E122" s="1458"/>
      <c r="F122" s="1443"/>
      <c r="G122" s="1443"/>
      <c r="H122" s="124">
        <v>1013</v>
      </c>
      <c r="I122" s="160">
        <v>5099.1099999999997</v>
      </c>
      <c r="J122" s="160">
        <v>5097.62</v>
      </c>
      <c r="K122" s="160">
        <f>J122-I122</f>
        <v>-1.4899999999997817</v>
      </c>
      <c r="L122" s="271">
        <f t="shared" si="6"/>
        <v>-2.9220785588068935E-4</v>
      </c>
    </row>
    <row r="123" spans="2:12" ht="15.75" thickBot="1" x14ac:dyDescent="0.3">
      <c r="B123" s="1454"/>
      <c r="C123" s="1474"/>
      <c r="D123" s="1456"/>
      <c r="E123" s="1459"/>
      <c r="F123" s="1460"/>
      <c r="G123" s="1443"/>
      <c r="H123" s="234" t="s">
        <v>180</v>
      </c>
      <c r="I123" s="160">
        <v>94.38</v>
      </c>
      <c r="J123" s="160">
        <v>94.38</v>
      </c>
      <c r="K123" s="160">
        <f>J123-I123</f>
        <v>0</v>
      </c>
      <c r="L123" s="282">
        <f t="shared" si="6"/>
        <v>0</v>
      </c>
    </row>
    <row r="124" spans="2:12" hidden="1" x14ac:dyDescent="0.25">
      <c r="B124" s="1472" t="s">
        <v>118</v>
      </c>
      <c r="C124" s="1474"/>
      <c r="D124" s="1456" t="s">
        <v>109</v>
      </c>
      <c r="E124" s="1468">
        <v>42366</v>
      </c>
      <c r="F124" s="1460" t="s">
        <v>63</v>
      </c>
      <c r="G124" s="1443" t="s">
        <v>24</v>
      </c>
      <c r="H124" s="234">
        <v>1006</v>
      </c>
      <c r="I124" s="160">
        <v>1283.93</v>
      </c>
      <c r="J124" s="160">
        <v>1274.3330000000001</v>
      </c>
      <c r="K124" s="160">
        <f>J124-I124</f>
        <v>-9.59699999999998</v>
      </c>
      <c r="L124" s="271">
        <f t="shared" si="6"/>
        <v>-7.4747065649996332E-3</v>
      </c>
    </row>
    <row r="125" spans="2:12" ht="15.75" hidden="1" thickBot="1" x14ac:dyDescent="0.3">
      <c r="B125" s="1472"/>
      <c r="C125" s="1474"/>
      <c r="D125" s="1451"/>
      <c r="E125" s="1438"/>
      <c r="F125" s="1435"/>
      <c r="G125" s="1460"/>
      <c r="H125" s="234">
        <v>1013</v>
      </c>
      <c r="I125" s="160">
        <v>4726.97</v>
      </c>
      <c r="J125" s="160">
        <v>4728.0110000000004</v>
      </c>
      <c r="K125" s="160">
        <f>J125-I125</f>
        <v>1.0410000000001673</v>
      </c>
      <c r="L125" s="270">
        <f t="shared" si="6"/>
        <v>2.2022564137283868E-4</v>
      </c>
    </row>
    <row r="126" spans="2:12" ht="15.75" thickBot="1" x14ac:dyDescent="0.3">
      <c r="B126" s="1469" t="s">
        <v>182</v>
      </c>
      <c r="C126" s="1470"/>
      <c r="D126" s="1470"/>
      <c r="E126" s="1470"/>
      <c r="F126" s="1470"/>
      <c r="G126" s="1470"/>
      <c r="H126" s="1471"/>
      <c r="I126" s="269">
        <f>SUM(I109:I123)</f>
        <v>44428.925999999992</v>
      </c>
      <c r="J126" s="194">
        <f>SUM(J111:J123)</f>
        <v>31536.393999999997</v>
      </c>
      <c r="K126" s="194">
        <f>SUM(K111:K123)</f>
        <v>-7.5929999999996198</v>
      </c>
      <c r="L126" s="253">
        <f t="shared" si="6"/>
        <v>-1.7090217305724701E-4</v>
      </c>
    </row>
  </sheetData>
  <mergeCells count="128">
    <mergeCell ref="B126:H126"/>
    <mergeCell ref="G116:G118"/>
    <mergeCell ref="B119:B120"/>
    <mergeCell ref="D119:D120"/>
    <mergeCell ref="E119:E120"/>
    <mergeCell ref="F119:F120"/>
    <mergeCell ref="B124:B125"/>
    <mergeCell ref="C111:C125"/>
    <mergeCell ref="D124:D125"/>
    <mergeCell ref="E124:E125"/>
    <mergeCell ref="F124:F125"/>
    <mergeCell ref="G124:G125"/>
    <mergeCell ref="G99:G104"/>
    <mergeCell ref="B111:B118"/>
    <mergeCell ref="D111:D118"/>
    <mergeCell ref="E111:E118"/>
    <mergeCell ref="F111:F118"/>
    <mergeCell ref="G111:G115"/>
    <mergeCell ref="B121:B123"/>
    <mergeCell ref="D121:D123"/>
    <mergeCell ref="E121:E123"/>
    <mergeCell ref="F121:F123"/>
    <mergeCell ref="G121:G123"/>
    <mergeCell ref="B110:H110"/>
    <mergeCell ref="F99:F106"/>
    <mergeCell ref="E99:E106"/>
    <mergeCell ref="D99:D106"/>
    <mergeCell ref="B99:B106"/>
    <mergeCell ref="C93:C109"/>
    <mergeCell ref="B107:B109"/>
    <mergeCell ref="D107:D109"/>
    <mergeCell ref="E107:E109"/>
    <mergeCell ref="F107:F109"/>
    <mergeCell ref="G107:G109"/>
    <mergeCell ref="B94:B97"/>
    <mergeCell ref="D94:D97"/>
    <mergeCell ref="E75:E78"/>
    <mergeCell ref="F75:F78"/>
    <mergeCell ref="G75:G78"/>
    <mergeCell ref="D75:D78"/>
    <mergeCell ref="B73:H73"/>
    <mergeCell ref="D67:D68"/>
    <mergeCell ref="F66:F68"/>
    <mergeCell ref="F69:F72"/>
    <mergeCell ref="B67:B72"/>
    <mergeCell ref="B75:B78"/>
    <mergeCell ref="C74:C79"/>
    <mergeCell ref="B59:B66"/>
    <mergeCell ref="G63:G64"/>
    <mergeCell ref="F63:F64"/>
    <mergeCell ref="E63:E64"/>
    <mergeCell ref="F59:F62"/>
    <mergeCell ref="E59:E62"/>
    <mergeCell ref="G59:G62"/>
    <mergeCell ref="C59:C72"/>
    <mergeCell ref="D69:D72"/>
    <mergeCell ref="E69:E72"/>
    <mergeCell ref="D59:D66"/>
    <mergeCell ref="E66:E68"/>
    <mergeCell ref="B80:H80"/>
    <mergeCell ref="B92:H92"/>
    <mergeCell ref="D81:D90"/>
    <mergeCell ref="E81:E90"/>
    <mergeCell ref="F81:F90"/>
    <mergeCell ref="B87:B90"/>
    <mergeCell ref="G81:G84"/>
    <mergeCell ref="B81:B86"/>
    <mergeCell ref="C81:C91"/>
    <mergeCell ref="E94:E97"/>
    <mergeCell ref="F94:F97"/>
    <mergeCell ref="B34:B38"/>
    <mergeCell ref="B42:H42"/>
    <mergeCell ref="F39:F41"/>
    <mergeCell ref="E39:E41"/>
    <mergeCell ref="B39:B41"/>
    <mergeCell ref="C34:C41"/>
    <mergeCell ref="D39:D41"/>
    <mergeCell ref="F35:F36"/>
    <mergeCell ref="E35:E36"/>
    <mergeCell ref="E37:E38"/>
    <mergeCell ref="F37:F38"/>
    <mergeCell ref="D34:D38"/>
    <mergeCell ref="B53:H53"/>
    <mergeCell ref="E43:E44"/>
    <mergeCell ref="F43:F44"/>
    <mergeCell ref="C43:C52"/>
    <mergeCell ref="E45:E46"/>
    <mergeCell ref="F45:F46"/>
    <mergeCell ref="E47:E49"/>
    <mergeCell ref="F47:F49"/>
    <mergeCell ref="D43:D51"/>
    <mergeCell ref="B43:B51"/>
    <mergeCell ref="C4:C8"/>
    <mergeCell ref="B2:L2"/>
    <mergeCell ref="B4:B6"/>
    <mergeCell ref="B15:H15"/>
    <mergeCell ref="B11:B12"/>
    <mergeCell ref="B13:B14"/>
    <mergeCell ref="C11:C14"/>
    <mergeCell ref="F11:F12"/>
    <mergeCell ref="F13:F14"/>
    <mergeCell ref="D11:D12"/>
    <mergeCell ref="D13:D14"/>
    <mergeCell ref="E11:E12"/>
    <mergeCell ref="E13:E14"/>
    <mergeCell ref="B21:H21"/>
    <mergeCell ref="B17:B19"/>
    <mergeCell ref="C17:C20"/>
    <mergeCell ref="D17:D19"/>
    <mergeCell ref="B9:H9"/>
    <mergeCell ref="B23:B27"/>
    <mergeCell ref="D23:D27"/>
    <mergeCell ref="B33:H33"/>
    <mergeCell ref="C23:C32"/>
    <mergeCell ref="B28:B32"/>
    <mergeCell ref="F23:F25"/>
    <mergeCell ref="E23:E25"/>
    <mergeCell ref="D29:D30"/>
    <mergeCell ref="D31:D32"/>
    <mergeCell ref="F50:F51"/>
    <mergeCell ref="E50:E51"/>
    <mergeCell ref="D54:D55"/>
    <mergeCell ref="B54:B55"/>
    <mergeCell ref="B56:B57"/>
    <mergeCell ref="E54:E56"/>
    <mergeCell ref="F54:F56"/>
    <mergeCell ref="C54:C57"/>
    <mergeCell ref="B58:H58"/>
  </mergeCells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XFD177"/>
  <sheetViews>
    <sheetView zoomScale="80" zoomScaleNormal="80" workbookViewId="0">
      <pane xSplit="12" ySplit="3" topLeftCell="M157" activePane="bottomRight" state="frozen"/>
      <selection pane="topRight" activeCell="L1" sqref="L1"/>
      <selection pane="bottomLeft" activeCell="A3" sqref="A3"/>
      <selection pane="bottomRight" activeCell="O166" sqref="O166"/>
    </sheetView>
  </sheetViews>
  <sheetFormatPr baseColWidth="10" defaultRowHeight="15" x14ac:dyDescent="0.25"/>
  <cols>
    <col min="1" max="1" width="3.28515625" customWidth="1"/>
    <col min="2" max="2" width="16.85546875" customWidth="1"/>
    <col min="3" max="3" width="12" customWidth="1"/>
    <col min="4" max="4" width="12.42578125" customWidth="1"/>
    <col min="6" max="6" width="18.140625" customWidth="1"/>
    <col min="7" max="7" width="15.28515625" customWidth="1"/>
    <col min="8" max="8" width="15.5703125" bestFit="1" customWidth="1"/>
    <col min="9" max="9" width="14.42578125" customWidth="1"/>
    <col min="10" max="10" width="13.140625" customWidth="1"/>
    <col min="11" max="11" width="14" customWidth="1"/>
  </cols>
  <sheetData>
    <row r="1" spans="2:12" ht="15.75" thickBot="1" x14ac:dyDescent="0.3"/>
    <row r="2" spans="2:12" ht="27" customHeight="1" thickBot="1" x14ac:dyDescent="0.3">
      <c r="B2" s="1409" t="s">
        <v>148</v>
      </c>
      <c r="C2" s="1410"/>
      <c r="D2" s="1410"/>
      <c r="E2" s="1410"/>
      <c r="F2" s="1410"/>
      <c r="G2" s="1410"/>
      <c r="H2" s="1410"/>
      <c r="I2" s="1410"/>
      <c r="J2" s="1410"/>
      <c r="K2" s="1410"/>
      <c r="L2" s="1411"/>
    </row>
    <row r="3" spans="2:12" ht="47.25" customHeight="1" thickBot="1" x14ac:dyDescent="0.3">
      <c r="B3" s="345" t="s">
        <v>103</v>
      </c>
      <c r="C3" s="346" t="s">
        <v>2</v>
      </c>
      <c r="D3" s="346" t="s">
        <v>108</v>
      </c>
      <c r="E3" s="347" t="s">
        <v>107</v>
      </c>
      <c r="F3" s="347" t="s">
        <v>4</v>
      </c>
      <c r="G3" s="347" t="s">
        <v>5</v>
      </c>
      <c r="H3" s="347" t="s">
        <v>7</v>
      </c>
      <c r="I3" s="142" t="s">
        <v>105</v>
      </c>
      <c r="J3" s="142" t="s">
        <v>104</v>
      </c>
      <c r="K3" s="142" t="s">
        <v>106</v>
      </c>
      <c r="L3" s="348" t="s">
        <v>11</v>
      </c>
    </row>
    <row r="4" spans="2:12" ht="15" customHeight="1" x14ac:dyDescent="0.25">
      <c r="B4" s="1557" t="s">
        <v>184</v>
      </c>
      <c r="C4" s="1432" t="s">
        <v>97</v>
      </c>
      <c r="D4" s="1594" t="s">
        <v>109</v>
      </c>
      <c r="E4" s="1377">
        <v>42366</v>
      </c>
      <c r="F4" s="1569" t="s">
        <v>63</v>
      </c>
      <c r="G4" s="1569" t="s">
        <v>111</v>
      </c>
      <c r="H4" s="141">
        <v>1006</v>
      </c>
      <c r="I4" s="344">
        <v>1283.93</v>
      </c>
      <c r="J4" s="344">
        <v>1274.3330000000001</v>
      </c>
      <c r="K4" s="285">
        <f t="shared" ref="K4:K11" si="0">I4-J4</f>
        <v>9.59699999999998</v>
      </c>
      <c r="L4" s="198">
        <f>K4/I4</f>
        <v>7.4747065649996332E-3</v>
      </c>
    </row>
    <row r="5" spans="2:12" x14ac:dyDescent="0.25">
      <c r="B5" s="1558"/>
      <c r="C5" s="1380"/>
      <c r="D5" s="1595"/>
      <c r="E5" s="1370"/>
      <c r="F5" s="1570"/>
      <c r="G5" s="1570"/>
      <c r="H5" s="115">
        <v>1013</v>
      </c>
      <c r="I5" s="117">
        <v>4726.97</v>
      </c>
      <c r="J5" s="117">
        <v>4728.0110000000004</v>
      </c>
      <c r="K5" s="284">
        <f t="shared" si="0"/>
        <v>-1.0410000000001673</v>
      </c>
      <c r="L5" s="122">
        <f>K5/I5</f>
        <v>-2.2022564137283868E-4</v>
      </c>
    </row>
    <row r="6" spans="2:12" x14ac:dyDescent="0.25">
      <c r="B6" s="1558" t="s">
        <v>12</v>
      </c>
      <c r="C6" s="1380"/>
      <c r="D6" s="1522" t="s">
        <v>116</v>
      </c>
      <c r="E6" s="1369">
        <v>42376</v>
      </c>
      <c r="F6" s="1498" t="s">
        <v>166</v>
      </c>
      <c r="G6" s="1568" t="s">
        <v>24</v>
      </c>
      <c r="H6" s="115">
        <v>1004</v>
      </c>
      <c r="I6" s="117">
        <v>2668.0659999999998</v>
      </c>
      <c r="J6" s="117">
        <v>2668.0659999999998</v>
      </c>
      <c r="K6" s="284">
        <f t="shared" si="0"/>
        <v>0</v>
      </c>
      <c r="L6" s="282">
        <f t="shared" ref="L6:L12" si="1">K6/I6</f>
        <v>0</v>
      </c>
    </row>
    <row r="7" spans="2:12" x14ac:dyDescent="0.25">
      <c r="B7" s="1558"/>
      <c r="C7" s="1380"/>
      <c r="D7" s="1522"/>
      <c r="E7" s="1377"/>
      <c r="F7" s="1503"/>
      <c r="G7" s="1569"/>
      <c r="H7" s="115">
        <v>1011</v>
      </c>
      <c r="I7" s="117">
        <v>2851.8490000000002</v>
      </c>
      <c r="J7" s="117">
        <v>2851.8490000000002</v>
      </c>
      <c r="K7" s="284">
        <f t="shared" si="0"/>
        <v>0</v>
      </c>
      <c r="L7" s="282">
        <f t="shared" si="1"/>
        <v>0</v>
      </c>
    </row>
    <row r="8" spans="2:12" x14ac:dyDescent="0.25">
      <c r="B8" s="1558"/>
      <c r="C8" s="1380"/>
      <c r="D8" s="1522"/>
      <c r="E8" s="1377"/>
      <c r="F8" s="1503"/>
      <c r="G8" s="1569"/>
      <c r="H8" s="115">
        <v>1007</v>
      </c>
      <c r="I8" s="117">
        <v>712.67100000000005</v>
      </c>
      <c r="J8" s="117">
        <v>712.67100000000005</v>
      </c>
      <c r="K8" s="284">
        <f t="shared" si="0"/>
        <v>0</v>
      </c>
      <c r="L8" s="282">
        <f t="shared" si="1"/>
        <v>0</v>
      </c>
    </row>
    <row r="9" spans="2:12" x14ac:dyDescent="0.25">
      <c r="B9" s="1558"/>
      <c r="C9" s="1380"/>
      <c r="D9" s="1522"/>
      <c r="E9" s="1377"/>
      <c r="F9" s="1503"/>
      <c r="G9" s="1570"/>
      <c r="H9" s="115">
        <v>1012</v>
      </c>
      <c r="I9" s="117">
        <v>4293.1769999999997</v>
      </c>
      <c r="J9" s="117">
        <v>4293.1769999999997</v>
      </c>
      <c r="K9" s="284">
        <f t="shared" si="0"/>
        <v>0</v>
      </c>
      <c r="L9" s="282">
        <f t="shared" si="1"/>
        <v>0</v>
      </c>
    </row>
    <row r="10" spans="2:12" x14ac:dyDescent="0.25">
      <c r="B10" s="1558"/>
      <c r="C10" s="1380"/>
      <c r="D10" s="1522"/>
      <c r="E10" s="1377"/>
      <c r="F10" s="1503"/>
      <c r="G10" s="286" t="s">
        <v>175</v>
      </c>
      <c r="H10" s="115">
        <v>1003</v>
      </c>
      <c r="I10" s="126">
        <v>400.05399999999997</v>
      </c>
      <c r="J10" s="126">
        <v>400.05399999999997</v>
      </c>
      <c r="K10" s="284">
        <f t="shared" si="0"/>
        <v>0</v>
      </c>
      <c r="L10" s="282">
        <f t="shared" si="1"/>
        <v>0</v>
      </c>
    </row>
    <row r="11" spans="2:12" x14ac:dyDescent="0.25">
      <c r="B11" s="1558"/>
      <c r="C11" s="1380"/>
      <c r="D11" s="1522"/>
      <c r="E11" s="1377"/>
      <c r="F11" s="1503"/>
      <c r="G11" s="1568" t="s">
        <v>23</v>
      </c>
      <c r="H11" s="287">
        <v>1002</v>
      </c>
      <c r="I11" s="126">
        <v>1670.259</v>
      </c>
      <c r="J11" s="126">
        <v>1670.259</v>
      </c>
      <c r="K11" s="284">
        <f t="shared" si="0"/>
        <v>0</v>
      </c>
      <c r="L11" s="282">
        <f t="shared" si="1"/>
        <v>0</v>
      </c>
    </row>
    <row r="12" spans="2:12" x14ac:dyDescent="0.25">
      <c r="B12" s="1558"/>
      <c r="C12" s="1380"/>
      <c r="D12" s="1522"/>
      <c r="E12" s="1370"/>
      <c r="F12" s="1571"/>
      <c r="G12" s="1570"/>
      <c r="H12" s="287">
        <v>1003</v>
      </c>
      <c r="I12" s="117">
        <v>404.798</v>
      </c>
      <c r="J12" s="126">
        <v>404.76499999999999</v>
      </c>
      <c r="K12" s="288">
        <f>J12-I12</f>
        <v>-3.3000000000015461E-2</v>
      </c>
      <c r="L12" s="122">
        <f t="shared" si="1"/>
        <v>-8.152214190785394E-5</v>
      </c>
    </row>
    <row r="13" spans="2:12" x14ac:dyDescent="0.25">
      <c r="B13" s="1563" t="s">
        <v>12</v>
      </c>
      <c r="C13" s="1380"/>
      <c r="D13" s="1421" t="s">
        <v>116</v>
      </c>
      <c r="E13" s="1422">
        <v>42396</v>
      </c>
      <c r="F13" s="1566" t="s">
        <v>185</v>
      </c>
      <c r="G13" s="1421" t="s">
        <v>121</v>
      </c>
      <c r="H13" s="115">
        <v>1005</v>
      </c>
      <c r="I13" s="126">
        <v>4579.01</v>
      </c>
      <c r="J13" s="126">
        <v>4579.01</v>
      </c>
      <c r="K13" s="289">
        <f>J13-I13</f>
        <v>0</v>
      </c>
      <c r="L13" s="270">
        <f>K13/J13</f>
        <v>0</v>
      </c>
    </row>
    <row r="14" spans="2:12" x14ac:dyDescent="0.25">
      <c r="B14" s="1564"/>
      <c r="C14" s="1380"/>
      <c r="D14" s="1421"/>
      <c r="E14" s="1422"/>
      <c r="F14" s="1566"/>
      <c r="G14" s="1421"/>
      <c r="H14" s="115">
        <v>1008</v>
      </c>
      <c r="I14" s="126">
        <v>321.56599999999997</v>
      </c>
      <c r="J14" s="126">
        <v>321.56599999999997</v>
      </c>
      <c r="K14" s="289">
        <f>J14-I14</f>
        <v>0</v>
      </c>
      <c r="L14" s="270">
        <f>K14/J14</f>
        <v>0</v>
      </c>
    </row>
    <row r="15" spans="2:12" x14ac:dyDescent="0.25">
      <c r="B15" s="1564"/>
      <c r="C15" s="1380"/>
      <c r="D15" s="1421"/>
      <c r="E15" s="1422"/>
      <c r="F15" s="1566"/>
      <c r="G15" s="1421"/>
      <c r="H15" s="115">
        <v>1011</v>
      </c>
      <c r="I15" s="126">
        <v>2954.7730000000001</v>
      </c>
      <c r="J15" s="126">
        <v>2954.7730000000001</v>
      </c>
      <c r="K15" s="289">
        <f>J15-I15</f>
        <v>0</v>
      </c>
      <c r="L15" s="270">
        <f>K15/J15</f>
        <v>0</v>
      </c>
    </row>
    <row r="16" spans="2:12" ht="15.75" thickBot="1" x14ac:dyDescent="0.3">
      <c r="B16" s="1565"/>
      <c r="C16" s="1428"/>
      <c r="D16" s="1423"/>
      <c r="E16" s="1426"/>
      <c r="F16" s="1567"/>
      <c r="G16" s="280" t="s">
        <v>23</v>
      </c>
      <c r="H16" s="152">
        <v>1002</v>
      </c>
      <c r="I16" s="292">
        <v>805.14700000000005</v>
      </c>
      <c r="J16" s="292">
        <v>805.14700000000005</v>
      </c>
      <c r="K16" s="293">
        <f>J16-I16</f>
        <v>0</v>
      </c>
      <c r="L16" s="270">
        <f>K16/J16</f>
        <v>0</v>
      </c>
    </row>
    <row r="17" spans="2:15" ht="15.75" thickBot="1" x14ac:dyDescent="0.3">
      <c r="B17" s="1538" t="s">
        <v>122</v>
      </c>
      <c r="C17" s="1539"/>
      <c r="D17" s="1539"/>
      <c r="E17" s="1539"/>
      <c r="F17" s="1539"/>
      <c r="G17" s="1539"/>
      <c r="H17" s="1540"/>
      <c r="I17" s="290">
        <f>SUM(I4:I16)</f>
        <v>27672.27</v>
      </c>
      <c r="J17" s="291">
        <f>SUM(J4:J16)</f>
        <v>27663.681</v>
      </c>
      <c r="K17" s="294">
        <f>SUM(K4:K16)</f>
        <v>8.5229999999997972</v>
      </c>
      <c r="L17" s="253">
        <f>K17/I17</f>
        <v>3.079978621197248E-4</v>
      </c>
    </row>
    <row r="18" spans="2:15" ht="4.5" customHeight="1" thickBot="1" x14ac:dyDescent="0.3">
      <c r="B18" s="276"/>
      <c r="C18" s="154"/>
      <c r="D18" s="154"/>
      <c r="E18" s="154"/>
      <c r="F18" s="154"/>
      <c r="G18" s="154"/>
      <c r="H18" s="154"/>
      <c r="I18" s="144"/>
      <c r="J18" s="145"/>
      <c r="K18" s="155"/>
      <c r="L18" s="157"/>
    </row>
    <row r="19" spans="2:15" x14ac:dyDescent="0.25">
      <c r="B19" s="1559" t="s">
        <v>57</v>
      </c>
      <c r="C19" s="1389" t="s">
        <v>16</v>
      </c>
      <c r="D19" s="1393" t="s">
        <v>116</v>
      </c>
      <c r="E19" s="1420">
        <v>42405</v>
      </c>
      <c r="F19" s="1535" t="s">
        <v>186</v>
      </c>
      <c r="G19" s="1371" t="s">
        <v>24</v>
      </c>
      <c r="H19" s="149">
        <v>1004</v>
      </c>
      <c r="I19" s="159">
        <v>2639.1680000000001</v>
      </c>
      <c r="J19" s="159">
        <v>2648.9110000000001</v>
      </c>
      <c r="K19" s="160">
        <f>J19-I19</f>
        <v>9.7429999999999382</v>
      </c>
      <c r="L19" s="198">
        <f>K19/I19</f>
        <v>3.6916937459077776E-3</v>
      </c>
    </row>
    <row r="20" spans="2:15" x14ac:dyDescent="0.25">
      <c r="B20" s="1559"/>
      <c r="C20" s="1390"/>
      <c r="D20" s="1372"/>
      <c r="E20" s="1370"/>
      <c r="F20" s="1536"/>
      <c r="G20" s="1372"/>
      <c r="H20" s="141">
        <v>1006</v>
      </c>
      <c r="I20" s="172">
        <v>379.55</v>
      </c>
      <c r="J20" s="172">
        <v>379.303</v>
      </c>
      <c r="K20" s="160">
        <f t="shared" ref="K20:K26" si="2">J20-I20</f>
        <v>-0.2470000000000141</v>
      </c>
      <c r="L20" s="198">
        <f t="shared" ref="L20:L26" si="3">K20/I20</f>
        <v>-6.5077064945333709E-4</v>
      </c>
    </row>
    <row r="21" spans="2:15" x14ac:dyDescent="0.25">
      <c r="B21" s="1559"/>
      <c r="C21" s="1390"/>
      <c r="D21" s="1372"/>
      <c r="E21" s="1370"/>
      <c r="F21" s="1536"/>
      <c r="G21" s="1449" t="s">
        <v>23</v>
      </c>
      <c r="H21" s="141">
        <v>1001</v>
      </c>
      <c r="I21" s="172">
        <v>986.02</v>
      </c>
      <c r="J21" s="172">
        <v>986.73599999999999</v>
      </c>
      <c r="K21" s="160">
        <f t="shared" si="2"/>
        <v>0.71600000000000819</v>
      </c>
      <c r="L21" s="198">
        <f t="shared" si="3"/>
        <v>7.2615159935904771E-4</v>
      </c>
    </row>
    <row r="22" spans="2:15" x14ac:dyDescent="0.25">
      <c r="B22" s="1560"/>
      <c r="C22" s="1391"/>
      <c r="D22" s="1394"/>
      <c r="E22" s="1421"/>
      <c r="F22" s="1561"/>
      <c r="G22" s="1372"/>
      <c r="H22" s="115">
        <v>1003</v>
      </c>
      <c r="I22" s="160">
        <v>576.76</v>
      </c>
      <c r="J22" s="160">
        <v>577.14099999999996</v>
      </c>
      <c r="K22" s="160">
        <f t="shared" si="2"/>
        <v>0.38099999999997181</v>
      </c>
      <c r="L22" s="198">
        <f t="shared" si="3"/>
        <v>6.6058672584779073E-4</v>
      </c>
    </row>
    <row r="23" spans="2:15" x14ac:dyDescent="0.25">
      <c r="B23" s="1560" t="s">
        <v>189</v>
      </c>
      <c r="C23" s="1391"/>
      <c r="D23" s="1394" t="s">
        <v>116</v>
      </c>
      <c r="E23" s="1422">
        <v>42414</v>
      </c>
      <c r="F23" s="1498" t="s">
        <v>187</v>
      </c>
      <c r="G23" s="295" t="s">
        <v>24</v>
      </c>
      <c r="H23" s="124">
        <v>1009</v>
      </c>
      <c r="I23" s="160">
        <v>1529.07</v>
      </c>
      <c r="J23" s="160">
        <v>1528.328</v>
      </c>
      <c r="K23" s="160">
        <f t="shared" si="2"/>
        <v>-0.7419999999999618</v>
      </c>
      <c r="L23" s="198">
        <f t="shared" si="3"/>
        <v>-4.8526228361027413E-4</v>
      </c>
    </row>
    <row r="24" spans="2:15" ht="15.75" thickBot="1" x14ac:dyDescent="0.3">
      <c r="B24" s="1562"/>
      <c r="C24" s="1391"/>
      <c r="D24" s="1419"/>
      <c r="E24" s="1423"/>
      <c r="F24" s="1504"/>
      <c r="G24" s="296" t="s">
        <v>23</v>
      </c>
      <c r="H24" s="152">
        <v>1010</v>
      </c>
      <c r="I24" s="161">
        <v>486.4</v>
      </c>
      <c r="J24" s="161">
        <v>487.536</v>
      </c>
      <c r="K24" s="160">
        <f t="shared" si="2"/>
        <v>1.1360000000000241</v>
      </c>
      <c r="L24" s="198">
        <f t="shared" si="3"/>
        <v>2.3355263157895235E-3</v>
      </c>
    </row>
    <row r="25" spans="2:15" x14ac:dyDescent="0.25">
      <c r="B25" s="1560" t="s">
        <v>12</v>
      </c>
      <c r="C25" s="1391"/>
      <c r="D25" s="1394" t="s">
        <v>116</v>
      </c>
      <c r="E25" s="1422">
        <v>42417</v>
      </c>
      <c r="F25" s="1502" t="s">
        <v>188</v>
      </c>
      <c r="G25" s="295" t="s">
        <v>24</v>
      </c>
      <c r="H25" s="124">
        <v>1011</v>
      </c>
      <c r="I25" s="160">
        <v>2000.021</v>
      </c>
      <c r="J25" s="160">
        <v>2000.021</v>
      </c>
      <c r="K25" s="297">
        <f t="shared" si="2"/>
        <v>0</v>
      </c>
      <c r="L25" s="198">
        <f t="shared" si="3"/>
        <v>0</v>
      </c>
    </row>
    <row r="26" spans="2:15" ht="15.75" thickBot="1" x14ac:dyDescent="0.3">
      <c r="B26" s="1562"/>
      <c r="C26" s="1392"/>
      <c r="D26" s="1419"/>
      <c r="E26" s="1423"/>
      <c r="F26" s="1504"/>
      <c r="G26" s="296" t="s">
        <v>23</v>
      </c>
      <c r="H26" s="152">
        <v>1001</v>
      </c>
      <c r="I26" s="161">
        <v>200.06899999999999</v>
      </c>
      <c r="J26" s="161">
        <v>200.06899999999999</v>
      </c>
      <c r="K26" s="297">
        <f t="shared" si="2"/>
        <v>0</v>
      </c>
      <c r="L26" s="198">
        <f t="shared" si="3"/>
        <v>0</v>
      </c>
    </row>
    <row r="27" spans="2:15" ht="15.75" thickBot="1" x14ac:dyDescent="0.3">
      <c r="B27" s="1538" t="s">
        <v>129</v>
      </c>
      <c r="C27" s="1539"/>
      <c r="D27" s="1539"/>
      <c r="E27" s="1539"/>
      <c r="F27" s="1539"/>
      <c r="G27" s="1539"/>
      <c r="H27" s="1540"/>
      <c r="I27" s="298">
        <f>SUM(I19:I26)</f>
        <v>8797.0579999999991</v>
      </c>
      <c r="J27" s="298">
        <f>SUM(J19:J26)</f>
        <v>8808.0450000000001</v>
      </c>
      <c r="K27" s="300">
        <f>SUM(K19:K26)</f>
        <v>10.986999999999966</v>
      </c>
      <c r="L27" s="301">
        <f>K27/I27</f>
        <v>1.2489402707132279E-3</v>
      </c>
    </row>
    <row r="28" spans="2:15" ht="3.75" customHeight="1" x14ac:dyDescent="0.25">
      <c r="K28" s="299"/>
    </row>
    <row r="29" spans="2:15" ht="3.75" customHeight="1" thickBot="1" x14ac:dyDescent="0.3">
      <c r="K29" s="299"/>
    </row>
    <row r="30" spans="2:15" ht="15.75" thickBot="1" x14ac:dyDescent="0.3">
      <c r="B30" s="1554" t="s">
        <v>184</v>
      </c>
      <c r="C30" s="1550" t="s">
        <v>17</v>
      </c>
      <c r="D30" s="1527" t="s">
        <v>109</v>
      </c>
      <c r="E30" s="1541" t="s">
        <v>197</v>
      </c>
      <c r="F30" s="1535" t="s">
        <v>193</v>
      </c>
      <c r="G30" s="1371" t="s">
        <v>24</v>
      </c>
      <c r="H30" s="149">
        <v>1006</v>
      </c>
      <c r="I30" s="159">
        <v>1321.67</v>
      </c>
      <c r="J30" s="159">
        <v>1325.8969999999999</v>
      </c>
      <c r="K30" s="159">
        <f>I30-J30</f>
        <v>-4.2269999999998618</v>
      </c>
      <c r="L30" s="121">
        <f t="shared" ref="L30:L36" si="4">K30/I30</f>
        <v>-3.1982264861878241E-3</v>
      </c>
      <c r="N30" s="326"/>
      <c r="O30" s="326"/>
    </row>
    <row r="31" spans="2:15" ht="15.75" thickBot="1" x14ac:dyDescent="0.3">
      <c r="B31" s="1555"/>
      <c r="C31" s="1551"/>
      <c r="D31" s="1528"/>
      <c r="E31" s="1542"/>
      <c r="F31" s="1536"/>
      <c r="G31" s="1431"/>
      <c r="H31" s="115">
        <v>1010</v>
      </c>
      <c r="I31" s="172">
        <v>552.25</v>
      </c>
      <c r="J31" s="172">
        <v>550.91099999999994</v>
      </c>
      <c r="K31" s="159">
        <f>I31-J31</f>
        <v>1.3390000000000555</v>
      </c>
      <c r="L31" s="198">
        <f t="shared" si="4"/>
        <v>2.4246265278407525E-3</v>
      </c>
      <c r="N31" s="326"/>
      <c r="O31" s="326"/>
    </row>
    <row r="32" spans="2:15" ht="15.75" thickBot="1" x14ac:dyDescent="0.3">
      <c r="B32" s="1556"/>
      <c r="C32" s="1551"/>
      <c r="D32" s="1529"/>
      <c r="E32" s="1543"/>
      <c r="F32" s="1537"/>
      <c r="G32" s="1546"/>
      <c r="H32" s="152">
        <v>1013</v>
      </c>
      <c r="I32" s="195">
        <v>5102.8500000000004</v>
      </c>
      <c r="J32" s="195">
        <v>5110.393</v>
      </c>
      <c r="K32" s="159">
        <f>I32-J32</f>
        <v>-7.5429999999996653</v>
      </c>
      <c r="L32" s="257">
        <f t="shared" si="4"/>
        <v>-1.478193558501556E-3</v>
      </c>
      <c r="N32" s="326"/>
      <c r="O32" s="326"/>
    </row>
    <row r="33" spans="2:12" x14ac:dyDescent="0.25">
      <c r="B33" s="1523" t="s">
        <v>12</v>
      </c>
      <c r="C33" s="1551"/>
      <c r="D33" s="1493" t="s">
        <v>116</v>
      </c>
      <c r="E33" s="1376">
        <v>42431</v>
      </c>
      <c r="F33" s="1535" t="s">
        <v>190</v>
      </c>
      <c r="G33" s="1393" t="s">
        <v>24</v>
      </c>
      <c r="H33" s="149">
        <v>1011</v>
      </c>
      <c r="I33" s="159">
        <v>3073.4659999999999</v>
      </c>
      <c r="J33" s="159">
        <v>3066.8310000000001</v>
      </c>
      <c r="K33" s="159">
        <f>J33-I33</f>
        <v>-6.6349999999997635</v>
      </c>
      <c r="L33" s="121">
        <f t="shared" si="4"/>
        <v>-2.1588005203245337E-3</v>
      </c>
    </row>
    <row r="34" spans="2:12" x14ac:dyDescent="0.25">
      <c r="B34" s="1524"/>
      <c r="C34" s="1551"/>
      <c r="D34" s="1514"/>
      <c r="E34" s="1377"/>
      <c r="F34" s="1536"/>
      <c r="G34" s="1394"/>
      <c r="H34" s="141">
        <v>1012</v>
      </c>
      <c r="I34" s="172">
        <v>4706.9830000000002</v>
      </c>
      <c r="J34" s="172">
        <v>4722.4780000000001</v>
      </c>
      <c r="K34" s="160">
        <f>J34-I34</f>
        <v>15.494999999999891</v>
      </c>
      <c r="L34" s="198">
        <f t="shared" si="4"/>
        <v>3.2919175616312807E-3</v>
      </c>
    </row>
    <row r="35" spans="2:12" x14ac:dyDescent="0.25">
      <c r="B35" s="1524"/>
      <c r="C35" s="1551"/>
      <c r="D35" s="1514"/>
      <c r="E35" s="1377"/>
      <c r="F35" s="1536"/>
      <c r="G35" s="302" t="s">
        <v>155</v>
      </c>
      <c r="H35" s="141">
        <v>1007</v>
      </c>
      <c r="I35" s="172">
        <v>6574.5129999999999</v>
      </c>
      <c r="J35" s="172">
        <v>6574.5129999999999</v>
      </c>
      <c r="K35" s="160">
        <f>J35-I35</f>
        <v>0</v>
      </c>
      <c r="L35" s="306">
        <f t="shared" si="4"/>
        <v>0</v>
      </c>
    </row>
    <row r="36" spans="2:12" x14ac:dyDescent="0.25">
      <c r="B36" s="1524"/>
      <c r="C36" s="1551"/>
      <c r="D36" s="1514"/>
      <c r="E36" s="1377"/>
      <c r="F36" s="1536"/>
      <c r="G36" s="302" t="s">
        <v>175</v>
      </c>
      <c r="H36" s="141">
        <v>1001</v>
      </c>
      <c r="I36" s="172">
        <v>1007.7670000000001</v>
      </c>
      <c r="J36" s="172">
        <v>1007.172</v>
      </c>
      <c r="K36" s="160">
        <f>J36-I36</f>
        <v>-0.59500000000002728</v>
      </c>
      <c r="L36" s="198">
        <f t="shared" si="4"/>
        <v>-5.9041425250085317E-4</v>
      </c>
    </row>
    <row r="37" spans="2:12" x14ac:dyDescent="0.25">
      <c r="B37" s="1491"/>
      <c r="C37" s="1551"/>
      <c r="D37" s="1514"/>
      <c r="E37" s="1377"/>
      <c r="F37" s="1536"/>
      <c r="G37" s="302" t="s">
        <v>23</v>
      </c>
      <c r="H37" s="141">
        <v>1002</v>
      </c>
      <c r="I37" s="172">
        <v>742.44299999999998</v>
      </c>
      <c r="J37" s="172">
        <v>742.44299999999998</v>
      </c>
      <c r="K37" s="160">
        <f t="shared" ref="K37:K51" si="5">J37-I37</f>
        <v>0</v>
      </c>
      <c r="L37" s="198">
        <f t="shared" ref="L37:L51" si="6">K37/I37</f>
        <v>0</v>
      </c>
    </row>
    <row r="38" spans="2:12" x14ac:dyDescent="0.25">
      <c r="B38" s="1512" t="s">
        <v>184</v>
      </c>
      <c r="C38" s="1551"/>
      <c r="D38" s="1514"/>
      <c r="E38" s="1377"/>
      <c r="F38" s="1536"/>
      <c r="G38" s="302" t="s">
        <v>191</v>
      </c>
      <c r="H38" s="131" t="s">
        <v>192</v>
      </c>
      <c r="I38" s="172">
        <v>549.92999999999995</v>
      </c>
      <c r="J38" s="172">
        <v>549.92999999999995</v>
      </c>
      <c r="K38" s="160">
        <f t="shared" si="5"/>
        <v>0</v>
      </c>
      <c r="L38" s="198">
        <f t="shared" si="6"/>
        <v>0</v>
      </c>
    </row>
    <row r="39" spans="2:12" ht="15.75" thickBot="1" x14ac:dyDescent="0.3">
      <c r="B39" s="1513"/>
      <c r="C39" s="1551"/>
      <c r="D39" s="1515"/>
      <c r="E39" s="1516"/>
      <c r="F39" s="1537"/>
      <c r="G39" s="307" t="s">
        <v>23</v>
      </c>
      <c r="H39" s="212" t="s">
        <v>192</v>
      </c>
      <c r="I39" s="195">
        <v>603.67999999999995</v>
      </c>
      <c r="J39" s="195">
        <v>603.67999999999995</v>
      </c>
      <c r="K39" s="161">
        <f t="shared" si="5"/>
        <v>0</v>
      </c>
      <c r="L39" s="257">
        <f t="shared" si="6"/>
        <v>0</v>
      </c>
    </row>
    <row r="40" spans="2:12" x14ac:dyDescent="0.25">
      <c r="B40" s="1511" t="s">
        <v>12</v>
      </c>
      <c r="C40" s="1551"/>
      <c r="D40" s="1493" t="s">
        <v>116</v>
      </c>
      <c r="E40" s="1420">
        <v>42435</v>
      </c>
      <c r="F40" s="1604" t="s">
        <v>194</v>
      </c>
      <c r="G40" s="1393" t="s">
        <v>24</v>
      </c>
      <c r="H40" s="149">
        <v>1005</v>
      </c>
      <c r="I40" s="159">
        <v>4738.5389999999998</v>
      </c>
      <c r="J40" s="159">
        <v>4738.5389999999998</v>
      </c>
      <c r="K40" s="159">
        <f t="shared" si="5"/>
        <v>0</v>
      </c>
      <c r="L40" s="121">
        <f t="shared" si="6"/>
        <v>0</v>
      </c>
    </row>
    <row r="41" spans="2:12" ht="15.75" thickBot="1" x14ac:dyDescent="0.3">
      <c r="B41" s="1513"/>
      <c r="C41" s="1551"/>
      <c r="D41" s="1515"/>
      <c r="E41" s="1426"/>
      <c r="F41" s="1567"/>
      <c r="G41" s="1419"/>
      <c r="H41" s="152">
        <v>1008</v>
      </c>
      <c r="I41" s="161">
        <v>1261.6120000000001</v>
      </c>
      <c r="J41" s="161">
        <v>1261.6120000000001</v>
      </c>
      <c r="K41" s="161">
        <f t="shared" si="5"/>
        <v>0</v>
      </c>
      <c r="L41" s="257">
        <f t="shared" si="6"/>
        <v>0</v>
      </c>
    </row>
    <row r="42" spans="2:12" x14ac:dyDescent="0.25">
      <c r="B42" s="1511" t="s">
        <v>12</v>
      </c>
      <c r="C42" s="1551"/>
      <c r="D42" s="1493" t="s">
        <v>116</v>
      </c>
      <c r="E42" s="1605">
        <v>42443</v>
      </c>
      <c r="F42" s="1604" t="s">
        <v>195</v>
      </c>
      <c r="G42" s="304" t="s">
        <v>24</v>
      </c>
      <c r="H42" s="149">
        <v>1008</v>
      </c>
      <c r="I42" s="159">
        <v>2000.1790000000001</v>
      </c>
      <c r="J42" s="159">
        <v>2000.1790000000001</v>
      </c>
      <c r="K42" s="159">
        <f t="shared" si="5"/>
        <v>0</v>
      </c>
      <c r="L42" s="121">
        <f t="shared" si="6"/>
        <v>0</v>
      </c>
    </row>
    <row r="43" spans="2:12" ht="15.75" thickBot="1" x14ac:dyDescent="0.3">
      <c r="B43" s="1513"/>
      <c r="C43" s="1551"/>
      <c r="D43" s="1515"/>
      <c r="E43" s="1606"/>
      <c r="F43" s="1567"/>
      <c r="G43" s="307" t="s">
        <v>23</v>
      </c>
      <c r="H43" s="308">
        <v>1001</v>
      </c>
      <c r="I43" s="195">
        <v>100.18</v>
      </c>
      <c r="J43" s="195">
        <v>100.18</v>
      </c>
      <c r="K43" s="161">
        <f t="shared" si="5"/>
        <v>0</v>
      </c>
      <c r="L43" s="257">
        <f t="shared" si="6"/>
        <v>0</v>
      </c>
    </row>
    <row r="44" spans="2:12" x14ac:dyDescent="0.25">
      <c r="B44" s="1511" t="s">
        <v>184</v>
      </c>
      <c r="C44" s="1551"/>
      <c r="D44" s="1493" t="s">
        <v>116</v>
      </c>
      <c r="E44" s="1376">
        <v>42449</v>
      </c>
      <c r="F44" s="1535" t="s">
        <v>93</v>
      </c>
      <c r="G44" s="304" t="s">
        <v>196</v>
      </c>
      <c r="H44" s="123" t="s">
        <v>25</v>
      </c>
      <c r="I44" s="159">
        <v>232.79</v>
      </c>
      <c r="J44" s="159">
        <v>232.79</v>
      </c>
      <c r="K44" s="159">
        <f t="shared" si="5"/>
        <v>0</v>
      </c>
      <c r="L44" s="121">
        <f t="shared" si="6"/>
        <v>0</v>
      </c>
    </row>
    <row r="45" spans="2:12" x14ac:dyDescent="0.25">
      <c r="B45" s="1512"/>
      <c r="C45" s="1551"/>
      <c r="D45" s="1514"/>
      <c r="E45" s="1377"/>
      <c r="F45" s="1536"/>
      <c r="G45" s="303" t="s">
        <v>31</v>
      </c>
      <c r="H45" s="131">
        <v>1012</v>
      </c>
      <c r="I45" s="172">
        <v>514.73</v>
      </c>
      <c r="J45" s="172">
        <v>514.73</v>
      </c>
      <c r="K45" s="160">
        <f t="shared" si="5"/>
        <v>0</v>
      </c>
      <c r="L45" s="198">
        <f t="shared" si="6"/>
        <v>0</v>
      </c>
    </row>
    <row r="46" spans="2:12" x14ac:dyDescent="0.25">
      <c r="B46" s="1512" t="s">
        <v>12</v>
      </c>
      <c r="C46" s="1551"/>
      <c r="D46" s="1514"/>
      <c r="E46" s="1377"/>
      <c r="F46" s="1536"/>
      <c r="G46" s="1394" t="s">
        <v>24</v>
      </c>
      <c r="H46" s="141">
        <v>1007</v>
      </c>
      <c r="I46" s="172">
        <v>3673.6840000000002</v>
      </c>
      <c r="J46" s="172">
        <v>3673.6840000000002</v>
      </c>
      <c r="K46" s="160">
        <f t="shared" si="5"/>
        <v>0</v>
      </c>
      <c r="L46" s="198">
        <f t="shared" si="6"/>
        <v>0</v>
      </c>
    </row>
    <row r="47" spans="2:12" x14ac:dyDescent="0.25">
      <c r="B47" s="1512"/>
      <c r="C47" s="1551"/>
      <c r="D47" s="1514"/>
      <c r="E47" s="1377"/>
      <c r="F47" s="1536"/>
      <c r="G47" s="1394"/>
      <c r="H47" s="141">
        <v>1011</v>
      </c>
      <c r="I47" s="172">
        <v>2327.6</v>
      </c>
      <c r="J47" s="172">
        <v>2326.6590000000001</v>
      </c>
      <c r="K47" s="160">
        <f t="shared" si="5"/>
        <v>-0.94099999999980355</v>
      </c>
      <c r="L47" s="198">
        <f t="shared" si="6"/>
        <v>-4.0427908575348153E-4</v>
      </c>
    </row>
    <row r="48" spans="2:12" x14ac:dyDescent="0.25">
      <c r="B48" s="1512"/>
      <c r="C48" s="1551"/>
      <c r="D48" s="1514"/>
      <c r="E48" s="1377"/>
      <c r="F48" s="1536"/>
      <c r="G48" s="1449" t="s">
        <v>23</v>
      </c>
      <c r="H48" s="141">
        <v>1001</v>
      </c>
      <c r="I48" s="172">
        <v>1008.35</v>
      </c>
      <c r="J48" s="172">
        <v>1009.749</v>
      </c>
      <c r="K48" s="160">
        <f t="shared" si="5"/>
        <v>1.3990000000000009</v>
      </c>
      <c r="L48" s="198">
        <f t="shared" si="6"/>
        <v>1.3874150840481984E-3</v>
      </c>
    </row>
    <row r="49" spans="2:12" ht="15.75" thickBot="1" x14ac:dyDescent="0.3">
      <c r="B49" s="1513"/>
      <c r="C49" s="1551"/>
      <c r="D49" s="1515"/>
      <c r="E49" s="1516"/>
      <c r="F49" s="1537"/>
      <c r="G49" s="1546"/>
      <c r="H49" s="308">
        <v>1002</v>
      </c>
      <c r="I49" s="195">
        <v>1160.55</v>
      </c>
      <c r="J49" s="195">
        <v>1160.55</v>
      </c>
      <c r="K49" s="161">
        <f t="shared" si="5"/>
        <v>0</v>
      </c>
      <c r="L49" s="257">
        <f t="shared" si="6"/>
        <v>0</v>
      </c>
    </row>
    <row r="50" spans="2:12" x14ac:dyDescent="0.25">
      <c r="B50" s="1523" t="s">
        <v>57</v>
      </c>
      <c r="C50" s="1552"/>
      <c r="D50" s="1431" t="s">
        <v>116</v>
      </c>
      <c r="E50" s="1377">
        <v>42458</v>
      </c>
      <c r="F50" s="1583" t="s">
        <v>63</v>
      </c>
      <c r="G50" s="1431" t="s">
        <v>23</v>
      </c>
      <c r="H50" s="141">
        <v>1001</v>
      </c>
      <c r="I50" s="172">
        <v>683.46</v>
      </c>
      <c r="J50" s="172">
        <v>684.34100000000001</v>
      </c>
      <c r="K50" s="172">
        <f t="shared" si="5"/>
        <v>0.88099999999997181</v>
      </c>
      <c r="L50" s="198">
        <f t="shared" si="6"/>
        <v>1.2890293506569101E-3</v>
      </c>
    </row>
    <row r="51" spans="2:12" ht="15.75" thickBot="1" x14ac:dyDescent="0.3">
      <c r="B51" s="1585"/>
      <c r="C51" s="1553"/>
      <c r="D51" s="1546"/>
      <c r="E51" s="1516"/>
      <c r="F51" s="1584"/>
      <c r="G51" s="1546"/>
      <c r="H51" s="152">
        <v>1003</v>
      </c>
      <c r="I51" s="161">
        <v>316.84699999999998</v>
      </c>
      <c r="J51" s="161">
        <v>316.84699999999998</v>
      </c>
      <c r="K51" s="161">
        <f t="shared" si="5"/>
        <v>0</v>
      </c>
      <c r="L51" s="257">
        <f t="shared" si="6"/>
        <v>0</v>
      </c>
    </row>
    <row r="52" spans="2:12" ht="15.75" thickBot="1" x14ac:dyDescent="0.3">
      <c r="B52" s="1538" t="s">
        <v>130</v>
      </c>
      <c r="C52" s="1539"/>
      <c r="D52" s="1539"/>
      <c r="E52" s="1539"/>
      <c r="F52" s="1539"/>
      <c r="G52" s="1539"/>
      <c r="H52" s="1540"/>
      <c r="I52" s="194">
        <f>SUM(I30:I51)</f>
        <v>42254.073000000004</v>
      </c>
      <c r="J52" s="194">
        <f>SUM(J30:J51)</f>
        <v>42274.108000000007</v>
      </c>
      <c r="K52" s="309">
        <f>SUM(K30:K51)</f>
        <v>-0.82699999999920237</v>
      </c>
      <c r="L52" s="310">
        <f>K52/I52</f>
        <v>-1.9572077702407583E-5</v>
      </c>
    </row>
    <row r="53" spans="2:12" ht="15.75" thickBot="1" x14ac:dyDescent="0.3"/>
    <row r="54" spans="2:12" ht="15" customHeight="1" x14ac:dyDescent="0.25">
      <c r="B54" s="1544" t="s">
        <v>184</v>
      </c>
      <c r="C54" s="1532" t="s">
        <v>18</v>
      </c>
      <c r="D54" s="1527" t="s">
        <v>109</v>
      </c>
      <c r="E54" s="1541" t="s">
        <v>198</v>
      </c>
      <c r="F54" s="1502" t="s">
        <v>179</v>
      </c>
      <c r="G54" s="1371" t="s">
        <v>24</v>
      </c>
      <c r="H54" s="149">
        <v>1007</v>
      </c>
      <c r="I54" s="159">
        <v>4115.93</v>
      </c>
      <c r="J54" s="159">
        <v>4118.3779999999997</v>
      </c>
      <c r="K54" s="319">
        <f>I54-J54</f>
        <v>-2.4479999999994106</v>
      </c>
      <c r="L54" s="121">
        <f t="shared" ref="L54:L59" si="7">K54/I54</f>
        <v>-5.9476230159390716E-4</v>
      </c>
    </row>
    <row r="55" spans="2:12" x14ac:dyDescent="0.25">
      <c r="B55" s="1401"/>
      <c r="C55" s="1533"/>
      <c r="D55" s="1528"/>
      <c r="E55" s="1542"/>
      <c r="F55" s="1503"/>
      <c r="G55" s="1431"/>
      <c r="H55" s="141">
        <v>1011</v>
      </c>
      <c r="I55" s="172">
        <v>609.39800000000002</v>
      </c>
      <c r="J55" s="172">
        <v>609.39800000000002</v>
      </c>
      <c r="K55" s="320">
        <f>I55-J55</f>
        <v>0</v>
      </c>
      <c r="L55" s="122">
        <f t="shared" si="7"/>
        <v>0</v>
      </c>
    </row>
    <row r="56" spans="2:12" ht="15.75" thickBot="1" x14ac:dyDescent="0.3">
      <c r="B56" s="1545"/>
      <c r="C56" s="1533"/>
      <c r="D56" s="1529"/>
      <c r="E56" s="1543"/>
      <c r="F56" s="1504"/>
      <c r="G56" s="1546"/>
      <c r="H56" s="212">
        <v>1013</v>
      </c>
      <c r="I56" s="195">
        <v>5117.4120000000003</v>
      </c>
      <c r="J56" s="195">
        <v>5131.6980000000003</v>
      </c>
      <c r="K56" s="321">
        <f>I56-J56</f>
        <v>-14.286000000000058</v>
      </c>
      <c r="L56" s="180">
        <f t="shared" si="7"/>
        <v>-2.7916454645434173E-3</v>
      </c>
    </row>
    <row r="57" spans="2:12" ht="15.75" thickBot="1" x14ac:dyDescent="0.3">
      <c r="B57" s="338" t="s">
        <v>184</v>
      </c>
      <c r="C57" s="1533"/>
      <c r="D57" s="339" t="s">
        <v>109</v>
      </c>
      <c r="E57" s="316">
        <v>42466</v>
      </c>
      <c r="F57" s="471" t="s">
        <v>110</v>
      </c>
      <c r="G57" s="307" t="s">
        <v>24</v>
      </c>
      <c r="H57" s="308">
        <v>1007</v>
      </c>
      <c r="I57" s="195">
        <v>5960.47</v>
      </c>
      <c r="J57" s="195">
        <v>5973.8580000000002</v>
      </c>
      <c r="K57" s="322">
        <f>I57-J57</f>
        <v>-13.38799999999992</v>
      </c>
      <c r="L57" s="257">
        <f t="shared" si="7"/>
        <v>-2.2461315970049205E-3</v>
      </c>
    </row>
    <row r="58" spans="2:12" ht="15.75" thickBot="1" x14ac:dyDescent="0.3">
      <c r="B58" s="338" t="s">
        <v>189</v>
      </c>
      <c r="C58" s="1533"/>
      <c r="D58" s="340" t="s">
        <v>116</v>
      </c>
      <c r="E58" s="314">
        <v>42476</v>
      </c>
      <c r="F58" s="472" t="s">
        <v>194</v>
      </c>
      <c r="G58" s="305" t="s">
        <v>24</v>
      </c>
      <c r="H58" s="325">
        <v>1011</v>
      </c>
      <c r="I58" s="187">
        <v>2532.2199999999998</v>
      </c>
      <c r="J58" s="187">
        <v>2532.846</v>
      </c>
      <c r="K58" s="334">
        <f>J58-I58</f>
        <v>0.62600000000020373</v>
      </c>
      <c r="L58" s="315">
        <f t="shared" si="7"/>
        <v>2.4721390716454485E-4</v>
      </c>
    </row>
    <row r="59" spans="2:12" x14ac:dyDescent="0.25">
      <c r="B59" s="1544" t="s">
        <v>12</v>
      </c>
      <c r="C59" s="1533"/>
      <c r="D59" s="1547" t="s">
        <v>116</v>
      </c>
      <c r="E59" s="1376">
        <v>42485</v>
      </c>
      <c r="F59" s="1502" t="s">
        <v>131</v>
      </c>
      <c r="G59" s="328" t="s">
        <v>199</v>
      </c>
      <c r="H59" s="336">
        <v>1011</v>
      </c>
      <c r="I59" s="331">
        <v>2502.9899999999998</v>
      </c>
      <c r="J59" s="159">
        <v>2499.2579999999998</v>
      </c>
      <c r="K59" s="319">
        <f>J59-I59</f>
        <v>-3.7319999999999709</v>
      </c>
      <c r="L59" s="121">
        <f t="shared" si="7"/>
        <v>-1.4910167439741954E-3</v>
      </c>
    </row>
    <row r="60" spans="2:12" x14ac:dyDescent="0.25">
      <c r="B60" s="1401"/>
      <c r="C60" s="1533"/>
      <c r="D60" s="1548"/>
      <c r="E60" s="1377"/>
      <c r="F60" s="1503"/>
      <c r="G60" s="329" t="s">
        <v>200</v>
      </c>
      <c r="H60" s="335">
        <v>1005</v>
      </c>
      <c r="I60" s="332">
        <v>2000.229</v>
      </c>
      <c r="J60" s="172">
        <v>2000.229</v>
      </c>
      <c r="K60" s="323">
        <f t="shared" ref="K60:K69" si="8">J60-I60</f>
        <v>0</v>
      </c>
      <c r="L60" s="198">
        <f t="shared" ref="L60:L69" si="9">K60/I60</f>
        <v>0</v>
      </c>
    </row>
    <row r="61" spans="2:12" x14ac:dyDescent="0.25">
      <c r="B61" s="1401"/>
      <c r="C61" s="1533"/>
      <c r="D61" s="1548"/>
      <c r="E61" s="1377"/>
      <c r="F61" s="1503"/>
      <c r="G61" s="329" t="s">
        <v>175</v>
      </c>
      <c r="H61" s="335">
        <v>1002</v>
      </c>
      <c r="I61" s="333">
        <v>443.02699999999999</v>
      </c>
      <c r="J61" s="160">
        <v>443.02699999999999</v>
      </c>
      <c r="K61" s="323">
        <f t="shared" si="8"/>
        <v>0</v>
      </c>
      <c r="L61" s="198">
        <f t="shared" si="9"/>
        <v>0</v>
      </c>
    </row>
    <row r="62" spans="2:12" ht="15.75" thickBot="1" x14ac:dyDescent="0.3">
      <c r="B62" s="1545"/>
      <c r="C62" s="1533"/>
      <c r="D62" s="1549"/>
      <c r="E62" s="1516"/>
      <c r="F62" s="1504"/>
      <c r="G62" s="330" t="s">
        <v>23</v>
      </c>
      <c r="H62" s="337">
        <v>1002</v>
      </c>
      <c r="I62" s="269">
        <v>1525.05</v>
      </c>
      <c r="J62" s="194">
        <v>1525.05</v>
      </c>
      <c r="K62" s="322">
        <f t="shared" si="8"/>
        <v>0</v>
      </c>
      <c r="L62" s="257">
        <f t="shared" si="9"/>
        <v>0</v>
      </c>
    </row>
    <row r="63" spans="2:12" x14ac:dyDescent="0.25">
      <c r="B63" s="1530" t="s">
        <v>202</v>
      </c>
      <c r="C63" s="1533"/>
      <c r="D63" s="1527" t="s">
        <v>116</v>
      </c>
      <c r="E63" s="1376">
        <v>42490</v>
      </c>
      <c r="F63" s="1502" t="s">
        <v>154</v>
      </c>
      <c r="G63" s="1525" t="s">
        <v>24</v>
      </c>
      <c r="H63" s="123">
        <v>1005</v>
      </c>
      <c r="I63" s="159">
        <v>4971.79</v>
      </c>
      <c r="J63" s="159">
        <v>4967.4589999999998</v>
      </c>
      <c r="K63" s="342">
        <f t="shared" si="8"/>
        <v>-4.331000000000131</v>
      </c>
      <c r="L63" s="121">
        <f t="shared" si="9"/>
        <v>-8.7111482987015359E-4</v>
      </c>
    </row>
    <row r="64" spans="2:12" x14ac:dyDescent="0.25">
      <c r="B64" s="1531"/>
      <c r="C64" s="1533"/>
      <c r="D64" s="1528"/>
      <c r="E64" s="1377"/>
      <c r="F64" s="1503"/>
      <c r="G64" s="1526"/>
      <c r="H64" s="131">
        <v>1008</v>
      </c>
      <c r="I64" s="172">
        <v>1028.232</v>
      </c>
      <c r="J64" s="172">
        <v>1028.232</v>
      </c>
      <c r="K64" s="324">
        <f t="shared" si="8"/>
        <v>0</v>
      </c>
      <c r="L64" s="198">
        <f t="shared" si="9"/>
        <v>0</v>
      </c>
    </row>
    <row r="65" spans="2:12" x14ac:dyDescent="0.25">
      <c r="B65" s="1531"/>
      <c r="C65" s="1533"/>
      <c r="D65" s="1528"/>
      <c r="E65" s="1377"/>
      <c r="F65" s="1503"/>
      <c r="G65" s="317" t="s">
        <v>23</v>
      </c>
      <c r="H65" s="124">
        <v>1006</v>
      </c>
      <c r="I65" s="160">
        <v>509.94799999999998</v>
      </c>
      <c r="J65" s="160">
        <v>509.94799999999998</v>
      </c>
      <c r="K65" s="324">
        <f t="shared" si="8"/>
        <v>0</v>
      </c>
      <c r="L65" s="198">
        <f t="shared" si="9"/>
        <v>0</v>
      </c>
    </row>
    <row r="66" spans="2:12" x14ac:dyDescent="0.25">
      <c r="B66" s="1531"/>
      <c r="C66" s="1533"/>
      <c r="D66" s="1528"/>
      <c r="E66" s="1377"/>
      <c r="F66" s="1503"/>
      <c r="G66" s="317" t="s">
        <v>23</v>
      </c>
      <c r="H66" s="124">
        <v>1006</v>
      </c>
      <c r="I66" s="160">
        <v>749.50199999999995</v>
      </c>
      <c r="J66" s="160">
        <v>756.51400000000001</v>
      </c>
      <c r="K66" s="324">
        <f t="shared" si="8"/>
        <v>7.0120000000000573</v>
      </c>
      <c r="L66" s="198">
        <f t="shared" si="9"/>
        <v>9.3555454154892956E-3</v>
      </c>
    </row>
    <row r="67" spans="2:12" x14ac:dyDescent="0.25">
      <c r="B67" s="1531"/>
      <c r="C67" s="1533"/>
      <c r="D67" s="1528"/>
      <c r="E67" s="1377"/>
      <c r="F67" s="1503"/>
      <c r="G67" s="317" t="s">
        <v>23</v>
      </c>
      <c r="H67" s="124">
        <v>1001</v>
      </c>
      <c r="I67" s="160">
        <v>743.572</v>
      </c>
      <c r="J67" s="160">
        <v>743.572</v>
      </c>
      <c r="K67" s="324">
        <f t="shared" si="8"/>
        <v>0</v>
      </c>
      <c r="L67" s="198">
        <f t="shared" si="9"/>
        <v>0</v>
      </c>
    </row>
    <row r="68" spans="2:12" x14ac:dyDescent="0.25">
      <c r="B68" s="1531"/>
      <c r="C68" s="1533"/>
      <c r="D68" s="1528"/>
      <c r="E68" s="1377"/>
      <c r="F68" s="1503"/>
      <c r="G68" s="317" t="s">
        <v>201</v>
      </c>
      <c r="H68" s="124">
        <v>1010</v>
      </c>
      <c r="I68" s="160">
        <v>559.20000000000005</v>
      </c>
      <c r="J68" s="160">
        <v>559.65599999999995</v>
      </c>
      <c r="K68" s="324">
        <f t="shared" si="8"/>
        <v>0.45599999999990359</v>
      </c>
      <c r="L68" s="198">
        <f t="shared" si="9"/>
        <v>8.1545064377665157E-4</v>
      </c>
    </row>
    <row r="69" spans="2:12" ht="15.75" thickBot="1" x14ac:dyDescent="0.3">
      <c r="B69" s="1531"/>
      <c r="C69" s="1534"/>
      <c r="D69" s="1529"/>
      <c r="E69" s="1516"/>
      <c r="F69" s="1504"/>
      <c r="G69" s="318" t="s">
        <v>23</v>
      </c>
      <c r="H69" s="125">
        <v>1003</v>
      </c>
      <c r="I69" s="161">
        <v>1999.248</v>
      </c>
      <c r="J69" s="161">
        <v>1999.154</v>
      </c>
      <c r="K69" s="343">
        <f t="shared" si="8"/>
        <v>-9.4000000000050932E-2</v>
      </c>
      <c r="L69" s="257">
        <f t="shared" si="9"/>
        <v>-4.701767864719681E-5</v>
      </c>
    </row>
    <row r="70" spans="2:12" ht="15.75" thickBot="1" x14ac:dyDescent="0.3">
      <c r="B70" s="1499" t="s">
        <v>144</v>
      </c>
      <c r="C70" s="1500"/>
      <c r="D70" s="1500"/>
      <c r="E70" s="1500"/>
      <c r="F70" s="1500"/>
      <c r="G70" s="1500"/>
      <c r="H70" s="1501"/>
      <c r="I70" s="162">
        <f>SUM(I54:I69)</f>
        <v>35368.218000000001</v>
      </c>
      <c r="J70" s="163">
        <f>SUM(J54:J69)</f>
        <v>35398.277000000002</v>
      </c>
      <c r="K70" s="341">
        <f>SUM(K54:K69)</f>
        <v>-30.184999999999377</v>
      </c>
      <c r="L70" s="301">
        <f>K70/I70</f>
        <v>-8.5344984019266614E-4</v>
      </c>
    </row>
    <row r="71" spans="2:12" ht="15.75" thickBot="1" x14ac:dyDescent="0.3">
      <c r="B71" s="351"/>
      <c r="C71" s="351"/>
      <c r="D71" s="351"/>
      <c r="E71" s="351"/>
      <c r="F71" s="351"/>
      <c r="G71" s="351"/>
      <c r="H71" s="351"/>
      <c r="I71" s="326"/>
      <c r="J71" s="326"/>
      <c r="K71" s="326"/>
      <c r="L71" s="327"/>
    </row>
    <row r="72" spans="2:12" ht="15.75" customHeight="1" x14ac:dyDescent="0.25">
      <c r="B72" s="1511" t="s">
        <v>12</v>
      </c>
      <c r="C72" s="1508" t="s">
        <v>19</v>
      </c>
      <c r="D72" s="1493" t="s">
        <v>116</v>
      </c>
      <c r="E72" s="1376">
        <v>42499</v>
      </c>
      <c r="F72" s="1502" t="s">
        <v>203</v>
      </c>
      <c r="G72" s="1371" t="s">
        <v>24</v>
      </c>
      <c r="H72" s="149">
        <v>1008</v>
      </c>
      <c r="I72" s="159">
        <v>3429.1289999999999</v>
      </c>
      <c r="J72" s="159">
        <v>3429.1289999999999</v>
      </c>
      <c r="K72" s="159">
        <f>J72-I72</f>
        <v>0</v>
      </c>
      <c r="L72" s="121">
        <f>K72/I72</f>
        <v>0</v>
      </c>
    </row>
    <row r="73" spans="2:12" x14ac:dyDescent="0.25">
      <c r="B73" s="1512"/>
      <c r="C73" s="1509"/>
      <c r="D73" s="1514"/>
      <c r="E73" s="1377"/>
      <c r="F73" s="1503"/>
      <c r="G73" s="1431"/>
      <c r="H73" s="124">
        <v>1010</v>
      </c>
      <c r="I73" s="160">
        <v>500.78</v>
      </c>
      <c r="J73" s="160">
        <v>502.74799999999999</v>
      </c>
      <c r="K73" s="160">
        <f>J73-I73</f>
        <v>1.9680000000000177</v>
      </c>
      <c r="L73" s="122">
        <f t="shared" ref="L73:L80" si="10">K73/I73</f>
        <v>3.9298694037302167E-3</v>
      </c>
    </row>
    <row r="74" spans="2:12" ht="15.75" thickBot="1" x14ac:dyDescent="0.3">
      <c r="B74" s="1513"/>
      <c r="C74" s="1509"/>
      <c r="D74" s="1515"/>
      <c r="E74" s="1516"/>
      <c r="F74" s="1504"/>
      <c r="G74" s="1546"/>
      <c r="H74" s="125">
        <v>1012</v>
      </c>
      <c r="I74" s="161">
        <v>4570.1170000000002</v>
      </c>
      <c r="J74" s="161">
        <v>4570.1170000000002</v>
      </c>
      <c r="K74" s="161">
        <f>J74-I74</f>
        <v>0</v>
      </c>
      <c r="L74" s="180">
        <f t="shared" si="10"/>
        <v>0</v>
      </c>
    </row>
    <row r="75" spans="2:12" ht="15.75" thickBot="1" x14ac:dyDescent="0.3">
      <c r="B75" s="354" t="s">
        <v>12</v>
      </c>
      <c r="C75" s="1509"/>
      <c r="D75" s="355" t="s">
        <v>116</v>
      </c>
      <c r="E75" s="356">
        <v>42503</v>
      </c>
      <c r="F75" s="473" t="s">
        <v>204</v>
      </c>
      <c r="G75" s="262" t="s">
        <v>24</v>
      </c>
      <c r="H75" s="357">
        <v>1013</v>
      </c>
      <c r="I75" s="163">
        <v>3753.9659999999999</v>
      </c>
      <c r="J75" s="163">
        <v>3753.9659999999999</v>
      </c>
      <c r="K75" s="163">
        <f t="shared" ref="K75:K86" si="11">J75-I75</f>
        <v>0</v>
      </c>
      <c r="L75" s="264">
        <f t="shared" si="10"/>
        <v>0</v>
      </c>
    </row>
    <row r="76" spans="2:12" x14ac:dyDescent="0.25">
      <c r="B76" s="1511" t="s">
        <v>57</v>
      </c>
      <c r="C76" s="1509"/>
      <c r="D76" s="1493" t="s">
        <v>116</v>
      </c>
      <c r="E76" s="1420">
        <v>42509</v>
      </c>
      <c r="F76" s="1497" t="s">
        <v>205</v>
      </c>
      <c r="G76" s="312" t="s">
        <v>24</v>
      </c>
      <c r="H76" s="358">
        <v>1004</v>
      </c>
      <c r="I76" s="159">
        <v>2875.212</v>
      </c>
      <c r="J76" s="159">
        <v>2881.7579999999998</v>
      </c>
      <c r="K76" s="159">
        <f t="shared" si="11"/>
        <v>6.5459999999998217</v>
      </c>
      <c r="L76" s="121">
        <f t="shared" si="10"/>
        <v>2.2767016832149498E-3</v>
      </c>
    </row>
    <row r="77" spans="2:12" ht="15.75" thickBot="1" x14ac:dyDescent="0.3">
      <c r="B77" s="1513"/>
      <c r="C77" s="1509"/>
      <c r="D77" s="1515"/>
      <c r="E77" s="1426"/>
      <c r="F77" s="1579"/>
      <c r="G77" s="313" t="s">
        <v>23</v>
      </c>
      <c r="H77" s="359">
        <v>1003</v>
      </c>
      <c r="I77" s="161">
        <v>817.77</v>
      </c>
      <c r="J77" s="161">
        <v>812.85400000000004</v>
      </c>
      <c r="K77" s="161">
        <f t="shared" si="11"/>
        <v>-4.91599999999994</v>
      </c>
      <c r="L77" s="180">
        <f t="shared" si="10"/>
        <v>-6.0114702177873243E-3</v>
      </c>
    </row>
    <row r="78" spans="2:12" x14ac:dyDescent="0.25">
      <c r="B78" s="1519" t="s">
        <v>206</v>
      </c>
      <c r="C78" s="1509"/>
      <c r="D78" s="1493" t="s">
        <v>116</v>
      </c>
      <c r="E78" s="1420">
        <v>42513</v>
      </c>
      <c r="F78" s="1497" t="s">
        <v>124</v>
      </c>
      <c r="G78" s="1371" t="s">
        <v>24</v>
      </c>
      <c r="H78" s="123">
        <v>1008</v>
      </c>
      <c r="I78" s="159">
        <v>3782.4059999999999</v>
      </c>
      <c r="J78" s="360">
        <f>2000.105+1790.828</f>
        <v>3790.933</v>
      </c>
      <c r="K78" s="159">
        <f t="shared" si="11"/>
        <v>8.5270000000000437</v>
      </c>
      <c r="L78" s="121">
        <f t="shared" si="10"/>
        <v>2.2543851717663423E-3</v>
      </c>
    </row>
    <row r="79" spans="2:12" x14ac:dyDescent="0.25">
      <c r="B79" s="1520"/>
      <c r="C79" s="1509"/>
      <c r="D79" s="1514"/>
      <c r="E79" s="1422"/>
      <c r="F79" s="1578"/>
      <c r="G79" s="1372"/>
      <c r="H79" s="124">
        <v>1013</v>
      </c>
      <c r="I79" s="160">
        <v>3309.4990000000003</v>
      </c>
      <c r="J79" s="160">
        <v>3309.4990000000003</v>
      </c>
      <c r="K79" s="160">
        <f t="shared" si="11"/>
        <v>0</v>
      </c>
      <c r="L79" s="122">
        <f t="shared" si="10"/>
        <v>0</v>
      </c>
    </row>
    <row r="80" spans="2:12" x14ac:dyDescent="0.25">
      <c r="B80" s="1520"/>
      <c r="C80" s="1509"/>
      <c r="D80" s="1514"/>
      <c r="E80" s="1422"/>
      <c r="F80" s="1578"/>
      <c r="G80" s="1449" t="s">
        <v>176</v>
      </c>
      <c r="H80" s="124">
        <v>1001</v>
      </c>
      <c r="I80" s="160">
        <v>1075.739</v>
      </c>
      <c r="J80" s="160">
        <v>1079.924</v>
      </c>
      <c r="K80" s="160">
        <f t="shared" si="11"/>
        <v>4.1849999999999454</v>
      </c>
      <c r="L80" s="122">
        <f t="shared" si="10"/>
        <v>3.89034886715081E-3</v>
      </c>
    </row>
    <row r="81" spans="2:12" x14ac:dyDescent="0.25">
      <c r="B81" s="1520"/>
      <c r="C81" s="1509"/>
      <c r="D81" s="1514"/>
      <c r="E81" s="1422"/>
      <c r="F81" s="1578"/>
      <c r="G81" s="1431"/>
      <c r="H81" s="124">
        <v>1002</v>
      </c>
      <c r="I81" s="160">
        <v>2057.0289999999995</v>
      </c>
      <c r="J81" s="160">
        <v>2060.5990000000002</v>
      </c>
      <c r="K81" s="160">
        <f t="shared" si="11"/>
        <v>3.5700000000006185</v>
      </c>
      <c r="L81" s="122">
        <f t="shared" ref="L81:L87" si="12">K81/I81</f>
        <v>1.735512722475288E-3</v>
      </c>
    </row>
    <row r="82" spans="2:12" x14ac:dyDescent="0.25">
      <c r="B82" s="1520"/>
      <c r="C82" s="1509"/>
      <c r="D82" s="1514"/>
      <c r="E82" s="1422"/>
      <c r="F82" s="1578"/>
      <c r="G82" s="1372"/>
      <c r="H82" s="124">
        <v>1003</v>
      </c>
      <c r="I82" s="160">
        <v>787.41000000000008</v>
      </c>
      <c r="J82" s="160">
        <v>787.74699999999996</v>
      </c>
      <c r="K82" s="160">
        <f t="shared" si="11"/>
        <v>0.3369999999998754</v>
      </c>
      <c r="L82" s="122">
        <f t="shared" si="12"/>
        <v>4.2798542055584175E-4</v>
      </c>
    </row>
    <row r="83" spans="2:12" x14ac:dyDescent="0.25">
      <c r="B83" s="1520"/>
      <c r="C83" s="1509"/>
      <c r="D83" s="1514"/>
      <c r="E83" s="1422"/>
      <c r="F83" s="1578"/>
      <c r="G83" s="311" t="s">
        <v>199</v>
      </c>
      <c r="H83" s="124">
        <v>1011</v>
      </c>
      <c r="I83" s="160">
        <v>2501.79</v>
      </c>
      <c r="J83" s="160">
        <v>2503.9119999999998</v>
      </c>
      <c r="K83" s="160">
        <f t="shared" si="11"/>
        <v>2.1219999999998436</v>
      </c>
      <c r="L83" s="122">
        <f t="shared" si="12"/>
        <v>8.4819269403101126E-4</v>
      </c>
    </row>
    <row r="84" spans="2:12" ht="15.75" thickBot="1" x14ac:dyDescent="0.3">
      <c r="B84" s="1521"/>
      <c r="C84" s="1509"/>
      <c r="D84" s="1515"/>
      <c r="E84" s="1426"/>
      <c r="F84" s="1579"/>
      <c r="G84" s="313" t="s">
        <v>32</v>
      </c>
      <c r="H84" s="152">
        <v>1006</v>
      </c>
      <c r="I84" s="161">
        <v>500.4</v>
      </c>
      <c r="J84" s="161">
        <v>499.54700000000003</v>
      </c>
      <c r="K84" s="161">
        <f t="shared" si="11"/>
        <v>-0.8529999999999518</v>
      </c>
      <c r="L84" s="180">
        <f t="shared" si="12"/>
        <v>-1.70463629096713E-3</v>
      </c>
    </row>
    <row r="85" spans="2:12" x14ac:dyDescent="0.25">
      <c r="B85" s="1523" t="s">
        <v>189</v>
      </c>
      <c r="C85" s="1509"/>
      <c r="D85" s="1527" t="s">
        <v>116</v>
      </c>
      <c r="E85" s="1376">
        <v>42520</v>
      </c>
      <c r="F85" s="1502" t="s">
        <v>93</v>
      </c>
      <c r="G85" s="312" t="s">
        <v>23</v>
      </c>
      <c r="H85" s="149">
        <v>1010</v>
      </c>
      <c r="I85" s="159">
        <v>509.09000000000009</v>
      </c>
      <c r="J85" s="159">
        <v>509.714</v>
      </c>
      <c r="K85" s="245">
        <f t="shared" si="11"/>
        <v>0.62399999999990996</v>
      </c>
      <c r="L85" s="121">
        <f t="shared" si="12"/>
        <v>1.2257164744935273E-3</v>
      </c>
    </row>
    <row r="86" spans="2:12" ht="15.75" thickBot="1" x14ac:dyDescent="0.3">
      <c r="B86" s="1585"/>
      <c r="C86" s="1510"/>
      <c r="D86" s="1529"/>
      <c r="E86" s="1516"/>
      <c r="F86" s="1504"/>
      <c r="G86" s="313" t="s">
        <v>24</v>
      </c>
      <c r="H86" s="125">
        <v>1012</v>
      </c>
      <c r="I86" s="161">
        <v>2789.07</v>
      </c>
      <c r="J86" s="161">
        <v>2787.5390000000002</v>
      </c>
      <c r="K86" s="161">
        <f t="shared" si="11"/>
        <v>-1.5309999999999491</v>
      </c>
      <c r="L86" s="180">
        <f t="shared" si="12"/>
        <v>-5.4892849587853622E-4</v>
      </c>
    </row>
    <row r="87" spans="2:12" ht="15.75" thickBot="1" x14ac:dyDescent="0.3">
      <c r="B87" s="1384" t="s">
        <v>207</v>
      </c>
      <c r="C87" s="1385"/>
      <c r="D87" s="1385"/>
      <c r="E87" s="1385"/>
      <c r="F87" s="1385"/>
      <c r="G87" s="1385"/>
      <c r="H87" s="1386"/>
      <c r="I87" s="162">
        <f>SUM(I72:I86)</f>
        <v>33259.407000000007</v>
      </c>
      <c r="J87" s="162">
        <f>SUM(J72:J86)</f>
        <v>33279.985999999997</v>
      </c>
      <c r="K87" s="162">
        <f>SUM(K72:K86)</f>
        <v>20.579000000000235</v>
      </c>
      <c r="L87" s="220">
        <f t="shared" si="12"/>
        <v>6.1874224035323995E-4</v>
      </c>
    </row>
    <row r="88" spans="2:12" x14ac:dyDescent="0.25">
      <c r="B88" s="154"/>
      <c r="C88" s="154"/>
      <c r="D88" s="154"/>
      <c r="E88" s="154"/>
      <c r="F88" s="154"/>
      <c r="G88" s="154"/>
      <c r="H88" s="154"/>
      <c r="I88" s="326"/>
      <c r="J88" s="326"/>
      <c r="K88" s="326"/>
      <c r="L88" s="353"/>
    </row>
    <row r="89" spans="2:12" ht="15.75" thickBot="1" x14ac:dyDescent="0.3">
      <c r="B89" s="1593"/>
      <c r="C89" s="1593"/>
      <c r="D89" s="1593"/>
      <c r="E89" s="1593"/>
      <c r="F89" s="1593"/>
      <c r="G89" s="1593"/>
      <c r="H89" s="1593"/>
      <c r="I89" s="352"/>
      <c r="J89" s="352"/>
      <c r="K89" s="352"/>
      <c r="L89" s="353"/>
    </row>
    <row r="90" spans="2:12" x14ac:dyDescent="0.25">
      <c r="B90" s="1596" t="s">
        <v>210</v>
      </c>
      <c r="C90" s="1473" t="s">
        <v>56</v>
      </c>
      <c r="D90" s="1480" t="s">
        <v>109</v>
      </c>
      <c r="E90" s="1601" t="s">
        <v>234</v>
      </c>
      <c r="F90" s="1591" t="s">
        <v>154</v>
      </c>
      <c r="G90" s="1442" t="s">
        <v>24</v>
      </c>
      <c r="H90" s="241">
        <v>1011</v>
      </c>
      <c r="I90" s="245">
        <v>2831.94</v>
      </c>
      <c r="J90" s="245">
        <v>2827.096</v>
      </c>
      <c r="K90" s="245">
        <f>I90-J90</f>
        <v>4.8440000000000509</v>
      </c>
      <c r="L90" s="240">
        <f t="shared" ref="L90:L99" si="13">K90/I90</f>
        <v>1.7104882165582783E-3</v>
      </c>
    </row>
    <row r="91" spans="2:12" ht="15.75" thickBot="1" x14ac:dyDescent="0.3">
      <c r="B91" s="1598"/>
      <c r="C91" s="1474"/>
      <c r="D91" s="1575"/>
      <c r="E91" s="1603"/>
      <c r="F91" s="1599"/>
      <c r="G91" s="1600"/>
      <c r="H91" s="427">
        <v>1007</v>
      </c>
      <c r="I91" s="385">
        <v>6975.04</v>
      </c>
      <c r="J91" s="385">
        <v>6988.0959999999995</v>
      </c>
      <c r="K91" s="385">
        <f>I91-J91</f>
        <v>-13.055999999999585</v>
      </c>
      <c r="L91" s="428">
        <f t="shared" si="13"/>
        <v>-1.871817222553503E-3</v>
      </c>
    </row>
    <row r="92" spans="2:12" ht="15" customHeight="1" x14ac:dyDescent="0.25">
      <c r="B92" s="1531" t="s">
        <v>206</v>
      </c>
      <c r="C92" s="1474"/>
      <c r="D92" s="1548" t="s">
        <v>116</v>
      </c>
      <c r="E92" s="1370">
        <v>42547</v>
      </c>
      <c r="F92" s="1571" t="s">
        <v>208</v>
      </c>
      <c r="G92" s="418" t="s">
        <v>24</v>
      </c>
      <c r="H92" s="131">
        <v>1004</v>
      </c>
      <c r="I92" s="172">
        <v>1500.2059999999999</v>
      </c>
      <c r="J92" s="172">
        <v>1500.2059999999999</v>
      </c>
      <c r="K92" s="172">
        <f t="shared" ref="K92:K98" si="14">J92-I92</f>
        <v>0</v>
      </c>
      <c r="L92" s="198">
        <f t="shared" si="13"/>
        <v>0</v>
      </c>
    </row>
    <row r="93" spans="2:12" x14ac:dyDescent="0.25">
      <c r="B93" s="1531"/>
      <c r="C93" s="1474"/>
      <c r="D93" s="1548"/>
      <c r="E93" s="1422"/>
      <c r="F93" s="1578"/>
      <c r="G93" s="349" t="s">
        <v>23</v>
      </c>
      <c r="H93" s="124">
        <v>1002</v>
      </c>
      <c r="I93" s="160">
        <v>1250.0640000000001</v>
      </c>
      <c r="J93" s="160">
        <v>1250.0640000000001</v>
      </c>
      <c r="K93" s="160">
        <f t="shared" si="14"/>
        <v>0</v>
      </c>
      <c r="L93" s="122">
        <f t="shared" si="13"/>
        <v>0</v>
      </c>
    </row>
    <row r="94" spans="2:12" ht="15.75" thickBot="1" x14ac:dyDescent="0.3">
      <c r="B94" s="1611"/>
      <c r="C94" s="1474"/>
      <c r="D94" s="1549"/>
      <c r="E94" s="1426"/>
      <c r="F94" s="1579"/>
      <c r="G94" s="350" t="s">
        <v>23</v>
      </c>
      <c r="H94" s="125">
        <v>1010</v>
      </c>
      <c r="I94" s="161">
        <v>499.65</v>
      </c>
      <c r="J94" s="161">
        <v>501.22199999999998</v>
      </c>
      <c r="K94" s="161">
        <f t="shared" si="14"/>
        <v>1.5720000000000027</v>
      </c>
      <c r="L94" s="180">
        <f t="shared" si="13"/>
        <v>3.146202341639153E-3</v>
      </c>
    </row>
    <row r="95" spans="2:12" x14ac:dyDescent="0.25">
      <c r="B95" s="1612" t="s">
        <v>206</v>
      </c>
      <c r="C95" s="1474"/>
      <c r="D95" s="1547" t="s">
        <v>116</v>
      </c>
      <c r="E95" s="1376">
        <v>42548</v>
      </c>
      <c r="F95" s="1502" t="s">
        <v>204</v>
      </c>
      <c r="G95" s="1371" t="s">
        <v>196</v>
      </c>
      <c r="H95" s="123">
        <v>1001</v>
      </c>
      <c r="I95" s="363">
        <v>1225</v>
      </c>
      <c r="J95" s="363">
        <v>1225</v>
      </c>
      <c r="K95" s="159">
        <f t="shared" si="14"/>
        <v>0</v>
      </c>
      <c r="L95" s="121">
        <f t="shared" si="13"/>
        <v>0</v>
      </c>
    </row>
    <row r="96" spans="2:12" x14ac:dyDescent="0.25">
      <c r="B96" s="1613"/>
      <c r="C96" s="1474"/>
      <c r="D96" s="1548"/>
      <c r="E96" s="1377"/>
      <c r="F96" s="1503"/>
      <c r="G96" s="1372"/>
      <c r="H96" s="124">
        <v>1003</v>
      </c>
      <c r="I96" s="160">
        <v>776.98</v>
      </c>
      <c r="J96" s="160">
        <v>776.46100000000001</v>
      </c>
      <c r="K96" s="160">
        <f t="shared" si="14"/>
        <v>-0.51900000000000546</v>
      </c>
      <c r="L96" s="122">
        <f t="shared" si="13"/>
        <v>-6.6797086154084457E-4</v>
      </c>
    </row>
    <row r="97" spans="2:15" x14ac:dyDescent="0.25">
      <c r="B97" s="1613"/>
      <c r="C97" s="1474"/>
      <c r="D97" s="1548"/>
      <c r="E97" s="1377"/>
      <c r="F97" s="1503"/>
      <c r="G97" s="1449" t="s">
        <v>24</v>
      </c>
      <c r="H97" s="124">
        <v>1011</v>
      </c>
      <c r="I97" s="160">
        <v>1528.683</v>
      </c>
      <c r="J97" s="160">
        <v>1528.683</v>
      </c>
      <c r="K97" s="160">
        <f t="shared" si="14"/>
        <v>0</v>
      </c>
      <c r="L97" s="122">
        <f t="shared" si="13"/>
        <v>0</v>
      </c>
    </row>
    <row r="98" spans="2:15" ht="15.75" customHeight="1" thickBot="1" x14ac:dyDescent="0.3">
      <c r="B98" s="1614"/>
      <c r="C98" s="1478"/>
      <c r="D98" s="1549"/>
      <c r="E98" s="1516"/>
      <c r="F98" s="1504"/>
      <c r="G98" s="1546"/>
      <c r="H98" s="125">
        <v>1013</v>
      </c>
      <c r="I98" s="161">
        <v>4193.8879999999999</v>
      </c>
      <c r="J98" s="161">
        <v>4193.8879999999999</v>
      </c>
      <c r="K98" s="161">
        <f t="shared" si="14"/>
        <v>0</v>
      </c>
      <c r="L98" s="180">
        <f t="shared" si="13"/>
        <v>0</v>
      </c>
    </row>
    <row r="99" spans="2:15" ht="15.75" customHeight="1" thickBot="1" x14ac:dyDescent="0.3">
      <c r="B99" s="1384" t="s">
        <v>209</v>
      </c>
      <c r="C99" s="1385"/>
      <c r="D99" s="1385"/>
      <c r="E99" s="1385"/>
      <c r="F99" s="1385"/>
      <c r="G99" s="1385"/>
      <c r="H99" s="1386"/>
      <c r="I99" s="162">
        <f>SUM(I90:I98)</f>
        <v>20781.450999999997</v>
      </c>
      <c r="J99" s="162">
        <f>SUM(J90:J98)</f>
        <v>20790.715999999997</v>
      </c>
      <c r="K99" s="162">
        <f>SUM(K90:K98)</f>
        <v>-7.1589999999995371</v>
      </c>
      <c r="L99" s="220">
        <f t="shared" si="13"/>
        <v>-3.4448990111419738E-4</v>
      </c>
    </row>
    <row r="100" spans="2:15" ht="15.75" customHeight="1" x14ac:dyDescent="0.25">
      <c r="B100" s="361"/>
      <c r="C100" s="361"/>
      <c r="D100" s="361"/>
      <c r="E100" s="361"/>
      <c r="F100" s="361"/>
      <c r="G100" s="361"/>
      <c r="H100" s="361"/>
      <c r="I100" s="362"/>
      <c r="J100" s="362"/>
      <c r="K100" s="362"/>
      <c r="L100" s="353"/>
    </row>
    <row r="101" spans="2:15" ht="15.75" thickBot="1" x14ac:dyDescent="0.3">
      <c r="B101" s="1610"/>
      <c r="C101" s="1610"/>
      <c r="D101" s="1610"/>
      <c r="E101" s="1610"/>
      <c r="F101" s="1610"/>
      <c r="G101" s="1610"/>
      <c r="H101" s="1610"/>
      <c r="I101" s="362"/>
      <c r="J101" s="362"/>
      <c r="K101" s="362"/>
      <c r="L101" s="353"/>
    </row>
    <row r="102" spans="2:15" ht="15" customHeight="1" x14ac:dyDescent="0.25">
      <c r="B102" s="1511" t="s">
        <v>210</v>
      </c>
      <c r="C102" s="1505" t="s">
        <v>65</v>
      </c>
      <c r="D102" s="1493" t="s">
        <v>109</v>
      </c>
      <c r="E102" s="1495" t="s">
        <v>212</v>
      </c>
      <c r="F102" s="1497" t="s">
        <v>211</v>
      </c>
      <c r="G102" s="1393" t="s">
        <v>140</v>
      </c>
      <c r="H102" s="1517">
        <v>1005</v>
      </c>
      <c r="I102" s="1487">
        <v>3484.31</v>
      </c>
      <c r="J102" s="1487">
        <v>3498.8029999999999</v>
      </c>
      <c r="K102" s="1487">
        <f>I102-J102</f>
        <v>-14.492999999999938</v>
      </c>
      <c r="L102" s="1489">
        <f>K102/I102</f>
        <v>-4.1595036032959004E-3</v>
      </c>
      <c r="N102" s="1618"/>
      <c r="O102" s="1618"/>
    </row>
    <row r="103" spans="2:15" ht="15.75" thickBot="1" x14ac:dyDescent="0.3">
      <c r="B103" s="1513"/>
      <c r="C103" s="1506"/>
      <c r="D103" s="1494"/>
      <c r="E103" s="1496"/>
      <c r="F103" s="1498"/>
      <c r="G103" s="1449"/>
      <c r="H103" s="1518"/>
      <c r="I103" s="1488"/>
      <c r="J103" s="1488"/>
      <c r="K103" s="1488"/>
      <c r="L103" s="1490"/>
      <c r="N103" s="1618"/>
      <c r="O103" s="1618"/>
    </row>
    <row r="104" spans="2:15" ht="15" customHeight="1" thickBot="1" x14ac:dyDescent="0.3">
      <c r="B104" s="1491" t="s">
        <v>210</v>
      </c>
      <c r="C104" s="1506"/>
      <c r="D104" s="1493" t="s">
        <v>109</v>
      </c>
      <c r="E104" s="1495" t="s">
        <v>213</v>
      </c>
      <c r="F104" s="1497" t="s">
        <v>193</v>
      </c>
      <c r="G104" s="1393" t="s">
        <v>24</v>
      </c>
      <c r="H104" s="123">
        <v>1008</v>
      </c>
      <c r="I104" s="159">
        <v>4988.7</v>
      </c>
      <c r="J104" s="159">
        <v>4998.8130000000001</v>
      </c>
      <c r="K104" s="159">
        <f>I104-J104</f>
        <v>-10.113000000000284</v>
      </c>
      <c r="L104" s="121">
        <f>K104/I104</f>
        <v>-2.0271814300319292E-3</v>
      </c>
      <c r="N104" s="326"/>
      <c r="O104" s="326"/>
    </row>
    <row r="105" spans="2:15" ht="15.75" thickBot="1" x14ac:dyDescent="0.3">
      <c r="B105" s="1492"/>
      <c r="C105" s="1506"/>
      <c r="D105" s="1494"/>
      <c r="E105" s="1496"/>
      <c r="F105" s="1498"/>
      <c r="G105" s="1449"/>
      <c r="H105" s="234">
        <v>1012</v>
      </c>
      <c r="I105" s="235">
        <v>3507.43</v>
      </c>
      <c r="J105" s="235">
        <v>3517.402</v>
      </c>
      <c r="K105" s="159">
        <f>I105-J105</f>
        <v>-9.9720000000002074</v>
      </c>
      <c r="L105" s="236">
        <f>K105/I105</f>
        <v>-2.8431073464046915E-3</v>
      </c>
      <c r="N105" s="326"/>
      <c r="O105" s="326"/>
    </row>
    <row r="106" spans="2:15" x14ac:dyDescent="0.25">
      <c r="B106" s="1519" t="s">
        <v>206</v>
      </c>
      <c r="C106" s="1506"/>
      <c r="D106" s="1493" t="s">
        <v>116</v>
      </c>
      <c r="E106" s="1420">
        <v>42566</v>
      </c>
      <c r="F106" s="1497" t="s">
        <v>124</v>
      </c>
      <c r="G106" s="364" t="s">
        <v>24</v>
      </c>
      <c r="H106" s="123">
        <v>1004</v>
      </c>
      <c r="I106" s="159">
        <v>2783.8809999999999</v>
      </c>
      <c r="J106" s="159">
        <v>2783.8809999999999</v>
      </c>
      <c r="K106" s="159">
        <f t="shared" ref="K106:K111" si="15">J106-I106</f>
        <v>0</v>
      </c>
      <c r="L106" s="121">
        <f t="shared" ref="L106:L111" si="16">K106/I106</f>
        <v>0</v>
      </c>
    </row>
    <row r="107" spans="2:15" x14ac:dyDescent="0.25">
      <c r="B107" s="1520"/>
      <c r="C107" s="1506"/>
      <c r="D107" s="1514"/>
      <c r="E107" s="1422"/>
      <c r="F107" s="1578"/>
      <c r="G107" s="365" t="s">
        <v>196</v>
      </c>
      <c r="H107" s="147">
        <v>1005</v>
      </c>
      <c r="I107" s="232">
        <v>2500.5500000000002</v>
      </c>
      <c r="J107" s="232">
        <v>2498.6320000000001</v>
      </c>
      <c r="K107" s="160">
        <f t="shared" si="15"/>
        <v>-1.9180000000001201</v>
      </c>
      <c r="L107" s="122">
        <f t="shared" si="16"/>
        <v>-7.6703125312436061E-4</v>
      </c>
    </row>
    <row r="108" spans="2:15" x14ac:dyDescent="0.25">
      <c r="B108" s="1520"/>
      <c r="C108" s="1506"/>
      <c r="D108" s="1514"/>
      <c r="E108" s="1422"/>
      <c r="F108" s="1578"/>
      <c r="G108" s="365" t="s">
        <v>24</v>
      </c>
      <c r="H108" s="124">
        <v>1013</v>
      </c>
      <c r="I108" s="160">
        <v>1989.577</v>
      </c>
      <c r="J108" s="160">
        <v>1989.577</v>
      </c>
      <c r="K108" s="160">
        <f t="shared" si="15"/>
        <v>0</v>
      </c>
      <c r="L108" s="122">
        <f t="shared" si="16"/>
        <v>0</v>
      </c>
    </row>
    <row r="109" spans="2:15" x14ac:dyDescent="0.25">
      <c r="B109" s="1520"/>
      <c r="C109" s="1506"/>
      <c r="D109" s="1514"/>
      <c r="E109" s="1422"/>
      <c r="F109" s="1578"/>
      <c r="G109" s="365" t="s">
        <v>214</v>
      </c>
      <c r="H109" s="124">
        <v>1002</v>
      </c>
      <c r="I109" s="160">
        <v>551.20899999999995</v>
      </c>
      <c r="J109" s="160">
        <v>551.20899999999995</v>
      </c>
      <c r="K109" s="160">
        <f t="shared" si="15"/>
        <v>0</v>
      </c>
      <c r="L109" s="122">
        <f t="shared" si="16"/>
        <v>0</v>
      </c>
    </row>
    <row r="110" spans="2:15" x14ac:dyDescent="0.25">
      <c r="B110" s="1520"/>
      <c r="C110" s="1506"/>
      <c r="D110" s="1514"/>
      <c r="E110" s="1422"/>
      <c r="F110" s="1578"/>
      <c r="G110" s="365" t="s">
        <v>23</v>
      </c>
      <c r="H110" s="124">
        <v>1002</v>
      </c>
      <c r="I110" s="160">
        <v>1696.9359999999999</v>
      </c>
      <c r="J110" s="160">
        <v>1696.9359999999999</v>
      </c>
      <c r="K110" s="160">
        <f t="shared" si="15"/>
        <v>0</v>
      </c>
      <c r="L110" s="122">
        <f t="shared" si="16"/>
        <v>0</v>
      </c>
    </row>
    <row r="111" spans="2:15" ht="15.75" thickBot="1" x14ac:dyDescent="0.3">
      <c r="B111" s="1521"/>
      <c r="C111" s="1507"/>
      <c r="D111" s="1515"/>
      <c r="E111" s="1426"/>
      <c r="F111" s="1579"/>
      <c r="G111" s="366" t="s">
        <v>215</v>
      </c>
      <c r="H111" s="125">
        <v>1010</v>
      </c>
      <c r="I111" s="161">
        <v>552.34</v>
      </c>
      <c r="J111" s="161">
        <v>549.50300000000004</v>
      </c>
      <c r="K111" s="161">
        <f t="shared" si="15"/>
        <v>-2.8369999999999891</v>
      </c>
      <c r="L111" s="180">
        <f t="shared" si="16"/>
        <v>-5.1363290726726095E-3</v>
      </c>
    </row>
    <row r="112" spans="2:15" ht="15.75" thickBot="1" x14ac:dyDescent="0.3">
      <c r="B112" s="1538" t="s">
        <v>216</v>
      </c>
      <c r="C112" s="1539"/>
      <c r="D112" s="1539"/>
      <c r="E112" s="1539"/>
      <c r="F112" s="1539"/>
      <c r="G112" s="1539"/>
      <c r="H112" s="1540"/>
      <c r="I112" s="194">
        <f>SUM(I102:I111)</f>
        <v>22054.933000000001</v>
      </c>
      <c r="J112" s="194">
        <f>SUM(J102:J111)</f>
        <v>22084.756000000001</v>
      </c>
      <c r="K112" s="194">
        <f>SUM(K102:K111)</f>
        <v>-39.333000000000538</v>
      </c>
      <c r="L112" s="253">
        <f>K112/I112</f>
        <v>-1.7834105413061349E-3</v>
      </c>
    </row>
    <row r="113" spans="2:16" x14ac:dyDescent="0.25">
      <c r="B113" s="367"/>
      <c r="C113" s="367"/>
      <c r="D113" s="367"/>
      <c r="E113" s="367"/>
      <c r="F113" s="367"/>
      <c r="G113" s="367"/>
      <c r="H113" s="367"/>
      <c r="I113" s="326"/>
      <c r="J113" s="326"/>
      <c r="K113" s="326"/>
      <c r="L113" s="368"/>
    </row>
    <row r="114" spans="2:16" ht="15.75" thickBot="1" x14ac:dyDescent="0.3">
      <c r="B114" s="367"/>
      <c r="C114" s="367"/>
      <c r="D114" s="367"/>
      <c r="E114" s="367"/>
      <c r="F114" s="367"/>
      <c r="G114" s="367"/>
      <c r="H114" s="367"/>
      <c r="I114" s="326"/>
      <c r="J114" s="326"/>
      <c r="K114" s="326"/>
      <c r="L114" s="368"/>
    </row>
    <row r="115" spans="2:16" ht="28.5" customHeight="1" thickBot="1" x14ac:dyDescent="0.3">
      <c r="B115" s="380" t="s">
        <v>210</v>
      </c>
      <c r="C115" s="1607" t="s">
        <v>72</v>
      </c>
      <c r="D115" s="381" t="s">
        <v>109</v>
      </c>
      <c r="E115" s="382" t="s">
        <v>224</v>
      </c>
      <c r="F115" s="470" t="s">
        <v>225</v>
      </c>
      <c r="G115" s="383" t="s">
        <v>226</v>
      </c>
      <c r="H115" s="384">
        <v>1013</v>
      </c>
      <c r="I115" s="398">
        <f>107+4858.48</f>
        <v>4965.4799999999996</v>
      </c>
      <c r="J115" s="398">
        <v>4973.1049999999996</v>
      </c>
      <c r="K115" s="398">
        <f t="shared" ref="K115:K120" si="17">I115-J115</f>
        <v>-7.625</v>
      </c>
      <c r="L115" s="399">
        <f t="shared" ref="L115:L125" si="18">K115/I115</f>
        <v>-1.5356017947912388E-3</v>
      </c>
      <c r="O115" s="426"/>
      <c r="P115" s="426"/>
    </row>
    <row r="116" spans="2:16" ht="15" customHeight="1" thickBot="1" x14ac:dyDescent="0.3">
      <c r="B116" s="1475" t="s">
        <v>218</v>
      </c>
      <c r="C116" s="1608"/>
      <c r="D116" s="1480" t="s">
        <v>109</v>
      </c>
      <c r="E116" s="1580" t="s">
        <v>219</v>
      </c>
      <c r="F116" s="1591" t="s">
        <v>217</v>
      </c>
      <c r="G116" s="1601" t="s">
        <v>24</v>
      </c>
      <c r="H116" s="241">
        <v>1007</v>
      </c>
      <c r="I116" s="245">
        <v>6470.0379999999996</v>
      </c>
      <c r="J116" s="245">
        <v>6470.2929999999997</v>
      </c>
      <c r="K116" s="245">
        <f t="shared" si="17"/>
        <v>-0.25500000000010914</v>
      </c>
      <c r="L116" s="272">
        <f t="shared" si="18"/>
        <v>-3.9412442399891495E-5</v>
      </c>
      <c r="O116" s="425"/>
      <c r="P116" s="425"/>
    </row>
    <row r="117" spans="2:16" ht="15.75" thickBot="1" x14ac:dyDescent="0.3">
      <c r="B117" s="1483"/>
      <c r="C117" s="1608"/>
      <c r="D117" s="1446"/>
      <c r="E117" s="1581"/>
      <c r="F117" s="1592"/>
      <c r="G117" s="1602"/>
      <c r="H117" s="124">
        <v>1012</v>
      </c>
      <c r="I117" s="160">
        <v>4664.8599999999997</v>
      </c>
      <c r="J117" s="160">
        <v>4678.37</v>
      </c>
      <c r="K117" s="245">
        <f t="shared" si="17"/>
        <v>-13.510000000000218</v>
      </c>
      <c r="L117" s="379">
        <f t="shared" si="18"/>
        <v>-2.8961212126409406E-3</v>
      </c>
      <c r="O117" s="425"/>
      <c r="P117" s="425"/>
    </row>
    <row r="118" spans="2:16" ht="15" customHeight="1" thickBot="1" x14ac:dyDescent="0.3">
      <c r="B118" s="1476"/>
      <c r="C118" s="1608"/>
      <c r="D118" s="1575"/>
      <c r="E118" s="1582"/>
      <c r="F118" s="1599"/>
      <c r="G118" s="1603"/>
      <c r="H118" s="125">
        <v>1006</v>
      </c>
      <c r="I118" s="161">
        <v>1319.232</v>
      </c>
      <c r="J118" s="161">
        <v>1319.232</v>
      </c>
      <c r="K118" s="245">
        <f t="shared" si="17"/>
        <v>0</v>
      </c>
      <c r="L118" s="386">
        <f t="shared" si="18"/>
        <v>0</v>
      </c>
      <c r="O118" s="352"/>
      <c r="P118" s="352"/>
    </row>
    <row r="119" spans="2:16" ht="15.75" thickBot="1" x14ac:dyDescent="0.3">
      <c r="B119" s="1596" t="s">
        <v>220</v>
      </c>
      <c r="C119" s="1608"/>
      <c r="D119" s="1480" t="s">
        <v>109</v>
      </c>
      <c r="E119" s="1495" t="s">
        <v>221</v>
      </c>
      <c r="F119" s="1497" t="s">
        <v>222</v>
      </c>
      <c r="G119" s="1393" t="s">
        <v>24</v>
      </c>
      <c r="H119" s="123">
        <v>1009</v>
      </c>
      <c r="I119" s="159">
        <v>1554.97</v>
      </c>
      <c r="J119" s="159">
        <v>1555.528</v>
      </c>
      <c r="K119" s="245">
        <f t="shared" si="17"/>
        <v>-0.55799999999999272</v>
      </c>
      <c r="L119" s="121">
        <f t="shared" si="18"/>
        <v>-3.5884936686880948E-4</v>
      </c>
      <c r="O119" s="326"/>
      <c r="P119" s="326"/>
    </row>
    <row r="120" spans="2:16" ht="15.75" thickBot="1" x14ac:dyDescent="0.3">
      <c r="B120" s="1598"/>
      <c r="C120" s="1608"/>
      <c r="D120" s="1575"/>
      <c r="E120" s="1577"/>
      <c r="F120" s="1579"/>
      <c r="G120" s="1419"/>
      <c r="H120" s="125">
        <v>1011</v>
      </c>
      <c r="I120" s="161">
        <v>2442.79</v>
      </c>
      <c r="J120" s="161">
        <v>2442.6080000000002</v>
      </c>
      <c r="K120" s="245">
        <f t="shared" si="17"/>
        <v>0.181999999999789</v>
      </c>
      <c r="L120" s="180">
        <f t="shared" si="18"/>
        <v>7.4504971773991629E-5</v>
      </c>
      <c r="O120" s="326"/>
      <c r="P120" s="326"/>
    </row>
    <row r="121" spans="2:16" x14ac:dyDescent="0.25">
      <c r="B121" s="1572" t="s">
        <v>206</v>
      </c>
      <c r="C121" s="1608"/>
      <c r="D121" s="1480" t="s">
        <v>116</v>
      </c>
      <c r="E121" s="1495">
        <v>42603</v>
      </c>
      <c r="F121" s="1497" t="s">
        <v>223</v>
      </c>
      <c r="G121" s="373" t="s">
        <v>23</v>
      </c>
      <c r="H121" s="375">
        <v>1002</v>
      </c>
      <c r="I121" s="159">
        <v>1620.3219999999999</v>
      </c>
      <c r="J121" s="159">
        <v>1620.3219999999999</v>
      </c>
      <c r="K121" s="245">
        <f>J121-I121</f>
        <v>0</v>
      </c>
      <c r="L121" s="121">
        <f t="shared" si="18"/>
        <v>0</v>
      </c>
    </row>
    <row r="122" spans="2:16" x14ac:dyDescent="0.25">
      <c r="B122" s="1573"/>
      <c r="C122" s="1608"/>
      <c r="D122" s="1446"/>
      <c r="E122" s="1576"/>
      <c r="F122" s="1578"/>
      <c r="G122" s="372" t="s">
        <v>24</v>
      </c>
      <c r="H122" s="376">
        <v>1013</v>
      </c>
      <c r="I122" s="160">
        <v>3000.3910000000001</v>
      </c>
      <c r="J122" s="160">
        <v>3000.3910000000001</v>
      </c>
      <c r="K122" s="369">
        <f>J122-I122</f>
        <v>0</v>
      </c>
      <c r="L122" s="122">
        <f t="shared" si="18"/>
        <v>0</v>
      </c>
    </row>
    <row r="123" spans="2:16" ht="15.75" thickBot="1" x14ac:dyDescent="0.3">
      <c r="B123" s="1574"/>
      <c r="C123" s="1608"/>
      <c r="D123" s="1575"/>
      <c r="E123" s="1577"/>
      <c r="F123" s="1579"/>
      <c r="G123" s="374" t="s">
        <v>196</v>
      </c>
      <c r="H123" s="391">
        <v>1003</v>
      </c>
      <c r="I123" s="161">
        <v>252.53</v>
      </c>
      <c r="J123" s="161">
        <v>252.53</v>
      </c>
      <c r="K123" s="385">
        <f>J123-I123</f>
        <v>0</v>
      </c>
      <c r="L123" s="180">
        <f t="shared" si="18"/>
        <v>0</v>
      </c>
    </row>
    <row r="124" spans="2:16" ht="24.75" customHeight="1" thickBot="1" x14ac:dyDescent="0.3">
      <c r="B124" s="392" t="s">
        <v>12</v>
      </c>
      <c r="C124" s="1609"/>
      <c r="D124" s="370" t="s">
        <v>116</v>
      </c>
      <c r="E124" s="377">
        <v>42607</v>
      </c>
      <c r="F124" s="483" t="s">
        <v>93</v>
      </c>
      <c r="G124" s="371" t="s">
        <v>24</v>
      </c>
      <c r="H124" s="387">
        <v>1013</v>
      </c>
      <c r="I124" s="388">
        <v>2000.0920000000001</v>
      </c>
      <c r="J124" s="388">
        <v>2000.0920000000001</v>
      </c>
      <c r="K124" s="389">
        <f>J124-I124</f>
        <v>0</v>
      </c>
      <c r="L124" s="390">
        <f t="shared" si="18"/>
        <v>0</v>
      </c>
    </row>
    <row r="125" spans="2:16" ht="15.75" thickBot="1" x14ac:dyDescent="0.3">
      <c r="B125" s="1384" t="s">
        <v>227</v>
      </c>
      <c r="C125" s="1385"/>
      <c r="D125" s="1385"/>
      <c r="E125" s="1385"/>
      <c r="F125" s="1385"/>
      <c r="G125" s="1385"/>
      <c r="H125" s="1385"/>
      <c r="I125" s="162">
        <f>SUM(I115:I124)</f>
        <v>28290.705000000002</v>
      </c>
      <c r="J125" s="162">
        <f>SUM(J115:J124)</f>
        <v>28312.470999999998</v>
      </c>
      <c r="K125" s="162">
        <f>SUM(K115:K124)</f>
        <v>-21.766000000000531</v>
      </c>
      <c r="L125" s="220">
        <f t="shared" si="18"/>
        <v>-7.6936930345145266E-4</v>
      </c>
    </row>
    <row r="126" spans="2:16" x14ac:dyDescent="0.25">
      <c r="B126" s="378"/>
      <c r="C126" s="378"/>
      <c r="D126" s="378"/>
      <c r="E126" s="378"/>
      <c r="F126" s="378"/>
      <c r="G126" s="378"/>
      <c r="H126" s="378"/>
      <c r="I126" s="326"/>
      <c r="J126" s="326"/>
      <c r="K126" s="326"/>
      <c r="L126" s="353"/>
    </row>
    <row r="127" spans="2:16" ht="15.75" thickBot="1" x14ac:dyDescent="0.3">
      <c r="B127" s="378"/>
      <c r="C127" s="378"/>
      <c r="D127" s="378"/>
      <c r="E127" s="378"/>
      <c r="F127" s="378"/>
      <c r="G127" s="378"/>
      <c r="H127" s="378"/>
      <c r="I127" s="326"/>
      <c r="J127" s="326"/>
      <c r="K127" s="326"/>
      <c r="L127" s="353"/>
    </row>
    <row r="128" spans="2:16" ht="15" customHeight="1" x14ac:dyDescent="0.25">
      <c r="B128" s="1480" t="s">
        <v>210</v>
      </c>
      <c r="C128" s="1427" t="s">
        <v>77</v>
      </c>
      <c r="D128" s="1442" t="s">
        <v>109</v>
      </c>
      <c r="E128" s="1479" t="s">
        <v>230</v>
      </c>
      <c r="F128" s="1591" t="s">
        <v>228</v>
      </c>
      <c r="G128" s="1434" t="s">
        <v>24</v>
      </c>
      <c r="H128" s="241">
        <v>1008</v>
      </c>
      <c r="I128" s="245">
        <v>4441.13</v>
      </c>
      <c r="J128" s="245">
        <v>4458.7920000000004</v>
      </c>
      <c r="K128" s="413">
        <f>I128-J128</f>
        <v>-17.662000000000262</v>
      </c>
      <c r="L128" s="414">
        <f t="shared" ref="L128:L133" si="19">K128/I128</f>
        <v>-3.9769157849466824E-3</v>
      </c>
      <c r="N128" s="352"/>
      <c r="O128" s="352"/>
    </row>
    <row r="129" spans="2:15" ht="15" customHeight="1" x14ac:dyDescent="0.25">
      <c r="B129" s="1446"/>
      <c r="C129" s="1380"/>
      <c r="D129" s="1443"/>
      <c r="E129" s="1458"/>
      <c r="F129" s="1592"/>
      <c r="G129" s="1436"/>
      <c r="H129" s="124">
        <v>1012</v>
      </c>
      <c r="I129" s="160">
        <v>3550.79</v>
      </c>
      <c r="J129" s="160">
        <v>3555.1419999999998</v>
      </c>
      <c r="K129" s="401">
        <f>I129-J129</f>
        <v>-4.3519999999998618</v>
      </c>
      <c r="L129" s="415">
        <f t="shared" si="19"/>
        <v>-1.2256427442906683E-3</v>
      </c>
      <c r="N129" s="326"/>
      <c r="O129" s="326"/>
    </row>
    <row r="130" spans="2:15" x14ac:dyDescent="0.25">
      <c r="B130" s="1446"/>
      <c r="C130" s="1380"/>
      <c r="D130" s="1443"/>
      <c r="E130" s="1459"/>
      <c r="F130" s="1592"/>
      <c r="G130" s="400" t="s">
        <v>229</v>
      </c>
      <c r="H130" s="124">
        <v>1001</v>
      </c>
      <c r="I130" s="160">
        <v>984.44</v>
      </c>
      <c r="J130" s="160">
        <v>982.52099999999996</v>
      </c>
      <c r="K130" s="401">
        <f>I130-J130</f>
        <v>1.9190000000000964</v>
      </c>
      <c r="L130" s="415">
        <f t="shared" si="19"/>
        <v>1.9493315996912928E-3</v>
      </c>
      <c r="N130" s="326"/>
      <c r="O130" s="326"/>
    </row>
    <row r="131" spans="2:15" x14ac:dyDescent="0.25">
      <c r="B131" s="1440" t="s">
        <v>12</v>
      </c>
      <c r="C131" s="1380"/>
      <c r="D131" s="1460" t="s">
        <v>116</v>
      </c>
      <c r="E131" s="1468">
        <v>42636</v>
      </c>
      <c r="F131" s="1621" t="s">
        <v>88</v>
      </c>
      <c r="G131" s="1588" t="s">
        <v>24</v>
      </c>
      <c r="H131" s="124">
        <v>1004</v>
      </c>
      <c r="I131" s="160">
        <v>2196.3780000000002</v>
      </c>
      <c r="J131" s="160">
        <v>2196.3780000000002</v>
      </c>
      <c r="K131" s="401">
        <f>J131-I131</f>
        <v>0</v>
      </c>
      <c r="L131" s="415">
        <f t="shared" si="19"/>
        <v>0</v>
      </c>
    </row>
    <row r="132" spans="2:15" ht="15.75" thickBot="1" x14ac:dyDescent="0.3">
      <c r="B132" s="1590"/>
      <c r="C132" s="1428"/>
      <c r="D132" s="1486"/>
      <c r="E132" s="1587"/>
      <c r="F132" s="1617"/>
      <c r="G132" s="1589"/>
      <c r="H132" s="125">
        <v>1013</v>
      </c>
      <c r="I132" s="161">
        <v>4553.6559999999999</v>
      </c>
      <c r="J132" s="161">
        <v>4535.049</v>
      </c>
      <c r="K132" s="416">
        <f>J132-I132</f>
        <v>-18.606999999999971</v>
      </c>
      <c r="L132" s="417">
        <f t="shared" si="19"/>
        <v>-4.086167246713404E-3</v>
      </c>
    </row>
    <row r="133" spans="2:15" ht="15.75" thickBot="1" x14ac:dyDescent="0.3">
      <c r="B133" s="1538" t="s">
        <v>231</v>
      </c>
      <c r="C133" s="1539"/>
      <c r="D133" s="1539"/>
      <c r="E133" s="1539"/>
      <c r="F133" s="1539"/>
      <c r="G133" s="1539"/>
      <c r="H133" s="1586"/>
      <c r="I133" s="412">
        <f>SUM(I128:I132)</f>
        <v>15726.394</v>
      </c>
      <c r="J133" s="194">
        <f>SUM(J128:J132)</f>
        <v>15727.882000000001</v>
      </c>
      <c r="K133" s="194">
        <f>SUM(K128:K132)</f>
        <v>-38.701999999999998</v>
      </c>
      <c r="L133" s="253">
        <f t="shared" si="19"/>
        <v>-2.4609583099596765E-3</v>
      </c>
    </row>
    <row r="134" spans="2:15" ht="15.75" hidden="1" customHeight="1" thickBot="1" x14ac:dyDescent="0.3">
      <c r="B134" s="273"/>
      <c r="C134" s="403"/>
      <c r="D134" s="278"/>
      <c r="E134" s="274"/>
      <c r="F134" s="275"/>
      <c r="G134" s="278"/>
      <c r="H134" s="131"/>
      <c r="I134" s="160"/>
      <c r="J134" s="160"/>
      <c r="K134" s="160"/>
      <c r="L134" s="122"/>
    </row>
    <row r="135" spans="2:15" ht="15" hidden="1" customHeight="1" x14ac:dyDescent="0.25">
      <c r="B135" s="1460"/>
      <c r="C135" s="404"/>
      <c r="D135" s="1449"/>
      <c r="E135" s="1369"/>
      <c r="F135" s="1367"/>
      <c r="G135" s="279"/>
      <c r="H135" s="124"/>
      <c r="I135" s="160"/>
      <c r="J135" s="160"/>
      <c r="K135" s="160"/>
      <c r="L135" s="122"/>
    </row>
    <row r="136" spans="2:15" ht="15.75" hidden="1" customHeight="1" thickBot="1" x14ac:dyDescent="0.3">
      <c r="B136" s="1435"/>
      <c r="C136" s="404"/>
      <c r="D136" s="1431"/>
      <c r="E136" s="1377"/>
      <c r="F136" s="1379"/>
      <c r="G136" s="279"/>
      <c r="H136" s="124"/>
      <c r="I136" s="160"/>
      <c r="J136" s="160"/>
      <c r="K136" s="160"/>
      <c r="L136" s="122"/>
    </row>
    <row r="137" spans="2:15" ht="15.75" hidden="1" customHeight="1" thickBot="1" x14ac:dyDescent="0.3">
      <c r="B137" s="1435"/>
      <c r="C137" s="404"/>
      <c r="D137" s="1431"/>
      <c r="E137" s="1377"/>
      <c r="F137" s="1379"/>
      <c r="G137" s="279"/>
      <c r="H137" s="124"/>
      <c r="I137" s="160"/>
      <c r="J137" s="160"/>
      <c r="K137" s="160"/>
      <c r="L137" s="122"/>
    </row>
    <row r="138" spans="2:15" ht="15.75" hidden="1" customHeight="1" thickBot="1" x14ac:dyDescent="0.3">
      <c r="B138" s="1436"/>
      <c r="C138" s="404"/>
      <c r="D138" s="1372"/>
      <c r="E138" s="1370"/>
      <c r="F138" s="1368"/>
      <c r="G138" s="277"/>
      <c r="H138" s="234"/>
      <c r="I138" s="235"/>
      <c r="J138" s="235"/>
      <c r="K138" s="235"/>
      <c r="L138" s="236"/>
    </row>
    <row r="139" spans="2:15" ht="15.75" hidden="1" customHeight="1" thickBot="1" x14ac:dyDescent="0.3">
      <c r="B139" s="394"/>
      <c r="C139" s="404"/>
      <c r="D139" s="393"/>
      <c r="E139" s="395"/>
      <c r="F139" s="396"/>
      <c r="G139" s="397"/>
      <c r="H139" s="402"/>
      <c r="I139" s="214"/>
      <c r="J139" s="214"/>
      <c r="K139" s="214"/>
      <c r="L139" s="315"/>
    </row>
    <row r="140" spans="2:15" ht="15.75" customHeight="1" x14ac:dyDescent="0.25">
      <c r="B140" s="405"/>
      <c r="C140" s="406"/>
      <c r="D140" s="405"/>
      <c r="E140" s="407"/>
      <c r="F140" s="408"/>
      <c r="G140" s="409"/>
      <c r="H140" s="410"/>
      <c r="I140" s="362"/>
      <c r="J140" s="362"/>
      <c r="K140" s="362"/>
      <c r="L140" s="411"/>
    </row>
    <row r="141" spans="2:15" ht="15.75" customHeight="1" thickBot="1" x14ac:dyDescent="0.3">
      <c r="B141" s="405"/>
      <c r="C141" s="406"/>
      <c r="D141" s="405"/>
      <c r="E141" s="407"/>
      <c r="F141" s="408"/>
      <c r="G141" s="409"/>
      <c r="H141" s="410"/>
      <c r="I141" s="362"/>
      <c r="J141" s="362"/>
      <c r="K141" s="362"/>
      <c r="L141" s="411"/>
    </row>
    <row r="142" spans="2:15" ht="33" customHeight="1" thickBot="1" x14ac:dyDescent="0.3">
      <c r="B142" s="436" t="s">
        <v>210</v>
      </c>
      <c r="C142" s="1607" t="s">
        <v>80</v>
      </c>
      <c r="D142" s="381" t="s">
        <v>109</v>
      </c>
      <c r="E142" s="432" t="s">
        <v>232</v>
      </c>
      <c r="F142" s="470" t="s">
        <v>223</v>
      </c>
      <c r="G142" s="383" t="s">
        <v>24</v>
      </c>
      <c r="H142" s="384">
        <v>1007</v>
      </c>
      <c r="I142" s="433">
        <v>5947.14</v>
      </c>
      <c r="J142" s="433">
        <v>5970.35</v>
      </c>
      <c r="K142" s="434">
        <f>I142-J142</f>
        <v>-23.210000000000036</v>
      </c>
      <c r="L142" s="435">
        <f>K142/I142</f>
        <v>-3.9027162636157942E-3</v>
      </c>
    </row>
    <row r="143" spans="2:15" x14ac:dyDescent="0.25">
      <c r="B143" s="1596" t="s">
        <v>210</v>
      </c>
      <c r="C143" s="1608"/>
      <c r="D143" s="1480" t="s">
        <v>109</v>
      </c>
      <c r="E143" s="1479" t="s">
        <v>236</v>
      </c>
      <c r="F143" s="1591" t="s">
        <v>233</v>
      </c>
      <c r="G143" s="420" t="s">
        <v>199</v>
      </c>
      <c r="H143" s="123">
        <v>1012</v>
      </c>
      <c r="I143" s="159">
        <v>2803.18</v>
      </c>
      <c r="J143" s="159">
        <v>2798.4349999999999</v>
      </c>
      <c r="K143" s="437">
        <f>I143-J143</f>
        <v>4.7449999999998909</v>
      </c>
      <c r="L143" s="438">
        <f>K143/I143</f>
        <v>1.6927204103910169E-3</v>
      </c>
    </row>
    <row r="144" spans="2:15" x14ac:dyDescent="0.25">
      <c r="B144" s="1597"/>
      <c r="C144" s="1608"/>
      <c r="D144" s="1446"/>
      <c r="E144" s="1458"/>
      <c r="F144" s="1592"/>
      <c r="G144" s="1443" t="s">
        <v>140</v>
      </c>
      <c r="H144" s="124">
        <v>1002</v>
      </c>
      <c r="I144" s="160">
        <v>2030.39</v>
      </c>
      <c r="J144" s="160">
        <v>2028.9839999999999</v>
      </c>
      <c r="K144" s="188">
        <f>I144-J144</f>
        <v>1.4060000000001764</v>
      </c>
      <c r="L144" s="439">
        <f t="shared" ref="L144:L151" si="20">K144/I144</f>
        <v>6.9247779983164627E-4</v>
      </c>
    </row>
    <row r="145" spans="2:12" x14ac:dyDescent="0.25">
      <c r="B145" s="1597"/>
      <c r="C145" s="1608"/>
      <c r="D145" s="1446"/>
      <c r="E145" s="1458"/>
      <c r="F145" s="1592"/>
      <c r="G145" s="1443"/>
      <c r="H145" s="124">
        <v>1010</v>
      </c>
      <c r="I145" s="160">
        <v>541.53</v>
      </c>
      <c r="J145" s="160">
        <v>542.74400000000003</v>
      </c>
      <c r="K145" s="188">
        <f>I145-J145</f>
        <v>-1.2140000000000555</v>
      </c>
      <c r="L145" s="439">
        <f t="shared" si="20"/>
        <v>-2.2417963917050867E-3</v>
      </c>
    </row>
    <row r="146" spans="2:12" ht="15.75" thickBot="1" x14ac:dyDescent="0.3">
      <c r="B146" s="1598"/>
      <c r="C146" s="1608"/>
      <c r="D146" s="1575"/>
      <c r="E146" s="1485"/>
      <c r="F146" s="1599"/>
      <c r="G146" s="1600"/>
      <c r="H146" s="125">
        <v>1011</v>
      </c>
      <c r="I146" s="161">
        <v>3101.25</v>
      </c>
      <c r="J146" s="161">
        <v>3093.6129999999998</v>
      </c>
      <c r="K146" s="440">
        <f>I146-J146</f>
        <v>7.637000000000171</v>
      </c>
      <c r="L146" s="441">
        <f t="shared" si="20"/>
        <v>2.4625554212011837E-3</v>
      </c>
    </row>
    <row r="147" spans="2:12" x14ac:dyDescent="0.25">
      <c r="B147" s="1572" t="s">
        <v>235</v>
      </c>
      <c r="C147" s="1608"/>
      <c r="D147" s="1480" t="s">
        <v>116</v>
      </c>
      <c r="E147" s="1619">
        <v>42649</v>
      </c>
      <c r="F147" s="1615" t="s">
        <v>131</v>
      </c>
      <c r="G147" s="420" t="s">
        <v>31</v>
      </c>
      <c r="H147" s="123">
        <v>1001</v>
      </c>
      <c r="I147" s="159">
        <v>250.35</v>
      </c>
      <c r="J147" s="159">
        <v>249.97885522200002</v>
      </c>
      <c r="K147" s="159">
        <f>J147-I147</f>
        <v>-0.37114477799997303</v>
      </c>
      <c r="L147" s="121">
        <f t="shared" si="20"/>
        <v>-1.4825036069501618E-3</v>
      </c>
    </row>
    <row r="148" spans="2:12" x14ac:dyDescent="0.25">
      <c r="B148" s="1573"/>
      <c r="C148" s="1608"/>
      <c r="D148" s="1446"/>
      <c r="E148" s="1467"/>
      <c r="F148" s="1616"/>
      <c r="G148" s="252" t="s">
        <v>23</v>
      </c>
      <c r="H148" s="124">
        <v>1002</v>
      </c>
      <c r="I148" s="160">
        <v>1459.1199999999997</v>
      </c>
      <c r="J148" s="160">
        <v>1460.3789999999999</v>
      </c>
      <c r="K148" s="160">
        <f>J148-I148</f>
        <v>1.2590000000002419</v>
      </c>
      <c r="L148" s="122">
        <f t="shared" si="20"/>
        <v>8.6284884039711761E-4</v>
      </c>
    </row>
    <row r="149" spans="2:12" x14ac:dyDescent="0.25">
      <c r="B149" s="1573"/>
      <c r="C149" s="1608"/>
      <c r="D149" s="1446"/>
      <c r="E149" s="1467"/>
      <c r="F149" s="1616"/>
      <c r="G149" s="252" t="s">
        <v>23</v>
      </c>
      <c r="H149" s="124">
        <v>1003</v>
      </c>
      <c r="I149" s="160">
        <v>504.7</v>
      </c>
      <c r="J149" s="160">
        <v>505.20452927400009</v>
      </c>
      <c r="K149" s="160">
        <f>J149-I149</f>
        <v>0.50452927400010594</v>
      </c>
      <c r="L149" s="122">
        <f t="shared" si="20"/>
        <v>9.9966172775927471E-4</v>
      </c>
    </row>
    <row r="150" spans="2:12" x14ac:dyDescent="0.25">
      <c r="B150" s="1573"/>
      <c r="C150" s="1608"/>
      <c r="D150" s="1446"/>
      <c r="E150" s="1467"/>
      <c r="F150" s="1616"/>
      <c r="G150" s="421" t="s">
        <v>24</v>
      </c>
      <c r="H150" s="124">
        <v>1004</v>
      </c>
      <c r="I150" s="160">
        <v>2495.88</v>
      </c>
      <c r="J150" s="160">
        <v>2495.88</v>
      </c>
      <c r="K150" s="160">
        <f>J150-I150</f>
        <v>0</v>
      </c>
      <c r="L150" s="122">
        <f t="shared" si="20"/>
        <v>0</v>
      </c>
    </row>
    <row r="151" spans="2:12" ht="15.75" thickBot="1" x14ac:dyDescent="0.3">
      <c r="B151" s="1574"/>
      <c r="C151" s="1609"/>
      <c r="D151" s="1575"/>
      <c r="E151" s="1620"/>
      <c r="F151" s="1617"/>
      <c r="G151" s="422" t="s">
        <v>199</v>
      </c>
      <c r="H151" s="125">
        <v>1010</v>
      </c>
      <c r="I151" s="161">
        <v>322.39</v>
      </c>
      <c r="J151" s="161">
        <v>321.85840904000003</v>
      </c>
      <c r="K151" s="161">
        <f>J151-I151</f>
        <v>-0.53159095999995998</v>
      </c>
      <c r="L151" s="180">
        <f t="shared" si="20"/>
        <v>-1.6489064797293961E-3</v>
      </c>
    </row>
    <row r="152" spans="2:12" ht="15.75" thickBot="1" x14ac:dyDescent="0.3">
      <c r="B152" s="1538" t="s">
        <v>237</v>
      </c>
      <c r="C152" s="1539"/>
      <c r="D152" s="1539"/>
      <c r="E152" s="1539"/>
      <c r="F152" s="1539"/>
      <c r="G152" s="1539"/>
      <c r="H152" s="1586"/>
      <c r="I152" s="194">
        <f>SUM(I142:I151)</f>
        <v>19455.93</v>
      </c>
      <c r="J152" s="194">
        <f>SUM(J142:J151)</f>
        <v>19467.426793536</v>
      </c>
      <c r="K152" s="194">
        <f>SUM(K142:K151)</f>
        <v>-9.7752064639994387</v>
      </c>
      <c r="L152" s="253">
        <f>K152/I152</f>
        <v>-5.024281267459041E-4</v>
      </c>
    </row>
    <row r="153" spans="2:12" s="425" customFormat="1" x14ac:dyDescent="0.25">
      <c r="B153" s="419"/>
      <c r="C153" s="419"/>
      <c r="D153" s="419"/>
      <c r="E153" s="419"/>
      <c r="F153" s="419"/>
      <c r="G153" s="419"/>
      <c r="H153" s="419"/>
      <c r="I153" s="326"/>
      <c r="J153" s="326"/>
      <c r="K153" s="326"/>
      <c r="L153" s="353"/>
    </row>
    <row r="154" spans="2:12" s="425" customFormat="1" ht="15.75" thickBot="1" x14ac:dyDescent="0.3">
      <c r="B154" s="419"/>
      <c r="C154" s="419"/>
      <c r="D154" s="419"/>
      <c r="E154" s="419"/>
      <c r="F154" s="419"/>
      <c r="G154" s="419"/>
      <c r="H154" s="419"/>
      <c r="I154" s="326"/>
      <c r="J154" s="326"/>
      <c r="K154" s="326"/>
      <c r="L154" s="353"/>
    </row>
    <row r="155" spans="2:12" s="425" customFormat="1" ht="33" customHeight="1" thickBot="1" x14ac:dyDescent="0.3">
      <c r="B155" s="480" t="s">
        <v>210</v>
      </c>
      <c r="C155" s="1473" t="s">
        <v>81</v>
      </c>
      <c r="D155" s="381" t="s">
        <v>109</v>
      </c>
      <c r="E155" s="481" t="s">
        <v>241</v>
      </c>
      <c r="F155" s="482" t="s">
        <v>240</v>
      </c>
      <c r="G155" s="383" t="s">
        <v>23</v>
      </c>
      <c r="H155" s="384">
        <v>1009</v>
      </c>
      <c r="I155" s="459">
        <v>1497.0909999999999</v>
      </c>
      <c r="J155" s="459">
        <v>1497.5519999999999</v>
      </c>
      <c r="K155" s="458">
        <f>I155-J155</f>
        <v>-0.46100000000001273</v>
      </c>
      <c r="L155" s="460">
        <f t="shared" ref="L155:L163" si="21">K155/I155</f>
        <v>-3.0793051324202255E-4</v>
      </c>
    </row>
    <row r="156" spans="2:12" ht="31.5" customHeight="1" thickBot="1" x14ac:dyDescent="0.3">
      <c r="B156" s="380" t="s">
        <v>189</v>
      </c>
      <c r="C156" s="1474"/>
      <c r="D156" s="474" t="s">
        <v>109</v>
      </c>
      <c r="E156" s="475" t="s">
        <v>243</v>
      </c>
      <c r="F156" s="484" t="s">
        <v>223</v>
      </c>
      <c r="G156" s="431" t="s">
        <v>24</v>
      </c>
      <c r="H156" s="476">
        <v>1012</v>
      </c>
      <c r="I156" s="477">
        <v>2995.24</v>
      </c>
      <c r="J156" s="477">
        <v>3001.7040000000002</v>
      </c>
      <c r="K156" s="478">
        <f>I156-J156</f>
        <v>-6.4640000000003965</v>
      </c>
      <c r="L156" s="479">
        <f t="shared" si="21"/>
        <v>-2.158090837462239E-3</v>
      </c>
    </row>
    <row r="157" spans="2:12" x14ac:dyDescent="0.25">
      <c r="B157" s="1475" t="s">
        <v>235</v>
      </c>
      <c r="C157" s="1474"/>
      <c r="D157" s="1463" t="s">
        <v>116</v>
      </c>
      <c r="E157" s="1437">
        <v>42695</v>
      </c>
      <c r="F157" s="1615" t="s">
        <v>223</v>
      </c>
      <c r="G157" s="461" t="s">
        <v>24</v>
      </c>
      <c r="H157" s="123" t="s">
        <v>239</v>
      </c>
      <c r="I157" s="159">
        <v>2000.1469999999999</v>
      </c>
      <c r="J157" s="159">
        <v>2000.1469999999999</v>
      </c>
      <c r="K157" s="245">
        <f t="shared" ref="K157:K162" si="22">J157-I157</f>
        <v>0</v>
      </c>
      <c r="L157" s="272">
        <f t="shared" si="21"/>
        <v>0</v>
      </c>
    </row>
    <row r="158" spans="2:12" x14ac:dyDescent="0.25">
      <c r="B158" s="1483"/>
      <c r="C158" s="1474"/>
      <c r="D158" s="1464"/>
      <c r="E158" s="1438"/>
      <c r="F158" s="1616"/>
      <c r="G158" s="429" t="s">
        <v>155</v>
      </c>
      <c r="H158" s="124">
        <v>1004</v>
      </c>
      <c r="I158" s="160">
        <v>2000.155</v>
      </c>
      <c r="J158" s="160">
        <v>2000.155</v>
      </c>
      <c r="K158" s="423">
        <f t="shared" si="22"/>
        <v>0</v>
      </c>
      <c r="L158" s="424">
        <f t="shared" si="21"/>
        <v>0</v>
      </c>
    </row>
    <row r="159" spans="2:12" x14ac:dyDescent="0.25">
      <c r="B159" s="1483"/>
      <c r="C159" s="1474"/>
      <c r="D159" s="1464"/>
      <c r="E159" s="1438"/>
      <c r="F159" s="1616"/>
      <c r="G159" s="429" t="s">
        <v>175</v>
      </c>
      <c r="H159" s="124">
        <v>1009</v>
      </c>
      <c r="I159" s="160">
        <v>225.017</v>
      </c>
      <c r="J159" s="160">
        <v>225.017</v>
      </c>
      <c r="K159" s="423">
        <f t="shared" si="22"/>
        <v>0</v>
      </c>
      <c r="L159" s="424">
        <f t="shared" si="21"/>
        <v>0</v>
      </c>
    </row>
    <row r="160" spans="2:12" x14ac:dyDescent="0.25">
      <c r="B160" s="1483"/>
      <c r="C160" s="1474"/>
      <c r="D160" s="1464"/>
      <c r="E160" s="1438"/>
      <c r="F160" s="1616"/>
      <c r="G160" s="457" t="s">
        <v>23</v>
      </c>
      <c r="H160" s="124">
        <v>1009</v>
      </c>
      <c r="I160" s="160">
        <v>250.017</v>
      </c>
      <c r="J160" s="160">
        <v>250.017</v>
      </c>
      <c r="K160" s="423">
        <f t="shared" si="22"/>
        <v>0</v>
      </c>
      <c r="L160" s="424">
        <f t="shared" si="21"/>
        <v>0</v>
      </c>
    </row>
    <row r="161" spans="2:12 16384:16384" x14ac:dyDescent="0.25">
      <c r="B161" s="1483"/>
      <c r="C161" s="1474"/>
      <c r="D161" s="1464"/>
      <c r="E161" s="1438"/>
      <c r="F161" s="1616"/>
      <c r="G161" s="457" t="s">
        <v>23</v>
      </c>
      <c r="H161" s="124">
        <v>1009</v>
      </c>
      <c r="I161" s="160">
        <v>543.02800000000002</v>
      </c>
      <c r="J161" s="160">
        <v>543.02800000000002</v>
      </c>
      <c r="K161" s="423">
        <f t="shared" si="22"/>
        <v>0</v>
      </c>
      <c r="L161" s="424">
        <f t="shared" si="21"/>
        <v>0</v>
      </c>
    </row>
    <row r="162" spans="2:12 16384:16384" ht="15.75" thickBot="1" x14ac:dyDescent="0.3">
      <c r="B162" s="1476"/>
      <c r="C162" s="1478"/>
      <c r="D162" s="1484"/>
      <c r="E162" s="1587"/>
      <c r="F162" s="1617"/>
      <c r="G162" s="430" t="s">
        <v>238</v>
      </c>
      <c r="H162" s="125">
        <v>1003</v>
      </c>
      <c r="I162" s="195">
        <v>925.84</v>
      </c>
      <c r="J162" s="195">
        <v>926.42899999999997</v>
      </c>
      <c r="K162" s="462">
        <f t="shared" si="22"/>
        <v>0.58899999999994179</v>
      </c>
      <c r="L162" s="463">
        <f t="shared" si="21"/>
        <v>6.3617903741460923E-4</v>
      </c>
    </row>
    <row r="163" spans="2:12 16384:16384" ht="15.75" thickBot="1" x14ac:dyDescent="0.3">
      <c r="B163" s="1538" t="s">
        <v>242</v>
      </c>
      <c r="C163" s="1539"/>
      <c r="D163" s="1539"/>
      <c r="E163" s="1539"/>
      <c r="F163" s="1539"/>
      <c r="G163" s="1539"/>
      <c r="H163" s="1586"/>
      <c r="I163" s="194">
        <f>SUM(I155:I162)</f>
        <v>10436.535</v>
      </c>
      <c r="J163" s="194">
        <f>SUM(J155:J162)</f>
        <v>10444.049000000001</v>
      </c>
      <c r="K163" s="194">
        <f>SUM(K155:K162)</f>
        <v>-6.3360000000004675</v>
      </c>
      <c r="L163" s="253">
        <f t="shared" si="21"/>
        <v>-6.070980454720334E-4</v>
      </c>
    </row>
    <row r="164" spans="2:12 16384:16384" x14ac:dyDescent="0.25">
      <c r="B164" s="464"/>
      <c r="C164" s="465"/>
      <c r="D164" s="466"/>
      <c r="E164" s="467"/>
      <c r="F164" s="466"/>
      <c r="G164" s="466"/>
      <c r="H164" s="468"/>
      <c r="I164" s="326"/>
      <c r="J164" s="326"/>
      <c r="K164" s="352"/>
      <c r="L164" s="469"/>
    </row>
    <row r="165" spans="2:12 16384:16384" ht="15.75" thickBot="1" x14ac:dyDescent="0.3">
      <c r="B165" s="464"/>
      <c r="C165" s="465"/>
      <c r="D165" s="466"/>
      <c r="E165" s="467"/>
      <c r="F165" s="466"/>
      <c r="G165" s="466"/>
      <c r="H165" s="468"/>
      <c r="I165" s="326"/>
      <c r="J165" s="326"/>
      <c r="K165" s="352"/>
      <c r="L165" s="469"/>
    </row>
    <row r="166" spans="2:12 16384:16384" x14ac:dyDescent="0.25">
      <c r="B166" s="1475" t="s">
        <v>210</v>
      </c>
      <c r="C166" s="1473" t="s">
        <v>82</v>
      </c>
      <c r="D166" s="1463" t="s">
        <v>109</v>
      </c>
      <c r="E166" s="1479" t="s">
        <v>244</v>
      </c>
      <c r="F166" s="1434" t="s">
        <v>245</v>
      </c>
      <c r="G166" s="443" t="s">
        <v>24</v>
      </c>
      <c r="H166" s="123">
        <v>1013</v>
      </c>
      <c r="I166" s="159">
        <v>5031.88</v>
      </c>
      <c r="J166" s="159">
        <v>5041.5680000000002</v>
      </c>
      <c r="K166" s="245">
        <f>I166-J166</f>
        <v>-9.6880000000001019</v>
      </c>
      <c r="L166" s="272">
        <f>K166/J166</f>
        <v>-1.9216243835251457E-3</v>
      </c>
      <c r="XFD166" s="159"/>
    </row>
    <row r="167" spans="2:12 16384:16384" ht="15.75" thickBot="1" x14ac:dyDescent="0.3">
      <c r="B167" s="1476"/>
      <c r="C167" s="1474"/>
      <c r="D167" s="1464"/>
      <c r="E167" s="1458"/>
      <c r="F167" s="1435"/>
      <c r="G167" s="442" t="s">
        <v>23</v>
      </c>
      <c r="H167" s="502">
        <v>1006</v>
      </c>
      <c r="I167" s="186">
        <v>406.12799999999999</v>
      </c>
      <c r="J167" s="186">
        <v>406.66</v>
      </c>
      <c r="K167" s="503">
        <f>I167-J167</f>
        <v>-0.53200000000003911</v>
      </c>
      <c r="L167" s="504">
        <f>K167/J167</f>
        <v>-1.308218167511039E-3</v>
      </c>
    </row>
    <row r="168" spans="2:12 16384:16384" x14ac:dyDescent="0.25">
      <c r="B168" s="1475" t="s">
        <v>210</v>
      </c>
      <c r="C168" s="1477"/>
      <c r="D168" s="1480" t="s">
        <v>109</v>
      </c>
      <c r="E168" s="1482" t="s">
        <v>247</v>
      </c>
      <c r="F168" s="1442" t="s">
        <v>246</v>
      </c>
      <c r="G168" s="443" t="s">
        <v>24</v>
      </c>
      <c r="H168" s="123">
        <v>1007</v>
      </c>
      <c r="I168" s="159">
        <v>5498.89</v>
      </c>
      <c r="J168" s="159">
        <v>5500.6329999999998</v>
      </c>
      <c r="K168" s="245">
        <f>I168-J168</f>
        <v>-1.7429999999994834</v>
      </c>
      <c r="L168" s="272">
        <f>K168/J168</f>
        <v>-3.1687262175089366E-4</v>
      </c>
    </row>
    <row r="169" spans="2:12 16384:16384" ht="15.75" thickBot="1" x14ac:dyDescent="0.3">
      <c r="B169" s="1476"/>
      <c r="C169" s="1477"/>
      <c r="D169" s="1481"/>
      <c r="E169" s="1457"/>
      <c r="F169" s="1460"/>
      <c r="G169" s="449" t="s">
        <v>229</v>
      </c>
      <c r="H169" s="234">
        <v>1002</v>
      </c>
      <c r="I169" s="235">
        <v>1699.26</v>
      </c>
      <c r="J169" s="235">
        <v>1700.0909999999999</v>
      </c>
      <c r="K169" s="505">
        <f>I169-J169</f>
        <v>-0.83099999999990359</v>
      </c>
      <c r="L169" s="506">
        <f>K169/J169</f>
        <v>-4.887973643763208E-4</v>
      </c>
    </row>
    <row r="170" spans="2:12 16384:16384" x14ac:dyDescent="0.25">
      <c r="B170" s="1475" t="s">
        <v>235</v>
      </c>
      <c r="C170" s="1474"/>
      <c r="D170" s="1463" t="s">
        <v>116</v>
      </c>
      <c r="E170" s="1479">
        <v>42731</v>
      </c>
      <c r="F170" s="1434" t="s">
        <v>204</v>
      </c>
      <c r="G170" s="443" t="s">
        <v>23</v>
      </c>
      <c r="H170" s="123">
        <v>1006</v>
      </c>
      <c r="I170" s="159">
        <v>517.04</v>
      </c>
      <c r="J170" s="159">
        <v>515.89300000000003</v>
      </c>
      <c r="K170" s="245">
        <f>J170-I170</f>
        <v>-1.1469999999999345</v>
      </c>
      <c r="L170" s="272">
        <f>K170/I170</f>
        <v>-2.2183970292432588E-3</v>
      </c>
    </row>
    <row r="171" spans="2:12 16384:16384" x14ac:dyDescent="0.25">
      <c r="B171" s="1483"/>
      <c r="C171" s="1474"/>
      <c r="D171" s="1464"/>
      <c r="E171" s="1458"/>
      <c r="F171" s="1435"/>
      <c r="G171" s="444" t="s">
        <v>199</v>
      </c>
      <c r="H171" s="124">
        <v>1010</v>
      </c>
      <c r="I171" s="160">
        <v>500.3</v>
      </c>
      <c r="J171" s="160">
        <v>497.95499999999998</v>
      </c>
      <c r="K171" s="369">
        <f>J171-I171</f>
        <v>-2.3450000000000273</v>
      </c>
      <c r="L171" s="379">
        <f>K171/I171</f>
        <v>-4.6871876873876223E-3</v>
      </c>
    </row>
    <row r="172" spans="2:12 16384:16384" x14ac:dyDescent="0.25">
      <c r="B172" s="1483"/>
      <c r="C172" s="1474"/>
      <c r="D172" s="1464"/>
      <c r="E172" s="1458"/>
      <c r="F172" s="1435"/>
      <c r="G172" s="444" t="s">
        <v>23</v>
      </c>
      <c r="H172" s="234">
        <v>1009</v>
      </c>
      <c r="I172" s="160">
        <v>1225.124</v>
      </c>
      <c r="J172" s="160">
        <v>1225.124</v>
      </c>
      <c r="K172" s="369">
        <f>J172-I172</f>
        <v>0</v>
      </c>
      <c r="L172" s="379">
        <f>K172/I172</f>
        <v>0</v>
      </c>
    </row>
    <row r="173" spans="2:12 16384:16384" x14ac:dyDescent="0.25">
      <c r="B173" s="1483"/>
      <c r="C173" s="1474"/>
      <c r="D173" s="1464"/>
      <c r="E173" s="1458"/>
      <c r="F173" s="1435"/>
      <c r="G173" s="444" t="s">
        <v>24</v>
      </c>
      <c r="H173" s="234">
        <v>1008</v>
      </c>
      <c r="I173" s="160">
        <v>2000.133</v>
      </c>
      <c r="J173" s="160">
        <v>2000.133</v>
      </c>
      <c r="K173" s="369">
        <f>J173-I173</f>
        <v>0</v>
      </c>
      <c r="L173" s="379">
        <f>K173/I173</f>
        <v>0</v>
      </c>
    </row>
    <row r="174" spans="2:12 16384:16384" ht="15.75" thickBot="1" x14ac:dyDescent="0.3">
      <c r="B174" s="1476"/>
      <c r="C174" s="1478"/>
      <c r="D174" s="1484"/>
      <c r="E174" s="1485"/>
      <c r="F174" s="1486"/>
      <c r="G174" s="445" t="s">
        <v>24</v>
      </c>
      <c r="H174" s="125">
        <v>1011</v>
      </c>
      <c r="I174" s="161">
        <v>3064.1089999999999</v>
      </c>
      <c r="J174" s="161">
        <v>3064.1089999999999</v>
      </c>
      <c r="K174" s="385">
        <f>J174-I174</f>
        <v>0</v>
      </c>
      <c r="L174" s="386">
        <f>K174/I174</f>
        <v>0</v>
      </c>
    </row>
    <row r="175" spans="2:12 16384:16384" ht="15.75" hidden="1" customHeight="1" thickBot="1" x14ac:dyDescent="0.3">
      <c r="B175" s="451"/>
      <c r="C175" s="450"/>
      <c r="D175" s="446"/>
      <c r="E175" s="447"/>
      <c r="F175" s="448"/>
      <c r="G175" s="448"/>
      <c r="H175" s="502"/>
      <c r="I175" s="172"/>
      <c r="J175" s="172"/>
      <c r="K175" s="172"/>
      <c r="L175" s="501"/>
    </row>
    <row r="176" spans="2:12 16384:16384" ht="15.75" hidden="1" customHeight="1" thickBot="1" x14ac:dyDescent="0.3">
      <c r="B176" s="452"/>
      <c r="C176" s="453"/>
      <c r="D176" s="454"/>
      <c r="E176" s="455"/>
      <c r="F176" s="456"/>
      <c r="G176" s="456"/>
      <c r="H176" s="234"/>
      <c r="I176" s="160"/>
      <c r="J176" s="160"/>
      <c r="K176" s="160"/>
      <c r="L176" s="270"/>
    </row>
    <row r="177" spans="2:12" ht="15.75" thickBot="1" x14ac:dyDescent="0.3">
      <c r="B177" s="1538" t="s">
        <v>248</v>
      </c>
      <c r="C177" s="1539"/>
      <c r="D177" s="1539"/>
      <c r="E177" s="1539"/>
      <c r="F177" s="1539"/>
      <c r="G177" s="1539"/>
      <c r="H177" s="1586"/>
      <c r="I177" s="269">
        <f>SUM(I166:I174)</f>
        <v>19942.864000000001</v>
      </c>
      <c r="J177" s="194">
        <f>SUM(J166:J174)</f>
        <v>19952.166000000001</v>
      </c>
      <c r="K177" s="194">
        <f>SUM(K166:K174)</f>
        <v>-16.28599999999949</v>
      </c>
      <c r="L177" s="253">
        <f>K177/I177</f>
        <v>-8.1663295703162232E-4</v>
      </c>
    </row>
  </sheetData>
  <mergeCells count="211">
    <mergeCell ref="B157:B162"/>
    <mergeCell ref="D157:D162"/>
    <mergeCell ref="E157:E162"/>
    <mergeCell ref="F157:F162"/>
    <mergeCell ref="B163:H163"/>
    <mergeCell ref="C155:C162"/>
    <mergeCell ref="N102:N103"/>
    <mergeCell ref="O102:O103"/>
    <mergeCell ref="B90:B91"/>
    <mergeCell ref="C90:C98"/>
    <mergeCell ref="D90:D91"/>
    <mergeCell ref="E90:E91"/>
    <mergeCell ref="F90:F91"/>
    <mergeCell ref="G90:G91"/>
    <mergeCell ref="B147:B151"/>
    <mergeCell ref="C142:C151"/>
    <mergeCell ref="D147:D151"/>
    <mergeCell ref="E147:E151"/>
    <mergeCell ref="F147:F151"/>
    <mergeCell ref="E128:E130"/>
    <mergeCell ref="D128:D130"/>
    <mergeCell ref="G128:G129"/>
    <mergeCell ref="D131:D132"/>
    <mergeCell ref="F131:F132"/>
    <mergeCell ref="E85:E86"/>
    <mergeCell ref="B119:B120"/>
    <mergeCell ref="D106:D111"/>
    <mergeCell ref="F106:F111"/>
    <mergeCell ref="D119:D120"/>
    <mergeCell ref="E119:E120"/>
    <mergeCell ref="F119:F120"/>
    <mergeCell ref="G119:G120"/>
    <mergeCell ref="C115:C124"/>
    <mergeCell ref="E92:E94"/>
    <mergeCell ref="F92:F94"/>
    <mergeCell ref="B101:H101"/>
    <mergeCell ref="B92:B94"/>
    <mergeCell ref="D92:D94"/>
    <mergeCell ref="B95:B98"/>
    <mergeCell ref="D25:D26"/>
    <mergeCell ref="E25:E26"/>
    <mergeCell ref="F25:F26"/>
    <mergeCell ref="B27:H27"/>
    <mergeCell ref="E44:E49"/>
    <mergeCell ref="D44:D49"/>
    <mergeCell ref="B46:B49"/>
    <mergeCell ref="E30:E32"/>
    <mergeCell ref="F30:F32"/>
    <mergeCell ref="G30:G32"/>
    <mergeCell ref="B40:B41"/>
    <mergeCell ref="D40:D41"/>
    <mergeCell ref="E40:E41"/>
    <mergeCell ref="F40:F41"/>
    <mergeCell ref="G40:G41"/>
    <mergeCell ref="B42:B43"/>
    <mergeCell ref="D42:D43"/>
    <mergeCell ref="E42:E43"/>
    <mergeCell ref="F42:F43"/>
    <mergeCell ref="B38:B39"/>
    <mergeCell ref="G33:G34"/>
    <mergeCell ref="F33:F39"/>
    <mergeCell ref="B44:B45"/>
    <mergeCell ref="G46:G47"/>
    <mergeCell ref="F4:F5"/>
    <mergeCell ref="G4:G5"/>
    <mergeCell ref="E4:E5"/>
    <mergeCell ref="D4:D5"/>
    <mergeCell ref="B152:H152"/>
    <mergeCell ref="G72:G74"/>
    <mergeCell ref="B76:B77"/>
    <mergeCell ref="D76:D77"/>
    <mergeCell ref="E76:E77"/>
    <mergeCell ref="F76:F77"/>
    <mergeCell ref="B23:B24"/>
    <mergeCell ref="B133:H133"/>
    <mergeCell ref="B135:B138"/>
    <mergeCell ref="D135:D138"/>
    <mergeCell ref="E135:E138"/>
    <mergeCell ref="F135:F138"/>
    <mergeCell ref="B143:B146"/>
    <mergeCell ref="D143:D146"/>
    <mergeCell ref="E143:E146"/>
    <mergeCell ref="F143:F146"/>
    <mergeCell ref="G144:G146"/>
    <mergeCell ref="F116:F118"/>
    <mergeCell ref="G116:G118"/>
    <mergeCell ref="F23:F24"/>
    <mergeCell ref="G48:G49"/>
    <mergeCell ref="G50:G51"/>
    <mergeCell ref="F50:F51"/>
    <mergeCell ref="E50:E51"/>
    <mergeCell ref="D50:D51"/>
    <mergeCell ref="B50:B51"/>
    <mergeCell ref="B177:H177"/>
    <mergeCell ref="E131:E132"/>
    <mergeCell ref="G131:G132"/>
    <mergeCell ref="B128:B130"/>
    <mergeCell ref="C128:C132"/>
    <mergeCell ref="B131:B132"/>
    <mergeCell ref="B112:H112"/>
    <mergeCell ref="B78:B84"/>
    <mergeCell ref="D78:D84"/>
    <mergeCell ref="E78:E84"/>
    <mergeCell ref="F78:F84"/>
    <mergeCell ref="G78:G79"/>
    <mergeCell ref="G80:G82"/>
    <mergeCell ref="F85:F86"/>
    <mergeCell ref="B85:B86"/>
    <mergeCell ref="D85:D86"/>
    <mergeCell ref="F128:F130"/>
    <mergeCell ref="B89:H89"/>
    <mergeCell ref="B125:H125"/>
    <mergeCell ref="D95:D98"/>
    <mergeCell ref="E95:E98"/>
    <mergeCell ref="F95:F98"/>
    <mergeCell ref="G95:G96"/>
    <mergeCell ref="G97:G98"/>
    <mergeCell ref="B99:H99"/>
    <mergeCell ref="E102:E103"/>
    <mergeCell ref="B121:B123"/>
    <mergeCell ref="D121:D123"/>
    <mergeCell ref="E121:E123"/>
    <mergeCell ref="F121:F123"/>
    <mergeCell ref="B116:B118"/>
    <mergeCell ref="D116:D118"/>
    <mergeCell ref="E116:E118"/>
    <mergeCell ref="B2:L2"/>
    <mergeCell ref="B4:B5"/>
    <mergeCell ref="B17:H17"/>
    <mergeCell ref="B19:B22"/>
    <mergeCell ref="C19:C26"/>
    <mergeCell ref="D19:D22"/>
    <mergeCell ref="E19:E22"/>
    <mergeCell ref="F19:F22"/>
    <mergeCell ref="B25:B26"/>
    <mergeCell ref="G13:G15"/>
    <mergeCell ref="B13:B16"/>
    <mergeCell ref="C4:C16"/>
    <mergeCell ref="D13:D16"/>
    <mergeCell ref="E13:E16"/>
    <mergeCell ref="F13:F16"/>
    <mergeCell ref="G6:G9"/>
    <mergeCell ref="G11:G12"/>
    <mergeCell ref="G19:G20"/>
    <mergeCell ref="G21:G22"/>
    <mergeCell ref="B6:B12"/>
    <mergeCell ref="F6:F12"/>
    <mergeCell ref="E6:E12"/>
    <mergeCell ref="D23:D24"/>
    <mergeCell ref="E23:E24"/>
    <mergeCell ref="D6:D12"/>
    <mergeCell ref="D33:D39"/>
    <mergeCell ref="B33:B37"/>
    <mergeCell ref="G63:G64"/>
    <mergeCell ref="F63:F69"/>
    <mergeCell ref="E63:E69"/>
    <mergeCell ref="D63:D69"/>
    <mergeCell ref="B63:B69"/>
    <mergeCell ref="C54:C69"/>
    <mergeCell ref="F44:F49"/>
    <mergeCell ref="D30:D32"/>
    <mergeCell ref="B52:H52"/>
    <mergeCell ref="E54:E56"/>
    <mergeCell ref="F54:F56"/>
    <mergeCell ref="D54:D56"/>
    <mergeCell ref="B54:B56"/>
    <mergeCell ref="G54:G56"/>
    <mergeCell ref="F59:F62"/>
    <mergeCell ref="E59:E62"/>
    <mergeCell ref="D59:D62"/>
    <mergeCell ref="B59:B62"/>
    <mergeCell ref="E33:E39"/>
    <mergeCell ref="C30:C51"/>
    <mergeCell ref="B30:B32"/>
    <mergeCell ref="J102:J103"/>
    <mergeCell ref="K102:K103"/>
    <mergeCell ref="L102:L103"/>
    <mergeCell ref="B104:B105"/>
    <mergeCell ref="D104:D105"/>
    <mergeCell ref="E104:E105"/>
    <mergeCell ref="F104:F105"/>
    <mergeCell ref="G104:G105"/>
    <mergeCell ref="B70:H70"/>
    <mergeCell ref="F72:F74"/>
    <mergeCell ref="C102:C111"/>
    <mergeCell ref="I102:I103"/>
    <mergeCell ref="B87:H87"/>
    <mergeCell ref="C72:C86"/>
    <mergeCell ref="B72:B74"/>
    <mergeCell ref="D72:D74"/>
    <mergeCell ref="E106:E111"/>
    <mergeCell ref="E72:E74"/>
    <mergeCell ref="D102:D103"/>
    <mergeCell ref="B102:B103"/>
    <mergeCell ref="F102:F103"/>
    <mergeCell ref="G102:G103"/>
    <mergeCell ref="H102:H103"/>
    <mergeCell ref="B106:B111"/>
    <mergeCell ref="B166:B167"/>
    <mergeCell ref="C166:C174"/>
    <mergeCell ref="D166:D167"/>
    <mergeCell ref="E166:E167"/>
    <mergeCell ref="F166:F167"/>
    <mergeCell ref="B168:B169"/>
    <mergeCell ref="D168:D169"/>
    <mergeCell ref="E168:E169"/>
    <mergeCell ref="F168:F169"/>
    <mergeCell ref="B170:B174"/>
    <mergeCell ref="D170:D174"/>
    <mergeCell ref="E170:E174"/>
    <mergeCell ref="F170:F174"/>
  </mergeCells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XFD233"/>
  <sheetViews>
    <sheetView zoomScaleNormal="100" workbookViewId="0">
      <pane xSplit="12" ySplit="3" topLeftCell="M114" activePane="bottomRight" state="frozen"/>
      <selection pane="topRight" activeCell="L1" sqref="L1"/>
      <selection pane="bottomLeft" activeCell="A3" sqref="A3"/>
      <selection pane="bottomRight" activeCell="J231" sqref="J231"/>
    </sheetView>
  </sheetViews>
  <sheetFormatPr baseColWidth="10" defaultRowHeight="15" x14ac:dyDescent="0.25"/>
  <cols>
    <col min="1" max="1" width="3.28515625" customWidth="1"/>
    <col min="2" max="2" width="16.85546875" customWidth="1"/>
    <col min="3" max="3" width="12" customWidth="1"/>
    <col min="4" max="4" width="12.42578125" customWidth="1"/>
    <col min="6" max="6" width="20.85546875" customWidth="1"/>
    <col min="7" max="7" width="17.7109375" bestFit="1" customWidth="1"/>
    <col min="8" max="8" width="15.5703125" bestFit="1" customWidth="1"/>
    <col min="9" max="9" width="14.42578125" customWidth="1"/>
    <col min="10" max="10" width="13.140625" customWidth="1"/>
    <col min="11" max="11" width="14" customWidth="1"/>
  </cols>
  <sheetData>
    <row r="1" spans="2:12" ht="15.75" thickBot="1" x14ac:dyDescent="0.3"/>
    <row r="2" spans="2:12" ht="27" customHeight="1" thickBot="1" x14ac:dyDescent="0.3">
      <c r="B2" s="1409" t="s">
        <v>148</v>
      </c>
      <c r="C2" s="1410"/>
      <c r="D2" s="1410"/>
      <c r="E2" s="1410"/>
      <c r="F2" s="1410"/>
      <c r="G2" s="1410"/>
      <c r="H2" s="1410"/>
      <c r="I2" s="1410"/>
      <c r="J2" s="1410"/>
      <c r="K2" s="1410"/>
      <c r="L2" s="1411"/>
    </row>
    <row r="3" spans="2:12" ht="47.25" customHeight="1" thickBot="1" x14ac:dyDescent="0.3">
      <c r="B3" s="110" t="s">
        <v>103</v>
      </c>
      <c r="C3" s="111" t="s">
        <v>2</v>
      </c>
      <c r="D3" s="111" t="s">
        <v>108</v>
      </c>
      <c r="E3" s="112" t="s">
        <v>107</v>
      </c>
      <c r="F3" s="112" t="s">
        <v>4</v>
      </c>
      <c r="G3" s="112" t="s">
        <v>5</v>
      </c>
      <c r="H3" s="112" t="s">
        <v>7</v>
      </c>
      <c r="I3" s="113" t="s">
        <v>105</v>
      </c>
      <c r="J3" s="113" t="s">
        <v>104</v>
      </c>
      <c r="K3" s="113" t="s">
        <v>106</v>
      </c>
      <c r="L3" s="114" t="s">
        <v>11</v>
      </c>
    </row>
    <row r="4" spans="2:12" ht="15" customHeight="1" x14ac:dyDescent="0.25">
      <c r="B4" s="1663" t="s">
        <v>249</v>
      </c>
      <c r="C4" s="1607" t="s">
        <v>97</v>
      </c>
      <c r="D4" s="1665" t="s">
        <v>109</v>
      </c>
      <c r="E4" s="1495" t="s">
        <v>250</v>
      </c>
      <c r="F4" s="1667" t="s">
        <v>251</v>
      </c>
      <c r="G4" s="1667" t="s">
        <v>24</v>
      </c>
      <c r="H4" s="149">
        <v>1007</v>
      </c>
      <c r="I4" s="120">
        <v>6765.4</v>
      </c>
      <c r="J4" s="120">
        <v>6774.3029999999999</v>
      </c>
      <c r="K4" s="507">
        <f>I4-J4</f>
        <v>-8.9030000000002474</v>
      </c>
      <c r="L4" s="121">
        <f>K4/I4</f>
        <v>-1.3159606231708766E-3</v>
      </c>
    </row>
    <row r="5" spans="2:12" ht="15.75" thickBot="1" x14ac:dyDescent="0.3">
      <c r="B5" s="1664"/>
      <c r="C5" s="1608"/>
      <c r="D5" s="1666"/>
      <c r="E5" s="1577"/>
      <c r="F5" s="1668"/>
      <c r="G5" s="1668"/>
      <c r="H5" s="152">
        <v>1013</v>
      </c>
      <c r="I5" s="509">
        <v>1233.76</v>
      </c>
      <c r="J5" s="509">
        <v>1236.3330000000001</v>
      </c>
      <c r="K5" s="508">
        <f>I5-J5</f>
        <v>-2.5730000000000928</v>
      </c>
      <c r="L5" s="180">
        <f>K5/I5</f>
        <v>-2.0854947477630115E-3</v>
      </c>
    </row>
    <row r="6" spans="2:12" x14ac:dyDescent="0.25">
      <c r="B6" s="1557" t="s">
        <v>12</v>
      </c>
      <c r="C6" s="1608"/>
      <c r="D6" s="1595" t="s">
        <v>116</v>
      </c>
      <c r="E6" s="1370">
        <v>42747</v>
      </c>
      <c r="F6" s="1372" t="s">
        <v>255</v>
      </c>
      <c r="G6" s="1569" t="s">
        <v>24</v>
      </c>
      <c r="H6" s="141">
        <v>1008</v>
      </c>
      <c r="I6" s="510">
        <v>2497.3780000000002</v>
      </c>
      <c r="J6" s="510">
        <v>2497.3780000000002</v>
      </c>
      <c r="K6" s="285">
        <f>J6-I6</f>
        <v>0</v>
      </c>
      <c r="L6" s="198">
        <f>K6/J6</f>
        <v>0</v>
      </c>
    </row>
    <row r="7" spans="2:12" ht="15.75" thickBot="1" x14ac:dyDescent="0.3">
      <c r="B7" s="1664"/>
      <c r="C7" s="1608"/>
      <c r="D7" s="1670"/>
      <c r="E7" s="1426"/>
      <c r="F7" s="1419"/>
      <c r="G7" s="1668"/>
      <c r="H7" s="152">
        <v>1013</v>
      </c>
      <c r="I7" s="292">
        <v>1504.864</v>
      </c>
      <c r="J7" s="292">
        <v>1504.864</v>
      </c>
      <c r="K7" s="508">
        <f>J7-I7</f>
        <v>0</v>
      </c>
      <c r="L7" s="180">
        <f>K7/J7</f>
        <v>0</v>
      </c>
    </row>
    <row r="8" spans="2:12" ht="15" customHeight="1" x14ac:dyDescent="0.25">
      <c r="B8" s="1663" t="s">
        <v>249</v>
      </c>
      <c r="C8" s="1608"/>
      <c r="D8" s="1665" t="s">
        <v>109</v>
      </c>
      <c r="E8" s="1495" t="s">
        <v>252</v>
      </c>
      <c r="F8" s="1667" t="s">
        <v>254</v>
      </c>
      <c r="G8" s="1667" t="s">
        <v>24</v>
      </c>
      <c r="H8" s="149">
        <v>1012</v>
      </c>
      <c r="I8" s="120">
        <v>2992.83</v>
      </c>
      <c r="J8" s="120">
        <v>2994.3789999999999</v>
      </c>
      <c r="K8" s="507">
        <f>I8-J8</f>
        <v>-1.5489999999999782</v>
      </c>
      <c r="L8" s="121">
        <f t="shared" ref="L8:L14" si="0">K8/I8</f>
        <v>-5.1757032641345417E-4</v>
      </c>
    </row>
    <row r="9" spans="2:12" ht="15.75" thickBot="1" x14ac:dyDescent="0.3">
      <c r="B9" s="1664"/>
      <c r="C9" s="1608"/>
      <c r="D9" s="1666"/>
      <c r="E9" s="1577"/>
      <c r="F9" s="1668"/>
      <c r="G9" s="1668"/>
      <c r="H9" s="152">
        <v>1013</v>
      </c>
      <c r="I9" s="509">
        <v>1006.22</v>
      </c>
      <c r="J9" s="509">
        <v>1013.119</v>
      </c>
      <c r="K9" s="508">
        <f>I9-J9</f>
        <v>-6.8990000000000009</v>
      </c>
      <c r="L9" s="180">
        <f t="shared" si="0"/>
        <v>-6.8563534813460281E-3</v>
      </c>
    </row>
    <row r="10" spans="2:12" x14ac:dyDescent="0.25">
      <c r="B10" s="1663" t="s">
        <v>12</v>
      </c>
      <c r="C10" s="1608"/>
      <c r="D10" s="1669" t="s">
        <v>116</v>
      </c>
      <c r="E10" s="1376">
        <v>42762</v>
      </c>
      <c r="F10" s="1378" t="s">
        <v>88</v>
      </c>
      <c r="G10" s="1648" t="s">
        <v>24</v>
      </c>
      <c r="H10" s="149">
        <v>1011</v>
      </c>
      <c r="I10" s="120">
        <v>2039.8140000000001</v>
      </c>
      <c r="J10" s="120">
        <v>2039.8140000000001</v>
      </c>
      <c r="K10" s="507">
        <f>I10-J10</f>
        <v>0</v>
      </c>
      <c r="L10" s="511">
        <f t="shared" si="0"/>
        <v>0</v>
      </c>
    </row>
    <row r="11" spans="2:12" x14ac:dyDescent="0.25">
      <c r="B11" s="1558"/>
      <c r="C11" s="1608"/>
      <c r="D11" s="1522"/>
      <c r="E11" s="1377"/>
      <c r="F11" s="1379"/>
      <c r="G11" s="1421"/>
      <c r="H11" s="115">
        <v>1013</v>
      </c>
      <c r="I11" s="117">
        <v>5020.2250000000004</v>
      </c>
      <c r="J11" s="117">
        <v>5020.2250000000004</v>
      </c>
      <c r="K11" s="285">
        <f>I11-J11</f>
        <v>0</v>
      </c>
      <c r="L11" s="282">
        <f t="shared" si="0"/>
        <v>0</v>
      </c>
    </row>
    <row r="12" spans="2:12" x14ac:dyDescent="0.25">
      <c r="B12" s="1558"/>
      <c r="C12" s="1608"/>
      <c r="D12" s="1522"/>
      <c r="E12" s="1377"/>
      <c r="F12" s="1379"/>
      <c r="G12" s="498" t="s">
        <v>23</v>
      </c>
      <c r="H12" s="115">
        <v>1009</v>
      </c>
      <c r="I12" s="117">
        <v>1566.6289999999999</v>
      </c>
      <c r="J12" s="117">
        <v>1566.33</v>
      </c>
      <c r="K12" s="285">
        <f>J12-I12</f>
        <v>-0.29899999999997817</v>
      </c>
      <c r="L12" s="282">
        <f t="shared" si="0"/>
        <v>-1.9085565248695013E-4</v>
      </c>
    </row>
    <row r="13" spans="2:12" ht="15.75" thickBot="1" x14ac:dyDescent="0.3">
      <c r="B13" s="1664"/>
      <c r="C13" s="1609"/>
      <c r="D13" s="1670"/>
      <c r="E13" s="1516"/>
      <c r="F13" s="1638"/>
      <c r="G13" s="512" t="s">
        <v>253</v>
      </c>
      <c r="H13" s="152">
        <v>1001</v>
      </c>
      <c r="I13" s="509">
        <v>257.86</v>
      </c>
      <c r="J13" s="509">
        <v>255.4</v>
      </c>
      <c r="K13" s="508">
        <f>J13-I13</f>
        <v>-2.460000000000008</v>
      </c>
      <c r="L13" s="513">
        <f t="shared" si="0"/>
        <v>-9.540060497944652E-3</v>
      </c>
    </row>
    <row r="14" spans="2:12" ht="15.75" thickBot="1" x14ac:dyDescent="0.3">
      <c r="B14" s="1538" t="s">
        <v>122</v>
      </c>
      <c r="C14" s="1539"/>
      <c r="D14" s="1539"/>
      <c r="E14" s="1539"/>
      <c r="F14" s="1539"/>
      <c r="G14" s="1539"/>
      <c r="H14" s="1540"/>
      <c r="I14" s="290">
        <f>SUM(I4:I13)</f>
        <v>24884.980000000003</v>
      </c>
      <c r="J14" s="291">
        <f>SUM(J4:J13)</f>
        <v>24902.145000000004</v>
      </c>
      <c r="K14" s="294">
        <f>SUM(K4:K13)</f>
        <v>-22.683000000000305</v>
      </c>
      <c r="L14" s="253">
        <f t="shared" si="0"/>
        <v>-9.1151369219506318E-4</v>
      </c>
    </row>
    <row r="15" spans="2:12" ht="4.5" customHeight="1" thickBot="1" x14ac:dyDescent="0.3">
      <c r="B15" s="491"/>
      <c r="C15" s="499"/>
      <c r="D15" s="499"/>
      <c r="E15" s="499"/>
      <c r="F15" s="499"/>
      <c r="G15" s="499"/>
      <c r="H15" s="499"/>
      <c r="I15" s="144"/>
      <c r="J15" s="145"/>
      <c r="K15" s="155"/>
      <c r="L15" s="522"/>
    </row>
    <row r="16" spans="2:12" x14ac:dyDescent="0.25">
      <c r="B16" s="1657" t="s">
        <v>256</v>
      </c>
      <c r="C16" s="1649" t="s">
        <v>16</v>
      </c>
      <c r="D16" s="1547" t="s">
        <v>109</v>
      </c>
      <c r="E16" s="1541" t="s">
        <v>257</v>
      </c>
      <c r="F16" s="1371" t="s">
        <v>258</v>
      </c>
      <c r="G16" s="1371" t="s">
        <v>24</v>
      </c>
      <c r="H16" s="149">
        <v>1002</v>
      </c>
      <c r="I16" s="159">
        <v>1682.22</v>
      </c>
      <c r="J16" s="159">
        <v>1682.5419999999999</v>
      </c>
      <c r="K16" s="159">
        <f>I16-J16</f>
        <v>-0.32199999999988904</v>
      </c>
      <c r="L16" s="121">
        <f>K16/I16</f>
        <v>-1.9141372709864882E-4</v>
      </c>
    </row>
    <row r="17" spans="2:12" ht="15.75" thickBot="1" x14ac:dyDescent="0.3">
      <c r="B17" s="1565"/>
      <c r="C17" s="1650"/>
      <c r="D17" s="1549"/>
      <c r="E17" s="1543"/>
      <c r="F17" s="1546"/>
      <c r="G17" s="1546"/>
      <c r="H17" s="308">
        <v>1003</v>
      </c>
      <c r="I17" s="195">
        <v>789.87</v>
      </c>
      <c r="J17" s="195">
        <v>790.80700000000002</v>
      </c>
      <c r="K17" s="161">
        <f>I17-J17</f>
        <v>-0.93700000000001182</v>
      </c>
      <c r="L17" s="257">
        <f>K17/I17</f>
        <v>-1.186271158545092E-3</v>
      </c>
    </row>
    <row r="18" spans="2:12" ht="33" customHeight="1" thickBot="1" x14ac:dyDescent="0.3">
      <c r="B18" s="521" t="s">
        <v>259</v>
      </c>
      <c r="C18" s="1650"/>
      <c r="D18" s="536" t="s">
        <v>109</v>
      </c>
      <c r="E18" s="523" t="s">
        <v>261</v>
      </c>
      <c r="F18" s="262" t="s">
        <v>222</v>
      </c>
      <c r="G18" s="262" t="s">
        <v>260</v>
      </c>
      <c r="H18" s="524">
        <v>1004</v>
      </c>
      <c r="I18" s="398">
        <v>2498.9899999999998</v>
      </c>
      <c r="J18" s="398">
        <v>2506.4850000000001</v>
      </c>
      <c r="K18" s="398">
        <f>I18-J18</f>
        <v>-7.4950000000003456</v>
      </c>
      <c r="L18" s="525">
        <f>K18/I18</f>
        <v>-2.9992116815194723E-3</v>
      </c>
    </row>
    <row r="19" spans="2:12" ht="34.5" customHeight="1" thickBot="1" x14ac:dyDescent="0.3">
      <c r="B19" s="535" t="s">
        <v>210</v>
      </c>
      <c r="C19" s="1650"/>
      <c r="D19" s="520" t="s">
        <v>109</v>
      </c>
      <c r="E19" s="529" t="s">
        <v>263</v>
      </c>
      <c r="F19" s="530" t="s">
        <v>262</v>
      </c>
      <c r="G19" s="517" t="s">
        <v>24</v>
      </c>
      <c r="H19" s="531">
        <v>1007</v>
      </c>
      <c r="I19" s="526">
        <v>5001.1099999999997</v>
      </c>
      <c r="J19" s="526">
        <v>5009.7190000000001</v>
      </c>
      <c r="K19" s="526">
        <f>I19-J19</f>
        <v>-8.6090000000003783</v>
      </c>
      <c r="L19" s="527">
        <f>K19/I19</f>
        <v>-1.7214178452384329E-3</v>
      </c>
    </row>
    <row r="20" spans="2:12" x14ac:dyDescent="0.25">
      <c r="B20" s="1657" t="s">
        <v>264</v>
      </c>
      <c r="C20" s="1651"/>
      <c r="D20" s="1661" t="s">
        <v>116</v>
      </c>
      <c r="E20" s="1495">
        <v>42781</v>
      </c>
      <c r="F20" s="1393" t="s">
        <v>124</v>
      </c>
      <c r="G20" s="1393" t="s">
        <v>24</v>
      </c>
      <c r="H20" s="518">
        <v>1008</v>
      </c>
      <c r="I20" s="159">
        <v>4965.268</v>
      </c>
      <c r="J20" s="159">
        <v>4965.268</v>
      </c>
      <c r="K20" s="532">
        <f>J20-I20</f>
        <v>0</v>
      </c>
      <c r="L20" s="121">
        <f t="shared" ref="L20:L27" si="1">K20/I20</f>
        <v>0</v>
      </c>
    </row>
    <row r="21" spans="2:12" x14ac:dyDescent="0.25">
      <c r="B21" s="1564"/>
      <c r="C21" s="1651"/>
      <c r="D21" s="1662"/>
      <c r="E21" s="1576"/>
      <c r="F21" s="1394"/>
      <c r="G21" s="1394"/>
      <c r="H21" s="519">
        <v>1011</v>
      </c>
      <c r="I21" s="160">
        <v>1971.223</v>
      </c>
      <c r="J21" s="160">
        <v>1971.223</v>
      </c>
      <c r="K21" s="528">
        <f t="shared" ref="K21:K27" si="2">J21-I21</f>
        <v>0</v>
      </c>
      <c r="L21" s="122">
        <f t="shared" si="1"/>
        <v>0</v>
      </c>
    </row>
    <row r="22" spans="2:12" x14ac:dyDescent="0.25">
      <c r="B22" s="1564"/>
      <c r="C22" s="1651"/>
      <c r="D22" s="1662"/>
      <c r="E22" s="1576"/>
      <c r="F22" s="1394"/>
      <c r="G22" s="515" t="s">
        <v>265</v>
      </c>
      <c r="H22" s="519">
        <v>1001</v>
      </c>
      <c r="I22" s="160">
        <v>397.96699999999998</v>
      </c>
      <c r="J22" s="160">
        <v>397.96699999999998</v>
      </c>
      <c r="K22" s="528">
        <f t="shared" si="2"/>
        <v>0</v>
      </c>
      <c r="L22" s="122">
        <f t="shared" si="1"/>
        <v>0</v>
      </c>
    </row>
    <row r="23" spans="2:12" x14ac:dyDescent="0.25">
      <c r="B23" s="1564"/>
      <c r="C23" s="1651"/>
      <c r="D23" s="1662"/>
      <c r="E23" s="1576"/>
      <c r="F23" s="1394"/>
      <c r="G23" s="1394" t="s">
        <v>23</v>
      </c>
      <c r="H23" s="519">
        <v>1006</v>
      </c>
      <c r="I23" s="160">
        <v>1263.9000000000001</v>
      </c>
      <c r="J23" s="160">
        <v>1268.7429999999999</v>
      </c>
      <c r="K23" s="528">
        <f t="shared" si="2"/>
        <v>4.8429999999998472</v>
      </c>
      <c r="L23" s="122">
        <f t="shared" si="1"/>
        <v>3.831790489753815E-3</v>
      </c>
    </row>
    <row r="24" spans="2:12" x14ac:dyDescent="0.25">
      <c r="B24" s="1564"/>
      <c r="C24" s="1651"/>
      <c r="D24" s="1662"/>
      <c r="E24" s="1576"/>
      <c r="F24" s="1394"/>
      <c r="G24" s="1394"/>
      <c r="H24" s="519">
        <v>1003</v>
      </c>
      <c r="I24" s="160">
        <v>300.93799999999999</v>
      </c>
      <c r="J24" s="160">
        <v>300.93799999999999</v>
      </c>
      <c r="K24" s="528">
        <f t="shared" si="2"/>
        <v>0</v>
      </c>
      <c r="L24" s="122">
        <f t="shared" si="1"/>
        <v>0</v>
      </c>
    </row>
    <row r="25" spans="2:12" ht="15.75" thickBot="1" x14ac:dyDescent="0.3">
      <c r="B25" s="1565"/>
      <c r="C25" s="1651"/>
      <c r="D25" s="1656"/>
      <c r="E25" s="1577"/>
      <c r="F25" s="1419"/>
      <c r="G25" s="516" t="s">
        <v>253</v>
      </c>
      <c r="H25" s="391">
        <v>1010</v>
      </c>
      <c r="I25" s="161">
        <v>257.73</v>
      </c>
      <c r="J25" s="161">
        <v>255.93100000000001</v>
      </c>
      <c r="K25" s="533">
        <f t="shared" si="2"/>
        <v>-1.7990000000000066</v>
      </c>
      <c r="L25" s="180">
        <f t="shared" si="1"/>
        <v>-6.9801730493151996E-3</v>
      </c>
    </row>
    <row r="26" spans="2:12" ht="15.75" thickBot="1" x14ac:dyDescent="0.3">
      <c r="B26" s="1653" t="s">
        <v>12</v>
      </c>
      <c r="C26" s="1651"/>
      <c r="D26" s="1655" t="s">
        <v>116</v>
      </c>
      <c r="E26" s="1370">
        <v>42790</v>
      </c>
      <c r="F26" s="1379" t="s">
        <v>266</v>
      </c>
      <c r="G26" s="514" t="s">
        <v>24</v>
      </c>
      <c r="H26" s="131">
        <v>1007</v>
      </c>
      <c r="I26" s="172">
        <v>1997.954</v>
      </c>
      <c r="J26" s="172">
        <v>1997.954</v>
      </c>
      <c r="K26" s="534">
        <f t="shared" si="2"/>
        <v>0</v>
      </c>
      <c r="L26" s="198">
        <f t="shared" si="1"/>
        <v>0</v>
      </c>
    </row>
    <row r="27" spans="2:12" ht="15.75" thickBot="1" x14ac:dyDescent="0.3">
      <c r="B27" s="1654"/>
      <c r="C27" s="1652"/>
      <c r="D27" s="1656"/>
      <c r="E27" s="1423"/>
      <c r="F27" s="1638"/>
      <c r="G27" s="496" t="s">
        <v>23</v>
      </c>
      <c r="H27" s="152">
        <v>1003</v>
      </c>
      <c r="I27" s="161">
        <v>199.87700000000001</v>
      </c>
      <c r="J27" s="161">
        <v>199.87700000000001</v>
      </c>
      <c r="K27" s="532">
        <f t="shared" si="2"/>
        <v>0</v>
      </c>
      <c r="L27" s="121">
        <f t="shared" si="1"/>
        <v>0</v>
      </c>
    </row>
    <row r="28" spans="2:12" ht="15.75" thickBot="1" x14ac:dyDescent="0.3">
      <c r="B28" s="1538" t="s">
        <v>129</v>
      </c>
      <c r="C28" s="1539"/>
      <c r="D28" s="1539"/>
      <c r="E28" s="1539"/>
      <c r="F28" s="1539"/>
      <c r="G28" s="1539"/>
      <c r="H28" s="1540"/>
      <c r="I28" s="298">
        <f>SUM(I16:I27)</f>
        <v>21327.046999999999</v>
      </c>
      <c r="J28" s="298">
        <f>SUM(J16:J27)</f>
        <v>21347.454000000002</v>
      </c>
      <c r="K28" s="300">
        <f>SUM(K16:K27)</f>
        <v>-14.319000000000784</v>
      </c>
      <c r="L28" s="301">
        <f>K28/I28</f>
        <v>-6.7140096798214892E-4</v>
      </c>
    </row>
    <row r="29" spans="2:12" ht="3.75" customHeight="1" x14ac:dyDescent="0.25">
      <c r="K29" s="299"/>
    </row>
    <row r="30" spans="2:12" ht="3.75" customHeight="1" thickBot="1" x14ac:dyDescent="0.3">
      <c r="K30" s="299"/>
    </row>
    <row r="31" spans="2:12" ht="13.5" customHeight="1" x14ac:dyDescent="0.25">
      <c r="B31" s="1671" t="s">
        <v>210</v>
      </c>
      <c r="C31" s="1674"/>
      <c r="D31" s="1387" t="s">
        <v>109</v>
      </c>
      <c r="E31" s="1495" t="s">
        <v>272</v>
      </c>
      <c r="F31" s="1678" t="s">
        <v>273</v>
      </c>
      <c r="G31" s="1678" t="s">
        <v>24</v>
      </c>
      <c r="H31" s="149">
        <v>1002</v>
      </c>
      <c r="I31" s="555">
        <v>2099.41</v>
      </c>
      <c r="J31" s="149">
        <v>2106.7150000000001</v>
      </c>
      <c r="K31" s="555">
        <f>I31-J31</f>
        <v>-7.305000000000291</v>
      </c>
      <c r="L31" s="121">
        <f>K31/I31</f>
        <v>-3.4795490161522958E-3</v>
      </c>
    </row>
    <row r="32" spans="2:12" ht="13.5" customHeight="1" x14ac:dyDescent="0.25">
      <c r="B32" s="1672"/>
      <c r="C32" s="1674"/>
      <c r="D32" s="1388"/>
      <c r="E32" s="1676"/>
      <c r="F32" s="1676"/>
      <c r="G32" s="1676"/>
      <c r="H32" s="115">
        <v>1012</v>
      </c>
      <c r="I32" s="554">
        <v>3757.55</v>
      </c>
      <c r="J32" s="115">
        <v>3771.2130000000002</v>
      </c>
      <c r="K32" s="554">
        <f>I32-J32</f>
        <v>-13.663000000000011</v>
      </c>
      <c r="L32" s="122">
        <f>K32/I32</f>
        <v>-3.6361458929355592E-3</v>
      </c>
    </row>
    <row r="33" spans="2:15" ht="15" customHeight="1" thickBot="1" x14ac:dyDescent="0.3">
      <c r="B33" s="1673"/>
      <c r="C33" s="1674"/>
      <c r="D33" s="1414"/>
      <c r="E33" s="1677"/>
      <c r="F33" s="1677"/>
      <c r="G33" s="1677"/>
      <c r="H33" s="152">
        <v>1013</v>
      </c>
      <c r="I33" s="556">
        <v>5130.8900000000003</v>
      </c>
      <c r="J33" s="152">
        <v>5146.1980000000003</v>
      </c>
      <c r="K33" s="556">
        <f>I33-J33</f>
        <v>-15.307999999999993</v>
      </c>
      <c r="L33" s="180">
        <f>K33/I33</f>
        <v>-2.9834979896275287E-3</v>
      </c>
    </row>
    <row r="34" spans="2:15" ht="22.5" customHeight="1" thickBot="1" x14ac:dyDescent="0.3">
      <c r="B34" s="545" t="s">
        <v>12</v>
      </c>
      <c r="C34" s="1674"/>
      <c r="D34" s="544" t="s">
        <v>116</v>
      </c>
      <c r="E34" s="543">
        <v>42803</v>
      </c>
      <c r="F34" s="542" t="s">
        <v>267</v>
      </c>
      <c r="G34" s="542" t="s">
        <v>24</v>
      </c>
      <c r="H34" s="553">
        <v>1002</v>
      </c>
      <c r="I34" s="186">
        <v>1999.9649999999999</v>
      </c>
      <c r="J34" s="186">
        <v>1999.9649999999999</v>
      </c>
      <c r="K34" s="186">
        <f t="shared" ref="K34:K51" si="3">J34-I34</f>
        <v>0</v>
      </c>
      <c r="L34" s="129">
        <f t="shared" ref="L34:L51" si="4">K34/I34</f>
        <v>0</v>
      </c>
      <c r="N34" s="326"/>
      <c r="O34" s="326"/>
    </row>
    <row r="35" spans="2:15" x14ac:dyDescent="0.25">
      <c r="B35" s="1645" t="s">
        <v>268</v>
      </c>
      <c r="C35" s="1674"/>
      <c r="D35" s="1493" t="s">
        <v>116</v>
      </c>
      <c r="E35" s="1376">
        <v>42807</v>
      </c>
      <c r="F35" s="1371" t="s">
        <v>154</v>
      </c>
      <c r="G35" s="538" t="s">
        <v>23</v>
      </c>
      <c r="H35" s="149">
        <v>1006</v>
      </c>
      <c r="I35" s="159">
        <v>290.07</v>
      </c>
      <c r="J35" s="159">
        <v>290.07</v>
      </c>
      <c r="K35" s="159">
        <f t="shared" si="3"/>
        <v>0</v>
      </c>
      <c r="L35" s="121">
        <f t="shared" si="4"/>
        <v>0</v>
      </c>
    </row>
    <row r="36" spans="2:15" x14ac:dyDescent="0.25">
      <c r="B36" s="1646"/>
      <c r="C36" s="1674"/>
      <c r="D36" s="1514"/>
      <c r="E36" s="1377"/>
      <c r="F36" s="1431"/>
      <c r="G36" s="541" t="s">
        <v>253</v>
      </c>
      <c r="H36" s="115">
        <v>1010</v>
      </c>
      <c r="I36" s="160">
        <v>353.05</v>
      </c>
      <c r="J36" s="160">
        <v>351.25200000000001</v>
      </c>
      <c r="K36" s="160">
        <f t="shared" si="3"/>
        <v>-1.7980000000000018</v>
      </c>
      <c r="L36" s="122">
        <f t="shared" si="4"/>
        <v>-5.092763064721716E-3</v>
      </c>
    </row>
    <row r="37" spans="2:15" x14ac:dyDescent="0.25">
      <c r="B37" s="1646"/>
      <c r="C37" s="1674"/>
      <c r="D37" s="1514"/>
      <c r="E37" s="1377"/>
      <c r="F37" s="1431"/>
      <c r="G37" s="1449" t="s">
        <v>24</v>
      </c>
      <c r="H37" s="141">
        <v>1011</v>
      </c>
      <c r="I37" s="172">
        <v>1894.712</v>
      </c>
      <c r="J37" s="172">
        <v>1894.712</v>
      </c>
      <c r="K37" s="160">
        <f t="shared" si="3"/>
        <v>0</v>
      </c>
      <c r="L37" s="122">
        <f t="shared" si="4"/>
        <v>0</v>
      </c>
    </row>
    <row r="38" spans="2:15" x14ac:dyDescent="0.25">
      <c r="B38" s="1646"/>
      <c r="C38" s="1674"/>
      <c r="D38" s="1514"/>
      <c r="E38" s="1377"/>
      <c r="F38" s="1431"/>
      <c r="G38" s="1372"/>
      <c r="H38" s="141">
        <v>1007</v>
      </c>
      <c r="I38" s="172">
        <v>2639.9670000000001</v>
      </c>
      <c r="J38" s="172">
        <v>2639.9670000000001</v>
      </c>
      <c r="K38" s="160">
        <f t="shared" si="3"/>
        <v>0</v>
      </c>
      <c r="L38" s="122">
        <f t="shared" si="4"/>
        <v>0</v>
      </c>
    </row>
    <row r="39" spans="2:15" x14ac:dyDescent="0.25">
      <c r="B39" s="1646"/>
      <c r="C39" s="1674"/>
      <c r="D39" s="1514"/>
      <c r="E39" s="1377"/>
      <c r="F39" s="1431"/>
      <c r="G39" s="537" t="s">
        <v>201</v>
      </c>
      <c r="H39" s="141">
        <v>1001</v>
      </c>
      <c r="I39" s="172">
        <v>1498.846</v>
      </c>
      <c r="J39" s="172">
        <v>1492.9870000000001</v>
      </c>
      <c r="K39" s="160">
        <f t="shared" si="3"/>
        <v>-5.8589999999999236</v>
      </c>
      <c r="L39" s="198">
        <f t="shared" si="4"/>
        <v>-3.9090073296388847E-3</v>
      </c>
    </row>
    <row r="40" spans="2:15" ht="15.75" thickBot="1" x14ac:dyDescent="0.3">
      <c r="B40" s="1647"/>
      <c r="C40" s="1674"/>
      <c r="D40" s="1494"/>
      <c r="E40" s="1377"/>
      <c r="F40" s="1431"/>
      <c r="G40" s="539" t="s">
        <v>23</v>
      </c>
      <c r="H40" s="502">
        <v>1003</v>
      </c>
      <c r="I40" s="502">
        <v>1501.646</v>
      </c>
      <c r="J40" s="186">
        <v>1501.646</v>
      </c>
      <c r="K40" s="235">
        <f t="shared" si="3"/>
        <v>0</v>
      </c>
      <c r="L40" s="129">
        <f t="shared" si="4"/>
        <v>0</v>
      </c>
    </row>
    <row r="41" spans="2:15" x14ac:dyDescent="0.25">
      <c r="B41" s="1671" t="s">
        <v>12</v>
      </c>
      <c r="C41" s="1674"/>
      <c r="D41" s="1493" t="s">
        <v>116</v>
      </c>
      <c r="E41" s="1420">
        <v>42809</v>
      </c>
      <c r="F41" s="1393" t="s">
        <v>269</v>
      </c>
      <c r="G41" s="1393" t="s">
        <v>24</v>
      </c>
      <c r="H41" s="149">
        <v>1011</v>
      </c>
      <c r="I41" s="159">
        <v>1162.6130000000001</v>
      </c>
      <c r="J41" s="159">
        <v>1162.6130000000001</v>
      </c>
      <c r="K41" s="159">
        <f t="shared" si="3"/>
        <v>0</v>
      </c>
      <c r="L41" s="121">
        <f t="shared" si="4"/>
        <v>0</v>
      </c>
    </row>
    <row r="42" spans="2:15" x14ac:dyDescent="0.25">
      <c r="B42" s="1659"/>
      <c r="C42" s="1674"/>
      <c r="D42" s="1528"/>
      <c r="E42" s="1377"/>
      <c r="F42" s="1431"/>
      <c r="G42" s="1394"/>
      <c r="H42" s="115">
        <v>1007</v>
      </c>
      <c r="I42" s="160">
        <v>2837.212</v>
      </c>
      <c r="J42" s="160">
        <v>2837.212</v>
      </c>
      <c r="K42" s="160">
        <f t="shared" si="3"/>
        <v>0</v>
      </c>
      <c r="L42" s="122">
        <f t="shared" si="4"/>
        <v>0</v>
      </c>
    </row>
    <row r="43" spans="2:15" ht="15.75" thickBot="1" x14ac:dyDescent="0.3">
      <c r="B43" s="1673"/>
      <c r="C43" s="1674"/>
      <c r="D43" s="1494"/>
      <c r="E43" s="1369"/>
      <c r="F43" s="1449"/>
      <c r="G43" s="540" t="s">
        <v>23</v>
      </c>
      <c r="H43" s="546">
        <v>1003</v>
      </c>
      <c r="I43" s="235">
        <v>100.006</v>
      </c>
      <c r="J43" s="235">
        <v>100.006</v>
      </c>
      <c r="K43" s="235">
        <f t="shared" si="3"/>
        <v>0</v>
      </c>
      <c r="L43" s="236">
        <f t="shared" si="4"/>
        <v>0</v>
      </c>
    </row>
    <row r="44" spans="2:15" x14ac:dyDescent="0.25">
      <c r="B44" s="1658" t="s">
        <v>12</v>
      </c>
      <c r="C44" s="1674"/>
      <c r="D44" s="1527" t="s">
        <v>116</v>
      </c>
      <c r="E44" s="1376">
        <v>42813</v>
      </c>
      <c r="F44" s="1371" t="s">
        <v>270</v>
      </c>
      <c r="G44" s="1371" t="s">
        <v>24</v>
      </c>
      <c r="H44" s="149">
        <v>1012</v>
      </c>
      <c r="I44" s="159">
        <v>4731.43</v>
      </c>
      <c r="J44" s="159">
        <v>4733.442</v>
      </c>
      <c r="K44" s="159">
        <f t="shared" si="3"/>
        <v>2.0119999999997162</v>
      </c>
      <c r="L44" s="121">
        <f t="shared" si="4"/>
        <v>4.2524141749951199E-4</v>
      </c>
    </row>
    <row r="45" spans="2:15" x14ac:dyDescent="0.25">
      <c r="B45" s="1659"/>
      <c r="C45" s="1674"/>
      <c r="D45" s="1528"/>
      <c r="E45" s="1377"/>
      <c r="F45" s="1431"/>
      <c r="G45" s="1431"/>
      <c r="H45" s="115">
        <v>1001</v>
      </c>
      <c r="I45" s="160">
        <v>1000.23</v>
      </c>
      <c r="J45" s="160">
        <v>995.49699999999996</v>
      </c>
      <c r="K45" s="160">
        <f t="shared" si="3"/>
        <v>-4.7330000000000609</v>
      </c>
      <c r="L45" s="122">
        <f t="shared" si="4"/>
        <v>-4.7319116603181874E-3</v>
      </c>
    </row>
    <row r="46" spans="2:15" x14ac:dyDescent="0.25">
      <c r="B46" s="1659"/>
      <c r="C46" s="1674"/>
      <c r="D46" s="1528"/>
      <c r="E46" s="1377"/>
      <c r="F46" s="1431"/>
      <c r="G46" s="1431"/>
      <c r="H46" s="115">
        <v>1010</v>
      </c>
      <c r="I46" s="160">
        <v>479.36</v>
      </c>
      <c r="J46" s="160">
        <v>476.15100000000001</v>
      </c>
      <c r="K46" s="160">
        <f t="shared" si="3"/>
        <v>-3.2090000000000032</v>
      </c>
      <c r="L46" s="122">
        <f t="shared" si="4"/>
        <v>-6.6943424566088183E-3</v>
      </c>
    </row>
    <row r="47" spans="2:15" ht="15.75" thickBot="1" x14ac:dyDescent="0.3">
      <c r="B47" s="1660"/>
      <c r="C47" s="1674"/>
      <c r="D47" s="1528"/>
      <c r="E47" s="1377"/>
      <c r="F47" s="1431"/>
      <c r="G47" s="1431"/>
      <c r="H47" s="546">
        <v>1002</v>
      </c>
      <c r="I47" s="235">
        <v>1133.8430000000001</v>
      </c>
      <c r="J47" s="235">
        <v>1133.8430000000001</v>
      </c>
      <c r="K47" s="235">
        <f t="shared" si="3"/>
        <v>0</v>
      </c>
      <c r="L47" s="236">
        <f t="shared" si="4"/>
        <v>0</v>
      </c>
    </row>
    <row r="48" spans="2:15" x14ac:dyDescent="0.25">
      <c r="B48" s="1671" t="s">
        <v>12</v>
      </c>
      <c r="C48" s="1674"/>
      <c r="D48" s="1527" t="s">
        <v>116</v>
      </c>
      <c r="E48" s="1376">
        <v>42819</v>
      </c>
      <c r="F48" s="1378" t="s">
        <v>271</v>
      </c>
      <c r="G48" s="538" t="s">
        <v>24</v>
      </c>
      <c r="H48" s="123">
        <v>1007</v>
      </c>
      <c r="I48" s="159">
        <v>3000.3020000000001</v>
      </c>
      <c r="J48" s="159">
        <v>3000.3020000000001</v>
      </c>
      <c r="K48" s="187">
        <f t="shared" si="3"/>
        <v>0</v>
      </c>
      <c r="L48" s="315">
        <f t="shared" si="4"/>
        <v>0</v>
      </c>
    </row>
    <row r="49" spans="2:12" x14ac:dyDescent="0.25">
      <c r="B49" s="1679"/>
      <c r="C49" s="1674"/>
      <c r="D49" s="1528"/>
      <c r="E49" s="1377"/>
      <c r="F49" s="1379"/>
      <c r="G49" s="1394" t="s">
        <v>23</v>
      </c>
      <c r="H49" s="131">
        <v>1003</v>
      </c>
      <c r="I49" s="172">
        <v>812.78899999999999</v>
      </c>
      <c r="J49" s="172">
        <v>814.59</v>
      </c>
      <c r="K49" s="235">
        <f t="shared" si="3"/>
        <v>1.8010000000000446</v>
      </c>
      <c r="L49" s="236">
        <f t="shared" si="4"/>
        <v>2.2158272319138727E-3</v>
      </c>
    </row>
    <row r="50" spans="2:12" ht="15.75" thickBot="1" x14ac:dyDescent="0.3">
      <c r="B50" s="1680"/>
      <c r="C50" s="1674"/>
      <c r="D50" s="1528"/>
      <c r="E50" s="1377"/>
      <c r="F50" s="1379"/>
      <c r="G50" s="1449"/>
      <c r="H50" s="502">
        <v>1006</v>
      </c>
      <c r="I50" s="186">
        <v>185.441</v>
      </c>
      <c r="J50" s="186">
        <v>185.441</v>
      </c>
      <c r="K50" s="235">
        <f t="shared" si="3"/>
        <v>0</v>
      </c>
      <c r="L50" s="236">
        <f t="shared" si="4"/>
        <v>0</v>
      </c>
    </row>
    <row r="51" spans="2:12" ht="26.25" customHeight="1" thickBot="1" x14ac:dyDescent="0.3">
      <c r="B51" s="547" t="s">
        <v>12</v>
      </c>
      <c r="C51" s="1675"/>
      <c r="D51" s="355" t="s">
        <v>116</v>
      </c>
      <c r="E51" s="356">
        <v>42820</v>
      </c>
      <c r="F51" s="262" t="s">
        <v>35</v>
      </c>
      <c r="G51" s="262" t="s">
        <v>24</v>
      </c>
      <c r="H51" s="158">
        <v>1007</v>
      </c>
      <c r="I51" s="163">
        <v>2540.0329999999999</v>
      </c>
      <c r="J51" s="163">
        <v>2540.0329999999999</v>
      </c>
      <c r="K51" s="163">
        <f t="shared" si="3"/>
        <v>0</v>
      </c>
      <c r="L51" s="264">
        <f t="shared" si="4"/>
        <v>0</v>
      </c>
    </row>
    <row r="52" spans="2:12" ht="15.75" thickBot="1" x14ac:dyDescent="0.3">
      <c r="B52" s="1538" t="s">
        <v>130</v>
      </c>
      <c r="C52" s="1539"/>
      <c r="D52" s="1539"/>
      <c r="E52" s="1539"/>
      <c r="F52" s="1539"/>
      <c r="G52" s="1539"/>
      <c r="H52" s="1540"/>
      <c r="I52" s="194">
        <f>SUM(I31:I51)</f>
        <v>39149.365000000005</v>
      </c>
      <c r="J52" s="194">
        <f>SUM(J31:J51)</f>
        <v>39173.855000000003</v>
      </c>
      <c r="K52" s="309">
        <f>SUM(K31:K51)</f>
        <v>-48.062000000000523</v>
      </c>
      <c r="L52" s="310">
        <f>K52/I52</f>
        <v>-1.2276572046571001E-3</v>
      </c>
    </row>
    <row r="53" spans="2:12" ht="15.75" thickBot="1" x14ac:dyDescent="0.3"/>
    <row r="54" spans="2:12" ht="33" customHeight="1" thickBot="1" x14ac:dyDescent="0.3">
      <c r="B54" s="552" t="s">
        <v>275</v>
      </c>
      <c r="C54" s="1532" t="s">
        <v>18</v>
      </c>
      <c r="D54" s="551" t="s">
        <v>109</v>
      </c>
      <c r="E54" s="529" t="s">
        <v>276</v>
      </c>
      <c r="F54" s="549" t="s">
        <v>274</v>
      </c>
      <c r="G54" s="530" t="s">
        <v>277</v>
      </c>
      <c r="H54" s="557" t="s">
        <v>280</v>
      </c>
      <c r="I54" s="526">
        <v>3495.21</v>
      </c>
      <c r="J54" s="526">
        <v>3499.5430000000001</v>
      </c>
      <c r="K54" s="558">
        <f>I54-J54</f>
        <v>-4.3330000000000837</v>
      </c>
      <c r="L54" s="559">
        <f>K54/J54</f>
        <v>-1.2381616685378872E-3</v>
      </c>
    </row>
    <row r="55" spans="2:12" ht="30.75" thickBot="1" x14ac:dyDescent="0.3">
      <c r="B55" s="552" t="s">
        <v>275</v>
      </c>
      <c r="C55" s="1533"/>
      <c r="D55" s="550" t="s">
        <v>109</v>
      </c>
      <c r="E55" s="529" t="s">
        <v>279</v>
      </c>
      <c r="F55" s="549" t="s">
        <v>124</v>
      </c>
      <c r="G55" s="548" t="s">
        <v>278</v>
      </c>
      <c r="H55" s="557">
        <v>1005</v>
      </c>
      <c r="I55" s="526">
        <v>3400.44</v>
      </c>
      <c r="J55" s="526">
        <v>3399.9180000000001</v>
      </c>
      <c r="K55" s="558">
        <f>I55-J55</f>
        <v>0.52199999999993452</v>
      </c>
      <c r="L55" s="527">
        <f>K55/J55</f>
        <v>1.5353311462215692E-4</v>
      </c>
    </row>
    <row r="56" spans="2:12" x14ac:dyDescent="0.25">
      <c r="B56" s="1645" t="s">
        <v>281</v>
      </c>
      <c r="C56" s="1533"/>
      <c r="D56" s="1527" t="s">
        <v>116</v>
      </c>
      <c r="E56" s="1376">
        <v>42846</v>
      </c>
      <c r="F56" s="1378" t="s">
        <v>131</v>
      </c>
      <c r="G56" s="1371" t="s">
        <v>24</v>
      </c>
      <c r="H56" s="149">
        <v>1012</v>
      </c>
      <c r="I56" s="159">
        <v>4626.01</v>
      </c>
      <c r="J56" s="159">
        <v>4636.0870000000004</v>
      </c>
      <c r="K56" s="319">
        <f>J56-I56</f>
        <v>10.077000000000226</v>
      </c>
      <c r="L56" s="121">
        <f>K56/I56</f>
        <v>2.1783351095220772E-3</v>
      </c>
    </row>
    <row r="57" spans="2:12" x14ac:dyDescent="0.25">
      <c r="B57" s="1646"/>
      <c r="C57" s="1533"/>
      <c r="D57" s="1528"/>
      <c r="E57" s="1377"/>
      <c r="F57" s="1379"/>
      <c r="G57" s="1431"/>
      <c r="H57" s="124">
        <v>1001</v>
      </c>
      <c r="I57" s="160">
        <v>408.37200000000001</v>
      </c>
      <c r="J57" s="160">
        <v>408.37200000000001</v>
      </c>
      <c r="K57" s="320">
        <f t="shared" ref="K57:K69" si="5">J57-I57</f>
        <v>0</v>
      </c>
      <c r="L57" s="122">
        <f t="shared" ref="L57:L69" si="6">K57/I57</f>
        <v>0</v>
      </c>
    </row>
    <row r="58" spans="2:12" x14ac:dyDescent="0.25">
      <c r="B58" s="1646"/>
      <c r="C58" s="1533"/>
      <c r="D58" s="1528"/>
      <c r="E58" s="1377"/>
      <c r="F58" s="1379"/>
      <c r="G58" s="1431"/>
      <c r="H58" s="124">
        <v>1002</v>
      </c>
      <c r="I58" s="160">
        <v>1300.0999999999999</v>
      </c>
      <c r="J58" s="160">
        <v>1300.0999999999999</v>
      </c>
      <c r="K58" s="320">
        <f t="shared" si="5"/>
        <v>0</v>
      </c>
      <c r="L58" s="122">
        <f t="shared" si="6"/>
        <v>0</v>
      </c>
    </row>
    <row r="59" spans="2:12" x14ac:dyDescent="0.25">
      <c r="B59" s="1646"/>
      <c r="C59" s="1533"/>
      <c r="D59" s="1528"/>
      <c r="E59" s="1377"/>
      <c r="F59" s="1379"/>
      <c r="G59" s="1372"/>
      <c r="H59" s="335">
        <v>1004</v>
      </c>
      <c r="I59" s="160">
        <v>2549.9380000000001</v>
      </c>
      <c r="J59" s="160">
        <v>2549.9380000000001</v>
      </c>
      <c r="K59" s="320">
        <f t="shared" si="5"/>
        <v>0</v>
      </c>
      <c r="L59" s="122">
        <f t="shared" si="6"/>
        <v>0</v>
      </c>
    </row>
    <row r="60" spans="2:12" x14ac:dyDescent="0.25">
      <c r="B60" s="1646"/>
      <c r="C60" s="1533"/>
      <c r="D60" s="1528"/>
      <c r="E60" s="1377"/>
      <c r="F60" s="1379"/>
      <c r="G60" s="1642" t="s">
        <v>282</v>
      </c>
      <c r="H60" s="335">
        <v>1001</v>
      </c>
      <c r="I60" s="160">
        <v>620.71199999999999</v>
      </c>
      <c r="J60" s="160">
        <v>617.70000000000005</v>
      </c>
      <c r="K60" s="320">
        <f t="shared" si="5"/>
        <v>-3.0119999999999436</v>
      </c>
      <c r="L60" s="136">
        <f t="shared" si="6"/>
        <v>-4.8524919769554059E-3</v>
      </c>
    </row>
    <row r="61" spans="2:12" x14ac:dyDescent="0.25">
      <c r="B61" s="1646"/>
      <c r="C61" s="1533"/>
      <c r="D61" s="1528"/>
      <c r="E61" s="1377"/>
      <c r="F61" s="1379"/>
      <c r="G61" s="1643"/>
      <c r="H61" s="335">
        <v>1002</v>
      </c>
      <c r="I61" s="160">
        <v>147.774</v>
      </c>
      <c r="J61" s="160">
        <v>147.774</v>
      </c>
      <c r="K61" s="320">
        <f t="shared" si="5"/>
        <v>0</v>
      </c>
      <c r="L61" s="560">
        <f t="shared" si="6"/>
        <v>0</v>
      </c>
    </row>
    <row r="62" spans="2:12" x14ac:dyDescent="0.25">
      <c r="B62" s="1646"/>
      <c r="C62" s="1533"/>
      <c r="D62" s="1528"/>
      <c r="E62" s="1377"/>
      <c r="F62" s="1379"/>
      <c r="G62" s="1526"/>
      <c r="H62" s="335">
        <v>1004</v>
      </c>
      <c r="I62" s="160">
        <v>341.928</v>
      </c>
      <c r="J62" s="160">
        <v>346.54399999999998</v>
      </c>
      <c r="K62" s="320">
        <f t="shared" si="5"/>
        <v>4.6159999999999854</v>
      </c>
      <c r="L62" s="122">
        <f t="shared" si="6"/>
        <v>1.3499918111415226E-2</v>
      </c>
    </row>
    <row r="63" spans="2:12" x14ac:dyDescent="0.25">
      <c r="B63" s="1646"/>
      <c r="C63" s="1533"/>
      <c r="D63" s="1528"/>
      <c r="E63" s="1377"/>
      <c r="F63" s="1379"/>
      <c r="G63" s="317" t="s">
        <v>23</v>
      </c>
      <c r="H63" s="124">
        <v>1006</v>
      </c>
      <c r="I63" s="160">
        <v>815.93</v>
      </c>
      <c r="J63" s="160">
        <v>815.93</v>
      </c>
      <c r="K63" s="320">
        <f t="shared" si="5"/>
        <v>0</v>
      </c>
      <c r="L63" s="122">
        <f t="shared" si="6"/>
        <v>0</v>
      </c>
    </row>
    <row r="64" spans="2:12" ht="15.75" thickBot="1" x14ac:dyDescent="0.3">
      <c r="B64" s="1647"/>
      <c r="C64" s="1533"/>
      <c r="D64" s="1529"/>
      <c r="E64" s="1516"/>
      <c r="F64" s="1638"/>
      <c r="G64" s="561" t="s">
        <v>253</v>
      </c>
      <c r="H64" s="125">
        <v>1010</v>
      </c>
      <c r="I64" s="161">
        <v>303.14</v>
      </c>
      <c r="J64" s="161">
        <v>302.35899999999998</v>
      </c>
      <c r="K64" s="562">
        <f t="shared" si="5"/>
        <v>-0.78100000000000591</v>
      </c>
      <c r="L64" s="563">
        <f t="shared" si="6"/>
        <v>-2.5763673550175032E-3</v>
      </c>
    </row>
    <row r="65" spans="2:15" ht="15.75" thickBot="1" x14ac:dyDescent="0.3">
      <c r="B65" s="1645" t="s">
        <v>12</v>
      </c>
      <c r="C65" s="1533"/>
      <c r="D65" s="1527" t="s">
        <v>116</v>
      </c>
      <c r="E65" s="1376">
        <v>42849</v>
      </c>
      <c r="F65" s="1378" t="s">
        <v>283</v>
      </c>
      <c r="G65" s="1525" t="s">
        <v>24</v>
      </c>
      <c r="H65" s="131">
        <v>1005</v>
      </c>
      <c r="I65" s="172">
        <v>1499.95</v>
      </c>
      <c r="J65" s="172">
        <v>1499.95</v>
      </c>
      <c r="K65" s="562">
        <f t="shared" si="5"/>
        <v>0</v>
      </c>
      <c r="L65" s="564">
        <f t="shared" si="6"/>
        <v>0</v>
      </c>
    </row>
    <row r="66" spans="2:15" x14ac:dyDescent="0.25">
      <c r="B66" s="1646"/>
      <c r="C66" s="1533"/>
      <c r="D66" s="1528"/>
      <c r="E66" s="1377"/>
      <c r="F66" s="1379"/>
      <c r="G66" s="1526"/>
      <c r="H66" s="124">
        <v>1007</v>
      </c>
      <c r="I66" s="160">
        <v>6980.2420000000002</v>
      </c>
      <c r="J66" s="160">
        <v>6982.4449999999997</v>
      </c>
      <c r="K66" s="324">
        <f t="shared" si="5"/>
        <v>2.2029999999995198</v>
      </c>
      <c r="L66" s="198">
        <f t="shared" si="6"/>
        <v>3.1560510366252626E-4</v>
      </c>
    </row>
    <row r="67" spans="2:15" x14ac:dyDescent="0.25">
      <c r="B67" s="1646"/>
      <c r="C67" s="1533"/>
      <c r="D67" s="1528"/>
      <c r="E67" s="1377"/>
      <c r="F67" s="1379"/>
      <c r="G67" s="1642" t="s">
        <v>23</v>
      </c>
      <c r="H67" s="124">
        <v>1001</v>
      </c>
      <c r="I67" s="160">
        <v>920.93200000000002</v>
      </c>
      <c r="J67" s="160">
        <v>920.93200000000002</v>
      </c>
      <c r="K67" s="324">
        <f t="shared" si="5"/>
        <v>0</v>
      </c>
      <c r="L67" s="198">
        <f t="shared" si="6"/>
        <v>0</v>
      </c>
    </row>
    <row r="68" spans="2:15" x14ac:dyDescent="0.25">
      <c r="B68" s="1646"/>
      <c r="C68" s="1533"/>
      <c r="D68" s="1528"/>
      <c r="E68" s="1377"/>
      <c r="F68" s="1379"/>
      <c r="G68" s="1643"/>
      <c r="H68" s="124">
        <v>1003</v>
      </c>
      <c r="I68" s="160">
        <v>818.79</v>
      </c>
      <c r="J68" s="160">
        <v>819.577</v>
      </c>
      <c r="K68" s="324">
        <f t="shared" si="5"/>
        <v>0.78700000000003456</v>
      </c>
      <c r="L68" s="198">
        <f t="shared" si="6"/>
        <v>9.6117441590644077E-4</v>
      </c>
    </row>
    <row r="69" spans="2:15" ht="15.75" thickBot="1" x14ac:dyDescent="0.3">
      <c r="B69" s="1647"/>
      <c r="C69" s="1534"/>
      <c r="D69" s="1529"/>
      <c r="E69" s="1516"/>
      <c r="F69" s="1638"/>
      <c r="G69" s="1644"/>
      <c r="H69" s="125">
        <v>1006</v>
      </c>
      <c r="I69" s="161">
        <v>1249.1279999999999</v>
      </c>
      <c r="J69" s="161">
        <v>1254.239</v>
      </c>
      <c r="K69" s="569">
        <f t="shared" si="5"/>
        <v>5.1110000000001037</v>
      </c>
      <c r="L69" s="257">
        <f t="shared" si="6"/>
        <v>4.0916543380663181E-3</v>
      </c>
    </row>
    <row r="70" spans="2:15" ht="15.75" thickBot="1" x14ac:dyDescent="0.3">
      <c r="B70" s="1499" t="s">
        <v>144</v>
      </c>
      <c r="C70" s="1500"/>
      <c r="D70" s="1500"/>
      <c r="E70" s="1500"/>
      <c r="F70" s="1500"/>
      <c r="G70" s="1500"/>
      <c r="H70" s="1501"/>
      <c r="I70" s="162">
        <f>SUM(I54:I69)</f>
        <v>29478.596000000001</v>
      </c>
      <c r="J70" s="163">
        <f>SUM(J54:J69)</f>
        <v>29501.408000000007</v>
      </c>
      <c r="K70" s="300">
        <f>SUM(K54:K69)</f>
        <v>15.18999999999977</v>
      </c>
      <c r="L70" s="301">
        <f>K70/I70</f>
        <v>5.1528912706696648E-4</v>
      </c>
    </row>
    <row r="71" spans="2:15" ht="15.75" thickBot="1" x14ac:dyDescent="0.3">
      <c r="B71" s="351"/>
      <c r="C71" s="351"/>
      <c r="D71" s="351"/>
      <c r="E71" s="351"/>
      <c r="F71" s="351"/>
      <c r="G71" s="351"/>
      <c r="H71" s="351"/>
      <c r="I71" s="326"/>
      <c r="J71" s="326"/>
      <c r="K71" s="326"/>
      <c r="L71" s="327"/>
    </row>
    <row r="72" spans="2:15" ht="15.75" customHeight="1" x14ac:dyDescent="0.25">
      <c r="B72" s="1511" t="s">
        <v>12</v>
      </c>
      <c r="C72" s="1508" t="s">
        <v>285</v>
      </c>
      <c r="D72" s="1493" t="s">
        <v>116</v>
      </c>
      <c r="E72" s="1376">
        <v>42856</v>
      </c>
      <c r="F72" s="1378" t="s">
        <v>245</v>
      </c>
      <c r="G72" s="1393" t="s">
        <v>199</v>
      </c>
      <c r="H72" s="149">
        <v>1004</v>
      </c>
      <c r="I72" s="159">
        <v>2923.42</v>
      </c>
      <c r="J72" s="159">
        <v>2929.6979999999999</v>
      </c>
      <c r="K72" s="159">
        <f>J72-I72</f>
        <v>6.2779999999997926</v>
      </c>
      <c r="L72" s="121">
        <f>K72/I72</f>
        <v>2.1474847952055445E-3</v>
      </c>
    </row>
    <row r="73" spans="2:15" ht="15.75" customHeight="1" x14ac:dyDescent="0.25">
      <c r="B73" s="1491"/>
      <c r="C73" s="1640"/>
      <c r="D73" s="1641"/>
      <c r="E73" s="1377"/>
      <c r="F73" s="1379"/>
      <c r="G73" s="1394"/>
      <c r="H73" s="141">
        <v>1009</v>
      </c>
      <c r="I73" s="172">
        <v>1543.86</v>
      </c>
      <c r="J73" s="172">
        <v>1541.212</v>
      </c>
      <c r="K73" s="160">
        <f>J73-I73</f>
        <v>-2.6479999999999109</v>
      </c>
      <c r="L73" s="122">
        <f>K73/I73</f>
        <v>-1.7151814283677996E-3</v>
      </c>
    </row>
    <row r="74" spans="2:15" x14ac:dyDescent="0.25">
      <c r="B74" s="1512"/>
      <c r="C74" s="1509"/>
      <c r="D74" s="1514"/>
      <c r="E74" s="1377"/>
      <c r="F74" s="1379"/>
      <c r="G74" s="1394"/>
      <c r="H74" s="124">
        <v>1010</v>
      </c>
      <c r="I74" s="160">
        <v>543.53</v>
      </c>
      <c r="J74" s="160">
        <v>544.14800000000002</v>
      </c>
      <c r="K74" s="160">
        <f t="shared" ref="K74:K96" si="7">J74-I74</f>
        <v>0.61800000000005184</v>
      </c>
      <c r="L74" s="122">
        <f t="shared" ref="L74:L96" si="8">K74/I74</f>
        <v>1.1370117564808784E-3</v>
      </c>
    </row>
    <row r="75" spans="2:15" ht="15.75" thickBot="1" x14ac:dyDescent="0.3">
      <c r="B75" s="1513"/>
      <c r="C75" s="1509"/>
      <c r="D75" s="1515"/>
      <c r="E75" s="1516"/>
      <c r="F75" s="1638"/>
      <c r="G75" s="573" t="s">
        <v>24</v>
      </c>
      <c r="H75" s="125">
        <v>1011</v>
      </c>
      <c r="I75" s="161">
        <v>3010.01</v>
      </c>
      <c r="J75" s="161">
        <v>3002.8310000000001</v>
      </c>
      <c r="K75" s="161">
        <f t="shared" si="7"/>
        <v>-7.1790000000000873</v>
      </c>
      <c r="L75" s="180">
        <f t="shared" si="8"/>
        <v>-2.3850419101597957E-3</v>
      </c>
    </row>
    <row r="76" spans="2:15" x14ac:dyDescent="0.25">
      <c r="B76" s="1554" t="s">
        <v>287</v>
      </c>
      <c r="C76" s="1509"/>
      <c r="D76" s="1527" t="s">
        <v>109</v>
      </c>
      <c r="E76" s="1541" t="s">
        <v>291</v>
      </c>
      <c r="F76" s="1378" t="s">
        <v>290</v>
      </c>
      <c r="G76" s="1371" t="s">
        <v>24</v>
      </c>
      <c r="H76" s="325">
        <v>1004</v>
      </c>
      <c r="I76" s="187">
        <v>2578.02</v>
      </c>
      <c r="J76" s="159">
        <v>2585.6869999999999</v>
      </c>
      <c r="K76" s="159">
        <f t="shared" ref="K76:K81" si="9">I76-J76</f>
        <v>-7.6669999999999163</v>
      </c>
      <c r="L76" s="121">
        <f>K76/I76</f>
        <v>-2.9739877890784076E-3</v>
      </c>
      <c r="O76" s="326"/>
    </row>
    <row r="77" spans="2:15" ht="15.75" thickBot="1" x14ac:dyDescent="0.3">
      <c r="B77" s="1555"/>
      <c r="C77" s="1509"/>
      <c r="D77" s="1529"/>
      <c r="E77" s="1543"/>
      <c r="F77" s="1638"/>
      <c r="G77" s="1546"/>
      <c r="H77" s="125">
        <v>1013</v>
      </c>
      <c r="I77" s="161">
        <v>4412.6000000000004</v>
      </c>
      <c r="J77" s="161">
        <v>4427.6310000000003</v>
      </c>
      <c r="K77" s="161">
        <f t="shared" si="9"/>
        <v>-15.030999999999949</v>
      </c>
      <c r="L77" s="180">
        <f>K77/I77</f>
        <v>-3.4063817250600437E-3</v>
      </c>
      <c r="O77" s="326"/>
    </row>
    <row r="78" spans="2:15" x14ac:dyDescent="0.25">
      <c r="B78" s="1554" t="s">
        <v>287</v>
      </c>
      <c r="C78" s="1509"/>
      <c r="D78" s="1527" t="s">
        <v>109</v>
      </c>
      <c r="E78" s="1541" t="s">
        <v>288</v>
      </c>
      <c r="F78" s="1378" t="s">
        <v>289</v>
      </c>
      <c r="G78" s="1371" t="s">
        <v>24</v>
      </c>
      <c r="H78" s="325">
        <v>1004</v>
      </c>
      <c r="I78" s="159">
        <v>2856.54</v>
      </c>
      <c r="J78" s="159">
        <v>2876.6260000000002</v>
      </c>
      <c r="K78" s="159">
        <f t="shared" si="9"/>
        <v>-20.08600000000024</v>
      </c>
      <c r="L78" s="121">
        <f t="shared" si="8"/>
        <v>-7.0315836641532204E-3</v>
      </c>
      <c r="O78" s="326"/>
    </row>
    <row r="79" spans="2:15" x14ac:dyDescent="0.25">
      <c r="B79" s="1555"/>
      <c r="C79" s="1509"/>
      <c r="D79" s="1528"/>
      <c r="E79" s="1542"/>
      <c r="F79" s="1379"/>
      <c r="G79" s="1431"/>
      <c r="H79" s="234">
        <v>1008</v>
      </c>
      <c r="I79" s="160">
        <v>5017.54</v>
      </c>
      <c r="J79" s="160">
        <v>5001.6480000000001</v>
      </c>
      <c r="K79" s="160">
        <f t="shared" si="9"/>
        <v>15.891999999999825</v>
      </c>
      <c r="L79" s="122">
        <f t="shared" si="8"/>
        <v>3.1672891496629476E-3</v>
      </c>
      <c r="O79" s="326"/>
    </row>
    <row r="80" spans="2:15" ht="15.75" thickBot="1" x14ac:dyDescent="0.3">
      <c r="B80" s="1556"/>
      <c r="C80" s="1509"/>
      <c r="D80" s="1529"/>
      <c r="E80" s="1543"/>
      <c r="F80" s="1638"/>
      <c r="G80" s="1546"/>
      <c r="H80" s="125">
        <v>1012</v>
      </c>
      <c r="I80" s="161">
        <v>3106.73</v>
      </c>
      <c r="J80" s="161">
        <v>3130.0909999999999</v>
      </c>
      <c r="K80" s="161">
        <f t="shared" si="9"/>
        <v>-23.360999999999876</v>
      </c>
      <c r="L80" s="180">
        <f t="shared" si="8"/>
        <v>-7.5194818989741223E-3</v>
      </c>
      <c r="O80" s="326"/>
    </row>
    <row r="81" spans="2:12" x14ac:dyDescent="0.25">
      <c r="B81" s="1554" t="s">
        <v>287</v>
      </c>
      <c r="C81" s="1509"/>
      <c r="D81" s="1528" t="s">
        <v>109</v>
      </c>
      <c r="E81" s="1542" t="s">
        <v>292</v>
      </c>
      <c r="F81" s="1379" t="s">
        <v>131</v>
      </c>
      <c r="G81" s="1431" t="s">
        <v>24</v>
      </c>
      <c r="H81" s="131">
        <v>1008</v>
      </c>
      <c r="I81" s="1634">
        <v>6984.48</v>
      </c>
      <c r="J81" s="1634">
        <v>6982.8270000000002</v>
      </c>
      <c r="K81" s="1634">
        <f t="shared" si="9"/>
        <v>1.6529999999993379</v>
      </c>
      <c r="L81" s="1636">
        <f>K81/I81</f>
        <v>2.3666758298389258E-4</v>
      </c>
    </row>
    <row r="82" spans="2:12" x14ac:dyDescent="0.25">
      <c r="B82" s="1555"/>
      <c r="C82" s="1509"/>
      <c r="D82" s="1528"/>
      <c r="E82" s="1542"/>
      <c r="F82" s="1379"/>
      <c r="G82" s="1431"/>
      <c r="H82" s="124">
        <v>1011</v>
      </c>
      <c r="I82" s="1634"/>
      <c r="J82" s="1634"/>
      <c r="K82" s="1634"/>
      <c r="L82" s="1636"/>
    </row>
    <row r="83" spans="2:12" ht="15.75" thickBot="1" x14ac:dyDescent="0.3">
      <c r="B83" s="1555"/>
      <c r="C83" s="1509"/>
      <c r="D83" s="1529"/>
      <c r="E83" s="1543"/>
      <c r="F83" s="1638"/>
      <c r="G83" s="1546"/>
      <c r="H83" s="125">
        <v>1013</v>
      </c>
      <c r="I83" s="1635"/>
      <c r="J83" s="1635"/>
      <c r="K83" s="1635"/>
      <c r="L83" s="1637"/>
    </row>
    <row r="84" spans="2:12" x14ac:dyDescent="0.25">
      <c r="B84" s="1523" t="s">
        <v>12</v>
      </c>
      <c r="C84" s="1509"/>
      <c r="D84" s="1527" t="s">
        <v>116</v>
      </c>
      <c r="E84" s="1376">
        <v>42869</v>
      </c>
      <c r="F84" s="1378" t="s">
        <v>284</v>
      </c>
      <c r="G84" s="1371" t="s">
        <v>24</v>
      </c>
      <c r="H84" s="123">
        <v>1002</v>
      </c>
      <c r="I84" s="159">
        <v>2173.1819999999998</v>
      </c>
      <c r="J84" s="159">
        <v>2164.3000000000002</v>
      </c>
      <c r="K84" s="159">
        <f t="shared" si="7"/>
        <v>-8.8819999999996071</v>
      </c>
      <c r="L84" s="121">
        <f t="shared" si="8"/>
        <v>-4.0870944081073781E-3</v>
      </c>
    </row>
    <row r="85" spans="2:12" x14ac:dyDescent="0.25">
      <c r="B85" s="1524"/>
      <c r="C85" s="1509"/>
      <c r="D85" s="1528"/>
      <c r="E85" s="1377"/>
      <c r="F85" s="1379"/>
      <c r="G85" s="1431"/>
      <c r="H85" s="124">
        <v>1009</v>
      </c>
      <c r="I85" s="160">
        <v>1455.67</v>
      </c>
      <c r="J85" s="160">
        <v>1454.7850000000001</v>
      </c>
      <c r="K85" s="160">
        <f t="shared" si="7"/>
        <v>-0.88499999999999091</v>
      </c>
      <c r="L85" s="122">
        <f t="shared" si="8"/>
        <v>-6.0796746515349694E-4</v>
      </c>
    </row>
    <row r="86" spans="2:12" x14ac:dyDescent="0.25">
      <c r="B86" s="1524"/>
      <c r="C86" s="1509"/>
      <c r="D86" s="1528"/>
      <c r="E86" s="1377"/>
      <c r="F86" s="1379"/>
      <c r="G86" s="1431"/>
      <c r="H86" s="124">
        <v>1011</v>
      </c>
      <c r="I86" s="160">
        <v>1736.058</v>
      </c>
      <c r="J86" s="160">
        <v>1736.058</v>
      </c>
      <c r="K86" s="160">
        <f t="shared" si="7"/>
        <v>0</v>
      </c>
      <c r="L86" s="122">
        <f t="shared" si="8"/>
        <v>0</v>
      </c>
    </row>
    <row r="87" spans="2:12" x14ac:dyDescent="0.25">
      <c r="B87" s="1524"/>
      <c r="C87" s="1509"/>
      <c r="D87" s="1528"/>
      <c r="E87" s="1377"/>
      <c r="F87" s="1379"/>
      <c r="G87" s="1372"/>
      <c r="H87" s="571">
        <v>1012</v>
      </c>
      <c r="I87" s="160">
        <v>4435.085</v>
      </c>
      <c r="J87" s="160">
        <v>4435.085</v>
      </c>
      <c r="K87" s="160">
        <f t="shared" si="7"/>
        <v>0</v>
      </c>
      <c r="L87" s="122">
        <f t="shared" si="8"/>
        <v>0</v>
      </c>
    </row>
    <row r="88" spans="2:12" ht="15.75" thickBot="1" x14ac:dyDescent="0.3">
      <c r="B88" s="1585"/>
      <c r="C88" s="1509"/>
      <c r="D88" s="1529"/>
      <c r="E88" s="1516"/>
      <c r="F88" s="1638"/>
      <c r="G88" s="567" t="s">
        <v>155</v>
      </c>
      <c r="H88" s="359">
        <v>1005</v>
      </c>
      <c r="I88" s="161">
        <v>4069.7910000000002</v>
      </c>
      <c r="J88" s="161">
        <v>4069.7910000000002</v>
      </c>
      <c r="K88" s="161">
        <f t="shared" si="7"/>
        <v>0</v>
      </c>
      <c r="L88" s="180">
        <f t="shared" si="8"/>
        <v>0</v>
      </c>
    </row>
    <row r="89" spans="2:12" x14ac:dyDescent="0.25">
      <c r="B89" s="1523" t="s">
        <v>12</v>
      </c>
      <c r="C89" s="1509"/>
      <c r="D89" s="1527" t="s">
        <v>116</v>
      </c>
      <c r="E89" s="1376">
        <v>42878</v>
      </c>
      <c r="F89" s="1378" t="s">
        <v>154</v>
      </c>
      <c r="G89" s="565" t="s">
        <v>24</v>
      </c>
      <c r="H89" s="149">
        <v>1013</v>
      </c>
      <c r="I89" s="159">
        <v>1999.9970000000001</v>
      </c>
      <c r="J89" s="159">
        <v>1999.9970000000001</v>
      </c>
      <c r="K89" s="245">
        <f>J89-I89</f>
        <v>0</v>
      </c>
      <c r="L89" s="121">
        <f>K89/I89</f>
        <v>0</v>
      </c>
    </row>
    <row r="90" spans="2:12" ht="15.75" thickBot="1" x14ac:dyDescent="0.3">
      <c r="B90" s="1585"/>
      <c r="C90" s="1509"/>
      <c r="D90" s="1529"/>
      <c r="E90" s="1516"/>
      <c r="F90" s="1638"/>
      <c r="G90" s="568" t="s">
        <v>23</v>
      </c>
      <c r="H90" s="125">
        <v>1006</v>
      </c>
      <c r="I90" s="161">
        <v>224.964</v>
      </c>
      <c r="J90" s="161">
        <v>224.964</v>
      </c>
      <c r="K90" s="161">
        <f>J90-I90</f>
        <v>0</v>
      </c>
      <c r="L90" s="180">
        <f>K90/I90</f>
        <v>0</v>
      </c>
    </row>
    <row r="91" spans="2:12" x14ac:dyDescent="0.25">
      <c r="B91" s="1519" t="s">
        <v>206</v>
      </c>
      <c r="C91" s="1509"/>
      <c r="D91" s="1493" t="s">
        <v>116</v>
      </c>
      <c r="E91" s="1420">
        <v>42880</v>
      </c>
      <c r="F91" s="1447" t="s">
        <v>88</v>
      </c>
      <c r="G91" s="566" t="s">
        <v>286</v>
      </c>
      <c r="H91" s="131">
        <v>1003</v>
      </c>
      <c r="I91" s="172">
        <v>507.79500000000002</v>
      </c>
      <c r="J91" s="572">
        <v>508.577</v>
      </c>
      <c r="K91" s="172">
        <f t="shared" si="7"/>
        <v>0.78199999999998226</v>
      </c>
      <c r="L91" s="198">
        <f t="shared" si="8"/>
        <v>1.5399915320158375E-3</v>
      </c>
    </row>
    <row r="92" spans="2:12" x14ac:dyDescent="0.25">
      <c r="B92" s="1520"/>
      <c r="C92" s="1509"/>
      <c r="D92" s="1514"/>
      <c r="E92" s="1422"/>
      <c r="F92" s="1424"/>
      <c r="G92" s="566" t="s">
        <v>253</v>
      </c>
      <c r="H92" s="124">
        <v>1010</v>
      </c>
      <c r="I92" s="160">
        <v>258.3</v>
      </c>
      <c r="J92" s="160">
        <v>258.16699999999997</v>
      </c>
      <c r="K92" s="160">
        <f t="shared" si="7"/>
        <v>-0.1330000000000382</v>
      </c>
      <c r="L92" s="122">
        <f t="shared" si="8"/>
        <v>-5.149051490516384E-4</v>
      </c>
    </row>
    <row r="93" spans="2:12" x14ac:dyDescent="0.25">
      <c r="B93" s="1520"/>
      <c r="C93" s="1509"/>
      <c r="D93" s="1514"/>
      <c r="E93" s="1422"/>
      <c r="F93" s="1424"/>
      <c r="G93" s="1449" t="s">
        <v>23</v>
      </c>
      <c r="H93" s="124">
        <v>1001</v>
      </c>
      <c r="I93" s="160">
        <v>990.01900000000001</v>
      </c>
      <c r="J93" s="160">
        <v>990.72</v>
      </c>
      <c r="K93" s="160">
        <f t="shared" si="7"/>
        <v>0.70100000000002183</v>
      </c>
      <c r="L93" s="122">
        <f t="shared" si="8"/>
        <v>7.0806721891198234E-4</v>
      </c>
    </row>
    <row r="94" spans="2:12" x14ac:dyDescent="0.25">
      <c r="B94" s="1520"/>
      <c r="C94" s="1509"/>
      <c r="D94" s="1514"/>
      <c r="E94" s="1422"/>
      <c r="F94" s="1424"/>
      <c r="G94" s="1431"/>
      <c r="H94" s="124">
        <v>1009</v>
      </c>
      <c r="I94" s="160">
        <v>1528.93</v>
      </c>
      <c r="J94" s="160">
        <v>1533.829</v>
      </c>
      <c r="K94" s="160">
        <f t="shared" si="7"/>
        <v>4.8989999999998872</v>
      </c>
      <c r="L94" s="122">
        <f t="shared" si="8"/>
        <v>3.2042016312060638E-3</v>
      </c>
    </row>
    <row r="95" spans="2:12" x14ac:dyDescent="0.25">
      <c r="B95" s="1520"/>
      <c r="C95" s="1509"/>
      <c r="D95" s="1514"/>
      <c r="E95" s="1422"/>
      <c r="F95" s="1424"/>
      <c r="G95" s="1372"/>
      <c r="H95" s="124">
        <v>1006</v>
      </c>
      <c r="I95" s="160">
        <v>1235.373</v>
      </c>
      <c r="J95" s="160">
        <v>1235.373</v>
      </c>
      <c r="K95" s="160">
        <f t="shared" si="7"/>
        <v>0</v>
      </c>
      <c r="L95" s="122">
        <f t="shared" si="8"/>
        <v>0</v>
      </c>
    </row>
    <row r="96" spans="2:12" ht="15.75" thickBot="1" x14ac:dyDescent="0.3">
      <c r="B96" s="1520"/>
      <c r="C96" s="1509"/>
      <c r="D96" s="1514"/>
      <c r="E96" s="1422"/>
      <c r="F96" s="1424"/>
      <c r="G96" s="566" t="s">
        <v>24</v>
      </c>
      <c r="H96" s="124">
        <v>1013</v>
      </c>
      <c r="I96" s="160">
        <v>2700.2620000000002</v>
      </c>
      <c r="J96" s="160">
        <v>2700.2620000000002</v>
      </c>
      <c r="K96" s="160">
        <f t="shared" si="7"/>
        <v>0</v>
      </c>
      <c r="L96" s="122">
        <f t="shared" si="8"/>
        <v>0</v>
      </c>
    </row>
    <row r="97" spans="2:12" ht="15.75" thickBot="1" x14ac:dyDescent="0.3">
      <c r="B97" s="1384" t="s">
        <v>207</v>
      </c>
      <c r="C97" s="1385"/>
      <c r="D97" s="1385"/>
      <c r="E97" s="1385"/>
      <c r="F97" s="1385"/>
      <c r="G97" s="1385"/>
      <c r="H97" s="1386"/>
      <c r="I97" s="162">
        <f>SUM(I72:I96)</f>
        <v>56292.155999999995</v>
      </c>
      <c r="J97" s="162">
        <f>SUM(J72:J96)</f>
        <v>56334.307000000008</v>
      </c>
      <c r="K97" s="162">
        <f>SUM(K72:K96)</f>
        <v>-55.049000000000717</v>
      </c>
      <c r="L97" s="220">
        <f>K97/I97</f>
        <v>-9.7791599952221976E-4</v>
      </c>
    </row>
    <row r="98" spans="2:12" x14ac:dyDescent="0.25">
      <c r="B98" s="499"/>
      <c r="C98" s="499"/>
      <c r="D98" s="499"/>
      <c r="E98" s="499"/>
      <c r="F98" s="499"/>
      <c r="G98" s="499"/>
      <c r="H98" s="499"/>
      <c r="I98" s="326"/>
      <c r="J98" s="326"/>
      <c r="K98" s="326"/>
      <c r="L98" s="353"/>
    </row>
    <row r="99" spans="2:12" ht="15.75" thickBot="1" x14ac:dyDescent="0.3">
      <c r="B99" s="1593"/>
      <c r="C99" s="1593"/>
      <c r="D99" s="1593"/>
      <c r="E99" s="1593"/>
      <c r="F99" s="1593"/>
      <c r="G99" s="1593"/>
      <c r="H99" s="1593"/>
      <c r="I99" s="352"/>
      <c r="J99" s="352"/>
      <c r="K99" s="352"/>
      <c r="L99" s="353"/>
    </row>
    <row r="100" spans="2:12" ht="32.25" customHeight="1" thickBot="1" x14ac:dyDescent="0.3">
      <c r="B100" s="380" t="s">
        <v>210</v>
      </c>
      <c r="C100" s="1473" t="s">
        <v>56</v>
      </c>
      <c r="D100" s="381" t="s">
        <v>109</v>
      </c>
      <c r="E100" s="580" t="s">
        <v>297</v>
      </c>
      <c r="F100" s="381" t="s">
        <v>245</v>
      </c>
      <c r="G100" s="383" t="s">
        <v>24</v>
      </c>
      <c r="H100" s="384">
        <v>1007</v>
      </c>
      <c r="I100" s="434">
        <v>4998.01</v>
      </c>
      <c r="J100" s="434">
        <v>4996.6279999999997</v>
      </c>
      <c r="K100" s="434">
        <f>I100-J100</f>
        <v>1.3820000000005166</v>
      </c>
      <c r="L100" s="581">
        <f>K100/I100</f>
        <v>2.7651005100040149E-4</v>
      </c>
    </row>
    <row r="101" spans="2:12" ht="15.75" customHeight="1" thickBot="1" x14ac:dyDescent="0.3">
      <c r="B101" s="1441" t="s">
        <v>12</v>
      </c>
      <c r="C101" s="1474"/>
      <c r="D101" s="1452" t="s">
        <v>116</v>
      </c>
      <c r="E101" s="1459">
        <v>42900</v>
      </c>
      <c r="F101" s="1688" t="s">
        <v>293</v>
      </c>
      <c r="G101" s="1436" t="s">
        <v>24</v>
      </c>
      <c r="H101" s="578">
        <v>1005</v>
      </c>
      <c r="I101" s="423">
        <v>5003.4040000000005</v>
      </c>
      <c r="J101" s="423">
        <v>5011.3209999999999</v>
      </c>
      <c r="K101" s="423">
        <f>J101-I101</f>
        <v>7.9169999999994616</v>
      </c>
      <c r="L101" s="579">
        <f>K101/I101</f>
        <v>1.5823227546685138E-3</v>
      </c>
    </row>
    <row r="102" spans="2:12" x14ac:dyDescent="0.25">
      <c r="B102" s="1440"/>
      <c r="C102" s="1474"/>
      <c r="D102" s="1451"/>
      <c r="E102" s="1633"/>
      <c r="F102" s="1628"/>
      <c r="G102" s="1443"/>
      <c r="H102" s="574">
        <v>1011</v>
      </c>
      <c r="I102" s="503">
        <v>1008.455</v>
      </c>
      <c r="J102" s="503">
        <v>1002.369</v>
      </c>
      <c r="K102" s="245">
        <f>J102-I102</f>
        <v>-6.0860000000000127</v>
      </c>
      <c r="L102" s="240">
        <f>K102/I102</f>
        <v>-6.0349742923581249E-3</v>
      </c>
    </row>
    <row r="103" spans="2:12" ht="15.75" thickBot="1" x14ac:dyDescent="0.3">
      <c r="B103" s="1454"/>
      <c r="C103" s="1474"/>
      <c r="D103" s="1639"/>
      <c r="E103" s="1603"/>
      <c r="F103" s="1690"/>
      <c r="G103" s="570" t="s">
        <v>155</v>
      </c>
      <c r="H103" s="427">
        <v>1011</v>
      </c>
      <c r="I103" s="385">
        <v>1999.9680000000001</v>
      </c>
      <c r="J103" s="385">
        <v>1999.9680000000001</v>
      </c>
      <c r="K103" s="385">
        <f>I103-J103</f>
        <v>0</v>
      </c>
      <c r="L103" s="428">
        <f>K103/I103</f>
        <v>0</v>
      </c>
    </row>
    <row r="104" spans="2:12" ht="15" customHeight="1" x14ac:dyDescent="0.25">
      <c r="B104" s="1531" t="s">
        <v>12</v>
      </c>
      <c r="C104" s="1474"/>
      <c r="D104" s="1548" t="s">
        <v>116</v>
      </c>
      <c r="E104" s="1370">
        <v>42903</v>
      </c>
      <c r="F104" s="1368" t="s">
        <v>294</v>
      </c>
      <c r="G104" s="1371" t="s">
        <v>24</v>
      </c>
      <c r="H104" s="131">
        <v>1011</v>
      </c>
      <c r="I104" s="172">
        <v>3034.5</v>
      </c>
      <c r="J104" s="172">
        <v>3011.855</v>
      </c>
      <c r="K104" s="172">
        <f>J104-I104</f>
        <v>-22.644999999999982</v>
      </c>
      <c r="L104" s="198">
        <f>K104/I104</f>
        <v>-7.4625144175317123E-3</v>
      </c>
    </row>
    <row r="105" spans="2:12" ht="15" customHeight="1" x14ac:dyDescent="0.25">
      <c r="B105" s="1531"/>
      <c r="C105" s="1474"/>
      <c r="D105" s="1548"/>
      <c r="E105" s="1370"/>
      <c r="F105" s="1368"/>
      <c r="G105" s="1431"/>
      <c r="H105" s="131">
        <v>1012</v>
      </c>
      <c r="I105" s="172">
        <v>4710.3109999999997</v>
      </c>
      <c r="J105" s="172">
        <v>4721.415</v>
      </c>
      <c r="K105" s="172">
        <f t="shared" ref="K105:K112" si="10">J105-I105</f>
        <v>11.104000000000269</v>
      </c>
      <c r="L105" s="198">
        <f t="shared" ref="L105:L112" si="11">K105/I105</f>
        <v>2.3573814977398033E-3</v>
      </c>
    </row>
    <row r="106" spans="2:12" ht="15" customHeight="1" x14ac:dyDescent="0.25">
      <c r="B106" s="1531"/>
      <c r="C106" s="1474"/>
      <c r="D106" s="1548"/>
      <c r="E106" s="1370"/>
      <c r="F106" s="1368"/>
      <c r="G106" s="1431"/>
      <c r="H106" s="131">
        <v>1013</v>
      </c>
      <c r="I106" s="172">
        <v>5019.8320000000003</v>
      </c>
      <c r="J106" s="172">
        <v>5018.4390000000003</v>
      </c>
      <c r="K106" s="172">
        <f t="shared" si="10"/>
        <v>-1.3930000000000291</v>
      </c>
      <c r="L106" s="198">
        <f t="shared" si="11"/>
        <v>-2.7749932667069912E-4</v>
      </c>
    </row>
    <row r="107" spans="2:12" ht="15" customHeight="1" x14ac:dyDescent="0.25">
      <c r="B107" s="1531"/>
      <c r="C107" s="1474"/>
      <c r="D107" s="1548"/>
      <c r="E107" s="1370"/>
      <c r="F107" s="1368"/>
      <c r="G107" s="1431"/>
      <c r="H107" s="131">
        <v>1005</v>
      </c>
      <c r="I107" s="172">
        <v>1847.5709999999999</v>
      </c>
      <c r="J107" s="172">
        <v>1847.5709999999999</v>
      </c>
      <c r="K107" s="172">
        <f t="shared" si="10"/>
        <v>0</v>
      </c>
      <c r="L107" s="198">
        <f t="shared" si="11"/>
        <v>0</v>
      </c>
    </row>
    <row r="108" spans="2:12" ht="15" customHeight="1" x14ac:dyDescent="0.25">
      <c r="B108" s="1531"/>
      <c r="C108" s="1474"/>
      <c r="D108" s="1548"/>
      <c r="E108" s="1370"/>
      <c r="F108" s="1368"/>
      <c r="G108" s="1431"/>
      <c r="H108" s="131">
        <v>1002</v>
      </c>
      <c r="I108" s="172">
        <v>2094.23</v>
      </c>
      <c r="J108" s="172">
        <v>2093.2330000000002</v>
      </c>
      <c r="K108" s="172">
        <f t="shared" si="10"/>
        <v>-0.99699999999984357</v>
      </c>
      <c r="L108" s="198">
        <f t="shared" si="11"/>
        <v>-4.7606996366198726E-4</v>
      </c>
    </row>
    <row r="109" spans="2:12" ht="15" customHeight="1" x14ac:dyDescent="0.25">
      <c r="B109" s="1531"/>
      <c r="C109" s="1474"/>
      <c r="D109" s="1548"/>
      <c r="E109" s="1370"/>
      <c r="F109" s="1368"/>
      <c r="G109" s="1431"/>
      <c r="H109" s="131">
        <v>1009</v>
      </c>
      <c r="I109" s="172">
        <v>1499.41</v>
      </c>
      <c r="J109" s="172">
        <v>1496.0409999999999</v>
      </c>
      <c r="K109" s="172">
        <f t="shared" si="10"/>
        <v>-3.3690000000001419</v>
      </c>
      <c r="L109" s="198">
        <f t="shared" si="11"/>
        <v>-2.2468837742846462E-3</v>
      </c>
    </row>
    <row r="110" spans="2:12" ht="15" customHeight="1" x14ac:dyDescent="0.25">
      <c r="B110" s="1531"/>
      <c r="C110" s="1474"/>
      <c r="D110" s="1548"/>
      <c r="E110" s="1370"/>
      <c r="F110" s="1368"/>
      <c r="G110" s="1372"/>
      <c r="H110" s="131">
        <v>1001</v>
      </c>
      <c r="I110" s="172">
        <v>962.12</v>
      </c>
      <c r="J110" s="172">
        <v>954.56500000000005</v>
      </c>
      <c r="K110" s="172">
        <f t="shared" si="10"/>
        <v>-7.55499999999995</v>
      </c>
      <c r="L110" s="198">
        <f t="shared" si="11"/>
        <v>-7.8524508377332877E-3</v>
      </c>
    </row>
    <row r="111" spans="2:12" ht="15" customHeight="1" x14ac:dyDescent="0.25">
      <c r="B111" s="1531"/>
      <c r="C111" s="1474"/>
      <c r="D111" s="1548"/>
      <c r="E111" s="1370"/>
      <c r="F111" s="1368"/>
      <c r="G111" s="1449" t="s">
        <v>23</v>
      </c>
      <c r="H111" s="131">
        <v>1006</v>
      </c>
      <c r="I111" s="172">
        <v>1302.7760000000001</v>
      </c>
      <c r="J111" s="172">
        <v>1300.152</v>
      </c>
      <c r="K111" s="172">
        <f t="shared" si="10"/>
        <v>-2.6240000000000236</v>
      </c>
      <c r="L111" s="198">
        <f t="shared" si="11"/>
        <v>-2.0141605310506363E-3</v>
      </c>
    </row>
    <row r="112" spans="2:12" ht="15" customHeight="1" x14ac:dyDescent="0.25">
      <c r="B112" s="1531"/>
      <c r="C112" s="1474"/>
      <c r="D112" s="1548"/>
      <c r="E112" s="1370"/>
      <c r="F112" s="1368"/>
      <c r="G112" s="1431"/>
      <c r="H112" s="131">
        <v>1009</v>
      </c>
      <c r="I112" s="172">
        <v>886.71</v>
      </c>
      <c r="J112" s="172">
        <v>885.07399999999996</v>
      </c>
      <c r="K112" s="172">
        <f t="shared" si="10"/>
        <v>-1.6360000000000809</v>
      </c>
      <c r="L112" s="198">
        <f t="shared" si="11"/>
        <v>-1.8450226116769641E-3</v>
      </c>
    </row>
    <row r="113" spans="2:15" x14ac:dyDescent="0.25">
      <c r="B113" s="1531"/>
      <c r="C113" s="1474"/>
      <c r="D113" s="1548"/>
      <c r="E113" s="1422"/>
      <c r="F113" s="1424"/>
      <c r="G113" s="1372"/>
      <c r="H113" s="124">
        <v>1006</v>
      </c>
      <c r="I113" s="160">
        <v>40.119999999999997</v>
      </c>
      <c r="J113" s="160">
        <v>40.119999999999997</v>
      </c>
      <c r="K113" s="160">
        <f t="shared" ref="K113:K119" si="12">J113-I113</f>
        <v>0</v>
      </c>
      <c r="L113" s="122">
        <f t="shared" ref="L113:L120" si="13">K113/I113</f>
        <v>0</v>
      </c>
    </row>
    <row r="114" spans="2:15" x14ac:dyDescent="0.25">
      <c r="B114" s="1531"/>
      <c r="C114" s="1474"/>
      <c r="D114" s="1548"/>
      <c r="E114" s="1369"/>
      <c r="F114" s="1367"/>
      <c r="G114" s="575" t="s">
        <v>295</v>
      </c>
      <c r="H114" s="234">
        <v>1003</v>
      </c>
      <c r="I114" s="235">
        <v>527.51099999999997</v>
      </c>
      <c r="J114" s="235">
        <v>527.51099999999997</v>
      </c>
      <c r="K114" s="160">
        <f t="shared" si="12"/>
        <v>0</v>
      </c>
      <c r="L114" s="122">
        <f t="shared" si="13"/>
        <v>0</v>
      </c>
    </row>
    <row r="115" spans="2:15" ht="15.75" thickBot="1" x14ac:dyDescent="0.3">
      <c r="B115" s="1611"/>
      <c r="C115" s="1474"/>
      <c r="D115" s="1549"/>
      <c r="E115" s="1426"/>
      <c r="F115" s="1425"/>
      <c r="G115" s="496" t="s">
        <v>253</v>
      </c>
      <c r="H115" s="125">
        <v>1010</v>
      </c>
      <c r="I115" s="161">
        <v>268.98</v>
      </c>
      <c r="J115" s="161">
        <v>268.44200000000001</v>
      </c>
      <c r="K115" s="161">
        <f t="shared" si="12"/>
        <v>-0.53800000000001091</v>
      </c>
      <c r="L115" s="180">
        <f t="shared" si="13"/>
        <v>-2.0001487099413E-3</v>
      </c>
    </row>
    <row r="116" spans="2:15" x14ac:dyDescent="0.25">
      <c r="B116" s="1612" t="s">
        <v>12</v>
      </c>
      <c r="C116" s="1474"/>
      <c r="D116" s="1547" t="s">
        <v>116</v>
      </c>
      <c r="E116" s="1376">
        <v>42912</v>
      </c>
      <c r="F116" s="1378" t="s">
        <v>296</v>
      </c>
      <c r="G116" s="1371" t="s">
        <v>24</v>
      </c>
      <c r="H116" s="123">
        <v>1005</v>
      </c>
      <c r="I116" s="159">
        <v>2000.2380000000001</v>
      </c>
      <c r="J116" s="159">
        <v>2000.2380000000001</v>
      </c>
      <c r="K116" s="159">
        <f t="shared" si="12"/>
        <v>0</v>
      </c>
      <c r="L116" s="121">
        <f t="shared" si="13"/>
        <v>0</v>
      </c>
    </row>
    <row r="117" spans="2:15" x14ac:dyDescent="0.25">
      <c r="B117" s="1613"/>
      <c r="C117" s="1474"/>
      <c r="D117" s="1548"/>
      <c r="E117" s="1377"/>
      <c r="F117" s="1379"/>
      <c r="G117" s="1372"/>
      <c r="H117" s="124">
        <v>1013</v>
      </c>
      <c r="I117" s="160">
        <v>2000.0809999999999</v>
      </c>
      <c r="J117" s="160">
        <v>2000.0809999999999</v>
      </c>
      <c r="K117" s="160">
        <f t="shared" si="12"/>
        <v>0</v>
      </c>
      <c r="L117" s="122">
        <f t="shared" si="13"/>
        <v>0</v>
      </c>
    </row>
    <row r="118" spans="2:15" x14ac:dyDescent="0.25">
      <c r="B118" s="1613"/>
      <c r="C118" s="1474"/>
      <c r="D118" s="1548"/>
      <c r="E118" s="1377"/>
      <c r="F118" s="1379"/>
      <c r="G118" s="576" t="s">
        <v>155</v>
      </c>
      <c r="H118" s="124">
        <v>1013</v>
      </c>
      <c r="I118" s="160">
        <v>1248.981</v>
      </c>
      <c r="J118" s="160">
        <v>1248.981</v>
      </c>
      <c r="K118" s="160">
        <f t="shared" si="12"/>
        <v>0</v>
      </c>
      <c r="L118" s="122">
        <f t="shared" si="13"/>
        <v>0</v>
      </c>
    </row>
    <row r="119" spans="2:15" ht="15.75" customHeight="1" thickBot="1" x14ac:dyDescent="0.3">
      <c r="B119" s="1614"/>
      <c r="C119" s="1478"/>
      <c r="D119" s="1549"/>
      <c r="E119" s="1516"/>
      <c r="F119" s="1638"/>
      <c r="G119" s="577" t="s">
        <v>23</v>
      </c>
      <c r="H119" s="125">
        <v>1006</v>
      </c>
      <c r="I119" s="125">
        <v>101.813</v>
      </c>
      <c r="J119" s="125">
        <v>101.813</v>
      </c>
      <c r="K119" s="161">
        <f t="shared" si="12"/>
        <v>0</v>
      </c>
      <c r="L119" s="180">
        <f t="shared" si="13"/>
        <v>0</v>
      </c>
    </row>
    <row r="120" spans="2:15" ht="15.75" customHeight="1" thickBot="1" x14ac:dyDescent="0.3">
      <c r="B120" s="1384" t="s">
        <v>209</v>
      </c>
      <c r="C120" s="1385"/>
      <c r="D120" s="1385"/>
      <c r="E120" s="1385"/>
      <c r="F120" s="1385"/>
      <c r="G120" s="1385"/>
      <c r="H120" s="1386"/>
      <c r="I120" s="162">
        <f>SUM(I100:I119)</f>
        <v>40555.021000000001</v>
      </c>
      <c r="J120" s="162">
        <f>SUM(J100:J119)</f>
        <v>40525.817000000003</v>
      </c>
      <c r="K120" s="162">
        <f>SUM(K100:K119)</f>
        <v>-26.439999999999827</v>
      </c>
      <c r="L120" s="220">
        <f t="shared" si="13"/>
        <v>-6.5195379876636797E-4</v>
      </c>
    </row>
    <row r="121" spans="2:15" ht="15.75" customHeight="1" x14ac:dyDescent="0.25">
      <c r="B121" s="500"/>
      <c r="C121" s="500"/>
      <c r="D121" s="500"/>
      <c r="E121" s="500"/>
      <c r="F121" s="500"/>
      <c r="G121" s="500"/>
      <c r="H121" s="500"/>
      <c r="I121" s="362"/>
      <c r="J121" s="362"/>
      <c r="K121" s="362"/>
      <c r="L121" s="353"/>
    </row>
    <row r="122" spans="2:15" ht="15.75" thickBot="1" x14ac:dyDescent="0.3">
      <c r="B122" s="1610"/>
      <c r="C122" s="1610"/>
      <c r="D122" s="1610"/>
      <c r="E122" s="1610"/>
      <c r="F122" s="1610"/>
      <c r="G122" s="1610"/>
      <c r="H122" s="1610"/>
      <c r="I122" s="362"/>
      <c r="J122" s="362"/>
      <c r="K122" s="362"/>
      <c r="L122" s="353"/>
    </row>
    <row r="123" spans="2:15" ht="15" customHeight="1" x14ac:dyDescent="0.25">
      <c r="B123" s="1511" t="s">
        <v>12</v>
      </c>
      <c r="C123" s="1508" t="s">
        <v>65</v>
      </c>
      <c r="D123" s="1493" t="s">
        <v>116</v>
      </c>
      <c r="E123" s="1495">
        <v>42921</v>
      </c>
      <c r="F123" s="1447" t="s">
        <v>124</v>
      </c>
      <c r="G123" s="1393" t="s">
        <v>199</v>
      </c>
      <c r="H123" s="592">
        <v>1002</v>
      </c>
      <c r="I123" s="532">
        <v>1294.31</v>
      </c>
      <c r="J123" s="532">
        <v>1300.636</v>
      </c>
      <c r="K123" s="532">
        <f>J123-I123</f>
        <v>6.3260000000000218</v>
      </c>
      <c r="L123" s="593">
        <f>K123/I123</f>
        <v>4.8875462601695278E-3</v>
      </c>
      <c r="N123" s="1618"/>
      <c r="O123" s="1618"/>
    </row>
    <row r="124" spans="2:15" ht="15" customHeight="1" x14ac:dyDescent="0.25">
      <c r="B124" s="1524"/>
      <c r="C124" s="1640"/>
      <c r="D124" s="1528"/>
      <c r="E124" s="1542"/>
      <c r="F124" s="1379"/>
      <c r="G124" s="1431"/>
      <c r="H124" s="591">
        <v>1011</v>
      </c>
      <c r="I124" s="528">
        <v>3053.46</v>
      </c>
      <c r="J124" s="528">
        <v>3042.134</v>
      </c>
      <c r="K124" s="528">
        <f>J124-I124</f>
        <v>-11.326000000000022</v>
      </c>
      <c r="L124" s="594">
        <f t="shared" ref="L124:L129" si="14">K124/I124</f>
        <v>-3.7092347697366339E-3</v>
      </c>
      <c r="N124" s="1618"/>
      <c r="O124" s="1618"/>
    </row>
    <row r="125" spans="2:15" ht="15" customHeight="1" thickBot="1" x14ac:dyDescent="0.3">
      <c r="B125" s="1513"/>
      <c r="C125" s="1509"/>
      <c r="D125" s="1515"/>
      <c r="E125" s="1577"/>
      <c r="F125" s="1425"/>
      <c r="G125" s="1419"/>
      <c r="H125" s="512">
        <v>1012</v>
      </c>
      <c r="I125" s="533">
        <v>4651.9799999999996</v>
      </c>
      <c r="J125" s="533">
        <v>4654.0569999999998</v>
      </c>
      <c r="K125" s="533">
        <f>J125-I125</f>
        <v>2.0770000000002256</v>
      </c>
      <c r="L125" s="595">
        <f t="shared" si="14"/>
        <v>4.4647655406949852E-4</v>
      </c>
      <c r="N125" s="1618"/>
      <c r="O125" s="1618"/>
    </row>
    <row r="126" spans="2:15" ht="15" customHeight="1" x14ac:dyDescent="0.25">
      <c r="B126" s="1555" t="s">
        <v>264</v>
      </c>
      <c r="C126" s="1509"/>
      <c r="D126" s="1527" t="s">
        <v>116</v>
      </c>
      <c r="E126" s="1541">
        <v>42924</v>
      </c>
      <c r="F126" s="1378" t="s">
        <v>154</v>
      </c>
      <c r="G126" s="586" t="s">
        <v>175</v>
      </c>
      <c r="H126" s="592">
        <v>1006</v>
      </c>
      <c r="I126" s="532">
        <v>247.03800000000001</v>
      </c>
      <c r="J126" s="532">
        <v>247.03800000000001</v>
      </c>
      <c r="K126" s="526">
        <f t="shared" ref="K126:K131" si="15">J126-I126</f>
        <v>0</v>
      </c>
      <c r="L126" s="527">
        <f t="shared" si="14"/>
        <v>0</v>
      </c>
      <c r="N126" s="582"/>
      <c r="O126" s="582"/>
    </row>
    <row r="127" spans="2:15" ht="15" customHeight="1" x14ac:dyDescent="0.25">
      <c r="B127" s="1555"/>
      <c r="C127" s="1509"/>
      <c r="D127" s="1528"/>
      <c r="E127" s="1542"/>
      <c r="F127" s="1379"/>
      <c r="G127" s="1394" t="s">
        <v>175</v>
      </c>
      <c r="H127" s="591">
        <v>1003</v>
      </c>
      <c r="I127" s="528">
        <v>757.64</v>
      </c>
      <c r="J127" s="528">
        <v>757.64200000000005</v>
      </c>
      <c r="K127" s="528">
        <f t="shared" si="15"/>
        <v>2.0000000000663931E-3</v>
      </c>
      <c r="L127" s="594">
        <f t="shared" si="14"/>
        <v>2.6397761470703674E-6</v>
      </c>
      <c r="N127" s="582"/>
      <c r="O127" s="582"/>
    </row>
    <row r="128" spans="2:15" ht="15" customHeight="1" x14ac:dyDescent="0.25">
      <c r="B128" s="1555"/>
      <c r="C128" s="1509"/>
      <c r="D128" s="1528"/>
      <c r="E128" s="1542"/>
      <c r="F128" s="1379"/>
      <c r="G128" s="1394"/>
      <c r="H128" s="591">
        <v>1010</v>
      </c>
      <c r="I128" s="528">
        <v>252.298</v>
      </c>
      <c r="J128" s="528">
        <v>252.79300000000001</v>
      </c>
      <c r="K128" s="528">
        <f t="shared" si="15"/>
        <v>0.49500000000000455</v>
      </c>
      <c r="L128" s="594">
        <f t="shared" si="14"/>
        <v>1.9619656120936535E-3</v>
      </c>
      <c r="N128" s="582"/>
      <c r="O128" s="582"/>
    </row>
    <row r="129" spans="2:16" ht="15" customHeight="1" x14ac:dyDescent="0.25">
      <c r="B129" s="1555"/>
      <c r="C129" s="1509"/>
      <c r="D129" s="1528"/>
      <c r="E129" s="1542"/>
      <c r="F129" s="1379"/>
      <c r="G129" s="1394" t="s">
        <v>24</v>
      </c>
      <c r="H129" s="591">
        <v>1004</v>
      </c>
      <c r="I129" s="528">
        <v>2876.6379999999999</v>
      </c>
      <c r="J129" s="528">
        <v>2880.7510000000002</v>
      </c>
      <c r="K129" s="528">
        <f t="shared" si="15"/>
        <v>4.1130000000002838</v>
      </c>
      <c r="L129" s="594">
        <f t="shared" si="14"/>
        <v>1.4297940860130069E-3</v>
      </c>
      <c r="N129" s="582"/>
      <c r="O129" s="582"/>
    </row>
    <row r="130" spans="2:16" ht="15" customHeight="1" x14ac:dyDescent="0.25">
      <c r="B130" s="1555"/>
      <c r="C130" s="1509"/>
      <c r="D130" s="1528"/>
      <c r="E130" s="1542"/>
      <c r="F130" s="1379"/>
      <c r="G130" s="1394"/>
      <c r="H130" s="124">
        <v>1005</v>
      </c>
      <c r="I130" s="160">
        <v>4980.4129999999996</v>
      </c>
      <c r="J130" s="160">
        <v>4987.6319999999996</v>
      </c>
      <c r="K130" s="160">
        <f t="shared" si="15"/>
        <v>7.2190000000000509</v>
      </c>
      <c r="L130" s="122">
        <f>K130/I130</f>
        <v>1.4494781858452404E-3</v>
      </c>
      <c r="N130" s="326"/>
      <c r="O130" s="326"/>
    </row>
    <row r="131" spans="2:16" ht="15.75" thickBot="1" x14ac:dyDescent="0.3">
      <c r="B131" s="1556"/>
      <c r="C131" s="1509"/>
      <c r="D131" s="1529"/>
      <c r="E131" s="1543"/>
      <c r="F131" s="1638"/>
      <c r="G131" s="1449"/>
      <c r="H131" s="234">
        <v>1013</v>
      </c>
      <c r="I131" s="235">
        <v>2595.2159999999999</v>
      </c>
      <c r="J131" s="235">
        <v>2595.2159999999999</v>
      </c>
      <c r="K131" s="160">
        <f t="shared" si="15"/>
        <v>0</v>
      </c>
      <c r="L131" s="236">
        <f>K131/I131</f>
        <v>0</v>
      </c>
      <c r="N131" s="326"/>
      <c r="O131" s="326"/>
    </row>
    <row r="132" spans="2:16" x14ac:dyDescent="0.25">
      <c r="B132" s="1554" t="s">
        <v>210</v>
      </c>
      <c r="C132" s="1509"/>
      <c r="D132" s="1527" t="s">
        <v>109</v>
      </c>
      <c r="E132" s="1541" t="s">
        <v>299</v>
      </c>
      <c r="F132" s="1682" t="s">
        <v>154</v>
      </c>
      <c r="G132" s="1527" t="s">
        <v>24</v>
      </c>
      <c r="H132" s="123">
        <v>1007</v>
      </c>
      <c r="I132" s="159">
        <v>2248.17</v>
      </c>
      <c r="J132" s="159">
        <v>2253.5349999999999</v>
      </c>
      <c r="K132" s="159">
        <f>I132-J132</f>
        <v>-5.3649999999997817</v>
      </c>
      <c r="L132" s="121">
        <f>K132/I132</f>
        <v>-2.3863853712129341E-3</v>
      </c>
      <c r="N132" s="326"/>
      <c r="O132" s="326"/>
    </row>
    <row r="133" spans="2:16" ht="15.75" thickBot="1" x14ac:dyDescent="0.3">
      <c r="B133" s="1556"/>
      <c r="C133" s="1509"/>
      <c r="D133" s="1529"/>
      <c r="E133" s="1543"/>
      <c r="F133" s="1683"/>
      <c r="G133" s="1529"/>
      <c r="H133" s="125">
        <v>1008</v>
      </c>
      <c r="I133" s="161">
        <v>4596.1099999999997</v>
      </c>
      <c r="J133" s="161">
        <v>4579.4750000000004</v>
      </c>
      <c r="K133" s="161">
        <f>I133-J133</f>
        <v>16.634999999999309</v>
      </c>
      <c r="L133" s="180">
        <f>K133/I133</f>
        <v>3.6193650717670617E-3</v>
      </c>
      <c r="N133" s="326"/>
      <c r="O133" s="326"/>
    </row>
    <row r="134" spans="2:16" x14ac:dyDescent="0.25">
      <c r="B134" s="1554" t="s">
        <v>264</v>
      </c>
      <c r="C134" s="1509"/>
      <c r="D134" s="1493" t="s">
        <v>116</v>
      </c>
      <c r="E134" s="1420">
        <v>42935</v>
      </c>
      <c r="F134" s="1447" t="s">
        <v>131</v>
      </c>
      <c r="G134" s="584" t="s">
        <v>24</v>
      </c>
      <c r="H134" s="502">
        <v>1013</v>
      </c>
      <c r="I134" s="172">
        <v>2840.9050000000002</v>
      </c>
      <c r="J134" s="172">
        <v>2840.9050000000002</v>
      </c>
      <c r="K134" s="172">
        <f t="shared" ref="K134:K139" si="16">J134-I134</f>
        <v>0</v>
      </c>
      <c r="L134" s="198">
        <f t="shared" ref="L134:L139" si="17">K134/I134</f>
        <v>0</v>
      </c>
    </row>
    <row r="135" spans="2:16" x14ac:dyDescent="0.25">
      <c r="B135" s="1555"/>
      <c r="C135" s="1509"/>
      <c r="D135" s="1514"/>
      <c r="E135" s="1422"/>
      <c r="F135" s="1424"/>
      <c r="G135" s="1449" t="s">
        <v>23</v>
      </c>
      <c r="H135" s="147">
        <v>1003</v>
      </c>
      <c r="I135" s="232">
        <v>787.7600000000001</v>
      </c>
      <c r="J135" s="232">
        <v>788.43499999999995</v>
      </c>
      <c r="K135" s="160">
        <f t="shared" si="16"/>
        <v>0.67499999999984084</v>
      </c>
      <c r="L135" s="122">
        <f t="shared" si="17"/>
        <v>8.5685995734721329E-4</v>
      </c>
    </row>
    <row r="136" spans="2:16" x14ac:dyDescent="0.25">
      <c r="B136" s="1555"/>
      <c r="C136" s="1509"/>
      <c r="D136" s="1514"/>
      <c r="E136" s="1422"/>
      <c r="F136" s="1424"/>
      <c r="G136" s="1372"/>
      <c r="H136" s="147">
        <v>1006</v>
      </c>
      <c r="I136" s="232">
        <v>1289.96</v>
      </c>
      <c r="J136" s="232">
        <v>1288.4179999999999</v>
      </c>
      <c r="K136" s="160">
        <f t="shared" si="16"/>
        <v>-1.5420000000001437</v>
      </c>
      <c r="L136" s="122">
        <f t="shared" si="17"/>
        <v>-1.1953859034389777E-3</v>
      </c>
    </row>
    <row r="137" spans="2:16" x14ac:dyDescent="0.25">
      <c r="B137" s="1555"/>
      <c r="C137" s="1509"/>
      <c r="D137" s="1514"/>
      <c r="E137" s="1422"/>
      <c r="F137" s="1424"/>
      <c r="G137" s="585" t="s">
        <v>201</v>
      </c>
      <c r="H137" s="124">
        <v>1009</v>
      </c>
      <c r="I137" s="160">
        <v>799.92600000000004</v>
      </c>
      <c r="J137" s="160">
        <v>799.92600000000004</v>
      </c>
      <c r="K137" s="160">
        <f t="shared" si="16"/>
        <v>0</v>
      </c>
      <c r="L137" s="122">
        <f t="shared" si="17"/>
        <v>0</v>
      </c>
    </row>
    <row r="138" spans="2:16" ht="15.75" thickBot="1" x14ac:dyDescent="0.3">
      <c r="B138" s="1556"/>
      <c r="C138" s="1509"/>
      <c r="D138" s="1515"/>
      <c r="E138" s="1426"/>
      <c r="F138" s="1425"/>
      <c r="G138" s="588" t="s">
        <v>253</v>
      </c>
      <c r="H138" s="125">
        <v>1010</v>
      </c>
      <c r="I138" s="161">
        <v>254.19</v>
      </c>
      <c r="J138" s="161">
        <v>253.51400000000001</v>
      </c>
      <c r="K138" s="161">
        <f t="shared" si="16"/>
        <v>-0.67599999999998772</v>
      </c>
      <c r="L138" s="180">
        <f t="shared" si="17"/>
        <v>-2.6594279869388555E-3</v>
      </c>
    </row>
    <row r="139" spans="2:16" ht="21" customHeight="1" thickBot="1" x14ac:dyDescent="0.3">
      <c r="B139" s="590" t="s">
        <v>12</v>
      </c>
      <c r="C139" s="1681"/>
      <c r="D139" s="589" t="s">
        <v>116</v>
      </c>
      <c r="E139" s="602">
        <v>42945</v>
      </c>
      <c r="F139" s="587" t="s">
        <v>298</v>
      </c>
      <c r="G139" s="583" t="s">
        <v>24</v>
      </c>
      <c r="H139" s="502">
        <v>1004</v>
      </c>
      <c r="I139" s="172">
        <v>2039.9369999999999</v>
      </c>
      <c r="J139" s="172">
        <v>2039.9369999999999</v>
      </c>
      <c r="K139" s="172">
        <f t="shared" si="16"/>
        <v>0</v>
      </c>
      <c r="L139" s="198">
        <f t="shared" si="17"/>
        <v>0</v>
      </c>
    </row>
    <row r="140" spans="2:16" ht="15.75" thickBot="1" x14ac:dyDescent="0.3">
      <c r="B140" s="1384" t="s">
        <v>216</v>
      </c>
      <c r="C140" s="1385"/>
      <c r="D140" s="1385"/>
      <c r="E140" s="1385"/>
      <c r="F140" s="1385"/>
      <c r="G140" s="1385"/>
      <c r="H140" s="1433"/>
      <c r="I140" s="269">
        <f>SUM(I123:I139)</f>
        <v>35565.951000000001</v>
      </c>
      <c r="J140" s="194">
        <f>SUM(J123:J139)</f>
        <v>35562.044000000002</v>
      </c>
      <c r="K140" s="194">
        <f>SUM(K123:K139)</f>
        <v>18.632999999999868</v>
      </c>
      <c r="L140" s="253">
        <f>K140/I140</f>
        <v>5.2389995138889625E-4</v>
      </c>
    </row>
    <row r="141" spans="2:16" x14ac:dyDescent="0.25">
      <c r="B141" s="499"/>
      <c r="C141" s="499"/>
      <c r="D141" s="499"/>
      <c r="E141" s="499"/>
      <c r="F141" s="499"/>
      <c r="G141" s="499"/>
      <c r="H141" s="499"/>
      <c r="I141" s="326"/>
      <c r="J141" s="326"/>
      <c r="K141" s="326"/>
      <c r="L141" s="368"/>
    </row>
    <row r="142" spans="2:16" ht="15.75" thickBot="1" x14ac:dyDescent="0.3">
      <c r="B142" s="499"/>
      <c r="C142" s="499"/>
      <c r="D142" s="499"/>
      <c r="E142" s="499"/>
      <c r="F142" s="499"/>
      <c r="G142" s="499"/>
      <c r="H142" s="499"/>
      <c r="I142" s="326"/>
      <c r="J142" s="326"/>
      <c r="K142" s="326"/>
      <c r="L142" s="368"/>
    </row>
    <row r="143" spans="2:16" ht="14.25" customHeight="1" x14ac:dyDescent="0.25">
      <c r="B143" s="1631" t="s">
        <v>300</v>
      </c>
      <c r="C143" s="1607" t="s">
        <v>72</v>
      </c>
      <c r="D143" s="1463" t="s">
        <v>116</v>
      </c>
      <c r="E143" s="1479">
        <v>42959</v>
      </c>
      <c r="F143" s="1627" t="s">
        <v>301</v>
      </c>
      <c r="G143" s="1434" t="s">
        <v>24</v>
      </c>
      <c r="H143" s="609">
        <v>1005</v>
      </c>
      <c r="I143" s="532">
        <v>5018</v>
      </c>
      <c r="J143" s="532">
        <v>5027.6180000000004</v>
      </c>
      <c r="K143" s="532">
        <f t="shared" ref="K143:K148" si="18">J143-I143</f>
        <v>9.6180000000003929</v>
      </c>
      <c r="L143" s="399">
        <f t="shared" ref="L143:L149" si="19">K143/I143</f>
        <v>1.9166998804305286E-3</v>
      </c>
      <c r="O143" s="426"/>
      <c r="P143" s="426"/>
    </row>
    <row r="144" spans="2:16" ht="15" customHeight="1" x14ac:dyDescent="0.25">
      <c r="B144" s="1622"/>
      <c r="C144" s="1608"/>
      <c r="D144" s="1464"/>
      <c r="E144" s="1633"/>
      <c r="F144" s="1628"/>
      <c r="G144" s="1435"/>
      <c r="H144" s="608">
        <v>1012</v>
      </c>
      <c r="I144" s="528">
        <v>4683.2299999999996</v>
      </c>
      <c r="J144" s="528">
        <v>4690.0649999999996</v>
      </c>
      <c r="K144" s="528">
        <f t="shared" si="18"/>
        <v>6.8350000000000364</v>
      </c>
      <c r="L144" s="610">
        <f t="shared" si="19"/>
        <v>1.4594628066526814E-3</v>
      </c>
      <c r="O144" s="425"/>
      <c r="P144" s="425"/>
    </row>
    <row r="145" spans="2:16" ht="15" customHeight="1" x14ac:dyDescent="0.25">
      <c r="B145" s="1622"/>
      <c r="C145" s="1608"/>
      <c r="D145" s="1464"/>
      <c r="E145" s="1633"/>
      <c r="F145" s="1628"/>
      <c r="G145" s="1436"/>
      <c r="H145" s="608">
        <v>1013</v>
      </c>
      <c r="I145" s="528">
        <v>4399.0360000000001</v>
      </c>
      <c r="J145" s="528">
        <v>4399.0360000000001</v>
      </c>
      <c r="K145" s="528">
        <f t="shared" si="18"/>
        <v>0</v>
      </c>
      <c r="L145" s="610">
        <f t="shared" si="19"/>
        <v>0</v>
      </c>
      <c r="O145" s="425"/>
      <c r="P145" s="425"/>
    </row>
    <row r="146" spans="2:16" x14ac:dyDescent="0.25">
      <c r="B146" s="1622"/>
      <c r="C146" s="1608"/>
      <c r="D146" s="1464"/>
      <c r="E146" s="1633"/>
      <c r="F146" s="1628"/>
      <c r="G146" s="600" t="s">
        <v>302</v>
      </c>
      <c r="H146" s="124">
        <v>1001</v>
      </c>
      <c r="I146" s="160">
        <v>509.91300000000001</v>
      </c>
      <c r="J146" s="160">
        <v>509.91300000000001</v>
      </c>
      <c r="K146" s="528">
        <f t="shared" si="18"/>
        <v>0</v>
      </c>
      <c r="L146" s="379">
        <f t="shared" si="19"/>
        <v>0</v>
      </c>
      <c r="O146" s="425"/>
      <c r="P146" s="425"/>
    </row>
    <row r="147" spans="2:16" ht="15" customHeight="1" thickBot="1" x14ac:dyDescent="0.3">
      <c r="B147" s="1632"/>
      <c r="C147" s="1608"/>
      <c r="D147" s="1464"/>
      <c r="E147" s="1633"/>
      <c r="F147" s="1628"/>
      <c r="G147" s="601" t="s">
        <v>201</v>
      </c>
      <c r="H147" s="234">
        <v>1009</v>
      </c>
      <c r="I147" s="235">
        <v>509.95699999999999</v>
      </c>
      <c r="J147" s="235">
        <v>509.95699999999999</v>
      </c>
      <c r="K147" s="611">
        <f t="shared" si="18"/>
        <v>0</v>
      </c>
      <c r="L147" s="506">
        <f t="shared" si="19"/>
        <v>0</v>
      </c>
      <c r="O147" s="352"/>
      <c r="P147" s="352"/>
    </row>
    <row r="148" spans="2:16" x14ac:dyDescent="0.25">
      <c r="B148" s="1631" t="s">
        <v>300</v>
      </c>
      <c r="C148" s="1608"/>
      <c r="D148" s="1463" t="s">
        <v>116</v>
      </c>
      <c r="E148" s="1541">
        <v>42970</v>
      </c>
      <c r="F148" s="1378" t="s">
        <v>303</v>
      </c>
      <c r="G148" s="1371" t="s">
        <v>24</v>
      </c>
      <c r="H148" s="123">
        <v>1004</v>
      </c>
      <c r="I148" s="159">
        <v>2867.72</v>
      </c>
      <c r="J148" s="159">
        <v>2878.6489999999999</v>
      </c>
      <c r="K148" s="526">
        <f t="shared" si="18"/>
        <v>10.929000000000087</v>
      </c>
      <c r="L148" s="121">
        <f t="shared" si="19"/>
        <v>3.8110415242771567E-3</v>
      </c>
      <c r="O148" s="326"/>
      <c r="P148" s="326"/>
    </row>
    <row r="149" spans="2:16" x14ac:dyDescent="0.25">
      <c r="B149" s="1622"/>
      <c r="C149" s="1608"/>
      <c r="D149" s="1464"/>
      <c r="E149" s="1542"/>
      <c r="F149" s="1379"/>
      <c r="G149" s="1372"/>
      <c r="H149" s="124">
        <v>1008</v>
      </c>
      <c r="I149" s="160">
        <v>4261.0370000000003</v>
      </c>
      <c r="J149" s="160">
        <v>4261.0370000000003</v>
      </c>
      <c r="K149" s="369">
        <f>I149-J149</f>
        <v>0</v>
      </c>
      <c r="L149" s="122">
        <f t="shared" si="19"/>
        <v>0</v>
      </c>
      <c r="O149" s="326"/>
      <c r="P149" s="326"/>
    </row>
    <row r="150" spans="2:16" x14ac:dyDescent="0.25">
      <c r="B150" s="1622"/>
      <c r="C150" s="1608"/>
      <c r="D150" s="1464"/>
      <c r="E150" s="1542"/>
      <c r="F150" s="1379"/>
      <c r="G150" s="1449" t="s">
        <v>23</v>
      </c>
      <c r="H150" s="598">
        <v>1003</v>
      </c>
      <c r="I150" s="160">
        <v>818.71</v>
      </c>
      <c r="J150" s="160">
        <v>818.27499999999998</v>
      </c>
      <c r="K150" s="369">
        <f>J150-I150</f>
        <v>-0.43500000000005912</v>
      </c>
      <c r="L150" s="122">
        <f t="shared" ref="L150:L156" si="20">K150/I150</f>
        <v>-5.3132366772124331E-4</v>
      </c>
    </row>
    <row r="151" spans="2:16" x14ac:dyDescent="0.25">
      <c r="B151" s="1622"/>
      <c r="C151" s="1608"/>
      <c r="D151" s="1464"/>
      <c r="E151" s="1542"/>
      <c r="F151" s="1379"/>
      <c r="G151" s="1372"/>
      <c r="H151" s="598">
        <v>1006</v>
      </c>
      <c r="I151" s="160">
        <v>781.76499999999999</v>
      </c>
      <c r="J151" s="160">
        <v>781.76499999999999</v>
      </c>
      <c r="K151" s="369">
        <f>J151-I151</f>
        <v>0</v>
      </c>
      <c r="L151" s="122">
        <f t="shared" si="20"/>
        <v>0</v>
      </c>
    </row>
    <row r="152" spans="2:16" x14ac:dyDescent="0.25">
      <c r="B152" s="1622"/>
      <c r="C152" s="1608"/>
      <c r="D152" s="1464"/>
      <c r="E152" s="1542"/>
      <c r="F152" s="1379"/>
      <c r="G152" s="596" t="s">
        <v>201</v>
      </c>
      <c r="H152" s="598">
        <v>1009</v>
      </c>
      <c r="I152" s="160">
        <v>1300.0889999999999</v>
      </c>
      <c r="J152" s="160">
        <v>1300.0889999999999</v>
      </c>
      <c r="K152" s="369">
        <f>J152-I152</f>
        <v>0</v>
      </c>
      <c r="L152" s="122">
        <f t="shared" si="20"/>
        <v>0</v>
      </c>
    </row>
    <row r="153" spans="2:16" x14ac:dyDescent="0.25">
      <c r="B153" s="1622"/>
      <c r="C153" s="1608"/>
      <c r="D153" s="1464"/>
      <c r="E153" s="1542"/>
      <c r="F153" s="1379"/>
      <c r="G153" s="596" t="s">
        <v>304</v>
      </c>
      <c r="H153" s="598">
        <v>1002</v>
      </c>
      <c r="I153" s="160">
        <v>2003.01</v>
      </c>
      <c r="J153" s="160">
        <v>2003.3530000000001</v>
      </c>
      <c r="K153" s="369">
        <f>J153-I153</f>
        <v>0.34300000000007458</v>
      </c>
      <c r="L153" s="122">
        <f t="shared" si="20"/>
        <v>1.7124228036808332E-4</v>
      </c>
    </row>
    <row r="154" spans="2:16" ht="15.75" thickBot="1" x14ac:dyDescent="0.3">
      <c r="B154" s="1632"/>
      <c r="C154" s="1608"/>
      <c r="D154" s="1484"/>
      <c r="E154" s="1543"/>
      <c r="F154" s="1638"/>
      <c r="G154" s="599" t="s">
        <v>253</v>
      </c>
      <c r="H154" s="391">
        <v>1010</v>
      </c>
      <c r="I154" s="161">
        <v>251.34</v>
      </c>
      <c r="J154" s="161">
        <v>251.79300000000001</v>
      </c>
      <c r="K154" s="385">
        <f>J154-I154</f>
        <v>0.45300000000000296</v>
      </c>
      <c r="L154" s="180">
        <f t="shared" si="20"/>
        <v>1.8023394604917758E-3</v>
      </c>
    </row>
    <row r="155" spans="2:16" x14ac:dyDescent="0.25">
      <c r="B155" s="1631" t="s">
        <v>210</v>
      </c>
      <c r="C155" s="1630"/>
      <c r="D155" s="1463" t="s">
        <v>109</v>
      </c>
      <c r="E155" s="1541" t="s">
        <v>306</v>
      </c>
      <c r="F155" s="1371" t="s">
        <v>305</v>
      </c>
      <c r="G155" s="1371" t="s">
        <v>24</v>
      </c>
      <c r="H155" s="597">
        <v>1007</v>
      </c>
      <c r="I155" s="159">
        <v>5398.7</v>
      </c>
      <c r="J155" s="149">
        <f>5383.487</f>
        <v>5383.4870000000001</v>
      </c>
      <c r="K155" s="245">
        <f>I155-J155</f>
        <v>15.212999999999738</v>
      </c>
      <c r="L155" s="121">
        <f t="shared" si="20"/>
        <v>2.8179006057013241E-3</v>
      </c>
    </row>
    <row r="156" spans="2:16" ht="16.5" customHeight="1" thickBot="1" x14ac:dyDescent="0.3">
      <c r="B156" s="1632"/>
      <c r="C156" s="1609"/>
      <c r="D156" s="1484"/>
      <c r="E156" s="1543"/>
      <c r="F156" s="1546"/>
      <c r="G156" s="1546"/>
      <c r="H156" s="612">
        <v>1008</v>
      </c>
      <c r="I156" s="152">
        <f>585.52</f>
        <v>585.52</v>
      </c>
      <c r="J156" s="152">
        <f>596.542</f>
        <v>596.54200000000003</v>
      </c>
      <c r="K156" s="385">
        <f>I156-J156</f>
        <v>-11.022000000000048</v>
      </c>
      <c r="L156" s="595">
        <f t="shared" si="20"/>
        <v>-1.8824292936193553E-2</v>
      </c>
    </row>
    <row r="157" spans="2:16" ht="15.75" thickBot="1" x14ac:dyDescent="0.3">
      <c r="B157" s="1384" t="s">
        <v>227</v>
      </c>
      <c r="C157" s="1385"/>
      <c r="D157" s="1539"/>
      <c r="E157" s="1539"/>
      <c r="F157" s="1539"/>
      <c r="G157" s="1539"/>
      <c r="H157" s="1539"/>
      <c r="I157" s="194">
        <f>SUM(I143:I156)</f>
        <v>33388.026999999995</v>
      </c>
      <c r="J157" s="194">
        <f>SUM(J143:J156)</f>
        <v>33411.579000000005</v>
      </c>
      <c r="K157" s="194">
        <f>SUM(K143:K156)</f>
        <v>31.934000000000225</v>
      </c>
      <c r="L157" s="253">
        <f>K157/I157</f>
        <v>9.5645064621519059E-4</v>
      </c>
    </row>
    <row r="158" spans="2:16" x14ac:dyDescent="0.25">
      <c r="B158" s="499"/>
      <c r="C158" s="499"/>
      <c r="D158" s="499"/>
      <c r="E158" s="499"/>
      <c r="F158" s="499"/>
      <c r="G158" s="499"/>
      <c r="H158" s="499"/>
      <c r="I158" s="326"/>
      <c r="J158" s="326"/>
      <c r="K158" s="326"/>
      <c r="L158" s="353"/>
    </row>
    <row r="159" spans="2:16" ht="15.75" thickBot="1" x14ac:dyDescent="0.3">
      <c r="B159" s="499"/>
      <c r="C159" s="499"/>
      <c r="D159" s="499"/>
      <c r="E159" s="499"/>
      <c r="F159" s="499"/>
      <c r="G159" s="499"/>
      <c r="H159" s="499"/>
      <c r="I159" s="326"/>
      <c r="J159" s="326"/>
      <c r="K159" s="326"/>
      <c r="L159" s="353"/>
    </row>
    <row r="160" spans="2:16" ht="15" customHeight="1" x14ac:dyDescent="0.25">
      <c r="B160" s="1596" t="s">
        <v>300</v>
      </c>
      <c r="C160" s="1508" t="s">
        <v>77</v>
      </c>
      <c r="D160" s="1480" t="s">
        <v>116</v>
      </c>
      <c r="E160" s="1482">
        <v>42983</v>
      </c>
      <c r="F160" s="1692" t="s">
        <v>307</v>
      </c>
      <c r="G160" s="604" t="s">
        <v>24</v>
      </c>
      <c r="H160" s="241">
        <v>1013</v>
      </c>
      <c r="I160" s="245">
        <v>5102.4179999999997</v>
      </c>
      <c r="J160" s="245">
        <v>5101.2690000000002</v>
      </c>
      <c r="K160" s="413">
        <f>J160-I160</f>
        <v>-1.1489999999994325</v>
      </c>
      <c r="L160" s="240">
        <f>K160/I160</f>
        <v>-2.2518735234930431E-4</v>
      </c>
      <c r="N160" s="352"/>
      <c r="O160" s="352"/>
    </row>
    <row r="161" spans="2:15" ht="15" customHeight="1" thickBot="1" x14ac:dyDescent="0.3">
      <c r="B161" s="1598"/>
      <c r="C161" s="1509"/>
      <c r="D161" s="1575"/>
      <c r="E161" s="1691"/>
      <c r="F161" s="1690"/>
      <c r="G161" s="607" t="s">
        <v>23</v>
      </c>
      <c r="H161" s="125">
        <v>1006</v>
      </c>
      <c r="I161" s="161">
        <v>590.02800000000002</v>
      </c>
      <c r="J161" s="161">
        <v>590.02800000000002</v>
      </c>
      <c r="K161" s="416">
        <f t="shared" ref="K161:K169" si="21">J161-I161</f>
        <v>0</v>
      </c>
      <c r="L161" s="428">
        <f>K161/I161</f>
        <v>0</v>
      </c>
      <c r="N161" s="326"/>
      <c r="O161" s="326"/>
    </row>
    <row r="162" spans="2:15" ht="15" customHeight="1" x14ac:dyDescent="0.25">
      <c r="B162" s="1475" t="s">
        <v>309</v>
      </c>
      <c r="C162" s="1509"/>
      <c r="D162" s="1463" t="s">
        <v>116</v>
      </c>
      <c r="E162" s="1479">
        <v>42995</v>
      </c>
      <c r="F162" s="1627" t="s">
        <v>308</v>
      </c>
      <c r="G162" s="605" t="s">
        <v>23</v>
      </c>
      <c r="H162" s="123">
        <v>1002</v>
      </c>
      <c r="I162" s="159">
        <v>830.13699999999994</v>
      </c>
      <c r="J162" s="159">
        <v>830.13699999999994</v>
      </c>
      <c r="K162" s="413">
        <f t="shared" si="21"/>
        <v>0</v>
      </c>
      <c r="L162" s="240">
        <f t="shared" ref="L162:L169" si="22">K162/I162</f>
        <v>0</v>
      </c>
      <c r="N162" s="326"/>
      <c r="O162" s="326"/>
    </row>
    <row r="163" spans="2:15" ht="15" customHeight="1" x14ac:dyDescent="0.25">
      <c r="B163" s="1483"/>
      <c r="C163" s="1509"/>
      <c r="D163" s="1464"/>
      <c r="E163" s="1458"/>
      <c r="F163" s="1628"/>
      <c r="G163" s="603" t="s">
        <v>286</v>
      </c>
      <c r="H163" s="124">
        <v>1003</v>
      </c>
      <c r="I163" s="160">
        <v>609.9</v>
      </c>
      <c r="J163" s="160">
        <v>611.04700000000003</v>
      </c>
      <c r="K163" s="401">
        <f t="shared" si="21"/>
        <v>1.1470000000000482</v>
      </c>
      <c r="L163" s="610">
        <f>K163/I163</f>
        <v>1.8806361698639911E-3</v>
      </c>
      <c r="N163" s="326"/>
      <c r="O163" s="326"/>
    </row>
    <row r="164" spans="2:15" ht="15" customHeight="1" x14ac:dyDescent="0.25">
      <c r="B164" s="1483"/>
      <c r="C164" s="1509"/>
      <c r="D164" s="1464"/>
      <c r="E164" s="1458"/>
      <c r="F164" s="1628"/>
      <c r="G164" s="603" t="s">
        <v>24</v>
      </c>
      <c r="H164" s="124">
        <v>1005</v>
      </c>
      <c r="I164" s="160">
        <v>5061.38</v>
      </c>
      <c r="J164" s="160">
        <v>5070.5280000000002</v>
      </c>
      <c r="K164" s="401">
        <f t="shared" si="21"/>
        <v>9.1480000000001382</v>
      </c>
      <c r="L164" s="610">
        <f t="shared" si="22"/>
        <v>1.807412207737838E-3</v>
      </c>
      <c r="N164" s="326"/>
      <c r="O164" s="326"/>
    </row>
    <row r="165" spans="2:15" ht="15" customHeight="1" x14ac:dyDescent="0.25">
      <c r="B165" s="1483"/>
      <c r="C165" s="1509"/>
      <c r="D165" s="1464"/>
      <c r="E165" s="1458"/>
      <c r="F165" s="1628"/>
      <c r="G165" s="603" t="s">
        <v>23</v>
      </c>
      <c r="H165" s="124">
        <v>1006</v>
      </c>
      <c r="I165" s="160">
        <v>699.07799999999997</v>
      </c>
      <c r="J165" s="160">
        <v>698.74099999999999</v>
      </c>
      <c r="K165" s="401">
        <f t="shared" si="21"/>
        <v>-0.33699999999998909</v>
      </c>
      <c r="L165" s="610">
        <f t="shared" si="22"/>
        <v>-4.8206351794791012E-4</v>
      </c>
      <c r="N165" s="326"/>
      <c r="O165" s="326"/>
    </row>
    <row r="166" spans="2:15" ht="15" customHeight="1" x14ac:dyDescent="0.25">
      <c r="B166" s="1483"/>
      <c r="C166" s="1509"/>
      <c r="D166" s="1464"/>
      <c r="E166" s="1458"/>
      <c r="F166" s="1628"/>
      <c r="G166" s="603" t="s">
        <v>201</v>
      </c>
      <c r="H166" s="124">
        <v>1009</v>
      </c>
      <c r="I166" s="160">
        <v>510.07</v>
      </c>
      <c r="J166" s="160">
        <v>510.07</v>
      </c>
      <c r="K166" s="401">
        <f t="shared" si="21"/>
        <v>0</v>
      </c>
      <c r="L166" s="610">
        <f t="shared" si="22"/>
        <v>0</v>
      </c>
      <c r="N166" s="326"/>
      <c r="O166" s="326"/>
    </row>
    <row r="167" spans="2:15" ht="15" customHeight="1" x14ac:dyDescent="0.25">
      <c r="B167" s="1483"/>
      <c r="C167" s="1509"/>
      <c r="D167" s="1464"/>
      <c r="E167" s="1458"/>
      <c r="F167" s="1628"/>
      <c r="G167" s="603" t="s">
        <v>253</v>
      </c>
      <c r="H167" s="124">
        <v>1010</v>
      </c>
      <c r="I167" s="160">
        <v>500.86</v>
      </c>
      <c r="J167" s="160">
        <v>501.13400000000001</v>
      </c>
      <c r="K167" s="401">
        <f>J167-I167</f>
        <v>0.27400000000000091</v>
      </c>
      <c r="L167" s="610">
        <f t="shared" si="22"/>
        <v>5.4705905841952022E-4</v>
      </c>
      <c r="N167" s="326"/>
      <c r="O167" s="326"/>
    </row>
    <row r="168" spans="2:15" x14ac:dyDescent="0.25">
      <c r="B168" s="1483"/>
      <c r="C168" s="1509"/>
      <c r="D168" s="1464"/>
      <c r="E168" s="1458"/>
      <c r="F168" s="1628"/>
      <c r="G168" s="603" t="s">
        <v>24</v>
      </c>
      <c r="H168" s="124">
        <v>1012</v>
      </c>
      <c r="I168" s="160">
        <v>4674.9979999999996</v>
      </c>
      <c r="J168" s="160">
        <v>4681.5739999999996</v>
      </c>
      <c r="K168" s="401">
        <f>J168-I168</f>
        <v>6.5760000000000218</v>
      </c>
      <c r="L168" s="610">
        <f t="shared" si="22"/>
        <v>1.4066316178103226E-3</v>
      </c>
      <c r="N168" s="326"/>
      <c r="O168" s="326"/>
    </row>
    <row r="169" spans="2:15" ht="15.75" thickBot="1" x14ac:dyDescent="0.3">
      <c r="B169" s="1476"/>
      <c r="C169" s="1509"/>
      <c r="D169" s="1464"/>
      <c r="E169" s="1458"/>
      <c r="F169" s="1628"/>
      <c r="G169" s="603" t="s">
        <v>24</v>
      </c>
      <c r="H169" s="234">
        <v>1013</v>
      </c>
      <c r="I169" s="235">
        <v>1338.2460000000001</v>
      </c>
      <c r="J169" s="235">
        <v>1338.2460000000001</v>
      </c>
      <c r="K169" s="615">
        <f t="shared" si="21"/>
        <v>0</v>
      </c>
      <c r="L169" s="614">
        <f t="shared" si="22"/>
        <v>0</v>
      </c>
      <c r="N169" s="326"/>
      <c r="O169" s="326"/>
    </row>
    <row r="170" spans="2:15" ht="15.75" thickBot="1" x14ac:dyDescent="0.3">
      <c r="B170" s="1631" t="s">
        <v>300</v>
      </c>
      <c r="C170" s="1509"/>
      <c r="D170" s="1463" t="s">
        <v>116</v>
      </c>
      <c r="E170" s="1437">
        <v>42998</v>
      </c>
      <c r="F170" s="1627" t="s">
        <v>310</v>
      </c>
      <c r="G170" s="613" t="s">
        <v>61</v>
      </c>
      <c r="H170" s="123">
        <v>1001</v>
      </c>
      <c r="I170" s="159">
        <v>398.63</v>
      </c>
      <c r="J170" s="159">
        <v>397.15899999999999</v>
      </c>
      <c r="K170" s="413">
        <f>J170-I170</f>
        <v>-1.4710000000000036</v>
      </c>
      <c r="L170" s="414">
        <f>K170/I170</f>
        <v>-3.6901387251335916E-3</v>
      </c>
    </row>
    <row r="171" spans="2:15" ht="15.75" thickBot="1" x14ac:dyDescent="0.3">
      <c r="B171" s="1632"/>
      <c r="C171" s="1510"/>
      <c r="D171" s="1484"/>
      <c r="E171" s="1587"/>
      <c r="F171" s="1693"/>
      <c r="G171" s="606" t="s">
        <v>311</v>
      </c>
      <c r="H171" s="125">
        <v>1011</v>
      </c>
      <c r="I171" s="161">
        <v>979.7</v>
      </c>
      <c r="J171" s="161">
        <v>981.45</v>
      </c>
      <c r="K171" s="416">
        <f>J171-I171</f>
        <v>1.75</v>
      </c>
      <c r="L171" s="417">
        <f>K171/I171</f>
        <v>1.7862611003368377E-3</v>
      </c>
    </row>
    <row r="172" spans="2:15" ht="15.75" thickBot="1" x14ac:dyDescent="0.3">
      <c r="B172" s="1538" t="s">
        <v>231</v>
      </c>
      <c r="C172" s="1539"/>
      <c r="D172" s="1539"/>
      <c r="E172" s="1539"/>
      <c r="F172" s="1539"/>
      <c r="G172" s="1539"/>
      <c r="H172" s="1586"/>
      <c r="I172" s="412">
        <f>SUM(I160:I171)</f>
        <v>21295.445</v>
      </c>
      <c r="J172" s="194">
        <f>SUM(J160:J171)</f>
        <v>21311.382999999998</v>
      </c>
      <c r="K172" s="194">
        <f>SUM(K160:K171)</f>
        <v>15.938000000000784</v>
      </c>
      <c r="L172" s="253">
        <f>K172/I172</f>
        <v>7.4842296087265531E-4</v>
      </c>
    </row>
    <row r="173" spans="2:15" ht="15.75" hidden="1" customHeight="1" thickBot="1" x14ac:dyDescent="0.3">
      <c r="B173" s="486"/>
      <c r="C173" s="403"/>
      <c r="D173" s="489"/>
      <c r="E173" s="493"/>
      <c r="F173" s="495"/>
      <c r="G173" s="489"/>
      <c r="H173" s="131"/>
      <c r="I173" s="160"/>
      <c r="J173" s="160"/>
      <c r="K173" s="160"/>
      <c r="L173" s="122"/>
    </row>
    <row r="174" spans="2:15" ht="15" hidden="1" customHeight="1" x14ac:dyDescent="0.25">
      <c r="B174" s="1460"/>
      <c r="C174" s="404"/>
      <c r="D174" s="1449"/>
      <c r="E174" s="1369"/>
      <c r="F174" s="1367"/>
      <c r="G174" s="490"/>
      <c r="H174" s="124"/>
      <c r="I174" s="160"/>
      <c r="J174" s="160"/>
      <c r="K174" s="160"/>
      <c r="L174" s="122"/>
    </row>
    <row r="175" spans="2:15" ht="15.75" hidden="1" customHeight="1" thickBot="1" x14ac:dyDescent="0.3">
      <c r="B175" s="1435"/>
      <c r="C175" s="404"/>
      <c r="D175" s="1431"/>
      <c r="E175" s="1377"/>
      <c r="F175" s="1379"/>
      <c r="G175" s="490"/>
      <c r="H175" s="124"/>
      <c r="I175" s="160"/>
      <c r="J175" s="160"/>
      <c r="K175" s="160"/>
      <c r="L175" s="122"/>
    </row>
    <row r="176" spans="2:15" ht="15.75" hidden="1" customHeight="1" thickBot="1" x14ac:dyDescent="0.3">
      <c r="B176" s="1435"/>
      <c r="C176" s="404"/>
      <c r="D176" s="1431"/>
      <c r="E176" s="1377"/>
      <c r="F176" s="1379"/>
      <c r="G176" s="490"/>
      <c r="H176" s="124"/>
      <c r="I176" s="160"/>
      <c r="J176" s="160"/>
      <c r="K176" s="160"/>
      <c r="L176" s="122"/>
    </row>
    <row r="177" spans="2:12" ht="15.75" hidden="1" customHeight="1" thickBot="1" x14ac:dyDescent="0.3">
      <c r="B177" s="1436"/>
      <c r="C177" s="404"/>
      <c r="D177" s="1372"/>
      <c r="E177" s="1370"/>
      <c r="F177" s="1368"/>
      <c r="G177" s="488"/>
      <c r="H177" s="234"/>
      <c r="I177" s="235"/>
      <c r="J177" s="235"/>
      <c r="K177" s="235"/>
      <c r="L177" s="236"/>
    </row>
    <row r="178" spans="2:12" ht="15.75" hidden="1" customHeight="1" thickBot="1" x14ac:dyDescent="0.3">
      <c r="B178" s="487"/>
      <c r="C178" s="404"/>
      <c r="D178" s="485"/>
      <c r="E178" s="492"/>
      <c r="F178" s="494"/>
      <c r="G178" s="497"/>
      <c r="H178" s="402"/>
      <c r="I178" s="214"/>
      <c r="J178" s="214"/>
      <c r="K178" s="214"/>
      <c r="L178" s="315"/>
    </row>
    <row r="179" spans="2:12" ht="15.75" customHeight="1" x14ac:dyDescent="0.25">
      <c r="B179" s="405"/>
      <c r="C179" s="406"/>
      <c r="D179" s="405"/>
      <c r="E179" s="407"/>
      <c r="F179" s="408"/>
      <c r="G179" s="409"/>
      <c r="H179" s="410"/>
      <c r="I179" s="362"/>
      <c r="J179" s="362"/>
      <c r="K179" s="362"/>
      <c r="L179" s="411"/>
    </row>
    <row r="180" spans="2:12" ht="15.75" customHeight="1" thickBot="1" x14ac:dyDescent="0.3">
      <c r="B180" s="405"/>
      <c r="C180" s="406"/>
      <c r="D180" s="405"/>
      <c r="E180" s="407"/>
      <c r="F180" s="408"/>
      <c r="G180" s="409"/>
      <c r="H180" s="410"/>
      <c r="I180" s="362"/>
      <c r="J180" s="362"/>
      <c r="K180" s="362"/>
      <c r="L180" s="411"/>
    </row>
    <row r="181" spans="2:12" ht="30.75" customHeight="1" thickBot="1" x14ac:dyDescent="0.3">
      <c r="B181" s="436" t="s">
        <v>210</v>
      </c>
      <c r="C181" s="1607" t="s">
        <v>80</v>
      </c>
      <c r="D181" s="619" t="s">
        <v>109</v>
      </c>
      <c r="E181" s="627" t="s">
        <v>312</v>
      </c>
      <c r="F181" s="621" t="s">
        <v>313</v>
      </c>
      <c r="G181" s="618" t="s">
        <v>24</v>
      </c>
      <c r="H181" s="628">
        <v>1007</v>
      </c>
      <c r="I181" s="629">
        <v>6572.97</v>
      </c>
      <c r="J181" s="629">
        <v>6592.5439999999999</v>
      </c>
      <c r="K181" s="630">
        <f>I181-J181</f>
        <v>-19.573999999999614</v>
      </c>
      <c r="L181" s="633">
        <f t="shared" ref="L181:L187" si="23">K181/I181</f>
        <v>-2.9779536495677925E-3</v>
      </c>
    </row>
    <row r="182" spans="2:12" ht="14.25" customHeight="1" x14ac:dyDescent="0.25">
      <c r="B182" s="1631" t="s">
        <v>210</v>
      </c>
      <c r="C182" s="1687"/>
      <c r="D182" s="1463" t="s">
        <v>109</v>
      </c>
      <c r="E182" s="1479" t="s">
        <v>314</v>
      </c>
      <c r="F182" s="1627" t="s">
        <v>305</v>
      </c>
      <c r="G182" s="1434" t="s">
        <v>24</v>
      </c>
      <c r="H182" s="609">
        <v>1005</v>
      </c>
      <c r="I182" s="638">
        <v>4536.4799999999996</v>
      </c>
      <c r="J182" s="638">
        <v>4533.0559999999996</v>
      </c>
      <c r="K182" s="437">
        <f>I182-J182</f>
        <v>3.4239999999999782</v>
      </c>
      <c r="L182" s="399">
        <f t="shared" si="23"/>
        <v>7.5477021831904436E-4</v>
      </c>
    </row>
    <row r="183" spans="2:12" ht="17.25" customHeight="1" x14ac:dyDescent="0.25">
      <c r="B183" s="1622"/>
      <c r="C183" s="1687"/>
      <c r="D183" s="1464"/>
      <c r="E183" s="1458"/>
      <c r="F183" s="1628"/>
      <c r="G183" s="1435"/>
      <c r="H183" s="636">
        <v>1010</v>
      </c>
      <c r="I183" s="637">
        <v>537.6</v>
      </c>
      <c r="J183" s="637">
        <v>537.21699999999998</v>
      </c>
      <c r="K183" s="632">
        <f>I183-J183</f>
        <v>0.3830000000000382</v>
      </c>
      <c r="L183" s="634">
        <f t="shared" si="23"/>
        <v>7.124255952381663E-4</v>
      </c>
    </row>
    <row r="184" spans="2:12" ht="14.25" customHeight="1" thickBot="1" x14ac:dyDescent="0.3">
      <c r="B184" s="1632"/>
      <c r="C184" s="1687"/>
      <c r="D184" s="1484"/>
      <c r="E184" s="1485"/>
      <c r="F184" s="1693"/>
      <c r="G184" s="1486"/>
      <c r="H184" s="642">
        <v>1012</v>
      </c>
      <c r="I184" s="639">
        <v>4723.21</v>
      </c>
      <c r="J184" s="639">
        <v>4708.2060000000001</v>
      </c>
      <c r="K184" s="640">
        <f>I184-J184</f>
        <v>15.003999999999905</v>
      </c>
      <c r="L184" s="641">
        <f t="shared" si="23"/>
        <v>3.1766531659612649E-3</v>
      </c>
    </row>
    <row r="185" spans="2:12" x14ac:dyDescent="0.25">
      <c r="B185" s="1475" t="s">
        <v>235</v>
      </c>
      <c r="C185" s="1608"/>
      <c r="D185" s="1465" t="s">
        <v>116</v>
      </c>
      <c r="E185" s="1458">
        <v>43030</v>
      </c>
      <c r="F185" s="1688" t="s">
        <v>315</v>
      </c>
      <c r="G185" s="1435" t="s">
        <v>24</v>
      </c>
      <c r="H185" s="131">
        <v>1005</v>
      </c>
      <c r="I185" s="172">
        <v>5018.7700000000004</v>
      </c>
      <c r="J185" s="172">
        <v>5025.3950000000004</v>
      </c>
      <c r="K185" s="631">
        <f>J185-I185</f>
        <v>6.625</v>
      </c>
      <c r="L185" s="635">
        <f t="shared" si="23"/>
        <v>1.3200445527489803E-3</v>
      </c>
    </row>
    <row r="186" spans="2:12" x14ac:dyDescent="0.25">
      <c r="B186" s="1483"/>
      <c r="C186" s="1608"/>
      <c r="D186" s="1465"/>
      <c r="E186" s="1458"/>
      <c r="F186" s="1688"/>
      <c r="G186" s="1436"/>
      <c r="H186" s="131">
        <v>1008</v>
      </c>
      <c r="I186" s="172">
        <v>2057.6640000000002</v>
      </c>
      <c r="J186" s="172">
        <v>2057.6640000000002</v>
      </c>
      <c r="K186" s="632">
        <f>J186-I186</f>
        <v>0</v>
      </c>
      <c r="L186" s="634">
        <f t="shared" si="23"/>
        <v>0</v>
      </c>
    </row>
    <row r="187" spans="2:12" x14ac:dyDescent="0.25">
      <c r="B187" s="1483"/>
      <c r="C187" s="1608"/>
      <c r="D187" s="1465"/>
      <c r="E187" s="1458"/>
      <c r="F187" s="1688"/>
      <c r="G187" s="616" t="s">
        <v>201</v>
      </c>
      <c r="H187" s="131">
        <v>1009</v>
      </c>
      <c r="I187" s="172">
        <v>998.31</v>
      </c>
      <c r="J187" s="172">
        <v>998.077</v>
      </c>
      <c r="K187" s="632">
        <f>J187-I187</f>
        <v>-0.23299999999994725</v>
      </c>
      <c r="L187" s="634">
        <f t="shared" si="23"/>
        <v>-2.3339443659779754E-4</v>
      </c>
    </row>
    <row r="188" spans="2:12" x14ac:dyDescent="0.25">
      <c r="B188" s="1483"/>
      <c r="C188" s="1608"/>
      <c r="D188" s="1446"/>
      <c r="E188" s="1458"/>
      <c r="F188" s="1689"/>
      <c r="G188" s="617" t="s">
        <v>23</v>
      </c>
      <c r="H188" s="124">
        <v>1002</v>
      </c>
      <c r="I188" s="160">
        <v>2130.1480000000001</v>
      </c>
      <c r="J188" s="160">
        <v>2130.1480000000001</v>
      </c>
      <c r="K188" s="188">
        <f>I188-J188</f>
        <v>0</v>
      </c>
      <c r="L188" s="439">
        <f t="shared" ref="L188:L193" si="24">K188/I188</f>
        <v>0</v>
      </c>
    </row>
    <row r="189" spans="2:12" x14ac:dyDescent="0.25">
      <c r="B189" s="1483"/>
      <c r="C189" s="1608"/>
      <c r="D189" s="1446"/>
      <c r="E189" s="1458"/>
      <c r="F189" s="1689"/>
      <c r="G189" s="617" t="s">
        <v>286</v>
      </c>
      <c r="H189" s="124">
        <v>1003</v>
      </c>
      <c r="I189" s="160">
        <v>567.48900000000003</v>
      </c>
      <c r="J189" s="160">
        <v>567.48900000000003</v>
      </c>
      <c r="K189" s="188">
        <f>I189-J189</f>
        <v>0</v>
      </c>
      <c r="L189" s="439">
        <f t="shared" si="24"/>
        <v>0</v>
      </c>
    </row>
    <row r="190" spans="2:12" ht="15.75" thickBot="1" x14ac:dyDescent="0.3">
      <c r="B190" s="1476"/>
      <c r="C190" s="1608"/>
      <c r="D190" s="1575"/>
      <c r="E190" s="1485"/>
      <c r="F190" s="1690"/>
      <c r="G190" s="620" t="s">
        <v>253</v>
      </c>
      <c r="H190" s="125">
        <v>1010</v>
      </c>
      <c r="I190" s="161">
        <v>514.91999999999996</v>
      </c>
      <c r="J190" s="161">
        <v>515.37</v>
      </c>
      <c r="K190" s="440">
        <f>I190-J190</f>
        <v>-0.45000000000004547</v>
      </c>
      <c r="L190" s="441">
        <f t="shared" si="24"/>
        <v>-8.7392216266613356E-4</v>
      </c>
    </row>
    <row r="191" spans="2:12" x14ac:dyDescent="0.25">
      <c r="B191" s="1572" t="s">
        <v>300</v>
      </c>
      <c r="C191" s="1608"/>
      <c r="D191" s="1480" t="s">
        <v>116</v>
      </c>
      <c r="E191" s="1619">
        <v>43033</v>
      </c>
      <c r="F191" s="1627" t="s">
        <v>124</v>
      </c>
      <c r="G191" s="1434" t="s">
        <v>24</v>
      </c>
      <c r="H191" s="123">
        <v>1008</v>
      </c>
      <c r="I191" s="159">
        <v>1563.2909999999999</v>
      </c>
      <c r="J191" s="159">
        <v>1563.2909999999999</v>
      </c>
      <c r="K191" s="159">
        <f>J191-I191</f>
        <v>0</v>
      </c>
      <c r="L191" s="121">
        <f t="shared" si="24"/>
        <v>0</v>
      </c>
    </row>
    <row r="192" spans="2:12" x14ac:dyDescent="0.25">
      <c r="B192" s="1573"/>
      <c r="C192" s="1608"/>
      <c r="D192" s="1446"/>
      <c r="E192" s="1467"/>
      <c r="F192" s="1628"/>
      <c r="G192" s="1435"/>
      <c r="H192" s="124">
        <v>1011</v>
      </c>
      <c r="I192" s="160">
        <v>3080.83</v>
      </c>
      <c r="J192" s="160">
        <v>3071.4569999999999</v>
      </c>
      <c r="K192" s="160">
        <f>J192-I192</f>
        <v>-9.3730000000000473</v>
      </c>
      <c r="L192" s="122">
        <f t="shared" si="24"/>
        <v>-3.0423619609001623E-3</v>
      </c>
    </row>
    <row r="193" spans="2:12" ht="15.75" thickBot="1" x14ac:dyDescent="0.3">
      <c r="B193" s="1573"/>
      <c r="C193" s="1608"/>
      <c r="D193" s="1575"/>
      <c r="E193" s="1620"/>
      <c r="F193" s="1693"/>
      <c r="G193" s="1486"/>
      <c r="H193" s="125">
        <v>1013</v>
      </c>
      <c r="I193" s="161">
        <v>5060.6750000000002</v>
      </c>
      <c r="J193" s="161">
        <v>5060.6750000000002</v>
      </c>
      <c r="K193" s="161">
        <f>J193-I193</f>
        <v>0</v>
      </c>
      <c r="L193" s="180">
        <f t="shared" si="24"/>
        <v>0</v>
      </c>
    </row>
    <row r="194" spans="2:12" ht="15.75" thickBot="1" x14ac:dyDescent="0.3">
      <c r="B194" s="1538" t="s">
        <v>237</v>
      </c>
      <c r="C194" s="1539"/>
      <c r="D194" s="1539"/>
      <c r="E194" s="1539"/>
      <c r="F194" s="1539"/>
      <c r="G194" s="1539"/>
      <c r="H194" s="1586"/>
      <c r="I194" s="194">
        <f>SUM(I181:I193)</f>
        <v>37362.357000000011</v>
      </c>
      <c r="J194" s="194">
        <f>SUM(J181:J193)</f>
        <v>37360.589</v>
      </c>
      <c r="K194" s="194">
        <f>SUM(K181:K193)</f>
        <v>-4.1939999999997326</v>
      </c>
      <c r="L194" s="253">
        <f>K194/I194</f>
        <v>-1.1225201878992087E-4</v>
      </c>
    </row>
    <row r="195" spans="2:12" s="425" customFormat="1" x14ac:dyDescent="0.25">
      <c r="B195" s="499"/>
      <c r="C195" s="499"/>
      <c r="D195" s="499"/>
      <c r="E195" s="499"/>
      <c r="F195" s="499"/>
      <c r="G195" s="499"/>
      <c r="H195" s="499"/>
      <c r="I195" s="326"/>
      <c r="J195" s="326"/>
      <c r="K195" s="326"/>
      <c r="L195" s="353"/>
    </row>
    <row r="196" spans="2:12" s="425" customFormat="1" ht="15.75" thickBot="1" x14ac:dyDescent="0.3">
      <c r="B196" s="499"/>
      <c r="C196" s="499"/>
      <c r="D196" s="499"/>
      <c r="E196" s="499"/>
      <c r="F196" s="499"/>
      <c r="G196" s="499"/>
      <c r="H196" s="499"/>
      <c r="I196" s="326"/>
      <c r="J196" s="326"/>
      <c r="K196" s="326"/>
      <c r="L196" s="353"/>
    </row>
    <row r="197" spans="2:12" s="425" customFormat="1" x14ac:dyDescent="0.25">
      <c r="B197" s="1475" t="s">
        <v>264</v>
      </c>
      <c r="C197" s="1607" t="s">
        <v>81</v>
      </c>
      <c r="D197" s="1480" t="s">
        <v>116</v>
      </c>
      <c r="E197" s="1437">
        <v>43054</v>
      </c>
      <c r="F197" s="1442" t="s">
        <v>316</v>
      </c>
      <c r="G197" s="243" t="s">
        <v>23</v>
      </c>
      <c r="H197" s="609">
        <v>1002</v>
      </c>
      <c r="I197" s="159">
        <v>724.30799999999999</v>
      </c>
      <c r="J197" s="159">
        <v>724.30799999999999</v>
      </c>
      <c r="K197" s="159">
        <f>J197-I197</f>
        <v>0</v>
      </c>
      <c r="L197" s="645">
        <f t="shared" ref="L197:L206" si="25">K197/I197</f>
        <v>0</v>
      </c>
    </row>
    <row r="198" spans="2:12" s="425" customFormat="1" x14ac:dyDescent="0.25">
      <c r="B198" s="1483"/>
      <c r="C198" s="1608"/>
      <c r="D198" s="1446"/>
      <c r="E198" s="1435"/>
      <c r="F198" s="1443"/>
      <c r="G198" s="252" t="s">
        <v>286</v>
      </c>
      <c r="H198" s="636">
        <v>1003</v>
      </c>
      <c r="I198" s="160">
        <v>507.67</v>
      </c>
      <c r="J198" s="160">
        <v>507.31200000000001</v>
      </c>
      <c r="K198" s="160">
        <f>J198-I198</f>
        <v>-0.35800000000000409</v>
      </c>
      <c r="L198" s="646">
        <f t="shared" si="25"/>
        <v>-7.0518250044320928E-4</v>
      </c>
    </row>
    <row r="199" spans="2:12" s="425" customFormat="1" ht="15" customHeight="1" thickBot="1" x14ac:dyDescent="0.3">
      <c r="B199" s="1476"/>
      <c r="C199" s="1608"/>
      <c r="D199" s="1575"/>
      <c r="E199" s="1486"/>
      <c r="F199" s="1600"/>
      <c r="G199" s="625" t="s">
        <v>201</v>
      </c>
      <c r="H199" s="642">
        <v>1009</v>
      </c>
      <c r="I199" s="647">
        <v>1027.8699999999999</v>
      </c>
      <c r="J199" s="647">
        <v>1030.1300000000001</v>
      </c>
      <c r="K199" s="648">
        <f>I199-J199</f>
        <v>-2.2600000000002183</v>
      </c>
      <c r="L199" s="649">
        <f t="shared" si="25"/>
        <v>-2.1987216282216802E-3</v>
      </c>
    </row>
    <row r="200" spans="2:12" ht="15" customHeight="1" x14ac:dyDescent="0.25">
      <c r="B200" s="1631" t="s">
        <v>300</v>
      </c>
      <c r="C200" s="1608"/>
      <c r="D200" s="1463" t="s">
        <v>116</v>
      </c>
      <c r="E200" s="1479">
        <v>43066</v>
      </c>
      <c r="F200" s="1627" t="s">
        <v>131</v>
      </c>
      <c r="G200" s="1629" t="s">
        <v>24</v>
      </c>
      <c r="H200" s="609">
        <v>1008</v>
      </c>
      <c r="I200" s="622">
        <v>1796.9449999999999</v>
      </c>
      <c r="J200" s="622">
        <v>1796.9449999999999</v>
      </c>
      <c r="K200" s="650">
        <f>I200-J200</f>
        <v>0</v>
      </c>
      <c r="L200" s="645">
        <f t="shared" si="25"/>
        <v>0</v>
      </c>
    </row>
    <row r="201" spans="2:12" ht="15" customHeight="1" x14ac:dyDescent="0.25">
      <c r="B201" s="1622"/>
      <c r="C201" s="1608"/>
      <c r="D201" s="1464"/>
      <c r="E201" s="1458"/>
      <c r="F201" s="1628"/>
      <c r="G201" s="1472"/>
      <c r="H201" s="636">
        <v>1011</v>
      </c>
      <c r="I201" s="643">
        <v>3032.32</v>
      </c>
      <c r="J201" s="643">
        <v>3007.7959999999998</v>
      </c>
      <c r="K201" s="644">
        <f>J201-I201</f>
        <v>-24.524000000000342</v>
      </c>
      <c r="L201" s="646">
        <f t="shared" si="25"/>
        <v>-8.0875369354159003E-3</v>
      </c>
    </row>
    <row r="202" spans="2:12" ht="15" customHeight="1" thickBot="1" x14ac:dyDescent="0.3">
      <c r="B202" s="1632"/>
      <c r="C202" s="1608"/>
      <c r="D202" s="1464"/>
      <c r="E202" s="1458"/>
      <c r="F202" s="1628"/>
      <c r="G202" s="1472"/>
      <c r="H202" s="651">
        <v>1013</v>
      </c>
      <c r="I202" s="623">
        <v>5079.2380000000003</v>
      </c>
      <c r="J202" s="623">
        <v>5067.3410000000003</v>
      </c>
      <c r="K202" s="652">
        <f>J202-I202</f>
        <v>-11.896999999999935</v>
      </c>
      <c r="L202" s="653">
        <f t="shared" si="25"/>
        <v>-2.3422804759296442E-3</v>
      </c>
    </row>
    <row r="203" spans="2:12" x14ac:dyDescent="0.25">
      <c r="B203" s="1475" t="s">
        <v>318</v>
      </c>
      <c r="C203" s="1608"/>
      <c r="D203" s="1463" t="s">
        <v>109</v>
      </c>
      <c r="E203" s="1479" t="s">
        <v>319</v>
      </c>
      <c r="F203" s="1627" t="s">
        <v>317</v>
      </c>
      <c r="G203" s="626" t="s">
        <v>320</v>
      </c>
      <c r="H203" s="624">
        <v>1003</v>
      </c>
      <c r="I203" s="159">
        <v>406.19</v>
      </c>
      <c r="J203" s="159">
        <v>406.76400000000001</v>
      </c>
      <c r="K203" s="369">
        <f>I203-J203</f>
        <v>-0.57400000000001228</v>
      </c>
      <c r="L203" s="677">
        <f t="shared" si="25"/>
        <v>-1.4131317856175983E-3</v>
      </c>
    </row>
    <row r="204" spans="2:12" x14ac:dyDescent="0.25">
      <c r="B204" s="1483"/>
      <c r="C204" s="1608"/>
      <c r="D204" s="1464"/>
      <c r="E204" s="1458"/>
      <c r="F204" s="1628"/>
      <c r="G204" s="1568" t="s">
        <v>24</v>
      </c>
      <c r="H204" s="591">
        <v>1005</v>
      </c>
      <c r="I204" s="172">
        <v>4207.7</v>
      </c>
      <c r="J204" s="172">
        <v>4209.6840000000002</v>
      </c>
      <c r="K204" s="369">
        <f>I204-J204</f>
        <v>-1.9840000000003783</v>
      </c>
      <c r="L204" s="677">
        <f t="shared" si="25"/>
        <v>-4.7151650545437611E-4</v>
      </c>
    </row>
    <row r="205" spans="2:12" ht="15.75" thickBot="1" x14ac:dyDescent="0.3">
      <c r="B205" s="1483"/>
      <c r="C205" s="1630"/>
      <c r="D205" s="1464"/>
      <c r="E205" s="1458"/>
      <c r="F205" s="1628"/>
      <c r="G205" s="1569"/>
      <c r="H205" s="654">
        <v>1012</v>
      </c>
      <c r="I205" s="161">
        <v>1698.94</v>
      </c>
      <c r="J205" s="161">
        <v>1703.36</v>
      </c>
      <c r="K205" s="369">
        <f>I205-J205</f>
        <v>-4.4199999999998454</v>
      </c>
      <c r="L205" s="677">
        <f t="shared" si="25"/>
        <v>-2.6016221879523968E-3</v>
      </c>
    </row>
    <row r="206" spans="2:12" ht="15.75" thickBot="1" x14ac:dyDescent="0.3">
      <c r="B206" s="1384" t="s">
        <v>242</v>
      </c>
      <c r="C206" s="1385"/>
      <c r="D206" s="1385"/>
      <c r="E206" s="1385"/>
      <c r="F206" s="1385"/>
      <c r="G206" s="1385"/>
      <c r="H206" s="1433"/>
      <c r="I206" s="194">
        <f>SUM(I197:I205)</f>
        <v>18481.180999999997</v>
      </c>
      <c r="J206" s="194">
        <f>SUM(J197:J205)</f>
        <v>18453.64</v>
      </c>
      <c r="K206" s="194">
        <f>SUM(K197:K205)</f>
        <v>-46.017000000000735</v>
      </c>
      <c r="L206" s="253">
        <f t="shared" si="25"/>
        <v>-2.489938278295134E-3</v>
      </c>
    </row>
    <row r="207" spans="2:12" x14ac:dyDescent="0.25">
      <c r="B207" s="464"/>
      <c r="C207" s="465"/>
      <c r="D207" s="466"/>
      <c r="E207" s="467"/>
      <c r="F207" s="466"/>
      <c r="G207" s="466"/>
      <c r="H207" s="468"/>
      <c r="I207" s="326"/>
      <c r="J207" s="326"/>
      <c r="K207" s="352"/>
      <c r="L207" s="469"/>
    </row>
    <row r="208" spans="2:12" ht="15.75" thickBot="1" x14ac:dyDescent="0.3">
      <c r="B208" s="464"/>
      <c r="C208" s="465"/>
      <c r="D208" s="466"/>
      <c r="E208" s="467"/>
      <c r="F208" s="466"/>
      <c r="G208" s="466"/>
      <c r="H208" s="468"/>
      <c r="I208" s="326"/>
      <c r="J208" s="326"/>
      <c r="K208" s="352"/>
      <c r="L208" s="469"/>
    </row>
    <row r="209" spans="2:12 16384:16384" ht="15" customHeight="1" x14ac:dyDescent="0.25">
      <c r="B209" s="1684" t="s">
        <v>318</v>
      </c>
      <c r="C209" s="1624" t="s">
        <v>321</v>
      </c>
      <c r="D209" s="1463" t="s">
        <v>109</v>
      </c>
      <c r="E209" s="1479" t="s">
        <v>322</v>
      </c>
      <c r="F209" s="1434" t="s">
        <v>124</v>
      </c>
      <c r="G209" s="1442" t="s">
        <v>24</v>
      </c>
      <c r="H209" s="123">
        <v>1005</v>
      </c>
      <c r="I209" s="159">
        <v>4925.4799999999996</v>
      </c>
      <c r="J209" s="159">
        <v>4915.799</v>
      </c>
      <c r="K209" s="245">
        <f>I209-J209</f>
        <v>9.6809999999995853</v>
      </c>
      <c r="L209" s="272">
        <f>K209/J209</f>
        <v>1.9693644919166926E-3</v>
      </c>
      <c r="XFD209" s="187"/>
    </row>
    <row r="210" spans="2:12 16384:16384" s="425" customFormat="1" x14ac:dyDescent="0.25">
      <c r="B210" s="1685"/>
      <c r="C210" s="1625"/>
      <c r="D210" s="1464"/>
      <c r="E210" s="1458"/>
      <c r="F210" s="1435"/>
      <c r="G210" s="1443"/>
      <c r="H210" s="124">
        <v>1010</v>
      </c>
      <c r="I210" s="160">
        <v>488.4</v>
      </c>
      <c r="J210" s="160">
        <v>488.96800000000002</v>
      </c>
      <c r="K210" s="369">
        <f>I210-J210</f>
        <v>-0.56800000000004047</v>
      </c>
      <c r="L210" s="379">
        <f>K210/J210</f>
        <v>-1.1616302089299103E-3</v>
      </c>
      <c r="XFD210" s="326"/>
    </row>
    <row r="211" spans="2:12 16384:16384" ht="15.75" thickBot="1" x14ac:dyDescent="0.3">
      <c r="B211" s="1686"/>
      <c r="C211" s="1625"/>
      <c r="D211" s="1484"/>
      <c r="E211" s="1485"/>
      <c r="F211" s="1486"/>
      <c r="G211" s="1600"/>
      <c r="H211" s="125">
        <v>1012</v>
      </c>
      <c r="I211" s="161">
        <v>4642.6400000000003</v>
      </c>
      <c r="J211" s="161">
        <v>4648.6670000000004</v>
      </c>
      <c r="K211" s="385">
        <f>I211-J211</f>
        <v>-6.0270000000000437</v>
      </c>
      <c r="L211" s="386">
        <f>K211/J211</f>
        <v>-1.2965006957908671E-3</v>
      </c>
    </row>
    <row r="212" spans="2:12 16384:16384" ht="23.25" customHeight="1" thickBot="1" x14ac:dyDescent="0.3">
      <c r="B212" s="480" t="s">
        <v>12</v>
      </c>
      <c r="C212" s="1625"/>
      <c r="D212" s="381" t="s">
        <v>116</v>
      </c>
      <c r="E212" s="481">
        <v>43086</v>
      </c>
      <c r="F212" s="383" t="s">
        <v>63</v>
      </c>
      <c r="G212" s="383" t="s">
        <v>24</v>
      </c>
      <c r="H212" s="357">
        <v>1008</v>
      </c>
      <c r="I212" s="163">
        <v>2501.7800000000002</v>
      </c>
      <c r="J212" s="163">
        <v>2501.7800000000002</v>
      </c>
      <c r="K212" s="678">
        <f>I212-J212</f>
        <v>0</v>
      </c>
      <c r="L212" s="679">
        <f>K212/J212</f>
        <v>0</v>
      </c>
    </row>
    <row r="213" spans="2:12 16384:16384" x14ac:dyDescent="0.25">
      <c r="B213" s="1572" t="s">
        <v>318</v>
      </c>
      <c r="C213" s="1625"/>
      <c r="D213" s="1480" t="s">
        <v>116</v>
      </c>
      <c r="E213" s="1482">
        <v>43088</v>
      </c>
      <c r="F213" s="1442" t="s">
        <v>323</v>
      </c>
      <c r="G213" s="655" t="s">
        <v>286</v>
      </c>
      <c r="H213" s="123">
        <v>1010</v>
      </c>
      <c r="I213" s="159">
        <v>519.64</v>
      </c>
      <c r="J213" s="159">
        <v>520.67999999999995</v>
      </c>
      <c r="K213" s="245">
        <f>J213-I213</f>
        <v>1.0399999999999636</v>
      </c>
      <c r="L213" s="272">
        <f>K213/I213</f>
        <v>2.0013855746285189E-3</v>
      </c>
    </row>
    <row r="214" spans="2:12 16384:16384" x14ac:dyDescent="0.25">
      <c r="B214" s="1573"/>
      <c r="C214" s="1625"/>
      <c r="D214" s="1446"/>
      <c r="E214" s="1626"/>
      <c r="F214" s="1443"/>
      <c r="G214" s="656" t="s">
        <v>253</v>
      </c>
      <c r="H214" s="124">
        <v>1003</v>
      </c>
      <c r="I214" s="160">
        <v>516.79</v>
      </c>
      <c r="J214" s="160">
        <v>517.12099999999998</v>
      </c>
      <c r="K214" s="369">
        <f>J214-I214</f>
        <v>0.33100000000001728</v>
      </c>
      <c r="L214" s="379">
        <f>K214/I214</f>
        <v>6.4049226958729335E-4</v>
      </c>
    </row>
    <row r="215" spans="2:12 16384:16384" x14ac:dyDescent="0.25">
      <c r="B215" s="1573"/>
      <c r="C215" s="1625"/>
      <c r="D215" s="1446"/>
      <c r="E215" s="1626"/>
      <c r="F215" s="1443"/>
      <c r="G215" s="1460" t="s">
        <v>23</v>
      </c>
      <c r="H215" s="124">
        <v>1001</v>
      </c>
      <c r="I215" s="160">
        <v>1005.71</v>
      </c>
      <c r="J215" s="160">
        <v>1007.681</v>
      </c>
      <c r="K215" s="369">
        <f t="shared" ref="K215:K223" si="26">J215-I215</f>
        <v>1.9710000000000036</v>
      </c>
      <c r="L215" s="379">
        <f t="shared" ref="L215:L223" si="27">K215/I215</f>
        <v>1.9598094878245254E-3</v>
      </c>
    </row>
    <row r="216" spans="2:12 16384:16384" x14ac:dyDescent="0.25">
      <c r="B216" s="1573"/>
      <c r="C216" s="1625"/>
      <c r="D216" s="1446"/>
      <c r="E216" s="1626"/>
      <c r="F216" s="1443"/>
      <c r="G216" s="1436"/>
      <c r="H216" s="124">
        <v>1002</v>
      </c>
      <c r="I216" s="160">
        <v>2634.3850000000002</v>
      </c>
      <c r="J216" s="160">
        <v>2634.3850000000002</v>
      </c>
      <c r="K216" s="369">
        <f t="shared" si="26"/>
        <v>0</v>
      </c>
      <c r="L216" s="379">
        <f t="shared" si="27"/>
        <v>0</v>
      </c>
    </row>
    <row r="217" spans="2:12 16384:16384" x14ac:dyDescent="0.25">
      <c r="B217" s="1573"/>
      <c r="C217" s="1625"/>
      <c r="D217" s="1446"/>
      <c r="E217" s="1626"/>
      <c r="F217" s="1443"/>
      <c r="G217" s="656" t="s">
        <v>201</v>
      </c>
      <c r="H217" s="124">
        <v>1009</v>
      </c>
      <c r="I217" s="160">
        <v>509.22</v>
      </c>
      <c r="J217" s="160">
        <v>508.34399999999999</v>
      </c>
      <c r="K217" s="369">
        <f t="shared" si="26"/>
        <v>-0.8760000000000332</v>
      </c>
      <c r="L217" s="379">
        <f t="shared" si="27"/>
        <v>-1.7202780723460059E-3</v>
      </c>
    </row>
    <row r="218" spans="2:12 16384:16384" x14ac:dyDescent="0.25">
      <c r="B218" s="1573"/>
      <c r="C218" s="1625"/>
      <c r="D218" s="1446"/>
      <c r="E218" s="1626"/>
      <c r="F218" s="1443"/>
      <c r="G218" s="1460" t="s">
        <v>24</v>
      </c>
      <c r="H218" s="124">
        <v>1007</v>
      </c>
      <c r="I218" s="160">
        <v>6969.4669999999996</v>
      </c>
      <c r="J218" s="160">
        <v>6980.9290000000001</v>
      </c>
      <c r="K218" s="369">
        <f t="shared" si="26"/>
        <v>11.462000000000444</v>
      </c>
      <c r="L218" s="379">
        <f t="shared" si="27"/>
        <v>1.6446020908055729E-3</v>
      </c>
    </row>
    <row r="219" spans="2:12 16384:16384" x14ac:dyDescent="0.25">
      <c r="B219" s="1573"/>
      <c r="C219" s="1625"/>
      <c r="D219" s="1446"/>
      <c r="E219" s="1626"/>
      <c r="F219" s="1443"/>
      <c r="G219" s="1435"/>
      <c r="H219" s="124">
        <v>1008</v>
      </c>
      <c r="I219" s="160">
        <v>718.14499999999998</v>
      </c>
      <c r="J219" s="160">
        <v>718.14499999999998</v>
      </c>
      <c r="K219" s="369">
        <f t="shared" si="26"/>
        <v>0</v>
      </c>
      <c r="L219" s="379">
        <f t="shared" si="27"/>
        <v>0</v>
      </c>
    </row>
    <row r="220" spans="2:12 16384:16384" ht="15.75" thickBot="1" x14ac:dyDescent="0.3">
      <c r="B220" s="1574"/>
      <c r="C220" s="1625"/>
      <c r="D220" s="1481"/>
      <c r="E220" s="1457"/>
      <c r="F220" s="1460"/>
      <c r="G220" s="1435"/>
      <c r="H220" s="234">
        <v>1011</v>
      </c>
      <c r="I220" s="235">
        <v>2613.36</v>
      </c>
      <c r="J220" s="235">
        <v>2605.1489999999999</v>
      </c>
      <c r="K220" s="505">
        <f t="shared" si="26"/>
        <v>-8.2110000000002401</v>
      </c>
      <c r="L220" s="506">
        <f t="shared" si="27"/>
        <v>-3.1419322251814673E-3</v>
      </c>
    </row>
    <row r="221" spans="2:12 16384:16384" ht="15" customHeight="1" x14ac:dyDescent="0.25">
      <c r="B221" s="1475" t="s">
        <v>318</v>
      </c>
      <c r="C221" s="1625"/>
      <c r="D221" s="1463" t="s">
        <v>116</v>
      </c>
      <c r="E221" s="1479">
        <v>43091</v>
      </c>
      <c r="F221" s="1434" t="s">
        <v>301</v>
      </c>
      <c r="G221" s="1442" t="s">
        <v>24</v>
      </c>
      <c r="H221" s="325">
        <v>1008</v>
      </c>
      <c r="I221" s="159">
        <v>2587.587</v>
      </c>
      <c r="J221" s="159">
        <v>2577.4059999999999</v>
      </c>
      <c r="K221" s="245">
        <f t="shared" si="26"/>
        <v>-10.18100000000004</v>
      </c>
      <c r="L221" s="272">
        <f t="shared" si="27"/>
        <v>-3.9345536980978958E-3</v>
      </c>
    </row>
    <row r="222" spans="2:12 16384:16384" x14ac:dyDescent="0.25">
      <c r="B222" s="1483"/>
      <c r="C222" s="1625"/>
      <c r="D222" s="1464"/>
      <c r="E222" s="1458"/>
      <c r="F222" s="1435"/>
      <c r="G222" s="1443"/>
      <c r="H222" s="234">
        <v>1011</v>
      </c>
      <c r="I222" s="160">
        <v>1328.91</v>
      </c>
      <c r="J222" s="160">
        <v>1324.47</v>
      </c>
      <c r="K222" s="423">
        <f t="shared" si="26"/>
        <v>-4.4400000000000546</v>
      </c>
      <c r="L222" s="424">
        <f t="shared" si="27"/>
        <v>-3.3410840463237198E-3</v>
      </c>
    </row>
    <row r="223" spans="2:12 16384:16384" x14ac:dyDescent="0.25">
      <c r="B223" s="1483"/>
      <c r="C223" s="1625"/>
      <c r="D223" s="1464"/>
      <c r="E223" s="1458"/>
      <c r="F223" s="1435"/>
      <c r="G223" s="1443"/>
      <c r="H223" s="234">
        <v>1013</v>
      </c>
      <c r="I223" s="160">
        <v>6414.7870000000003</v>
      </c>
      <c r="J223" s="160">
        <v>6414.7870000000003</v>
      </c>
      <c r="K223" s="423">
        <f t="shared" si="26"/>
        <v>0</v>
      </c>
      <c r="L223" s="424">
        <f t="shared" si="27"/>
        <v>0</v>
      </c>
    </row>
    <row r="224" spans="2:12 16384:16384" x14ac:dyDescent="0.25">
      <c r="B224" s="1483"/>
      <c r="C224" s="1625"/>
      <c r="D224" s="1464"/>
      <c r="E224" s="1458"/>
      <c r="F224" s="1435"/>
      <c r="G224" s="656" t="s">
        <v>61</v>
      </c>
      <c r="H224" s="234">
        <v>1010</v>
      </c>
      <c r="I224" s="160">
        <v>297.17</v>
      </c>
      <c r="J224" s="160">
        <v>296.61900000000003</v>
      </c>
      <c r="K224" s="369">
        <f t="shared" ref="K224:K229" si="28">J224-I224</f>
        <v>-0.55099999999998772</v>
      </c>
      <c r="L224" s="379">
        <f>K224/I224</f>
        <v>-1.8541575529157979E-3</v>
      </c>
    </row>
    <row r="225" spans="2:12" x14ac:dyDescent="0.25">
      <c r="B225" s="1483"/>
      <c r="C225" s="1625"/>
      <c r="D225" s="1464"/>
      <c r="E225" s="1458"/>
      <c r="F225" s="1435"/>
      <c r="G225" s="657" t="s">
        <v>201</v>
      </c>
      <c r="H225" s="234">
        <v>1006</v>
      </c>
      <c r="I225" s="235">
        <v>1110.6500000000001</v>
      </c>
      <c r="J225" s="235">
        <v>1109.827</v>
      </c>
      <c r="K225" s="505">
        <f t="shared" si="28"/>
        <v>-0.82300000000009277</v>
      </c>
      <c r="L225" s="506">
        <f t="shared" ref="L225:L233" si="29">K225/I225</f>
        <v>-7.4100751812010326E-4</v>
      </c>
    </row>
    <row r="226" spans="2:12" x14ac:dyDescent="0.25">
      <c r="B226" s="1483"/>
      <c r="C226" s="1625"/>
      <c r="D226" s="1464"/>
      <c r="E226" s="1458"/>
      <c r="F226" s="1435"/>
      <c r="G226" s="1460" t="s">
        <v>253</v>
      </c>
      <c r="H226" s="234">
        <v>1001</v>
      </c>
      <c r="I226" s="235">
        <v>2212.36</v>
      </c>
      <c r="J226" s="235">
        <v>2204.3040000000001</v>
      </c>
      <c r="K226" s="505">
        <f t="shared" si="28"/>
        <v>-8.05600000000004</v>
      </c>
      <c r="L226" s="506">
        <f t="shared" si="29"/>
        <v>-3.6413603572655624E-3</v>
      </c>
    </row>
    <row r="227" spans="2:12" ht="15.75" thickBot="1" x14ac:dyDescent="0.3">
      <c r="B227" s="1476"/>
      <c r="C227" s="1625"/>
      <c r="D227" s="1484"/>
      <c r="E227" s="1485"/>
      <c r="F227" s="1486"/>
      <c r="G227" s="1486"/>
      <c r="H227" s="125">
        <v>1003</v>
      </c>
      <c r="I227" s="161">
        <v>1800.06</v>
      </c>
      <c r="J227" s="161">
        <v>1798</v>
      </c>
      <c r="K227" s="385">
        <f t="shared" si="28"/>
        <v>-2.0599999999999454</v>
      </c>
      <c r="L227" s="386">
        <f t="shared" si="29"/>
        <v>-1.1444062975678286E-3</v>
      </c>
    </row>
    <row r="228" spans="2:12" ht="15.75" hidden="1" customHeight="1" thickBot="1" x14ac:dyDescent="0.3">
      <c r="B228" s="451"/>
      <c r="C228" s="1625"/>
      <c r="D228" s="446"/>
      <c r="E228" s="447"/>
      <c r="F228" s="448"/>
      <c r="G228" s="448"/>
      <c r="H228" s="502"/>
      <c r="I228" s="172"/>
      <c r="J228" s="172"/>
      <c r="K228" s="385">
        <f t="shared" si="28"/>
        <v>0</v>
      </c>
      <c r="L228" s="386" t="e">
        <f t="shared" si="29"/>
        <v>#DIV/0!</v>
      </c>
    </row>
    <row r="229" spans="2:12" ht="15.75" hidden="1" customHeight="1" thickBot="1" x14ac:dyDescent="0.3">
      <c r="B229" s="699"/>
      <c r="C229" s="1625"/>
      <c r="D229" s="446"/>
      <c r="E229" s="447"/>
      <c r="F229" s="448"/>
      <c r="G229" s="448"/>
      <c r="H229" s="234"/>
      <c r="I229" s="235"/>
      <c r="J229" s="235"/>
      <c r="K229" s="505">
        <f t="shared" si="28"/>
        <v>0</v>
      </c>
      <c r="L229" s="506" t="e">
        <f t="shared" si="29"/>
        <v>#DIV/0!</v>
      </c>
    </row>
    <row r="230" spans="2:12" ht="15.75" customHeight="1" x14ac:dyDescent="0.25">
      <c r="B230" s="1596" t="s">
        <v>210</v>
      </c>
      <c r="C230" s="1625"/>
      <c r="D230" s="1480" t="s">
        <v>109</v>
      </c>
      <c r="E230" s="1479" t="s">
        <v>335</v>
      </c>
      <c r="F230" s="1442" t="s">
        <v>310</v>
      </c>
      <c r="G230" s="1442" t="s">
        <v>336</v>
      </c>
      <c r="H230" s="124">
        <v>1001</v>
      </c>
      <c r="I230" s="159">
        <v>1062.08</v>
      </c>
      <c r="J230" s="159">
        <v>1060.924</v>
      </c>
      <c r="K230" s="369">
        <f>I230-J230</f>
        <v>1.1559999999999491</v>
      </c>
      <c r="L230" s="677">
        <f t="shared" si="29"/>
        <v>1.0884302500752761E-3</v>
      </c>
    </row>
    <row r="231" spans="2:12" ht="15.75" customHeight="1" x14ac:dyDescent="0.25">
      <c r="B231" s="1622"/>
      <c r="C231" s="1625"/>
      <c r="D231" s="1464"/>
      <c r="E231" s="1458"/>
      <c r="F231" s="1435"/>
      <c r="G231" s="1435"/>
      <c r="H231" s="124">
        <v>1004</v>
      </c>
      <c r="I231" s="186">
        <v>1572.65</v>
      </c>
      <c r="J231" s="186">
        <v>1574.992</v>
      </c>
      <c r="K231" s="369">
        <f>I231-J231</f>
        <v>-2.3419999999998709</v>
      </c>
      <c r="L231" s="677">
        <f t="shared" si="29"/>
        <v>-1.4892061170634729E-3</v>
      </c>
    </row>
    <row r="232" spans="2:12" ht="15.75" customHeight="1" thickBot="1" x14ac:dyDescent="0.3">
      <c r="B232" s="1623"/>
      <c r="C232" s="1625"/>
      <c r="D232" s="1481"/>
      <c r="E232" s="1458"/>
      <c r="F232" s="1460"/>
      <c r="G232" s="1460"/>
      <c r="H232" s="234">
        <v>1006</v>
      </c>
      <c r="I232" s="235">
        <v>418.98</v>
      </c>
      <c r="J232" s="235">
        <v>420.74400000000003</v>
      </c>
      <c r="K232" s="505">
        <f>I232-J232</f>
        <v>-1.76400000000001</v>
      </c>
      <c r="L232" s="700">
        <f t="shared" si="29"/>
        <v>-4.2102248317342356E-3</v>
      </c>
    </row>
    <row r="233" spans="2:12" ht="15.75" thickBot="1" x14ac:dyDescent="0.3">
      <c r="B233" s="1384" t="s">
        <v>248</v>
      </c>
      <c r="C233" s="1385"/>
      <c r="D233" s="1385"/>
      <c r="E233" s="1385"/>
      <c r="F233" s="1385"/>
      <c r="G233" s="1385"/>
      <c r="H233" s="1433"/>
      <c r="I233" s="701">
        <f>SUM(I209:I232)</f>
        <v>46850.251000000004</v>
      </c>
      <c r="J233" s="162">
        <f>SUM(J209:J232)</f>
        <v>46829.720999999998</v>
      </c>
      <c r="K233" s="162">
        <f>SUM(K209:K232)</f>
        <v>-20.258000000000436</v>
      </c>
      <c r="L233" s="220">
        <f t="shared" si="29"/>
        <v>-4.3239896409520695E-4</v>
      </c>
    </row>
  </sheetData>
  <mergeCells count="259">
    <mergeCell ref="B182:B184"/>
    <mergeCell ref="D182:D184"/>
    <mergeCell ref="E182:E184"/>
    <mergeCell ref="F182:F184"/>
    <mergeCell ref="G182:G184"/>
    <mergeCell ref="G185:G186"/>
    <mergeCell ref="G191:G193"/>
    <mergeCell ref="B172:H172"/>
    <mergeCell ref="B174:B177"/>
    <mergeCell ref="D174:D177"/>
    <mergeCell ref="E174:E177"/>
    <mergeCell ref="F174:F177"/>
    <mergeCell ref="E191:E193"/>
    <mergeCell ref="F191:F193"/>
    <mergeCell ref="D162:D169"/>
    <mergeCell ref="F162:F169"/>
    <mergeCell ref="E162:E169"/>
    <mergeCell ref="B148:B154"/>
    <mergeCell ref="D148:D154"/>
    <mergeCell ref="F148:F154"/>
    <mergeCell ref="E148:E154"/>
    <mergeCell ref="G150:G151"/>
    <mergeCell ref="B155:B156"/>
    <mergeCell ref="D155:D156"/>
    <mergeCell ref="E155:E156"/>
    <mergeCell ref="F155:F156"/>
    <mergeCell ref="G155:G156"/>
    <mergeCell ref="G20:G21"/>
    <mergeCell ref="G23:G24"/>
    <mergeCell ref="B157:H157"/>
    <mergeCell ref="B160:B161"/>
    <mergeCell ref="C160:C171"/>
    <mergeCell ref="D160:D161"/>
    <mergeCell ref="E160:E161"/>
    <mergeCell ref="F160:F161"/>
    <mergeCell ref="B170:B171"/>
    <mergeCell ref="B35:B40"/>
    <mergeCell ref="D170:D171"/>
    <mergeCell ref="E170:E171"/>
    <mergeCell ref="F170:F171"/>
    <mergeCell ref="G148:G149"/>
    <mergeCell ref="G104:G110"/>
    <mergeCell ref="G111:G113"/>
    <mergeCell ref="B97:H97"/>
    <mergeCell ref="E101:E103"/>
    <mergeCell ref="F101:F103"/>
    <mergeCell ref="B104:B115"/>
    <mergeCell ref="D104:D115"/>
    <mergeCell ref="B70:H70"/>
    <mergeCell ref="B72:B75"/>
    <mergeCell ref="B162:B169"/>
    <mergeCell ref="B233:H233"/>
    <mergeCell ref="B8:B9"/>
    <mergeCell ref="D8:D9"/>
    <mergeCell ref="E8:E9"/>
    <mergeCell ref="F8:F9"/>
    <mergeCell ref="G8:G9"/>
    <mergeCell ref="B206:H206"/>
    <mergeCell ref="B209:B211"/>
    <mergeCell ref="D209:D211"/>
    <mergeCell ref="E209:E211"/>
    <mergeCell ref="F209:F211"/>
    <mergeCell ref="B194:H194"/>
    <mergeCell ref="B203:B205"/>
    <mergeCell ref="D203:D205"/>
    <mergeCell ref="E203:E205"/>
    <mergeCell ref="F203:F205"/>
    <mergeCell ref="C181:C193"/>
    <mergeCell ref="B185:B190"/>
    <mergeCell ref="D185:D190"/>
    <mergeCell ref="E185:E190"/>
    <mergeCell ref="F185:F190"/>
    <mergeCell ref="B191:B193"/>
    <mergeCell ref="D191:D193"/>
    <mergeCell ref="F20:F25"/>
    <mergeCell ref="N123:N125"/>
    <mergeCell ref="O123:O125"/>
    <mergeCell ref="B120:H120"/>
    <mergeCell ref="B122:H122"/>
    <mergeCell ref="B123:B125"/>
    <mergeCell ref="C123:C139"/>
    <mergeCell ref="D123:D125"/>
    <mergeCell ref="E123:E125"/>
    <mergeCell ref="F123:F125"/>
    <mergeCell ref="G123:G125"/>
    <mergeCell ref="B134:B138"/>
    <mergeCell ref="D134:D138"/>
    <mergeCell ref="E134:E138"/>
    <mergeCell ref="F134:F138"/>
    <mergeCell ref="G135:G136"/>
    <mergeCell ref="B132:B133"/>
    <mergeCell ref="D132:D133"/>
    <mergeCell ref="E132:E133"/>
    <mergeCell ref="F132:F133"/>
    <mergeCell ref="G132:G133"/>
    <mergeCell ref="B126:B131"/>
    <mergeCell ref="D126:D131"/>
    <mergeCell ref="E126:E131"/>
    <mergeCell ref="F126:F131"/>
    <mergeCell ref="D89:D90"/>
    <mergeCell ref="E89:E90"/>
    <mergeCell ref="F89:F90"/>
    <mergeCell ref="B78:B80"/>
    <mergeCell ref="D78:D80"/>
    <mergeCell ref="E78:E80"/>
    <mergeCell ref="G78:G80"/>
    <mergeCell ref="F78:F80"/>
    <mergeCell ref="B76:B77"/>
    <mergeCell ref="D76:D77"/>
    <mergeCell ref="E76:E77"/>
    <mergeCell ref="G56:G59"/>
    <mergeCell ref="D56:D64"/>
    <mergeCell ref="E56:E64"/>
    <mergeCell ref="B31:B33"/>
    <mergeCell ref="C31:C51"/>
    <mergeCell ref="D31:D33"/>
    <mergeCell ref="E31:E33"/>
    <mergeCell ref="F31:F33"/>
    <mergeCell ref="G31:G33"/>
    <mergeCell ref="F44:F47"/>
    <mergeCell ref="G44:G47"/>
    <mergeCell ref="F48:F50"/>
    <mergeCell ref="B48:B50"/>
    <mergeCell ref="E48:E50"/>
    <mergeCell ref="D48:D50"/>
    <mergeCell ref="G49:G50"/>
    <mergeCell ref="F35:F40"/>
    <mergeCell ref="B41:B43"/>
    <mergeCell ref="D41:D43"/>
    <mergeCell ref="E41:E43"/>
    <mergeCell ref="F41:F43"/>
    <mergeCell ref="E35:E40"/>
    <mergeCell ref="G41:G42"/>
    <mergeCell ref="B20:B25"/>
    <mergeCell ref="D20:D25"/>
    <mergeCell ref="E20:E25"/>
    <mergeCell ref="F56:F64"/>
    <mergeCell ref="G60:G62"/>
    <mergeCell ref="B2:L2"/>
    <mergeCell ref="B4:B5"/>
    <mergeCell ref="C4:C13"/>
    <mergeCell ref="D4:D5"/>
    <mergeCell ref="E4:E5"/>
    <mergeCell ref="F4:F5"/>
    <mergeCell ref="G4:G5"/>
    <mergeCell ref="B10:B13"/>
    <mergeCell ref="D10:D13"/>
    <mergeCell ref="E10:E13"/>
    <mergeCell ref="B6:B7"/>
    <mergeCell ref="D6:D7"/>
    <mergeCell ref="E6:E7"/>
    <mergeCell ref="F6:F7"/>
    <mergeCell ref="G6:G7"/>
    <mergeCell ref="B52:H52"/>
    <mergeCell ref="C54:C69"/>
    <mergeCell ref="G65:G66"/>
    <mergeCell ref="B56:B64"/>
    <mergeCell ref="G67:G69"/>
    <mergeCell ref="F65:F69"/>
    <mergeCell ref="E65:E69"/>
    <mergeCell ref="D65:D69"/>
    <mergeCell ref="B65:B69"/>
    <mergeCell ref="F10:F13"/>
    <mergeCell ref="G10:G11"/>
    <mergeCell ref="E26:E27"/>
    <mergeCell ref="F26:F27"/>
    <mergeCell ref="B14:H14"/>
    <mergeCell ref="C16:C27"/>
    <mergeCell ref="B26:B27"/>
    <mergeCell ref="D26:D27"/>
    <mergeCell ref="B16:B17"/>
    <mergeCell ref="D16:D17"/>
    <mergeCell ref="E16:E17"/>
    <mergeCell ref="F16:F17"/>
    <mergeCell ref="G16:G17"/>
    <mergeCell ref="B44:B47"/>
    <mergeCell ref="D44:D47"/>
    <mergeCell ref="E44:E47"/>
    <mergeCell ref="B28:H28"/>
    <mergeCell ref="D35:D40"/>
    <mergeCell ref="G37:G38"/>
    <mergeCell ref="B99:H99"/>
    <mergeCell ref="B91:B96"/>
    <mergeCell ref="D91:D96"/>
    <mergeCell ref="E91:E96"/>
    <mergeCell ref="F91:F96"/>
    <mergeCell ref="G93:G95"/>
    <mergeCell ref="E116:E119"/>
    <mergeCell ref="F116:F119"/>
    <mergeCell ref="G116:G117"/>
    <mergeCell ref="B101:B103"/>
    <mergeCell ref="D101:D103"/>
    <mergeCell ref="E104:E115"/>
    <mergeCell ref="F104:F115"/>
    <mergeCell ref="C72:C96"/>
    <mergeCell ref="D72:D75"/>
    <mergeCell ref="E72:E75"/>
    <mergeCell ref="F72:F75"/>
    <mergeCell ref="G72:G74"/>
    <mergeCell ref="B84:B88"/>
    <mergeCell ref="D84:D88"/>
    <mergeCell ref="E84:E88"/>
    <mergeCell ref="F84:F88"/>
    <mergeCell ref="G84:G87"/>
    <mergeCell ref="B89:B90"/>
    <mergeCell ref="K81:K83"/>
    <mergeCell ref="L81:L83"/>
    <mergeCell ref="F76:F77"/>
    <mergeCell ref="G76:G77"/>
    <mergeCell ref="B81:B83"/>
    <mergeCell ref="D81:D83"/>
    <mergeCell ref="E81:E83"/>
    <mergeCell ref="F81:F83"/>
    <mergeCell ref="G81:G83"/>
    <mergeCell ref="I81:I83"/>
    <mergeCell ref="J81:J83"/>
    <mergeCell ref="G204:G205"/>
    <mergeCell ref="D197:D199"/>
    <mergeCell ref="F200:F202"/>
    <mergeCell ref="E200:E202"/>
    <mergeCell ref="D200:D202"/>
    <mergeCell ref="G200:G202"/>
    <mergeCell ref="B116:B119"/>
    <mergeCell ref="D116:D119"/>
    <mergeCell ref="G101:G102"/>
    <mergeCell ref="C100:C119"/>
    <mergeCell ref="C197:C205"/>
    <mergeCell ref="B197:B199"/>
    <mergeCell ref="E197:E199"/>
    <mergeCell ref="F197:F199"/>
    <mergeCell ref="B200:B202"/>
    <mergeCell ref="G127:G128"/>
    <mergeCell ref="G129:G131"/>
    <mergeCell ref="B140:H140"/>
    <mergeCell ref="C143:C156"/>
    <mergeCell ref="B143:B147"/>
    <mergeCell ref="D143:D147"/>
    <mergeCell ref="F143:F147"/>
    <mergeCell ref="E143:E147"/>
    <mergeCell ref="G143:G145"/>
    <mergeCell ref="B230:B232"/>
    <mergeCell ref="C209:C232"/>
    <mergeCell ref="D230:D232"/>
    <mergeCell ref="E230:E232"/>
    <mergeCell ref="F230:F232"/>
    <mergeCell ref="G230:G232"/>
    <mergeCell ref="G209:G211"/>
    <mergeCell ref="B213:B220"/>
    <mergeCell ref="D213:D220"/>
    <mergeCell ref="E213:E220"/>
    <mergeCell ref="F213:F220"/>
    <mergeCell ref="G215:G216"/>
    <mergeCell ref="G218:G220"/>
    <mergeCell ref="F221:F227"/>
    <mergeCell ref="G221:G223"/>
    <mergeCell ref="G226:G227"/>
    <mergeCell ref="B221:B227"/>
    <mergeCell ref="D221:D227"/>
    <mergeCell ref="E221:E227"/>
  </mergeCells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XFD201"/>
  <sheetViews>
    <sheetView zoomScaleNormal="100" workbookViewId="0">
      <pane xSplit="12" ySplit="3" topLeftCell="M181" activePane="bottomRight" state="frozen"/>
      <selection pane="topRight" activeCell="L1" sqref="L1"/>
      <selection pane="bottomLeft" activeCell="A3" sqref="A3"/>
      <selection pane="bottomRight" activeCell="F186" sqref="F186:F187"/>
    </sheetView>
  </sheetViews>
  <sheetFormatPr baseColWidth="10" defaultRowHeight="15" x14ac:dyDescent="0.25"/>
  <cols>
    <col min="1" max="1" width="3.28515625" customWidth="1"/>
    <col min="2" max="2" width="16.85546875" customWidth="1"/>
    <col min="3" max="3" width="12" customWidth="1"/>
    <col min="4" max="4" width="12.42578125" customWidth="1"/>
    <col min="6" max="6" width="20.85546875" customWidth="1"/>
    <col min="7" max="7" width="17.7109375" bestFit="1" customWidth="1"/>
    <col min="8" max="8" width="15.5703125" bestFit="1" customWidth="1"/>
    <col min="9" max="9" width="14.42578125" customWidth="1"/>
    <col min="10" max="10" width="13.140625" customWidth="1"/>
    <col min="11" max="11" width="14" customWidth="1"/>
  </cols>
  <sheetData>
    <row r="1" spans="2:12" ht="15.75" thickBot="1" x14ac:dyDescent="0.3"/>
    <row r="2" spans="2:12" ht="27" customHeight="1" thickBot="1" x14ac:dyDescent="0.3">
      <c r="B2" s="1409" t="s">
        <v>148</v>
      </c>
      <c r="C2" s="1410"/>
      <c r="D2" s="1410"/>
      <c r="E2" s="1410"/>
      <c r="F2" s="1410"/>
      <c r="G2" s="1410"/>
      <c r="H2" s="1410"/>
      <c r="I2" s="1410"/>
      <c r="J2" s="1410"/>
      <c r="K2" s="1410"/>
      <c r="L2" s="1411"/>
    </row>
    <row r="3" spans="2:12" ht="47.25" customHeight="1" thickBot="1" x14ac:dyDescent="0.3">
      <c r="B3" s="110" t="s">
        <v>103</v>
      </c>
      <c r="C3" s="111" t="s">
        <v>2</v>
      </c>
      <c r="D3" s="111" t="s">
        <v>108</v>
      </c>
      <c r="E3" s="112" t="s">
        <v>107</v>
      </c>
      <c r="F3" s="112" t="s">
        <v>4</v>
      </c>
      <c r="G3" s="112" t="s">
        <v>5</v>
      </c>
      <c r="H3" s="112" t="s">
        <v>7</v>
      </c>
      <c r="I3" s="113" t="s">
        <v>105</v>
      </c>
      <c r="J3" s="113" t="s">
        <v>104</v>
      </c>
      <c r="K3" s="113" t="s">
        <v>106</v>
      </c>
      <c r="L3" s="114" t="s">
        <v>11</v>
      </c>
    </row>
    <row r="4" spans="2:12" ht="12.75" customHeight="1" x14ac:dyDescent="0.25">
      <c r="B4" s="1701" t="s">
        <v>210</v>
      </c>
      <c r="C4" s="1473" t="s">
        <v>97</v>
      </c>
      <c r="D4" s="1704" t="s">
        <v>109</v>
      </c>
      <c r="E4" s="1707" t="s">
        <v>337</v>
      </c>
      <c r="F4" s="1707" t="s">
        <v>338</v>
      </c>
      <c r="G4" s="1707" t="s">
        <v>336</v>
      </c>
      <c r="H4" s="683">
        <v>1004</v>
      </c>
      <c r="I4" s="703">
        <v>1625</v>
      </c>
      <c r="J4" s="703">
        <v>1620</v>
      </c>
      <c r="K4" s="703">
        <f t="shared" ref="K4:K15" si="0">I4-J4</f>
        <v>5</v>
      </c>
      <c r="L4" s="710">
        <f t="shared" ref="L4:L11" si="1">K4/I4</f>
        <v>3.0769230769230769E-3</v>
      </c>
    </row>
    <row r="5" spans="2:12" ht="15" customHeight="1" x14ac:dyDescent="0.25">
      <c r="B5" s="1702"/>
      <c r="C5" s="1474"/>
      <c r="D5" s="1705"/>
      <c r="E5" s="1708"/>
      <c r="F5" s="1708"/>
      <c r="G5" s="1708"/>
      <c r="H5" s="680">
        <v>1010</v>
      </c>
      <c r="I5" s="702">
        <v>564.09</v>
      </c>
      <c r="J5" s="702">
        <v>551.923</v>
      </c>
      <c r="K5" s="713">
        <f t="shared" si="0"/>
        <v>12.16700000000003</v>
      </c>
      <c r="L5" s="711">
        <f t="shared" si="1"/>
        <v>2.1569253133365295E-2</v>
      </c>
    </row>
    <row r="6" spans="2:12" ht="14.25" customHeight="1" thickBot="1" x14ac:dyDescent="0.3">
      <c r="B6" s="1703"/>
      <c r="C6" s="1474"/>
      <c r="D6" s="1706"/>
      <c r="E6" s="1709"/>
      <c r="F6" s="1709"/>
      <c r="G6" s="1709"/>
      <c r="H6" s="681">
        <v>1006</v>
      </c>
      <c r="I6" s="704">
        <v>1335</v>
      </c>
      <c r="J6" s="704">
        <v>1327.8879999999999</v>
      </c>
      <c r="K6" s="704">
        <f t="shared" si="0"/>
        <v>7.11200000000008</v>
      </c>
      <c r="L6" s="712">
        <f t="shared" si="1"/>
        <v>5.3273408239700977E-3</v>
      </c>
    </row>
    <row r="7" spans="2:12" ht="15" customHeight="1" x14ac:dyDescent="0.25">
      <c r="B7" s="1694" t="s">
        <v>331</v>
      </c>
      <c r="C7" s="1474"/>
      <c r="D7" s="1594" t="s">
        <v>109</v>
      </c>
      <c r="E7" s="1696" t="s">
        <v>324</v>
      </c>
      <c r="F7" s="1435" t="s">
        <v>323</v>
      </c>
      <c r="G7" s="1569" t="s">
        <v>24</v>
      </c>
      <c r="H7" s="682" t="s">
        <v>325</v>
      </c>
      <c r="I7" s="344">
        <v>265.75</v>
      </c>
      <c r="J7" s="344">
        <v>265.75</v>
      </c>
      <c r="K7" s="685">
        <f t="shared" si="0"/>
        <v>0</v>
      </c>
      <c r="L7" s="129">
        <f t="shared" si="1"/>
        <v>0</v>
      </c>
    </row>
    <row r="8" spans="2:12" ht="15" customHeight="1" x14ac:dyDescent="0.25">
      <c r="B8" s="1685"/>
      <c r="C8" s="1474"/>
      <c r="D8" s="1594"/>
      <c r="E8" s="1542"/>
      <c r="F8" s="1435"/>
      <c r="G8" s="1569"/>
      <c r="H8" s="670" t="s">
        <v>326</v>
      </c>
      <c r="I8" s="117">
        <v>543.01</v>
      </c>
      <c r="J8" s="117">
        <v>544.12</v>
      </c>
      <c r="K8" s="687">
        <f t="shared" si="0"/>
        <v>-1.1100000000000136</v>
      </c>
      <c r="L8" s="122">
        <f t="shared" si="1"/>
        <v>-2.0441612493324502E-3</v>
      </c>
    </row>
    <row r="9" spans="2:12" ht="15" customHeight="1" x14ac:dyDescent="0.25">
      <c r="B9" s="1685"/>
      <c r="C9" s="1474"/>
      <c r="D9" s="1594"/>
      <c r="E9" s="1542"/>
      <c r="F9" s="1435"/>
      <c r="G9" s="1569"/>
      <c r="H9" s="670" t="s">
        <v>327</v>
      </c>
      <c r="I9" s="117">
        <v>1576.13</v>
      </c>
      <c r="J9" s="117">
        <v>1574.2449999999999</v>
      </c>
      <c r="K9" s="687">
        <f t="shared" si="0"/>
        <v>1.8850000000002183</v>
      </c>
      <c r="L9" s="122">
        <f t="shared" si="1"/>
        <v>1.1959673377197428E-3</v>
      </c>
    </row>
    <row r="10" spans="2:12" ht="15" customHeight="1" x14ac:dyDescent="0.25">
      <c r="B10" s="1685"/>
      <c r="C10" s="1474"/>
      <c r="D10" s="1594"/>
      <c r="E10" s="1542"/>
      <c r="F10" s="1435"/>
      <c r="G10" s="1569"/>
      <c r="H10" s="670" t="s">
        <v>328</v>
      </c>
      <c r="I10" s="117">
        <v>4761.68</v>
      </c>
      <c r="J10" s="117">
        <v>4767.1229999999996</v>
      </c>
      <c r="K10" s="687">
        <f t="shared" si="0"/>
        <v>-5.4429999999993015</v>
      </c>
      <c r="L10" s="122">
        <f t="shared" si="1"/>
        <v>-1.1430839535624614E-3</v>
      </c>
    </row>
    <row r="11" spans="2:12" ht="15.75" thickBot="1" x14ac:dyDescent="0.3">
      <c r="B11" s="1695"/>
      <c r="C11" s="1474"/>
      <c r="D11" s="1666"/>
      <c r="E11" s="1577"/>
      <c r="F11" s="1486"/>
      <c r="G11" s="1668"/>
      <c r="H11" s="676" t="s">
        <v>329</v>
      </c>
      <c r="I11" s="686">
        <v>4881.09</v>
      </c>
      <c r="J11" s="686">
        <v>4889.9849999999997</v>
      </c>
      <c r="K11" s="508">
        <f t="shared" si="0"/>
        <v>-8.8949999999995271</v>
      </c>
      <c r="L11" s="257">
        <f t="shared" si="1"/>
        <v>-1.822338862835868E-3</v>
      </c>
    </row>
    <row r="12" spans="2:12" ht="30.75" customHeight="1" thickBot="1" x14ac:dyDescent="0.3">
      <c r="B12" s="698" t="s">
        <v>210</v>
      </c>
      <c r="C12" s="1474"/>
      <c r="D12" s="705" t="s">
        <v>109</v>
      </c>
      <c r="E12" s="706" t="s">
        <v>333</v>
      </c>
      <c r="F12" s="262" t="s">
        <v>330</v>
      </c>
      <c r="G12" s="707" t="s">
        <v>24</v>
      </c>
      <c r="H12" s="707" t="s">
        <v>328</v>
      </c>
      <c r="I12" s="708">
        <v>3495.66</v>
      </c>
      <c r="J12" s="708">
        <v>3493.712</v>
      </c>
      <c r="K12" s="709">
        <f t="shared" si="0"/>
        <v>1.9479999999998654</v>
      </c>
      <c r="L12" s="264">
        <f>K12/J12</f>
        <v>5.5757314855943061E-4</v>
      </c>
    </row>
    <row r="13" spans="2:12" ht="15" customHeight="1" x14ac:dyDescent="0.25">
      <c r="B13" s="1694" t="s">
        <v>331</v>
      </c>
      <c r="C13" s="1474"/>
      <c r="D13" s="1594" t="s">
        <v>109</v>
      </c>
      <c r="E13" s="1696" t="s">
        <v>332</v>
      </c>
      <c r="F13" s="1569" t="s">
        <v>334</v>
      </c>
      <c r="G13" s="1570" t="s">
        <v>24</v>
      </c>
      <c r="H13" s="682">
        <v>1003</v>
      </c>
      <c r="I13" s="344">
        <v>828.46</v>
      </c>
      <c r="J13" s="344">
        <v>826.85900000000004</v>
      </c>
      <c r="K13" s="285">
        <f t="shared" si="0"/>
        <v>1.6009999999999991</v>
      </c>
      <c r="L13" s="198">
        <f>K13/I13</f>
        <v>1.9325012674118233E-3</v>
      </c>
    </row>
    <row r="14" spans="2:12" ht="15" customHeight="1" x14ac:dyDescent="0.25">
      <c r="B14" s="1685"/>
      <c r="C14" s="1474"/>
      <c r="D14" s="1594"/>
      <c r="E14" s="1542"/>
      <c r="F14" s="1569"/>
      <c r="G14" s="1421"/>
      <c r="H14" s="674">
        <v>1005</v>
      </c>
      <c r="I14" s="684">
        <v>4762.12</v>
      </c>
      <c r="J14" s="684">
        <v>4768.5379999999996</v>
      </c>
      <c r="K14" s="687">
        <f t="shared" si="0"/>
        <v>-6.4179999999996653</v>
      </c>
      <c r="L14" s="129">
        <f>K14/I14</f>
        <v>-1.3477190830973736E-3</v>
      </c>
    </row>
    <row r="15" spans="2:12" ht="15.75" thickBot="1" x14ac:dyDescent="0.3">
      <c r="B15" s="1695"/>
      <c r="C15" s="1474"/>
      <c r="D15" s="1666"/>
      <c r="E15" s="1577"/>
      <c r="F15" s="1668"/>
      <c r="G15" s="676" t="s">
        <v>320</v>
      </c>
      <c r="H15" s="671">
        <v>1010</v>
      </c>
      <c r="I15" s="509">
        <v>407.59</v>
      </c>
      <c r="J15" s="509">
        <v>407.14499999999998</v>
      </c>
      <c r="K15" s="687">
        <f t="shared" si="0"/>
        <v>0.44499999999999318</v>
      </c>
      <c r="L15" s="180">
        <f>K15/I15</f>
        <v>1.0917834097990461E-3</v>
      </c>
    </row>
    <row r="16" spans="2:12" ht="15.75" thickBot="1" x14ac:dyDescent="0.3">
      <c r="B16" s="1538" t="s">
        <v>122</v>
      </c>
      <c r="C16" s="1539"/>
      <c r="D16" s="1539"/>
      <c r="E16" s="1539"/>
      <c r="F16" s="1539"/>
      <c r="G16" s="1539"/>
      <c r="H16" s="1540"/>
      <c r="I16" s="290">
        <f>SUM(I4:I15)</f>
        <v>25045.579999999998</v>
      </c>
      <c r="J16" s="291">
        <f>SUM(J4:J15)</f>
        <v>25037.288</v>
      </c>
      <c r="K16" s="294">
        <f>SUM(K4:K15)</f>
        <v>8.2920000000016785</v>
      </c>
      <c r="L16" s="253">
        <f>K16/I16</f>
        <v>3.3107638154124117E-4</v>
      </c>
    </row>
    <row r="17" spans="2:12" s="696" customFormat="1" ht="15.75" customHeight="1" thickBot="1" x14ac:dyDescent="0.3">
      <c r="B17" s="689"/>
      <c r="C17" s="694"/>
      <c r="D17" s="694"/>
      <c r="E17" s="694"/>
      <c r="F17" s="694"/>
      <c r="G17" s="694"/>
      <c r="H17" s="694"/>
      <c r="I17" s="718"/>
      <c r="J17" s="719"/>
      <c r="K17" s="720"/>
      <c r="L17" s="721"/>
    </row>
    <row r="18" spans="2:12" s="696" customFormat="1" ht="32.25" customHeight="1" thickBot="1" x14ac:dyDescent="0.3">
      <c r="B18" s="726" t="s">
        <v>210</v>
      </c>
      <c r="C18" s="1649" t="s">
        <v>16</v>
      </c>
      <c r="D18" s="381" t="s">
        <v>109</v>
      </c>
      <c r="E18" s="382" t="s">
        <v>343</v>
      </c>
      <c r="F18" s="383" t="s">
        <v>338</v>
      </c>
      <c r="G18" s="383" t="s">
        <v>24</v>
      </c>
      <c r="H18" s="383">
        <v>1012</v>
      </c>
      <c r="I18" s="723">
        <v>3992.2</v>
      </c>
      <c r="J18" s="724">
        <v>3998.9650000000001</v>
      </c>
      <c r="K18" s="398">
        <f>I18-J18</f>
        <v>-6.7650000000003274</v>
      </c>
      <c r="L18" s="525">
        <f>K18/I18</f>
        <v>-1.6945543810431159E-3</v>
      </c>
    </row>
    <row r="19" spans="2:12" ht="15" customHeight="1" x14ac:dyDescent="0.25">
      <c r="B19" s="1684" t="s">
        <v>300</v>
      </c>
      <c r="C19" s="1651"/>
      <c r="D19" s="1493" t="s">
        <v>116</v>
      </c>
      <c r="E19" s="1495">
        <v>43136</v>
      </c>
      <c r="F19" s="1393" t="s">
        <v>339</v>
      </c>
      <c r="G19" s="690" t="s">
        <v>24</v>
      </c>
      <c r="H19" s="697">
        <v>1013</v>
      </c>
      <c r="I19" s="159">
        <v>2546.4920000000002</v>
      </c>
      <c r="J19" s="159">
        <v>2546.4920000000002</v>
      </c>
      <c r="K19" s="159">
        <f>I19-J19</f>
        <v>0</v>
      </c>
      <c r="L19" s="121">
        <f>K19/I19</f>
        <v>0</v>
      </c>
    </row>
    <row r="20" spans="2:12" ht="15.75" thickBot="1" x14ac:dyDescent="0.3">
      <c r="B20" s="1686"/>
      <c r="C20" s="1651"/>
      <c r="D20" s="1515"/>
      <c r="E20" s="1577"/>
      <c r="F20" s="1419"/>
      <c r="G20" s="691" t="s">
        <v>23</v>
      </c>
      <c r="H20" s="693">
        <v>1002</v>
      </c>
      <c r="I20" s="161">
        <v>407.96</v>
      </c>
      <c r="J20" s="161">
        <v>407.96</v>
      </c>
      <c r="K20" s="161">
        <f>I20-J20</f>
        <v>0</v>
      </c>
      <c r="L20" s="180">
        <f>K20/I20</f>
        <v>0</v>
      </c>
    </row>
    <row r="21" spans="2:12" x14ac:dyDescent="0.25">
      <c r="B21" s="1684" t="s">
        <v>300</v>
      </c>
      <c r="C21" s="1651"/>
      <c r="D21" s="1527" t="s">
        <v>116</v>
      </c>
      <c r="E21" s="1541">
        <v>43147</v>
      </c>
      <c r="F21" s="1371" t="s">
        <v>340</v>
      </c>
      <c r="G21" s="1393" t="s">
        <v>24</v>
      </c>
      <c r="H21" s="697">
        <v>1005</v>
      </c>
      <c r="I21" s="159">
        <v>5013.17</v>
      </c>
      <c r="J21" s="159">
        <v>5016.3860000000004</v>
      </c>
      <c r="K21" s="159">
        <f t="shared" ref="K21:K26" si="2">J21-I21</f>
        <v>3.2160000000003492</v>
      </c>
      <c r="L21" s="121">
        <f t="shared" ref="L21:L26" si="3">K21/I21</f>
        <v>6.415102619700408E-4</v>
      </c>
    </row>
    <row r="22" spans="2:12" x14ac:dyDescent="0.25">
      <c r="B22" s="1685"/>
      <c r="C22" s="1651"/>
      <c r="D22" s="1528"/>
      <c r="E22" s="1542"/>
      <c r="F22" s="1431"/>
      <c r="G22" s="1394"/>
      <c r="H22" s="692">
        <v>1011</v>
      </c>
      <c r="I22" s="160">
        <v>3040.3</v>
      </c>
      <c r="J22" s="160">
        <v>3028.4180000000001</v>
      </c>
      <c r="K22" s="160">
        <f t="shared" si="2"/>
        <v>-11.882000000000062</v>
      </c>
      <c r="L22" s="122">
        <f t="shared" si="3"/>
        <v>-3.9081669572081906E-3</v>
      </c>
    </row>
    <row r="23" spans="2:12" x14ac:dyDescent="0.25">
      <c r="B23" s="1685"/>
      <c r="C23" s="1651"/>
      <c r="D23" s="1528"/>
      <c r="E23" s="1542"/>
      <c r="F23" s="1431"/>
      <c r="G23" s="1394"/>
      <c r="H23" s="692">
        <v>1013</v>
      </c>
      <c r="I23" s="160">
        <v>4449.7370000000001</v>
      </c>
      <c r="J23" s="160">
        <v>4449.7370000000001</v>
      </c>
      <c r="K23" s="160">
        <f t="shared" si="2"/>
        <v>0</v>
      </c>
      <c r="L23" s="122">
        <f t="shared" si="3"/>
        <v>0</v>
      </c>
    </row>
    <row r="24" spans="2:12" x14ac:dyDescent="0.25">
      <c r="B24" s="1685"/>
      <c r="C24" s="1651"/>
      <c r="D24" s="1528"/>
      <c r="E24" s="1542"/>
      <c r="F24" s="1431"/>
      <c r="G24" s="688" t="s">
        <v>23</v>
      </c>
      <c r="H24" s="692">
        <v>1009</v>
      </c>
      <c r="I24" s="160">
        <v>565.96400000000006</v>
      </c>
      <c r="J24" s="160">
        <v>565.96400000000006</v>
      </c>
      <c r="K24" s="160">
        <f t="shared" si="2"/>
        <v>0</v>
      </c>
      <c r="L24" s="122">
        <f t="shared" si="3"/>
        <v>0</v>
      </c>
    </row>
    <row r="25" spans="2:12" ht="15" customHeight="1" thickBot="1" x14ac:dyDescent="0.3">
      <c r="B25" s="1686"/>
      <c r="C25" s="1651"/>
      <c r="D25" s="1529"/>
      <c r="E25" s="1543"/>
      <c r="F25" s="1546"/>
      <c r="G25" s="691" t="s">
        <v>61</v>
      </c>
      <c r="H25" s="693">
        <v>1006</v>
      </c>
      <c r="I25" s="533">
        <v>522.48</v>
      </c>
      <c r="J25" s="533">
        <v>522.23</v>
      </c>
      <c r="K25" s="161">
        <f t="shared" si="2"/>
        <v>-0.25</v>
      </c>
      <c r="L25" s="180">
        <f t="shared" si="3"/>
        <v>-4.7848721482161995E-4</v>
      </c>
    </row>
    <row r="26" spans="2:12" ht="15" customHeight="1" thickBot="1" x14ac:dyDescent="0.3">
      <c r="B26" s="695" t="s">
        <v>300</v>
      </c>
      <c r="C26" s="1651"/>
      <c r="D26" s="355" t="s">
        <v>116</v>
      </c>
      <c r="E26" s="706">
        <v>43151</v>
      </c>
      <c r="F26" s="262" t="s">
        <v>341</v>
      </c>
      <c r="G26" s="262" t="s">
        <v>24</v>
      </c>
      <c r="H26" s="707">
        <v>1012</v>
      </c>
      <c r="I26" s="398">
        <v>1250.7190000000001</v>
      </c>
      <c r="J26" s="398">
        <v>1250.7190000000001</v>
      </c>
      <c r="K26" s="163">
        <f t="shared" si="2"/>
        <v>0</v>
      </c>
      <c r="L26" s="264">
        <f t="shared" si="3"/>
        <v>0</v>
      </c>
    </row>
    <row r="27" spans="2:12" s="696" customFormat="1" ht="31.5" customHeight="1" thickBot="1" x14ac:dyDescent="0.3">
      <c r="B27" s="722" t="s">
        <v>210</v>
      </c>
      <c r="C27" s="1652"/>
      <c r="D27" s="381" t="s">
        <v>109</v>
      </c>
      <c r="E27" s="725" t="s">
        <v>342</v>
      </c>
      <c r="F27" s="383" t="s">
        <v>341</v>
      </c>
      <c r="G27" s="383" t="s">
        <v>24</v>
      </c>
      <c r="H27" s="383">
        <v>1004</v>
      </c>
      <c r="I27" s="723">
        <v>1993.56</v>
      </c>
      <c r="J27" s="724">
        <v>1998.65</v>
      </c>
      <c r="K27" s="459">
        <f>I27-J27</f>
        <v>-5.0900000000001455</v>
      </c>
      <c r="L27" s="525">
        <f>K27/I27</f>
        <v>-2.5532213728205549E-3</v>
      </c>
    </row>
    <row r="28" spans="2:12" ht="15.75" thickBot="1" x14ac:dyDescent="0.3">
      <c r="B28" s="1538" t="s">
        <v>129</v>
      </c>
      <c r="C28" s="1539"/>
      <c r="D28" s="1539"/>
      <c r="E28" s="1539"/>
      <c r="F28" s="1539"/>
      <c r="G28" s="1539"/>
      <c r="H28" s="1540"/>
      <c r="I28" s="298">
        <f>SUM(I18:I27)</f>
        <v>23782.582000000002</v>
      </c>
      <c r="J28" s="298">
        <f>SUM(J18:J27)</f>
        <v>23785.521000000001</v>
      </c>
      <c r="K28" s="300">
        <f>SUM(K18:K27)</f>
        <v>-20.771000000000186</v>
      </c>
      <c r="L28" s="301">
        <f>K28/I28</f>
        <v>-8.7337026736626763E-4</v>
      </c>
    </row>
    <row r="29" spans="2:12" ht="3.75" customHeight="1" x14ac:dyDescent="0.25">
      <c r="K29" s="299"/>
    </row>
    <row r="30" spans="2:12" ht="3.75" customHeight="1" thickBot="1" x14ac:dyDescent="0.3">
      <c r="K30" s="299"/>
    </row>
    <row r="31" spans="2:12" ht="13.5" customHeight="1" x14ac:dyDescent="0.25">
      <c r="B31" s="1475" t="s">
        <v>264</v>
      </c>
      <c r="C31" s="1697" t="s">
        <v>17</v>
      </c>
      <c r="D31" s="1373" t="s">
        <v>116</v>
      </c>
      <c r="E31" s="1541">
        <v>43169</v>
      </c>
      <c r="F31" s="1710" t="s">
        <v>124</v>
      </c>
      <c r="G31" s="1678" t="s">
        <v>24</v>
      </c>
      <c r="H31" s="717">
        <v>1004</v>
      </c>
      <c r="I31" s="736">
        <v>2938.57</v>
      </c>
      <c r="J31" s="507">
        <v>2946.6660000000002</v>
      </c>
      <c r="K31" s="555">
        <f>J31-I31</f>
        <v>8.0960000000000036</v>
      </c>
      <c r="L31" s="121">
        <f>K31/I31</f>
        <v>2.7550815532725111E-3</v>
      </c>
    </row>
    <row r="32" spans="2:12" ht="13.5" customHeight="1" x14ac:dyDescent="0.25">
      <c r="B32" s="1483"/>
      <c r="C32" s="1698"/>
      <c r="D32" s="1375"/>
      <c r="E32" s="1542"/>
      <c r="F32" s="1711"/>
      <c r="G32" s="1676"/>
      <c r="H32" s="714">
        <v>1005</v>
      </c>
      <c r="I32" s="737">
        <v>497.82799999999997</v>
      </c>
      <c r="J32" s="737">
        <v>497.82799999999997</v>
      </c>
      <c r="K32" s="554">
        <f>I32-J32</f>
        <v>0</v>
      </c>
      <c r="L32" s="122">
        <f t="shared" ref="L32:L47" si="4">K32/I32</f>
        <v>0</v>
      </c>
    </row>
    <row r="33" spans="2:15" ht="13.5" customHeight="1" x14ac:dyDescent="0.25">
      <c r="B33" s="1483"/>
      <c r="C33" s="1698"/>
      <c r="D33" s="1375"/>
      <c r="E33" s="1542"/>
      <c r="F33" s="1711"/>
      <c r="G33" s="1676"/>
      <c r="H33" s="716">
        <v>1013</v>
      </c>
      <c r="I33" s="738">
        <v>3061.5140000000001</v>
      </c>
      <c r="J33" s="738">
        <v>3061.5140000000001</v>
      </c>
      <c r="K33" s="554">
        <f>I33-J33</f>
        <v>0</v>
      </c>
      <c r="L33" s="122">
        <f t="shared" si="4"/>
        <v>0</v>
      </c>
    </row>
    <row r="34" spans="2:15" ht="13.5" customHeight="1" x14ac:dyDescent="0.25">
      <c r="B34" s="1483"/>
      <c r="C34" s="1698"/>
      <c r="D34" s="1375"/>
      <c r="E34" s="1542"/>
      <c r="F34" s="1711"/>
      <c r="G34" s="1676" t="s">
        <v>23</v>
      </c>
      <c r="H34" s="716">
        <v>1002</v>
      </c>
      <c r="I34" s="738">
        <v>2242.16</v>
      </c>
      <c r="J34" s="739">
        <v>2242.6410000000001</v>
      </c>
      <c r="K34" s="737">
        <f>J34-I34</f>
        <v>0.48100000000022192</v>
      </c>
      <c r="L34" s="122">
        <f t="shared" si="4"/>
        <v>2.1452527919516088E-4</v>
      </c>
    </row>
    <row r="35" spans="2:15" ht="13.5" customHeight="1" x14ac:dyDescent="0.25">
      <c r="B35" s="1483"/>
      <c r="C35" s="1698"/>
      <c r="D35" s="1375"/>
      <c r="E35" s="1542"/>
      <c r="F35" s="1711"/>
      <c r="G35" s="1676"/>
      <c r="H35" s="716">
        <v>1009</v>
      </c>
      <c r="I35" s="738">
        <v>646.85799999999995</v>
      </c>
      <c r="J35" s="738">
        <v>646.85799999999995</v>
      </c>
      <c r="K35" s="737">
        <f>J35-I35</f>
        <v>0</v>
      </c>
      <c r="L35" s="122">
        <f t="shared" si="4"/>
        <v>0</v>
      </c>
    </row>
    <row r="36" spans="2:15" ht="15.75" customHeight="1" thickBot="1" x14ac:dyDescent="0.3">
      <c r="B36" s="1476"/>
      <c r="C36" s="1698"/>
      <c r="D36" s="1700"/>
      <c r="E36" s="1543"/>
      <c r="F36" s="1712"/>
      <c r="G36" s="715" t="s">
        <v>253</v>
      </c>
      <c r="H36" s="248">
        <v>1006</v>
      </c>
      <c r="I36" s="161">
        <v>1500.91</v>
      </c>
      <c r="J36" s="161">
        <v>1501.0419999999999</v>
      </c>
      <c r="K36" s="161">
        <f t="shared" ref="K36:K45" si="5">J36-I36</f>
        <v>0.13199999999983447</v>
      </c>
      <c r="L36" s="180">
        <f t="shared" si="4"/>
        <v>8.7946645701497399E-5</v>
      </c>
      <c r="N36" s="326"/>
      <c r="O36" s="326"/>
    </row>
    <row r="37" spans="2:15" x14ac:dyDescent="0.25">
      <c r="B37" s="1475" t="s">
        <v>264</v>
      </c>
      <c r="C37" s="1698"/>
      <c r="D37" s="1641" t="s">
        <v>116</v>
      </c>
      <c r="E37" s="1377">
        <v>43172</v>
      </c>
      <c r="F37" s="1431" t="s">
        <v>344</v>
      </c>
      <c r="G37" s="1371" t="s">
        <v>24</v>
      </c>
      <c r="H37" s="731">
        <v>1012</v>
      </c>
      <c r="I37" s="172">
        <v>4209.3389999999999</v>
      </c>
      <c r="J37" s="172">
        <v>4209.3389999999999</v>
      </c>
      <c r="K37" s="172">
        <f t="shared" si="5"/>
        <v>0</v>
      </c>
      <c r="L37" s="198">
        <f t="shared" si="4"/>
        <v>0</v>
      </c>
    </row>
    <row r="38" spans="2:15" x14ac:dyDescent="0.25">
      <c r="B38" s="1483"/>
      <c r="C38" s="1698"/>
      <c r="D38" s="1514"/>
      <c r="E38" s="1377"/>
      <c r="F38" s="1431"/>
      <c r="G38" s="1372"/>
      <c r="H38" s="728">
        <v>1013</v>
      </c>
      <c r="I38" s="160">
        <v>2015.1030000000001</v>
      </c>
      <c r="J38" s="160">
        <v>2018.0530000000001</v>
      </c>
      <c r="K38" s="160">
        <f t="shared" si="5"/>
        <v>2.9500000000000455</v>
      </c>
      <c r="L38" s="122">
        <f t="shared" si="4"/>
        <v>1.4639450191876273E-3</v>
      </c>
    </row>
    <row r="39" spans="2:15" x14ac:dyDescent="0.25">
      <c r="B39" s="1483"/>
      <c r="C39" s="1698"/>
      <c r="D39" s="1514"/>
      <c r="E39" s="1377"/>
      <c r="F39" s="1431"/>
      <c r="G39" s="1449" t="s">
        <v>199</v>
      </c>
      <c r="H39" s="731">
        <v>1002</v>
      </c>
      <c r="I39" s="172">
        <v>1726.96</v>
      </c>
      <c r="J39" s="172">
        <v>1727.479</v>
      </c>
      <c r="K39" s="160">
        <f t="shared" si="5"/>
        <v>0.51900000000000546</v>
      </c>
      <c r="L39" s="122">
        <f t="shared" si="4"/>
        <v>3.0052809561310364E-4</v>
      </c>
    </row>
    <row r="40" spans="2:15" x14ac:dyDescent="0.25">
      <c r="B40" s="1483"/>
      <c r="C40" s="1698"/>
      <c r="D40" s="1514"/>
      <c r="E40" s="1377"/>
      <c r="F40" s="1431"/>
      <c r="G40" s="1372"/>
      <c r="H40" s="731">
        <v>1006</v>
      </c>
      <c r="I40" s="172">
        <v>1286.76</v>
      </c>
      <c r="J40" s="172">
        <v>1287.076</v>
      </c>
      <c r="K40" s="160">
        <f t="shared" si="5"/>
        <v>0.31600000000003092</v>
      </c>
      <c r="L40" s="198">
        <f t="shared" si="4"/>
        <v>2.455780409711453E-4</v>
      </c>
    </row>
    <row r="41" spans="2:15" ht="15.75" thickBot="1" x14ac:dyDescent="0.3">
      <c r="B41" s="1476"/>
      <c r="C41" s="1698"/>
      <c r="D41" s="1494"/>
      <c r="E41" s="1377"/>
      <c r="F41" s="1431"/>
      <c r="G41" s="662" t="s">
        <v>201</v>
      </c>
      <c r="H41" s="730">
        <v>1003</v>
      </c>
      <c r="I41" s="186">
        <v>986.13</v>
      </c>
      <c r="J41" s="186">
        <v>985.47900000000004</v>
      </c>
      <c r="K41" s="235">
        <f t="shared" si="5"/>
        <v>-0.65099999999995362</v>
      </c>
      <c r="L41" s="129">
        <f t="shared" si="4"/>
        <v>-6.6015636883570488E-4</v>
      </c>
    </row>
    <row r="42" spans="2:15" x14ac:dyDescent="0.25">
      <c r="B42" s="1596" t="s">
        <v>12</v>
      </c>
      <c r="C42" s="1698"/>
      <c r="D42" s="1493" t="s">
        <v>116</v>
      </c>
      <c r="E42" s="1420">
        <v>43187</v>
      </c>
      <c r="F42" s="1393" t="s">
        <v>303</v>
      </c>
      <c r="G42" s="1393" t="s">
        <v>24</v>
      </c>
      <c r="H42" s="735">
        <v>1004</v>
      </c>
      <c r="I42" s="159">
        <v>2880.46</v>
      </c>
      <c r="J42" s="159">
        <v>2886.7869999999998</v>
      </c>
      <c r="K42" s="159">
        <f t="shared" si="5"/>
        <v>6.3269999999997708</v>
      </c>
      <c r="L42" s="121">
        <f t="shared" si="4"/>
        <v>2.1965241662789173E-3</v>
      </c>
    </row>
    <row r="43" spans="2:15" x14ac:dyDescent="0.25">
      <c r="B43" s="1622"/>
      <c r="C43" s="1698"/>
      <c r="D43" s="1528"/>
      <c r="E43" s="1377"/>
      <c r="F43" s="1431"/>
      <c r="G43" s="1394"/>
      <c r="H43" s="728">
        <v>1012</v>
      </c>
      <c r="I43" s="160">
        <v>1499.9939999999999</v>
      </c>
      <c r="J43" s="160">
        <v>1499.9939999999999</v>
      </c>
      <c r="K43" s="160">
        <f t="shared" si="5"/>
        <v>0</v>
      </c>
      <c r="L43" s="122">
        <f t="shared" si="4"/>
        <v>0</v>
      </c>
    </row>
    <row r="44" spans="2:15" ht="15.75" thickBot="1" x14ac:dyDescent="0.3">
      <c r="B44" s="1598"/>
      <c r="C44" s="1698"/>
      <c r="D44" s="1494"/>
      <c r="E44" s="1369"/>
      <c r="F44" s="1449"/>
      <c r="G44" s="661" t="s">
        <v>61</v>
      </c>
      <c r="H44" s="732">
        <v>1010</v>
      </c>
      <c r="I44" s="235">
        <v>200.00700000000001</v>
      </c>
      <c r="J44" s="235">
        <v>200.00700000000001</v>
      </c>
      <c r="K44" s="235">
        <f t="shared" si="5"/>
        <v>0</v>
      </c>
      <c r="L44" s="236">
        <f t="shared" si="4"/>
        <v>0</v>
      </c>
    </row>
    <row r="45" spans="2:15" x14ac:dyDescent="0.25">
      <c r="B45" s="1475" t="s">
        <v>218</v>
      </c>
      <c r="C45" s="1698"/>
      <c r="D45" s="1527" t="s">
        <v>109</v>
      </c>
      <c r="E45" s="1716" t="s">
        <v>346</v>
      </c>
      <c r="F45" s="1631" t="s">
        <v>345</v>
      </c>
      <c r="G45" s="1371" t="s">
        <v>24</v>
      </c>
      <c r="H45" s="747" t="s">
        <v>347</v>
      </c>
      <c r="I45" s="159">
        <v>3000.11</v>
      </c>
      <c r="J45" s="159">
        <v>3000.11</v>
      </c>
      <c r="K45" s="159">
        <f t="shared" si="5"/>
        <v>0</v>
      </c>
      <c r="L45" s="121">
        <f t="shared" si="4"/>
        <v>0</v>
      </c>
    </row>
    <row r="46" spans="2:15" x14ac:dyDescent="0.25">
      <c r="B46" s="1483"/>
      <c r="C46" s="1698"/>
      <c r="D46" s="1528"/>
      <c r="E46" s="1717"/>
      <c r="F46" s="1622"/>
      <c r="G46" s="1431"/>
      <c r="H46" s="731">
        <v>1004</v>
      </c>
      <c r="I46" s="172">
        <v>1321.82</v>
      </c>
      <c r="J46" s="172">
        <v>1325.174</v>
      </c>
      <c r="K46" s="172">
        <f>I46-J46</f>
        <v>-3.3540000000000418</v>
      </c>
      <c r="L46" s="122">
        <f t="shared" si="4"/>
        <v>-2.5374105400130442E-3</v>
      </c>
    </row>
    <row r="47" spans="2:15" ht="15.75" thickBot="1" x14ac:dyDescent="0.3">
      <c r="B47" s="1476"/>
      <c r="C47" s="1699"/>
      <c r="D47" s="1529"/>
      <c r="E47" s="1718"/>
      <c r="F47" s="1632"/>
      <c r="G47" s="1546"/>
      <c r="H47" s="729">
        <v>1007</v>
      </c>
      <c r="I47" s="161">
        <v>6675.1</v>
      </c>
      <c r="J47" s="161">
        <v>6678.9440000000004</v>
      </c>
      <c r="K47" s="195">
        <f>I47-J47</f>
        <v>-3.8440000000000509</v>
      </c>
      <c r="L47" s="180">
        <f t="shared" si="4"/>
        <v>-5.7587152252401477E-4</v>
      </c>
    </row>
    <row r="48" spans="2:15" ht="15.75" thickBot="1" x14ac:dyDescent="0.3">
      <c r="B48" s="1713" t="s">
        <v>130</v>
      </c>
      <c r="C48" s="1714"/>
      <c r="D48" s="1714"/>
      <c r="E48" s="1714"/>
      <c r="F48" s="1714"/>
      <c r="G48" s="1714"/>
      <c r="H48" s="1715"/>
      <c r="I48" s="194">
        <f>SUM(I31:I47)</f>
        <v>36689.623</v>
      </c>
      <c r="J48" s="194">
        <f>SUM(J31:J47)</f>
        <v>36714.991000000002</v>
      </c>
      <c r="K48" s="309">
        <f>SUM(K31:K47)</f>
        <v>10.971999999999866</v>
      </c>
      <c r="L48" s="310">
        <f>K48/I48</f>
        <v>2.990491344105625E-4</v>
      </c>
    </row>
    <row r="49" spans="2:12" ht="15.75" thickBot="1" x14ac:dyDescent="0.3"/>
    <row r="50" spans="2:12" ht="29.25" customHeight="1" thickBot="1" x14ac:dyDescent="0.3">
      <c r="B50" s="338" t="s">
        <v>12</v>
      </c>
      <c r="C50" s="1649" t="s">
        <v>18</v>
      </c>
      <c r="D50" s="745" t="s">
        <v>109</v>
      </c>
      <c r="E50" s="768" t="s">
        <v>351</v>
      </c>
      <c r="F50" s="746" t="s">
        <v>341</v>
      </c>
      <c r="G50" s="740" t="s">
        <v>24</v>
      </c>
      <c r="H50" s="746">
        <v>1011</v>
      </c>
      <c r="I50" s="531">
        <v>1990.21</v>
      </c>
      <c r="J50" s="531">
        <v>1993.184</v>
      </c>
      <c r="K50" s="557">
        <f>I50-J50</f>
        <v>-2.9739999999999327</v>
      </c>
      <c r="L50" s="750">
        <f>K50/I50</f>
        <v>-1.4943146703111393E-3</v>
      </c>
    </row>
    <row r="51" spans="2:12" ht="15" customHeight="1" x14ac:dyDescent="0.25">
      <c r="B51" s="1440" t="s">
        <v>12</v>
      </c>
      <c r="C51" s="1719"/>
      <c r="D51" s="1493" t="s">
        <v>116</v>
      </c>
      <c r="E51" s="1495">
        <v>43202</v>
      </c>
      <c r="F51" s="1447" t="s">
        <v>348</v>
      </c>
      <c r="G51" s="1393" t="s">
        <v>24</v>
      </c>
      <c r="H51" s="744">
        <v>1005</v>
      </c>
      <c r="I51" s="532">
        <v>4587.7219999999998</v>
      </c>
      <c r="J51" s="532">
        <v>4605.7690000000002</v>
      </c>
      <c r="K51" s="748">
        <f>J51-I51</f>
        <v>18.04700000000048</v>
      </c>
      <c r="L51" s="749">
        <f>K51/J51</f>
        <v>3.9183467516500457E-3</v>
      </c>
    </row>
    <row r="52" spans="2:12" ht="15" customHeight="1" x14ac:dyDescent="0.25">
      <c r="B52" s="1440"/>
      <c r="C52" s="1719"/>
      <c r="D52" s="1514"/>
      <c r="E52" s="1576"/>
      <c r="F52" s="1424"/>
      <c r="G52" s="1394"/>
      <c r="H52" s="741">
        <v>1013</v>
      </c>
      <c r="I52" s="528">
        <v>4989.8919999999998</v>
      </c>
      <c r="J52" s="528">
        <v>4989.8919999999998</v>
      </c>
      <c r="K52" s="769">
        <f>J52-I52</f>
        <v>0</v>
      </c>
      <c r="L52" s="770">
        <f>K52/J52</f>
        <v>0</v>
      </c>
    </row>
    <row r="53" spans="2:12" ht="15" customHeight="1" x14ac:dyDescent="0.25">
      <c r="B53" s="1440"/>
      <c r="C53" s="1719"/>
      <c r="D53" s="1514"/>
      <c r="E53" s="1576"/>
      <c r="F53" s="1424"/>
      <c r="G53" s="1394" t="s">
        <v>23</v>
      </c>
      <c r="H53" s="741">
        <v>1002</v>
      </c>
      <c r="I53" s="528">
        <v>2160.17</v>
      </c>
      <c r="J53" s="528">
        <v>2160.5369999999998</v>
      </c>
      <c r="K53" s="769">
        <f>J53-I53</f>
        <v>0.36699999999973443</v>
      </c>
      <c r="L53" s="770">
        <f>K53/J53</f>
        <v>1.6986517703688225E-4</v>
      </c>
    </row>
    <row r="54" spans="2:12" ht="15.75" thickBot="1" x14ac:dyDescent="0.3">
      <c r="B54" s="1590"/>
      <c r="C54" s="1719"/>
      <c r="D54" s="1515"/>
      <c r="E54" s="1577"/>
      <c r="F54" s="1425"/>
      <c r="G54" s="1419"/>
      <c r="H54" s="742">
        <v>1009</v>
      </c>
      <c r="I54" s="533">
        <v>569.63</v>
      </c>
      <c r="J54" s="533">
        <v>569.63</v>
      </c>
      <c r="K54" s="771">
        <f>J54-I54</f>
        <v>0</v>
      </c>
      <c r="L54" s="772">
        <f>K54/J54</f>
        <v>0</v>
      </c>
    </row>
    <row r="55" spans="2:12" x14ac:dyDescent="0.25">
      <c r="B55" s="1684" t="s">
        <v>264</v>
      </c>
      <c r="C55" s="1651"/>
      <c r="D55" s="1548" t="s">
        <v>116</v>
      </c>
      <c r="E55" s="1377">
        <v>43209</v>
      </c>
      <c r="F55" s="1379" t="s">
        <v>349</v>
      </c>
      <c r="G55" s="1372" t="s">
        <v>24</v>
      </c>
      <c r="H55" s="743">
        <v>1004</v>
      </c>
      <c r="I55" s="172">
        <v>878.78300000000002</v>
      </c>
      <c r="J55" s="172">
        <v>878.78300000000002</v>
      </c>
      <c r="K55" s="323">
        <f>J55-I55</f>
        <v>0</v>
      </c>
      <c r="L55" s="198">
        <f>K55/I55</f>
        <v>0</v>
      </c>
    </row>
    <row r="56" spans="2:12" x14ac:dyDescent="0.25">
      <c r="B56" s="1685"/>
      <c r="C56" s="1651"/>
      <c r="D56" s="1548"/>
      <c r="E56" s="1377"/>
      <c r="F56" s="1379"/>
      <c r="G56" s="1394"/>
      <c r="H56" s="728">
        <v>1012</v>
      </c>
      <c r="I56" s="160">
        <v>3020.1</v>
      </c>
      <c r="J56" s="160">
        <v>3020.1</v>
      </c>
      <c r="K56" s="320">
        <f t="shared" ref="K56:K71" si="6">J56-I56</f>
        <v>0</v>
      </c>
      <c r="L56" s="122">
        <f t="shared" ref="L56:L71" si="7">K56/I56</f>
        <v>0</v>
      </c>
    </row>
    <row r="57" spans="2:12" x14ac:dyDescent="0.25">
      <c r="B57" s="1685"/>
      <c r="C57" s="1651"/>
      <c r="D57" s="1548"/>
      <c r="E57" s="1377"/>
      <c r="F57" s="1379"/>
      <c r="G57" s="727" t="s">
        <v>61</v>
      </c>
      <c r="H57" s="728">
        <v>1010</v>
      </c>
      <c r="I57" s="160">
        <v>299.89800000000002</v>
      </c>
      <c r="J57" s="160">
        <v>299.89800000000002</v>
      </c>
      <c r="K57" s="320">
        <f t="shared" si="6"/>
        <v>0</v>
      </c>
      <c r="L57" s="122">
        <f t="shared" si="7"/>
        <v>0</v>
      </c>
    </row>
    <row r="58" spans="2:12" x14ac:dyDescent="0.25">
      <c r="B58" s="1685"/>
      <c r="C58" s="1651"/>
      <c r="D58" s="1548"/>
      <c r="E58" s="1377"/>
      <c r="F58" s="1379"/>
      <c r="G58" s="1449" t="s">
        <v>199</v>
      </c>
      <c r="H58" s="732">
        <v>1006</v>
      </c>
      <c r="I58" s="235">
        <v>802.94</v>
      </c>
      <c r="J58" s="235">
        <v>803.06700000000001</v>
      </c>
      <c r="K58" s="751">
        <f t="shared" si="6"/>
        <v>0.12699999999995271</v>
      </c>
      <c r="L58" s="122">
        <f t="shared" si="7"/>
        <v>1.5816872991749408E-4</v>
      </c>
    </row>
    <row r="59" spans="2:12" ht="15.75" thickBot="1" x14ac:dyDescent="0.3">
      <c r="B59" s="1686"/>
      <c r="C59" s="1651"/>
      <c r="D59" s="1548"/>
      <c r="E59" s="1377"/>
      <c r="F59" s="1379"/>
      <c r="G59" s="1431"/>
      <c r="H59" s="734">
        <v>1009</v>
      </c>
      <c r="I59" s="235">
        <v>1197.43</v>
      </c>
      <c r="J59" s="235">
        <v>1196.55</v>
      </c>
      <c r="K59" s="751">
        <f t="shared" si="6"/>
        <v>-0.88000000000010914</v>
      </c>
      <c r="L59" s="756">
        <f t="shared" si="7"/>
        <v>-7.3490725971464641E-4</v>
      </c>
    </row>
    <row r="60" spans="2:12" x14ac:dyDescent="0.25">
      <c r="B60" s="1684" t="s">
        <v>264</v>
      </c>
      <c r="C60" s="1651"/>
      <c r="D60" s="1547" t="s">
        <v>116</v>
      </c>
      <c r="E60" s="1376">
        <v>43210</v>
      </c>
      <c r="F60" s="1378" t="s">
        <v>350</v>
      </c>
      <c r="G60" s="752" t="s">
        <v>24</v>
      </c>
      <c r="H60" s="752">
        <v>1004</v>
      </c>
      <c r="I60" s="159">
        <v>1996.9069999999999</v>
      </c>
      <c r="J60" s="159">
        <v>1996.9069999999999</v>
      </c>
      <c r="K60" s="319">
        <f t="shared" si="6"/>
        <v>0</v>
      </c>
      <c r="L60" s="757">
        <f t="shared" si="7"/>
        <v>0</v>
      </c>
    </row>
    <row r="61" spans="2:12" x14ac:dyDescent="0.25">
      <c r="B61" s="1685"/>
      <c r="C61" s="1651"/>
      <c r="D61" s="1548"/>
      <c r="E61" s="1377"/>
      <c r="F61" s="1379"/>
      <c r="G61" s="317" t="s">
        <v>295</v>
      </c>
      <c r="H61" s="317">
        <v>1003</v>
      </c>
      <c r="I61" s="160">
        <v>481.59</v>
      </c>
      <c r="J61" s="160">
        <v>482.14299999999997</v>
      </c>
      <c r="K61" s="320">
        <f t="shared" si="6"/>
        <v>0.55299999999999727</v>
      </c>
      <c r="L61" s="560">
        <f t="shared" si="7"/>
        <v>1.148279656969616E-3</v>
      </c>
    </row>
    <row r="62" spans="2:12" x14ac:dyDescent="0.25">
      <c r="B62" s="1685"/>
      <c r="C62" s="1651"/>
      <c r="D62" s="1548"/>
      <c r="E62" s="1377"/>
      <c r="F62" s="1379"/>
      <c r="G62" s="317" t="s">
        <v>23</v>
      </c>
      <c r="H62" s="317">
        <v>1002</v>
      </c>
      <c r="I62" s="160">
        <v>2075.8539999999998</v>
      </c>
      <c r="J62" s="160">
        <v>2075.8539999999998</v>
      </c>
      <c r="K62" s="320">
        <f t="shared" si="6"/>
        <v>0</v>
      </c>
      <c r="L62" s="122">
        <f t="shared" si="7"/>
        <v>0</v>
      </c>
    </row>
    <row r="63" spans="2:12" x14ac:dyDescent="0.25">
      <c r="B63" s="1685"/>
      <c r="C63" s="1651"/>
      <c r="D63" s="1548"/>
      <c r="E63" s="1377"/>
      <c r="F63" s="1379"/>
      <c r="G63" s="733" t="s">
        <v>253</v>
      </c>
      <c r="H63" s="317">
        <v>1009</v>
      </c>
      <c r="I63" s="160">
        <v>755.66</v>
      </c>
      <c r="J63" s="160">
        <v>755.66</v>
      </c>
      <c r="K63" s="320">
        <f t="shared" si="6"/>
        <v>0</v>
      </c>
      <c r="L63" s="122">
        <f t="shared" si="7"/>
        <v>0</v>
      </c>
    </row>
    <row r="64" spans="2:12" ht="15.75" thickBot="1" x14ac:dyDescent="0.3">
      <c r="B64" s="1685"/>
      <c r="C64" s="1651"/>
      <c r="D64" s="1548"/>
      <c r="E64" s="1377"/>
      <c r="F64" s="1379"/>
      <c r="G64" s="734" t="s">
        <v>286</v>
      </c>
      <c r="H64" s="732">
        <v>1006</v>
      </c>
      <c r="I64" s="235">
        <v>498.97800000000001</v>
      </c>
      <c r="J64" s="235">
        <v>498.98</v>
      </c>
      <c r="K64" s="753">
        <f t="shared" si="6"/>
        <v>2.0000000000095497E-3</v>
      </c>
      <c r="L64" s="236">
        <f t="shared" si="7"/>
        <v>4.0081927459919072E-6</v>
      </c>
    </row>
    <row r="65" spans="2:15" ht="15.75" thickBot="1" x14ac:dyDescent="0.3">
      <c r="B65" s="1684" t="s">
        <v>264</v>
      </c>
      <c r="C65" s="1651"/>
      <c r="D65" s="1547" t="s">
        <v>116</v>
      </c>
      <c r="E65" s="1376">
        <v>43215</v>
      </c>
      <c r="F65" s="1378" t="s">
        <v>33</v>
      </c>
      <c r="G65" s="1525" t="s">
        <v>24</v>
      </c>
      <c r="H65" s="735">
        <v>1005</v>
      </c>
      <c r="I65" s="159">
        <v>5064.05</v>
      </c>
      <c r="J65" s="159">
        <v>5060.8130000000001</v>
      </c>
      <c r="K65" s="755">
        <f t="shared" si="6"/>
        <v>-3.23700000000008</v>
      </c>
      <c r="L65" s="758">
        <f t="shared" si="7"/>
        <v>-6.39211698146756E-4</v>
      </c>
    </row>
    <row r="66" spans="2:15" x14ac:dyDescent="0.25">
      <c r="B66" s="1685"/>
      <c r="C66" s="1651"/>
      <c r="D66" s="1548"/>
      <c r="E66" s="1377"/>
      <c r="F66" s="1379"/>
      <c r="G66" s="1643"/>
      <c r="H66" s="728">
        <v>1012</v>
      </c>
      <c r="I66" s="160">
        <v>1507.5820000000001</v>
      </c>
      <c r="J66" s="160">
        <v>1507.5820000000001</v>
      </c>
      <c r="K66" s="324">
        <f t="shared" si="6"/>
        <v>0</v>
      </c>
      <c r="L66" s="198">
        <f t="shared" si="7"/>
        <v>0</v>
      </c>
    </row>
    <row r="67" spans="2:15" x14ac:dyDescent="0.25">
      <c r="B67" s="1685"/>
      <c r="C67" s="1651"/>
      <c r="D67" s="1548"/>
      <c r="E67" s="1377"/>
      <c r="F67" s="1379"/>
      <c r="G67" s="1526"/>
      <c r="H67" s="728">
        <v>1013</v>
      </c>
      <c r="I67" s="160">
        <v>936.26599999999996</v>
      </c>
      <c r="J67" s="160">
        <v>936.26599999999996</v>
      </c>
      <c r="K67" s="324">
        <f t="shared" si="6"/>
        <v>0</v>
      </c>
      <c r="L67" s="198">
        <f t="shared" si="7"/>
        <v>0</v>
      </c>
    </row>
    <row r="68" spans="2:15" x14ac:dyDescent="0.25">
      <c r="B68" s="1685"/>
      <c r="C68" s="1651"/>
      <c r="D68" s="1548"/>
      <c r="E68" s="1377"/>
      <c r="F68" s="1379"/>
      <c r="G68" s="317" t="s">
        <v>23</v>
      </c>
      <c r="H68" s="728">
        <v>1002</v>
      </c>
      <c r="I68" s="160">
        <v>1094.7439999999999</v>
      </c>
      <c r="J68" s="160">
        <v>1094.7439999999999</v>
      </c>
      <c r="K68" s="324">
        <f t="shared" si="6"/>
        <v>0</v>
      </c>
      <c r="L68" s="198">
        <f t="shared" si="7"/>
        <v>0</v>
      </c>
    </row>
    <row r="69" spans="2:15" x14ac:dyDescent="0.25">
      <c r="B69" s="1685"/>
      <c r="C69" s="1651"/>
      <c r="D69" s="1548"/>
      <c r="E69" s="1377"/>
      <c r="F69" s="1379"/>
      <c r="G69" s="317" t="s">
        <v>61</v>
      </c>
      <c r="H69" s="728">
        <v>1010</v>
      </c>
      <c r="I69" s="160">
        <v>416.80799999999999</v>
      </c>
      <c r="J69" s="160">
        <v>418.37299999999999</v>
      </c>
      <c r="K69" s="324">
        <f t="shared" si="6"/>
        <v>1.5649999999999977</v>
      </c>
      <c r="L69" s="198">
        <f t="shared" si="7"/>
        <v>3.754726396806198E-3</v>
      </c>
    </row>
    <row r="70" spans="2:15" x14ac:dyDescent="0.25">
      <c r="B70" s="1685"/>
      <c r="C70" s="1651"/>
      <c r="D70" s="1548"/>
      <c r="E70" s="1377"/>
      <c r="F70" s="1379"/>
      <c r="G70" s="317" t="s">
        <v>199</v>
      </c>
      <c r="H70" s="728">
        <v>1009</v>
      </c>
      <c r="I70" s="160">
        <v>524.6</v>
      </c>
      <c r="J70" s="160">
        <v>524.6</v>
      </c>
      <c r="K70" s="324">
        <f t="shared" si="6"/>
        <v>0</v>
      </c>
      <c r="L70" s="198">
        <f t="shared" si="7"/>
        <v>0</v>
      </c>
    </row>
    <row r="71" spans="2:15" ht="15.75" thickBot="1" x14ac:dyDescent="0.3">
      <c r="B71" s="1686"/>
      <c r="C71" s="1652"/>
      <c r="D71" s="1549"/>
      <c r="E71" s="1516"/>
      <c r="F71" s="1638"/>
      <c r="G71" s="318" t="s">
        <v>238</v>
      </c>
      <c r="H71" s="729">
        <v>1006</v>
      </c>
      <c r="I71" s="161">
        <v>314.30200000000002</v>
      </c>
      <c r="J71" s="161">
        <v>314.30200000000002</v>
      </c>
      <c r="K71" s="569">
        <f t="shared" si="6"/>
        <v>0</v>
      </c>
      <c r="L71" s="257">
        <f t="shared" si="7"/>
        <v>0</v>
      </c>
    </row>
    <row r="72" spans="2:15" ht="15.75" thickBot="1" x14ac:dyDescent="0.3">
      <c r="B72" s="1499" t="s">
        <v>144</v>
      </c>
      <c r="C72" s="1720"/>
      <c r="D72" s="1720"/>
      <c r="E72" s="1720"/>
      <c r="F72" s="1720"/>
      <c r="G72" s="1720"/>
      <c r="H72" s="1721"/>
      <c r="I72" s="194">
        <f>SUM(I50:I71)</f>
        <v>36164.115999999995</v>
      </c>
      <c r="J72" s="195">
        <f>SUM(J50:J71)</f>
        <v>36183.634000000005</v>
      </c>
      <c r="K72" s="309">
        <f>SUM(K50:K71)</f>
        <v>13.57000000000005</v>
      </c>
      <c r="L72" s="754">
        <f>K72/I72</f>
        <v>3.7523383676791802E-4</v>
      </c>
    </row>
    <row r="73" spans="2:15" ht="15.75" thickBot="1" x14ac:dyDescent="0.3">
      <c r="B73" s="351"/>
      <c r="C73" s="351"/>
      <c r="D73" s="351"/>
      <c r="E73" s="351"/>
      <c r="F73" s="351"/>
      <c r="G73" s="351"/>
      <c r="H73" s="351"/>
      <c r="I73" s="326"/>
      <c r="J73" s="326"/>
      <c r="K73" s="326"/>
      <c r="L73" s="327"/>
    </row>
    <row r="74" spans="2:15" ht="15.75" customHeight="1" x14ac:dyDescent="0.25">
      <c r="B74" s="1511" t="s">
        <v>210</v>
      </c>
      <c r="C74" s="1508" t="s">
        <v>285</v>
      </c>
      <c r="D74" s="1493" t="s">
        <v>109</v>
      </c>
      <c r="E74" s="1541" t="s">
        <v>352</v>
      </c>
      <c r="F74" s="1378" t="s">
        <v>339</v>
      </c>
      <c r="G74" s="1393" t="s">
        <v>336</v>
      </c>
      <c r="H74" s="773">
        <v>1003</v>
      </c>
      <c r="I74" s="159">
        <v>855.93</v>
      </c>
      <c r="J74" s="159">
        <v>857.09699999999998</v>
      </c>
      <c r="K74" s="159">
        <f>I74-J74</f>
        <v>-1.16700000000003</v>
      </c>
      <c r="L74" s="121">
        <f>K74/I74</f>
        <v>-1.3634292523921701E-3</v>
      </c>
    </row>
    <row r="75" spans="2:15" ht="15.75" customHeight="1" thickBot="1" x14ac:dyDescent="0.3">
      <c r="B75" s="1491"/>
      <c r="C75" s="1640"/>
      <c r="D75" s="1529"/>
      <c r="E75" s="1543"/>
      <c r="F75" s="1638"/>
      <c r="G75" s="1419"/>
      <c r="H75" s="775">
        <v>1008</v>
      </c>
      <c r="I75" s="195">
        <v>5106.49</v>
      </c>
      <c r="J75" s="195">
        <v>5112.2280000000001</v>
      </c>
      <c r="K75" s="161">
        <f>I75-J75</f>
        <v>-5.7380000000002838</v>
      </c>
      <c r="L75" s="180">
        <f>K75/I75</f>
        <v>-1.1236681164557816E-3</v>
      </c>
    </row>
    <row r="76" spans="2:15" ht="15.75" customHeight="1" x14ac:dyDescent="0.25">
      <c r="B76" s="1729" t="s">
        <v>353</v>
      </c>
      <c r="C76" s="1640"/>
      <c r="D76" s="1493" t="s">
        <v>109</v>
      </c>
      <c r="E76" s="1495" t="s">
        <v>355</v>
      </c>
      <c r="F76" s="1447" t="s">
        <v>303</v>
      </c>
      <c r="G76" s="760" t="s">
        <v>354</v>
      </c>
      <c r="H76" s="773">
        <v>1006</v>
      </c>
      <c r="I76" s="159">
        <v>393.67</v>
      </c>
      <c r="J76" s="159">
        <v>394.10700000000003</v>
      </c>
      <c r="K76" s="159">
        <f t="shared" ref="K76:K83" si="8">I76-J76</f>
        <v>-0.43700000000001182</v>
      </c>
      <c r="L76" s="121">
        <f>K76/I76</f>
        <v>-1.1100668072243549E-3</v>
      </c>
    </row>
    <row r="77" spans="2:15" ht="15.75" customHeight="1" x14ac:dyDescent="0.25">
      <c r="B77" s="1555"/>
      <c r="C77" s="1640"/>
      <c r="D77" s="1514"/>
      <c r="E77" s="1576"/>
      <c r="F77" s="1424"/>
      <c r="G77" s="1394" t="s">
        <v>24</v>
      </c>
      <c r="H77" s="774">
        <v>1007</v>
      </c>
      <c r="I77" s="160">
        <v>7001.69</v>
      </c>
      <c r="J77" s="160">
        <v>7019.7650000000003</v>
      </c>
      <c r="K77" s="160">
        <f t="shared" si="8"/>
        <v>-18.075000000000728</v>
      </c>
      <c r="L77" s="122">
        <f>K77/I77</f>
        <v>-2.5815196045527191E-3</v>
      </c>
    </row>
    <row r="78" spans="2:15" ht="15.75" customHeight="1" x14ac:dyDescent="0.25">
      <c r="B78" s="1555"/>
      <c r="C78" s="1640"/>
      <c r="D78" s="1514"/>
      <c r="E78" s="1576"/>
      <c r="F78" s="1424"/>
      <c r="G78" s="1394"/>
      <c r="H78" s="774" t="s">
        <v>325</v>
      </c>
      <c r="I78" s="160">
        <v>695.76</v>
      </c>
      <c r="J78" s="160">
        <v>695.76</v>
      </c>
      <c r="K78" s="160">
        <f t="shared" si="8"/>
        <v>0</v>
      </c>
      <c r="L78" s="122">
        <f t="shared" ref="L78:L88" si="9">K78/I78</f>
        <v>0</v>
      </c>
    </row>
    <row r="79" spans="2:15" ht="15" customHeight="1" x14ac:dyDescent="0.25">
      <c r="B79" s="1555"/>
      <c r="C79" s="1509"/>
      <c r="D79" s="1514"/>
      <c r="E79" s="1576"/>
      <c r="F79" s="1424"/>
      <c r="G79" s="1394"/>
      <c r="H79" s="762">
        <v>1004</v>
      </c>
      <c r="I79" s="160">
        <v>2733.18</v>
      </c>
      <c r="J79" s="160">
        <v>2741.6840000000002</v>
      </c>
      <c r="K79" s="160">
        <f t="shared" si="8"/>
        <v>-8.5040000000003602</v>
      </c>
      <c r="L79" s="122">
        <f t="shared" si="9"/>
        <v>-3.1113940538129068E-3</v>
      </c>
      <c r="O79" s="326"/>
    </row>
    <row r="80" spans="2:15" ht="15.75" thickBot="1" x14ac:dyDescent="0.3">
      <c r="B80" s="1556"/>
      <c r="C80" s="1509"/>
      <c r="D80" s="1515"/>
      <c r="E80" s="1577"/>
      <c r="F80" s="1425"/>
      <c r="G80" s="1419"/>
      <c r="H80" s="763">
        <v>1011</v>
      </c>
      <c r="I80" s="161">
        <v>2864.21</v>
      </c>
      <c r="J80" s="161">
        <v>2857.5479999999998</v>
      </c>
      <c r="K80" s="161">
        <f t="shared" si="8"/>
        <v>6.6620000000002619</v>
      </c>
      <c r="L80" s="180">
        <f t="shared" si="9"/>
        <v>2.3259467706628571E-3</v>
      </c>
      <c r="O80" s="326"/>
    </row>
    <row r="81" spans="2:15" x14ac:dyDescent="0.25">
      <c r="B81" s="1554" t="s">
        <v>218</v>
      </c>
      <c r="C81" s="1509"/>
      <c r="D81" s="1527" t="s">
        <v>109</v>
      </c>
      <c r="E81" s="1541" t="s">
        <v>356</v>
      </c>
      <c r="F81" s="1378" t="s">
        <v>357</v>
      </c>
      <c r="G81" s="1371" t="s">
        <v>24</v>
      </c>
      <c r="H81" s="766">
        <v>1009</v>
      </c>
      <c r="I81" s="159">
        <v>1551.68</v>
      </c>
      <c r="J81" s="159">
        <v>1550.143</v>
      </c>
      <c r="K81" s="159">
        <f t="shared" si="8"/>
        <v>1.5370000000000346</v>
      </c>
      <c r="L81" s="121">
        <f t="shared" si="9"/>
        <v>9.9053928645083692E-4</v>
      </c>
      <c r="O81" s="326"/>
    </row>
    <row r="82" spans="2:15" x14ac:dyDescent="0.25">
      <c r="B82" s="1555"/>
      <c r="C82" s="1509"/>
      <c r="D82" s="1528"/>
      <c r="E82" s="1542"/>
      <c r="F82" s="1379"/>
      <c r="G82" s="1431"/>
      <c r="H82" s="765">
        <v>1011</v>
      </c>
      <c r="I82" s="160">
        <v>2742.99</v>
      </c>
      <c r="J82" s="160">
        <v>2738.9609999999998</v>
      </c>
      <c r="K82" s="160">
        <f t="shared" si="8"/>
        <v>4.0289999999999964</v>
      </c>
      <c r="L82" s="122">
        <f t="shared" si="9"/>
        <v>1.4688351032996828E-3</v>
      </c>
      <c r="O82" s="326"/>
    </row>
    <row r="83" spans="2:15" ht="15.75" thickBot="1" x14ac:dyDescent="0.3">
      <c r="B83" s="1556"/>
      <c r="C83" s="1509"/>
      <c r="D83" s="1529"/>
      <c r="E83" s="1543"/>
      <c r="F83" s="1638"/>
      <c r="G83" s="1546"/>
      <c r="H83" s="763">
        <v>1007</v>
      </c>
      <c r="I83" s="161">
        <v>6411.42</v>
      </c>
      <c r="J83" s="161">
        <v>6425.4430000000002</v>
      </c>
      <c r="K83" s="161">
        <f t="shared" si="8"/>
        <v>-14.023000000000138</v>
      </c>
      <c r="L83" s="180">
        <f t="shared" si="9"/>
        <v>-2.1871909810931337E-3</v>
      </c>
      <c r="O83" s="326"/>
    </row>
    <row r="84" spans="2:15" ht="15.75" customHeight="1" x14ac:dyDescent="0.25">
      <c r="B84" s="1554" t="s">
        <v>358</v>
      </c>
      <c r="C84" s="1509"/>
      <c r="D84" s="1527" t="s">
        <v>116</v>
      </c>
      <c r="E84" s="1541">
        <v>43245</v>
      </c>
      <c r="F84" s="1378" t="s">
        <v>359</v>
      </c>
      <c r="G84" s="1393" t="s">
        <v>24</v>
      </c>
      <c r="H84" s="767">
        <v>1004</v>
      </c>
      <c r="I84" s="532">
        <v>2557.1790000000001</v>
      </c>
      <c r="J84" s="532">
        <v>2557.1790000000001</v>
      </c>
      <c r="K84" s="532">
        <f t="shared" ref="K84:K92" si="10">J84-I84</f>
        <v>0</v>
      </c>
      <c r="L84" s="593">
        <f t="shared" si="9"/>
        <v>0</v>
      </c>
      <c r="O84" s="326"/>
    </row>
    <row r="85" spans="2:15" ht="15" customHeight="1" x14ac:dyDescent="0.25">
      <c r="B85" s="1555"/>
      <c r="C85" s="1509"/>
      <c r="D85" s="1528"/>
      <c r="E85" s="1542"/>
      <c r="F85" s="1379"/>
      <c r="G85" s="1394"/>
      <c r="H85" s="762">
        <v>1013</v>
      </c>
      <c r="I85" s="160">
        <v>5124.1499999999996</v>
      </c>
      <c r="J85" s="528">
        <v>5117.1710000000003</v>
      </c>
      <c r="K85" s="160">
        <f t="shared" si="10"/>
        <v>-6.9789999999993597</v>
      </c>
      <c r="L85" s="122">
        <f t="shared" si="9"/>
        <v>-1.3619819872562982E-3</v>
      </c>
    </row>
    <row r="86" spans="2:15" x14ac:dyDescent="0.25">
      <c r="B86" s="1555"/>
      <c r="C86" s="1509"/>
      <c r="D86" s="1528"/>
      <c r="E86" s="1542"/>
      <c r="F86" s="1379"/>
      <c r="G86" s="759" t="s">
        <v>23</v>
      </c>
      <c r="H86" s="764">
        <v>1002</v>
      </c>
      <c r="I86" s="528">
        <v>1123.8150000000001</v>
      </c>
      <c r="J86" s="528">
        <v>1123.8150000000001</v>
      </c>
      <c r="K86" s="160">
        <f t="shared" si="10"/>
        <v>0</v>
      </c>
      <c r="L86" s="122">
        <f t="shared" si="9"/>
        <v>0</v>
      </c>
    </row>
    <row r="87" spans="2:15" x14ac:dyDescent="0.25">
      <c r="B87" s="1555"/>
      <c r="C87" s="1509"/>
      <c r="D87" s="1528"/>
      <c r="E87" s="1542"/>
      <c r="F87" s="1379"/>
      <c r="G87" s="759" t="s">
        <v>201</v>
      </c>
      <c r="H87" s="762">
        <v>1006</v>
      </c>
      <c r="I87" s="528">
        <v>994.16</v>
      </c>
      <c r="J87" s="528">
        <v>996.245</v>
      </c>
      <c r="K87" s="160">
        <f t="shared" si="10"/>
        <v>2.0850000000000364</v>
      </c>
      <c r="L87" s="122">
        <f>K87/I87</f>
        <v>2.0972479278989664E-3</v>
      </c>
    </row>
    <row r="88" spans="2:15" ht="15.75" thickBot="1" x14ac:dyDescent="0.3">
      <c r="B88" s="1556"/>
      <c r="C88" s="1509"/>
      <c r="D88" s="1529"/>
      <c r="E88" s="1543"/>
      <c r="F88" s="1638"/>
      <c r="G88" s="761" t="s">
        <v>253</v>
      </c>
      <c r="H88" s="763">
        <v>1010</v>
      </c>
      <c r="I88" s="533">
        <v>509.41</v>
      </c>
      <c r="J88" s="533">
        <v>509.51600000000002</v>
      </c>
      <c r="K88" s="161">
        <f t="shared" si="10"/>
        <v>0.10599999999999454</v>
      </c>
      <c r="L88" s="180">
        <f t="shared" si="9"/>
        <v>2.0808386172237401E-4</v>
      </c>
    </row>
    <row r="89" spans="2:15" x14ac:dyDescent="0.25">
      <c r="B89" s="1523" t="s">
        <v>300</v>
      </c>
      <c r="C89" s="1509"/>
      <c r="D89" s="1527" t="s">
        <v>116</v>
      </c>
      <c r="E89" s="1376">
        <v>43250</v>
      </c>
      <c r="F89" s="1378" t="s">
        <v>360</v>
      </c>
      <c r="G89" s="1371" t="s">
        <v>24</v>
      </c>
      <c r="H89" s="767">
        <v>1004</v>
      </c>
      <c r="I89" s="159">
        <v>285.14999999999998</v>
      </c>
      <c r="J89" s="159">
        <v>287.17700000000002</v>
      </c>
      <c r="K89" s="159">
        <f t="shared" si="10"/>
        <v>2.0270000000000437</v>
      </c>
      <c r="L89" s="121">
        <f>K89/I89</f>
        <v>7.108539365246515E-3</v>
      </c>
    </row>
    <row r="90" spans="2:15" x14ac:dyDescent="0.25">
      <c r="B90" s="1524"/>
      <c r="C90" s="1509"/>
      <c r="D90" s="1528"/>
      <c r="E90" s="1377"/>
      <c r="F90" s="1379"/>
      <c r="G90" s="1431"/>
      <c r="H90" s="762">
        <v>1005</v>
      </c>
      <c r="I90" s="160">
        <v>5098.7700000000004</v>
      </c>
      <c r="J90" s="160">
        <v>5088.9870000000001</v>
      </c>
      <c r="K90" s="160">
        <f t="shared" si="10"/>
        <v>-9.7830000000003565</v>
      </c>
      <c r="L90" s="122">
        <f>K90/I90</f>
        <v>-1.9186980389388727E-3</v>
      </c>
    </row>
    <row r="91" spans="2:15" x14ac:dyDescent="0.25">
      <c r="B91" s="1524"/>
      <c r="C91" s="1509"/>
      <c r="D91" s="1528"/>
      <c r="E91" s="1377"/>
      <c r="F91" s="1379"/>
      <c r="G91" s="1431"/>
      <c r="H91" s="762">
        <v>1011</v>
      </c>
      <c r="I91" s="160">
        <v>2430.518</v>
      </c>
      <c r="J91" s="160">
        <v>2430.518</v>
      </c>
      <c r="K91" s="160">
        <f t="shared" si="10"/>
        <v>0</v>
      </c>
      <c r="L91" s="122">
        <f>K91/I91</f>
        <v>0</v>
      </c>
    </row>
    <row r="92" spans="2:15" ht="15.75" thickBot="1" x14ac:dyDescent="0.3">
      <c r="B92" s="1524"/>
      <c r="C92" s="1509"/>
      <c r="D92" s="1529"/>
      <c r="E92" s="1516"/>
      <c r="F92" s="1638"/>
      <c r="G92" s="1546"/>
      <c r="H92" s="763">
        <v>1012</v>
      </c>
      <c r="I92" s="161">
        <v>4687.473</v>
      </c>
      <c r="J92" s="161">
        <v>4695.38</v>
      </c>
      <c r="K92" s="161">
        <f t="shared" si="10"/>
        <v>7.9070000000001528</v>
      </c>
      <c r="L92" s="180">
        <f>K92/I92</f>
        <v>1.6868363828442645E-3</v>
      </c>
    </row>
    <row r="93" spans="2:15" ht="15.75" thickBot="1" x14ac:dyDescent="0.3">
      <c r="B93" s="1384" t="s">
        <v>207</v>
      </c>
      <c r="C93" s="1385"/>
      <c r="D93" s="1385"/>
      <c r="E93" s="1385"/>
      <c r="F93" s="1385"/>
      <c r="G93" s="1385"/>
      <c r="H93" s="1386"/>
      <c r="I93" s="162">
        <f>SUM(I74:I92)</f>
        <v>53167.645000000004</v>
      </c>
      <c r="J93" s="162">
        <f>SUM(J74:J92)</f>
        <v>53198.724000000009</v>
      </c>
      <c r="K93" s="162">
        <f>SUM(K74:K92)</f>
        <v>-40.353000000000748</v>
      </c>
      <c r="L93" s="220">
        <f>K93/I93</f>
        <v>-7.5897662948962185E-4</v>
      </c>
    </row>
    <row r="94" spans="2:15" ht="15.75" thickBot="1" x14ac:dyDescent="0.3">
      <c r="B94" s="675"/>
      <c r="C94" s="675"/>
      <c r="D94" s="675"/>
      <c r="E94" s="675"/>
      <c r="F94" s="675"/>
      <c r="G94" s="675"/>
      <c r="H94" s="675"/>
      <c r="I94" s="326"/>
      <c r="J94" s="326"/>
      <c r="K94" s="326"/>
      <c r="L94" s="353"/>
    </row>
    <row r="95" spans="2:15" ht="13.5" customHeight="1" x14ac:dyDescent="0.25">
      <c r="B95" s="1631" t="s">
        <v>12</v>
      </c>
      <c r="C95" s="1730" t="s">
        <v>56</v>
      </c>
      <c r="D95" s="1480" t="s">
        <v>116</v>
      </c>
      <c r="E95" s="1482">
        <v>43257</v>
      </c>
      <c r="F95" s="1442" t="s">
        <v>361</v>
      </c>
      <c r="G95" s="1442" t="s">
        <v>24</v>
      </c>
      <c r="H95" s="609">
        <v>1008</v>
      </c>
      <c r="I95" s="437">
        <f>4791.8</f>
        <v>4791.8</v>
      </c>
      <c r="J95" s="437">
        <f>4787.107</f>
        <v>4787.107</v>
      </c>
      <c r="K95" s="437">
        <f>J95-I95</f>
        <v>-4.693000000000211</v>
      </c>
      <c r="L95" s="399">
        <f t="shared" ref="L95:L107" si="11">K95/I95</f>
        <v>-9.7938144329901304E-4</v>
      </c>
    </row>
    <row r="96" spans="2:15" ht="13.5" customHeight="1" x14ac:dyDescent="0.25">
      <c r="B96" s="1622"/>
      <c r="C96" s="1477"/>
      <c r="D96" s="1446"/>
      <c r="E96" s="1626"/>
      <c r="F96" s="1443"/>
      <c r="G96" s="1443"/>
      <c r="H96" s="636">
        <v>1009</v>
      </c>
      <c r="I96" s="632">
        <f>1514.91</f>
        <v>1514.91</v>
      </c>
      <c r="J96" s="632">
        <f>1508.911</f>
        <v>1508.9110000000001</v>
      </c>
      <c r="K96" s="632">
        <f>J96-I96</f>
        <v>-5.9990000000000236</v>
      </c>
      <c r="L96" s="634">
        <f t="shared" si="11"/>
        <v>-3.9599712194123898E-3</v>
      </c>
    </row>
    <row r="97" spans="2:15" ht="13.5" customHeight="1" x14ac:dyDescent="0.25">
      <c r="B97" s="1622"/>
      <c r="C97" s="1477"/>
      <c r="D97" s="1446"/>
      <c r="E97" s="1626"/>
      <c r="F97" s="1443"/>
      <c r="G97" s="1443"/>
      <c r="H97" s="636">
        <v>1011</v>
      </c>
      <c r="I97" s="632">
        <f>678.919</f>
        <v>678.91899999999998</v>
      </c>
      <c r="J97" s="632">
        <v>681.21799999999996</v>
      </c>
      <c r="K97" s="632">
        <f>J97-I97</f>
        <v>2.2989999999999782</v>
      </c>
      <c r="L97" s="634">
        <f t="shared" si="11"/>
        <v>3.3862655191561558E-3</v>
      </c>
    </row>
    <row r="98" spans="2:15" ht="15.75" customHeight="1" thickBot="1" x14ac:dyDescent="0.3">
      <c r="B98" s="1632"/>
      <c r="C98" s="1477"/>
      <c r="D98" s="1575"/>
      <c r="E98" s="1691"/>
      <c r="F98" s="1600"/>
      <c r="G98" s="1600"/>
      <c r="H98" s="427">
        <v>1013</v>
      </c>
      <c r="I98" s="385">
        <v>514.08399999999995</v>
      </c>
      <c r="J98" s="385">
        <v>514.08399999999995</v>
      </c>
      <c r="K98" s="640">
        <f>J98-I98</f>
        <v>0</v>
      </c>
      <c r="L98" s="641">
        <f t="shared" si="11"/>
        <v>0</v>
      </c>
    </row>
    <row r="99" spans="2:15" ht="31.5" customHeight="1" thickBot="1" x14ac:dyDescent="0.3">
      <c r="B99" s="781" t="s">
        <v>210</v>
      </c>
      <c r="C99" s="1477"/>
      <c r="D99" s="381" t="s">
        <v>109</v>
      </c>
      <c r="E99" s="481" t="s">
        <v>365</v>
      </c>
      <c r="F99" s="383" t="s">
        <v>362</v>
      </c>
      <c r="G99" s="383" t="s">
        <v>336</v>
      </c>
      <c r="H99" s="384">
        <v>1004</v>
      </c>
      <c r="I99" s="434">
        <f>2997.56</f>
        <v>2997.56</v>
      </c>
      <c r="J99" s="434">
        <f>2998.484</f>
        <v>2998.4839999999999</v>
      </c>
      <c r="K99" s="434">
        <f>I99-J99</f>
        <v>-0.92399999999997817</v>
      </c>
      <c r="L99" s="581">
        <f t="shared" si="11"/>
        <v>-3.0825071057792944E-4</v>
      </c>
    </row>
    <row r="100" spans="2:15" x14ac:dyDescent="0.25">
      <c r="B100" s="1631" t="s">
        <v>12</v>
      </c>
      <c r="C100" s="1474"/>
      <c r="D100" s="1464" t="s">
        <v>116</v>
      </c>
      <c r="E100" s="1458">
        <v>43267</v>
      </c>
      <c r="F100" s="1628" t="s">
        <v>362</v>
      </c>
      <c r="G100" s="1435" t="s">
        <v>24</v>
      </c>
      <c r="H100" s="578">
        <v>1012</v>
      </c>
      <c r="I100" s="423">
        <f>1315.97</f>
        <v>1315.97</v>
      </c>
      <c r="J100" s="423">
        <f>1315.97</f>
        <v>1315.97</v>
      </c>
      <c r="K100" s="423">
        <f>J100-I100</f>
        <v>0</v>
      </c>
      <c r="L100" s="579">
        <f t="shared" si="11"/>
        <v>0</v>
      </c>
    </row>
    <row r="101" spans="2:15" x14ac:dyDescent="0.25">
      <c r="B101" s="1622"/>
      <c r="C101" s="1474"/>
      <c r="D101" s="1464"/>
      <c r="E101" s="1633"/>
      <c r="F101" s="1628"/>
      <c r="G101" s="1436"/>
      <c r="H101" s="608">
        <v>1013</v>
      </c>
      <c r="I101" s="369">
        <v>5042.0349999999999</v>
      </c>
      <c r="J101" s="369">
        <v>5041.1570000000002</v>
      </c>
      <c r="K101" s="369">
        <f>J101-I101</f>
        <v>-0.87799999999970169</v>
      </c>
      <c r="L101" s="610">
        <f t="shared" si="11"/>
        <v>-1.7413603832573587E-4</v>
      </c>
    </row>
    <row r="102" spans="2:15" ht="15.75" thickBot="1" x14ac:dyDescent="0.3">
      <c r="B102" s="1632"/>
      <c r="C102" s="1474"/>
      <c r="D102" s="1464"/>
      <c r="E102" s="1633"/>
      <c r="F102" s="1628"/>
      <c r="G102" s="776" t="s">
        <v>363</v>
      </c>
      <c r="H102" s="782">
        <v>1006</v>
      </c>
      <c r="I102" s="505">
        <f>496.476</f>
        <v>496.476</v>
      </c>
      <c r="J102" s="505">
        <f>496.476</f>
        <v>496.476</v>
      </c>
      <c r="K102" s="505">
        <f>I102-J102</f>
        <v>0</v>
      </c>
      <c r="L102" s="614">
        <f t="shared" si="11"/>
        <v>0</v>
      </c>
    </row>
    <row r="103" spans="2:15" ht="15" customHeight="1" x14ac:dyDescent="0.25">
      <c r="B103" s="1531" t="s">
        <v>281</v>
      </c>
      <c r="C103" s="1474"/>
      <c r="D103" s="1527" t="s">
        <v>116</v>
      </c>
      <c r="E103" s="1420">
        <v>43271</v>
      </c>
      <c r="F103" s="1447" t="s">
        <v>364</v>
      </c>
      <c r="G103" s="777" t="s">
        <v>24</v>
      </c>
      <c r="H103" s="123">
        <v>1012</v>
      </c>
      <c r="I103" s="159">
        <f>2814.363</f>
        <v>2814.3629999999998</v>
      </c>
      <c r="J103" s="159">
        <f>2814.363</f>
        <v>2814.3629999999998</v>
      </c>
      <c r="K103" s="159">
        <f>J103-I103</f>
        <v>0</v>
      </c>
      <c r="L103" s="121">
        <f t="shared" si="11"/>
        <v>0</v>
      </c>
    </row>
    <row r="104" spans="2:15" ht="15" customHeight="1" x14ac:dyDescent="0.25">
      <c r="B104" s="1531"/>
      <c r="C104" s="1474"/>
      <c r="D104" s="1528"/>
      <c r="E104" s="1370"/>
      <c r="F104" s="1368"/>
      <c r="G104" s="778" t="s">
        <v>23</v>
      </c>
      <c r="H104" s="131">
        <v>1002</v>
      </c>
      <c r="I104" s="172">
        <v>1505.8150000000001</v>
      </c>
      <c r="J104" s="172">
        <v>1505.8150000000001</v>
      </c>
      <c r="K104" s="172">
        <f>J104-I104</f>
        <v>0</v>
      </c>
      <c r="L104" s="198">
        <f t="shared" si="11"/>
        <v>0</v>
      </c>
    </row>
    <row r="105" spans="2:15" ht="15" customHeight="1" x14ac:dyDescent="0.25">
      <c r="B105" s="1531"/>
      <c r="C105" s="1474"/>
      <c r="D105" s="1528"/>
      <c r="E105" s="1377"/>
      <c r="F105" s="1379"/>
      <c r="G105" s="780" t="s">
        <v>61</v>
      </c>
      <c r="H105" s="124">
        <v>1010</v>
      </c>
      <c r="I105" s="160">
        <f>598.38</f>
        <v>598.38</v>
      </c>
      <c r="J105" s="160">
        <f>596.133</f>
        <v>596.13300000000004</v>
      </c>
      <c r="K105" s="160">
        <f>J105-I105</f>
        <v>-2.2469999999999573</v>
      </c>
      <c r="L105" s="122">
        <f t="shared" si="11"/>
        <v>-3.7551388749623269E-3</v>
      </c>
    </row>
    <row r="106" spans="2:15" ht="15" customHeight="1" thickBot="1" x14ac:dyDescent="0.3">
      <c r="B106" s="1531"/>
      <c r="C106" s="1474"/>
      <c r="D106" s="1529"/>
      <c r="E106" s="1516"/>
      <c r="F106" s="1638"/>
      <c r="G106" s="779" t="s">
        <v>199</v>
      </c>
      <c r="H106" s="125">
        <v>1009</v>
      </c>
      <c r="I106" s="161">
        <v>726.15</v>
      </c>
      <c r="J106" s="161">
        <v>723.98199999999997</v>
      </c>
      <c r="K106" s="161">
        <f>J106-I106</f>
        <v>-2.1680000000000064</v>
      </c>
      <c r="L106" s="180">
        <f t="shared" si="11"/>
        <v>-2.9856090339461633E-3</v>
      </c>
    </row>
    <row r="107" spans="2:15" ht="15.75" customHeight="1" thickBot="1" x14ac:dyDescent="0.3">
      <c r="B107" s="1384" t="s">
        <v>209</v>
      </c>
      <c r="C107" s="1385"/>
      <c r="D107" s="1385"/>
      <c r="E107" s="1385"/>
      <c r="F107" s="1385"/>
      <c r="G107" s="1385"/>
      <c r="H107" s="1386"/>
      <c r="I107" s="162">
        <f>SUM(I95:I106)</f>
        <v>22996.462</v>
      </c>
      <c r="J107" s="162">
        <f>SUM(J95:J106)</f>
        <v>22983.7</v>
      </c>
      <c r="K107" s="162">
        <f>SUM(K95:K106)</f>
        <v>-14.6099999999999</v>
      </c>
      <c r="L107" s="220">
        <f t="shared" si="11"/>
        <v>-6.353151193431364E-4</v>
      </c>
    </row>
    <row r="108" spans="2:15" ht="15.75" customHeight="1" x14ac:dyDescent="0.25">
      <c r="B108" s="673"/>
      <c r="C108" s="673"/>
      <c r="D108" s="673"/>
      <c r="E108" s="673"/>
      <c r="F108" s="673"/>
      <c r="G108" s="673"/>
      <c r="H108" s="673"/>
      <c r="I108" s="362"/>
      <c r="J108" s="362"/>
      <c r="K108" s="362"/>
      <c r="L108" s="353"/>
    </row>
    <row r="109" spans="2:15" ht="15.75" thickBot="1" x14ac:dyDescent="0.3">
      <c r="B109" s="1610"/>
      <c r="C109" s="1610"/>
      <c r="D109" s="1610"/>
      <c r="E109" s="1610"/>
      <c r="F109" s="1610"/>
      <c r="G109" s="1610"/>
      <c r="H109" s="1610"/>
      <c r="I109" s="362"/>
      <c r="J109" s="362"/>
      <c r="K109" s="362"/>
      <c r="L109" s="353"/>
    </row>
    <row r="110" spans="2:15" ht="15" customHeight="1" x14ac:dyDescent="0.25">
      <c r="B110" s="1511" t="s">
        <v>12</v>
      </c>
      <c r="C110" s="1508" t="s">
        <v>65</v>
      </c>
      <c r="D110" s="1493" t="s">
        <v>116</v>
      </c>
      <c r="E110" s="1495">
        <v>43306</v>
      </c>
      <c r="F110" s="1447" t="s">
        <v>366</v>
      </c>
      <c r="G110" s="1393" t="s">
        <v>24</v>
      </c>
      <c r="H110" s="592">
        <v>1008</v>
      </c>
      <c r="I110" s="532">
        <v>4910.59</v>
      </c>
      <c r="J110" s="532">
        <v>4903.6440000000002</v>
      </c>
      <c r="K110" s="532">
        <f>J110-I110</f>
        <v>-6.9459999999999127</v>
      </c>
      <c r="L110" s="593">
        <f t="shared" ref="L110:L120" si="12">K110/I110</f>
        <v>-1.414493981374929E-3</v>
      </c>
      <c r="N110" s="1618"/>
      <c r="O110" s="1618"/>
    </row>
    <row r="111" spans="2:15" ht="15" customHeight="1" x14ac:dyDescent="0.25">
      <c r="B111" s="1524"/>
      <c r="C111" s="1640"/>
      <c r="D111" s="1514"/>
      <c r="E111" s="1576"/>
      <c r="F111" s="1424"/>
      <c r="G111" s="1394"/>
      <c r="H111" s="591">
        <v>1012</v>
      </c>
      <c r="I111" s="528">
        <v>1509.115</v>
      </c>
      <c r="J111" s="528">
        <v>1509.115</v>
      </c>
      <c r="K111" s="528">
        <f>J111-I111</f>
        <v>0</v>
      </c>
      <c r="L111" s="594">
        <f t="shared" si="12"/>
        <v>0</v>
      </c>
      <c r="N111" s="1618"/>
      <c r="O111" s="1618"/>
    </row>
    <row r="112" spans="2:15" ht="15" customHeight="1" x14ac:dyDescent="0.25">
      <c r="B112" s="1524"/>
      <c r="C112" s="1640"/>
      <c r="D112" s="1514"/>
      <c r="E112" s="1576"/>
      <c r="F112" s="1424"/>
      <c r="G112" s="1394" t="s">
        <v>23</v>
      </c>
      <c r="H112" s="591">
        <v>1010</v>
      </c>
      <c r="I112" s="528">
        <v>517.77</v>
      </c>
      <c r="J112" s="528">
        <v>516.52700000000004</v>
      </c>
      <c r="K112" s="528">
        <f>J112-I112</f>
        <v>-1.2429999999999382</v>
      </c>
      <c r="L112" s="594">
        <f t="shared" si="12"/>
        <v>-2.4006798385382278E-3</v>
      </c>
      <c r="N112" s="1618"/>
      <c r="O112" s="1618"/>
    </row>
    <row r="113" spans="2:16" ht="15" customHeight="1" x14ac:dyDescent="0.25">
      <c r="B113" s="1524"/>
      <c r="C113" s="1640"/>
      <c r="D113" s="1514"/>
      <c r="E113" s="1576"/>
      <c r="F113" s="1424"/>
      <c r="G113" s="1394"/>
      <c r="H113" s="591">
        <v>1003</v>
      </c>
      <c r="I113" s="528">
        <v>785.41</v>
      </c>
      <c r="J113" s="528">
        <v>782.678</v>
      </c>
      <c r="K113" s="528">
        <f>J113-I113</f>
        <v>-2.7319999999999709</v>
      </c>
      <c r="L113" s="594">
        <f t="shared" si="12"/>
        <v>-3.4784380132669192E-3</v>
      </c>
      <c r="N113" s="1618"/>
      <c r="O113" s="1618"/>
    </row>
    <row r="114" spans="2:16" ht="15" customHeight="1" thickBot="1" x14ac:dyDescent="0.3">
      <c r="B114" s="1513"/>
      <c r="C114" s="1509"/>
      <c r="D114" s="1515"/>
      <c r="E114" s="1577"/>
      <c r="F114" s="1425"/>
      <c r="G114" s="1419"/>
      <c r="H114" s="512">
        <v>1006</v>
      </c>
      <c r="I114" s="533">
        <v>232.505</v>
      </c>
      <c r="J114" s="533">
        <v>232.505</v>
      </c>
      <c r="K114" s="533">
        <f>J114-I114</f>
        <v>0</v>
      </c>
      <c r="L114" s="595">
        <f t="shared" si="12"/>
        <v>0</v>
      </c>
      <c r="N114" s="1618"/>
      <c r="O114" s="1618"/>
    </row>
    <row r="115" spans="2:16" ht="15" customHeight="1" x14ac:dyDescent="0.25">
      <c r="B115" s="1555" t="s">
        <v>367</v>
      </c>
      <c r="C115" s="1509"/>
      <c r="D115" s="1493" t="s">
        <v>109</v>
      </c>
      <c r="E115" s="1495" t="s">
        <v>368</v>
      </c>
      <c r="F115" s="1447" t="s">
        <v>369</v>
      </c>
      <c r="G115" s="783" t="s">
        <v>354</v>
      </c>
      <c r="H115" s="592">
        <v>1011</v>
      </c>
      <c r="I115" s="532">
        <v>389.2</v>
      </c>
      <c r="J115" s="532">
        <v>389.75599999999997</v>
      </c>
      <c r="K115" s="532">
        <f>I115-J115</f>
        <v>-0.55599999999998317</v>
      </c>
      <c r="L115" s="593">
        <f t="shared" si="12"/>
        <v>-1.4285714285713854E-3</v>
      </c>
      <c r="N115" s="672"/>
      <c r="O115" s="672"/>
    </row>
    <row r="116" spans="2:16" ht="15" customHeight="1" x14ac:dyDescent="0.25">
      <c r="B116" s="1555"/>
      <c r="C116" s="1509"/>
      <c r="D116" s="1514"/>
      <c r="E116" s="1576"/>
      <c r="F116" s="1424"/>
      <c r="G116" s="1394" t="s">
        <v>24</v>
      </c>
      <c r="H116" s="591">
        <v>1008</v>
      </c>
      <c r="I116" s="528">
        <v>4735.5</v>
      </c>
      <c r="J116" s="528">
        <v>4737.317</v>
      </c>
      <c r="K116" s="528">
        <f>I116-J116</f>
        <v>-1.8170000000000073</v>
      </c>
      <c r="L116" s="594">
        <f t="shared" si="12"/>
        <v>-3.8369760320979988E-4</v>
      </c>
      <c r="N116" s="672"/>
      <c r="O116" s="672"/>
    </row>
    <row r="117" spans="2:16" ht="15" customHeight="1" x14ac:dyDescent="0.25">
      <c r="B117" s="1555"/>
      <c r="C117" s="1509"/>
      <c r="D117" s="1514"/>
      <c r="E117" s="1576"/>
      <c r="F117" s="1424"/>
      <c r="G117" s="1394"/>
      <c r="H117" s="591">
        <v>1007</v>
      </c>
      <c r="I117" s="528">
        <v>4871.5200000000004</v>
      </c>
      <c r="J117" s="528">
        <v>4880.04</v>
      </c>
      <c r="K117" s="528">
        <f>I117-J117</f>
        <v>-8.5199999999995271</v>
      </c>
      <c r="L117" s="594">
        <f t="shared" si="12"/>
        <v>-1.7489407823429908E-3</v>
      </c>
      <c r="N117" s="672"/>
      <c r="O117" s="672"/>
    </row>
    <row r="118" spans="2:16" ht="15" customHeight="1" thickBot="1" x14ac:dyDescent="0.3">
      <c r="B118" s="1555"/>
      <c r="C118" s="1509"/>
      <c r="D118" s="1515"/>
      <c r="E118" s="1577"/>
      <c r="F118" s="1425"/>
      <c r="G118" s="784" t="s">
        <v>61</v>
      </c>
      <c r="H118" s="512">
        <v>1004</v>
      </c>
      <c r="I118" s="533">
        <v>1493.854</v>
      </c>
      <c r="J118" s="533">
        <v>1495.854</v>
      </c>
      <c r="K118" s="533">
        <f>I118-J118</f>
        <v>-2</v>
      </c>
      <c r="L118" s="595">
        <f t="shared" si="12"/>
        <v>-1.3388189207245152E-3</v>
      </c>
      <c r="N118" s="672"/>
      <c r="O118" s="672"/>
    </row>
    <row r="119" spans="2:16" ht="27.75" customHeight="1" thickBot="1" x14ac:dyDescent="0.3">
      <c r="B119" s="785" t="s">
        <v>184</v>
      </c>
      <c r="C119" s="1509"/>
      <c r="D119" s="355" t="s">
        <v>109</v>
      </c>
      <c r="E119" s="706" t="s">
        <v>370</v>
      </c>
      <c r="F119" s="798" t="s">
        <v>307</v>
      </c>
      <c r="G119" s="262" t="s">
        <v>336</v>
      </c>
      <c r="H119" s="799">
        <v>1011</v>
      </c>
      <c r="I119" s="459">
        <v>2098.21</v>
      </c>
      <c r="J119" s="459">
        <v>2098.703</v>
      </c>
      <c r="K119" s="459">
        <f>I119-J119</f>
        <v>-0.49299999999993815</v>
      </c>
      <c r="L119" s="800">
        <f t="shared" si="12"/>
        <v>-2.3496218205038493E-4</v>
      </c>
      <c r="N119" s="326"/>
      <c r="O119" s="326"/>
    </row>
    <row r="120" spans="2:16" ht="15.75" thickBot="1" x14ac:dyDescent="0.3">
      <c r="B120" s="1384" t="s">
        <v>216</v>
      </c>
      <c r="C120" s="1385"/>
      <c r="D120" s="1539"/>
      <c r="E120" s="1539"/>
      <c r="F120" s="1539"/>
      <c r="G120" s="1539"/>
      <c r="H120" s="1586"/>
      <c r="I120" s="269">
        <f>SUM(I110:I119)</f>
        <v>21543.673999999999</v>
      </c>
      <c r="J120" s="194">
        <f>SUM(J110:J119)</f>
        <v>21546.139000000003</v>
      </c>
      <c r="K120" s="194">
        <f>SUM(K110:K119)</f>
        <v>-24.306999999999277</v>
      </c>
      <c r="L120" s="253">
        <f t="shared" si="12"/>
        <v>-1.1282662372257991E-3</v>
      </c>
    </row>
    <row r="121" spans="2:16" x14ac:dyDescent="0.25">
      <c r="B121" s="675"/>
      <c r="C121" s="675"/>
      <c r="D121" s="675"/>
      <c r="E121" s="675"/>
      <c r="F121" s="675"/>
      <c r="G121" s="675"/>
      <c r="H121" s="675"/>
      <c r="I121" s="326"/>
      <c r="J121" s="326"/>
      <c r="K121" s="326"/>
      <c r="L121" s="368"/>
    </row>
    <row r="122" spans="2:16" ht="15.75" thickBot="1" x14ac:dyDescent="0.3">
      <c r="B122" s="675"/>
      <c r="C122" s="675"/>
      <c r="D122" s="675"/>
      <c r="E122" s="675"/>
      <c r="F122" s="675"/>
      <c r="G122" s="675"/>
      <c r="H122" s="675"/>
      <c r="I122" s="326"/>
      <c r="J122" s="326"/>
      <c r="K122" s="326"/>
      <c r="L122" s="368"/>
    </row>
    <row r="123" spans="2:16" ht="14.25" customHeight="1" x14ac:dyDescent="0.25">
      <c r="B123" s="1444" t="s">
        <v>12</v>
      </c>
      <c r="C123" s="1473" t="s">
        <v>72</v>
      </c>
      <c r="D123" s="1450" t="s">
        <v>116</v>
      </c>
      <c r="E123" s="1479">
        <v>43313</v>
      </c>
      <c r="F123" s="1627" t="s">
        <v>371</v>
      </c>
      <c r="G123" s="1434" t="s">
        <v>23</v>
      </c>
      <c r="H123" s="609">
        <v>1002</v>
      </c>
      <c r="I123" s="532">
        <v>550.87099999999998</v>
      </c>
      <c r="J123" s="532">
        <v>550.87099999999998</v>
      </c>
      <c r="K123" s="532">
        <f>J123-I123</f>
        <v>0</v>
      </c>
      <c r="L123" s="399">
        <f>K123/I123</f>
        <v>0</v>
      </c>
      <c r="O123" s="426"/>
      <c r="P123" s="426"/>
    </row>
    <row r="124" spans="2:16" ht="15" customHeight="1" x14ac:dyDescent="0.25">
      <c r="B124" s="1440"/>
      <c r="C124" s="1474"/>
      <c r="D124" s="1451"/>
      <c r="E124" s="1633"/>
      <c r="F124" s="1628"/>
      <c r="G124" s="1435"/>
      <c r="H124" s="608">
        <v>1006</v>
      </c>
      <c r="I124" s="528">
        <v>1040.1569999999999</v>
      </c>
      <c r="J124" s="528">
        <v>1043.375</v>
      </c>
      <c r="K124" s="528">
        <f>J124-I124</f>
        <v>3.2180000000000746</v>
      </c>
      <c r="L124" s="610">
        <f>K124/I124</f>
        <v>3.093763729898539E-3</v>
      </c>
      <c r="O124" s="425"/>
      <c r="P124" s="425"/>
    </row>
    <row r="125" spans="2:16" ht="15" customHeight="1" thickBot="1" x14ac:dyDescent="0.3">
      <c r="B125" s="1440"/>
      <c r="C125" s="1474"/>
      <c r="D125" s="1451"/>
      <c r="E125" s="1633"/>
      <c r="F125" s="1628"/>
      <c r="G125" s="1436"/>
      <c r="H125" s="608">
        <v>1010</v>
      </c>
      <c r="I125" s="528">
        <v>409.17</v>
      </c>
      <c r="J125" s="528">
        <v>409.12400000000002</v>
      </c>
      <c r="K125" s="528">
        <f>J125-I125</f>
        <v>-4.5999999999992269E-2</v>
      </c>
      <c r="L125" s="610">
        <f>K125/I125</f>
        <v>-1.1242270938727733E-4</v>
      </c>
      <c r="O125" s="425"/>
      <c r="P125" s="425"/>
    </row>
    <row r="126" spans="2:16" x14ac:dyDescent="0.25">
      <c r="B126" s="1444" t="s">
        <v>12</v>
      </c>
      <c r="C126" s="1474"/>
      <c r="D126" s="1450" t="s">
        <v>116</v>
      </c>
      <c r="E126" s="1541">
        <v>43322</v>
      </c>
      <c r="F126" s="1378" t="s">
        <v>372</v>
      </c>
      <c r="G126" s="790" t="s">
        <v>24</v>
      </c>
      <c r="H126" s="795">
        <v>1005</v>
      </c>
      <c r="I126" s="159">
        <v>4799.9650000000001</v>
      </c>
      <c r="J126" s="159">
        <v>4799.9650000000001</v>
      </c>
      <c r="K126" s="526">
        <f>J126-I126</f>
        <v>0</v>
      </c>
      <c r="L126" s="121">
        <f>K126/I126</f>
        <v>0</v>
      </c>
      <c r="O126" s="326"/>
      <c r="P126" s="326"/>
    </row>
    <row r="127" spans="2:16" ht="15.75" thickBot="1" x14ac:dyDescent="0.3">
      <c r="B127" s="1590"/>
      <c r="C127" s="1474"/>
      <c r="D127" s="1451"/>
      <c r="E127" s="1542"/>
      <c r="F127" s="1379"/>
      <c r="G127" s="787" t="s">
        <v>23</v>
      </c>
      <c r="H127" s="801">
        <v>1002</v>
      </c>
      <c r="I127" s="235">
        <v>1635.2360000000001</v>
      </c>
      <c r="J127" s="235">
        <v>1635.2360000000001</v>
      </c>
      <c r="K127" s="505">
        <f>J127-I127</f>
        <v>0</v>
      </c>
      <c r="L127" s="236">
        <f t="shared" ref="L127:L135" si="13">K127/I127</f>
        <v>0</v>
      </c>
    </row>
    <row r="128" spans="2:16" x14ac:dyDescent="0.25">
      <c r="B128" s="1444" t="s">
        <v>12</v>
      </c>
      <c r="C128" s="1474"/>
      <c r="D128" s="1450" t="s">
        <v>116</v>
      </c>
      <c r="E128" s="1541">
        <v>43322</v>
      </c>
      <c r="F128" s="1371" t="s">
        <v>203</v>
      </c>
      <c r="G128" s="1371" t="s">
        <v>24</v>
      </c>
      <c r="H128" s="791">
        <v>1007</v>
      </c>
      <c r="I128" s="159">
        <v>1284.8789999999999</v>
      </c>
      <c r="J128" s="159">
        <v>1284.8789999999999</v>
      </c>
      <c r="K128" s="245">
        <f>I128-J128</f>
        <v>0</v>
      </c>
      <c r="L128" s="121">
        <f t="shared" si="13"/>
        <v>0</v>
      </c>
    </row>
    <row r="129" spans="2:15" ht="16.5" customHeight="1" thickBot="1" x14ac:dyDescent="0.3">
      <c r="B129" s="1590"/>
      <c r="C129" s="1474"/>
      <c r="D129" s="1451"/>
      <c r="E129" s="1542"/>
      <c r="F129" s="1431"/>
      <c r="G129" s="1431"/>
      <c r="H129" s="796">
        <v>1012</v>
      </c>
      <c r="I129" s="235">
        <v>4713.37</v>
      </c>
      <c r="J129" s="235">
        <v>4715.1719999999996</v>
      </c>
      <c r="K129" s="505">
        <f>J129-I129</f>
        <v>1.8019999999996799</v>
      </c>
      <c r="L129" s="804">
        <f t="shared" si="13"/>
        <v>3.823166863623437E-4</v>
      </c>
    </row>
    <row r="130" spans="2:15" ht="16.5" customHeight="1" x14ac:dyDescent="0.25">
      <c r="B130" s="1684" t="s">
        <v>373</v>
      </c>
      <c r="C130" s="1477"/>
      <c r="D130" s="1480" t="s">
        <v>109</v>
      </c>
      <c r="E130" s="1495" t="s">
        <v>374</v>
      </c>
      <c r="F130" s="1393" t="s">
        <v>375</v>
      </c>
      <c r="G130" s="1393" t="s">
        <v>24</v>
      </c>
      <c r="H130" s="795">
        <v>1008</v>
      </c>
      <c r="I130" s="159">
        <v>3006.41</v>
      </c>
      <c r="J130" s="159">
        <v>3010.4369999999999</v>
      </c>
      <c r="K130" s="245">
        <f>I130-J130</f>
        <v>-4.0270000000000437</v>
      </c>
      <c r="L130" s="593">
        <f t="shared" si="13"/>
        <v>-1.3394713295924521E-3</v>
      </c>
    </row>
    <row r="131" spans="2:15" ht="16.5" customHeight="1" x14ac:dyDescent="0.25">
      <c r="B131" s="1685"/>
      <c r="C131" s="1477"/>
      <c r="D131" s="1446"/>
      <c r="E131" s="1576"/>
      <c r="F131" s="1394"/>
      <c r="G131" s="1394"/>
      <c r="H131" s="802">
        <v>1013</v>
      </c>
      <c r="I131" s="160">
        <v>4953.7299999999996</v>
      </c>
      <c r="J131" s="160">
        <v>4964.3410000000003</v>
      </c>
      <c r="K131" s="369">
        <f>I131-J131</f>
        <v>-10.611000000000786</v>
      </c>
      <c r="L131" s="594">
        <f t="shared" si="13"/>
        <v>-2.1420222741249093E-3</v>
      </c>
    </row>
    <row r="132" spans="2:15" ht="16.5" customHeight="1" thickBot="1" x14ac:dyDescent="0.3">
      <c r="B132" s="1685"/>
      <c r="C132" s="1477"/>
      <c r="D132" s="1481"/>
      <c r="E132" s="1496"/>
      <c r="F132" s="1449"/>
      <c r="G132" s="787" t="s">
        <v>61</v>
      </c>
      <c r="H132" s="796">
        <v>1004</v>
      </c>
      <c r="I132" s="235">
        <v>623.36599999999999</v>
      </c>
      <c r="J132" s="235">
        <v>624.05700000000002</v>
      </c>
      <c r="K132" s="505">
        <f>I132-J132</f>
        <v>-0.69100000000003092</v>
      </c>
      <c r="L132" s="804">
        <f t="shared" si="13"/>
        <v>-1.1084980573211097E-3</v>
      </c>
    </row>
    <row r="133" spans="2:15" ht="16.5" customHeight="1" x14ac:dyDescent="0.25">
      <c r="B133" s="1475" t="s">
        <v>379</v>
      </c>
      <c r="C133" s="1477"/>
      <c r="D133" s="1480" t="s">
        <v>116</v>
      </c>
      <c r="E133" s="1495">
        <v>43334</v>
      </c>
      <c r="F133" s="1393" t="s">
        <v>369</v>
      </c>
      <c r="G133" s="788" t="s">
        <v>253</v>
      </c>
      <c r="H133" s="795">
        <v>1010</v>
      </c>
      <c r="I133" s="159">
        <v>1049.9000000000001</v>
      </c>
      <c r="J133" s="159">
        <v>1048.9100000000001</v>
      </c>
      <c r="K133" s="245">
        <f>J133-I133</f>
        <v>-0.99000000000000909</v>
      </c>
      <c r="L133" s="593">
        <f t="shared" si="13"/>
        <v>-9.4294694732832555E-4</v>
      </c>
    </row>
    <row r="134" spans="2:15" ht="16.5" customHeight="1" thickBot="1" x14ac:dyDescent="0.3">
      <c r="B134" s="1476"/>
      <c r="C134" s="1477"/>
      <c r="D134" s="1575"/>
      <c r="E134" s="1577"/>
      <c r="F134" s="1419"/>
      <c r="G134" s="789" t="s">
        <v>286</v>
      </c>
      <c r="H134" s="612">
        <v>1009</v>
      </c>
      <c r="I134" s="161">
        <v>509.07299999999998</v>
      </c>
      <c r="J134" s="161">
        <v>509.15</v>
      </c>
      <c r="K134" s="385">
        <f>J134-I134</f>
        <v>7.6999999999998181E-2</v>
      </c>
      <c r="L134" s="595">
        <f t="shared" si="13"/>
        <v>1.512553209461083E-4</v>
      </c>
    </row>
    <row r="135" spans="2:15" ht="30" customHeight="1" thickBot="1" x14ac:dyDescent="0.3">
      <c r="B135" s="480" t="s">
        <v>376</v>
      </c>
      <c r="C135" s="1478"/>
      <c r="D135" s="792" t="s">
        <v>109</v>
      </c>
      <c r="E135" s="793" t="s">
        <v>377</v>
      </c>
      <c r="F135" s="794" t="s">
        <v>378</v>
      </c>
      <c r="G135" s="794" t="s">
        <v>336</v>
      </c>
      <c r="H135" s="805">
        <v>1011</v>
      </c>
      <c r="I135" s="806">
        <v>1296.33</v>
      </c>
      <c r="J135" s="806">
        <v>1298.8230000000001</v>
      </c>
      <c r="K135" s="807">
        <f>I135-J135</f>
        <v>-2.4930000000001655</v>
      </c>
      <c r="L135" s="803">
        <f t="shared" si="13"/>
        <v>-1.9231214274144435E-3</v>
      </c>
    </row>
    <row r="136" spans="2:15" ht="15.75" thickBot="1" x14ac:dyDescent="0.3">
      <c r="B136" s="1538" t="s">
        <v>227</v>
      </c>
      <c r="C136" s="1539"/>
      <c r="D136" s="1539"/>
      <c r="E136" s="1539"/>
      <c r="F136" s="1539"/>
      <c r="G136" s="1539"/>
      <c r="H136" s="1539"/>
      <c r="I136" s="194">
        <f>SUM(I123:I135)</f>
        <v>25872.457000000002</v>
      </c>
      <c r="J136" s="194">
        <f>SUM(J123:J135)</f>
        <v>25894.340000000004</v>
      </c>
      <c r="K136" s="194">
        <f>SUM(K123:K135)</f>
        <v>-13.761000000001275</v>
      </c>
      <c r="L136" s="253">
        <f>K136/I136</f>
        <v>-5.3187836006457652E-4</v>
      </c>
    </row>
    <row r="137" spans="2:15" x14ac:dyDescent="0.25">
      <c r="B137" s="675"/>
      <c r="C137" s="675"/>
      <c r="D137" s="675"/>
      <c r="E137" s="675"/>
      <c r="F137" s="675"/>
      <c r="G137" s="675"/>
      <c r="H137" s="675"/>
      <c r="I137" s="326"/>
      <c r="J137" s="326"/>
      <c r="K137" s="326"/>
      <c r="L137" s="353"/>
    </row>
    <row r="138" spans="2:15" ht="15.75" thickBot="1" x14ac:dyDescent="0.3">
      <c r="B138" s="675"/>
      <c r="C138" s="675"/>
      <c r="D138" s="675"/>
      <c r="E138" s="675"/>
      <c r="F138" s="675"/>
      <c r="G138" s="675"/>
      <c r="H138" s="675"/>
      <c r="I138" s="326"/>
      <c r="J138" s="326"/>
      <c r="K138" s="326"/>
      <c r="L138" s="353"/>
    </row>
    <row r="139" spans="2:15" ht="15" customHeight="1" x14ac:dyDescent="0.25">
      <c r="B139" s="1596" t="s">
        <v>12</v>
      </c>
      <c r="C139" s="1508" t="s">
        <v>77</v>
      </c>
      <c r="D139" s="1480" t="s">
        <v>116</v>
      </c>
      <c r="E139" s="1482">
        <v>43345</v>
      </c>
      <c r="F139" s="1692" t="s">
        <v>88</v>
      </c>
      <c r="G139" s="1442" t="s">
        <v>24</v>
      </c>
      <c r="H139" s="241">
        <v>1006</v>
      </c>
      <c r="I139" s="245">
        <v>1275.58</v>
      </c>
      <c r="J139" s="245">
        <v>1280.2809999999999</v>
      </c>
      <c r="K139" s="413">
        <f>J139-I139</f>
        <v>4.7010000000000218</v>
      </c>
      <c r="L139" s="240">
        <f t="shared" ref="L139:L144" si="14">K139/I139</f>
        <v>3.685382335878598E-3</v>
      </c>
      <c r="N139" s="352"/>
      <c r="O139" s="352"/>
    </row>
    <row r="140" spans="2:15" ht="15" customHeight="1" x14ac:dyDescent="0.25">
      <c r="B140" s="1622"/>
      <c r="C140" s="1640"/>
      <c r="D140" s="1446"/>
      <c r="E140" s="1626"/>
      <c r="F140" s="1689"/>
      <c r="G140" s="1443"/>
      <c r="H140" s="608">
        <v>1007</v>
      </c>
      <c r="I140" s="401">
        <v>6893.7569999999996</v>
      </c>
      <c r="J140" s="401">
        <v>6902.2619999999997</v>
      </c>
      <c r="K140" s="401">
        <f>J140-I140</f>
        <v>8.5050000000001091</v>
      </c>
      <c r="L140" s="610">
        <f t="shared" si="14"/>
        <v>1.2337249485295332E-3</v>
      </c>
      <c r="N140" s="352"/>
      <c r="O140" s="352"/>
    </row>
    <row r="141" spans="2:15" ht="15" customHeight="1" thickBot="1" x14ac:dyDescent="0.3">
      <c r="B141" s="1623"/>
      <c r="C141" s="1509"/>
      <c r="D141" s="1575"/>
      <c r="E141" s="1691"/>
      <c r="F141" s="1690"/>
      <c r="G141" s="1600"/>
      <c r="H141" s="125">
        <v>1008</v>
      </c>
      <c r="I141" s="161">
        <v>831.03399999999999</v>
      </c>
      <c r="J141" s="161">
        <v>831.03399999999999</v>
      </c>
      <c r="K141" s="416">
        <f>J141-I141</f>
        <v>0</v>
      </c>
      <c r="L141" s="428">
        <f t="shared" si="14"/>
        <v>0</v>
      </c>
      <c r="N141" s="326"/>
      <c r="O141" s="326"/>
    </row>
    <row r="142" spans="2:15" ht="15" customHeight="1" x14ac:dyDescent="0.25">
      <c r="B142" s="1572" t="s">
        <v>12</v>
      </c>
      <c r="C142" s="1509"/>
      <c r="D142" s="1465" t="s">
        <v>116</v>
      </c>
      <c r="E142" s="1459">
        <v>43357</v>
      </c>
      <c r="F142" s="1688" t="s">
        <v>380</v>
      </c>
      <c r="G142" s="808" t="s">
        <v>24</v>
      </c>
      <c r="H142" s="131">
        <v>1005</v>
      </c>
      <c r="I142" s="172">
        <v>4996.9120000000003</v>
      </c>
      <c r="J142" s="172">
        <v>5007.2049999999999</v>
      </c>
      <c r="K142" s="810">
        <f>J142-I142</f>
        <v>10.292999999999665</v>
      </c>
      <c r="L142" s="579">
        <f t="shared" si="14"/>
        <v>2.0598721770564831E-3</v>
      </c>
      <c r="N142" s="326"/>
      <c r="O142" s="326"/>
    </row>
    <row r="143" spans="2:15" ht="15" customHeight="1" thickBot="1" x14ac:dyDescent="0.3">
      <c r="B143" s="1722"/>
      <c r="C143" s="1624"/>
      <c r="D143" s="1481"/>
      <c r="E143" s="1457"/>
      <c r="F143" s="1723"/>
      <c r="G143" s="809" t="s">
        <v>23</v>
      </c>
      <c r="H143" s="234">
        <v>1009</v>
      </c>
      <c r="I143" s="161">
        <v>1579.9649999999999</v>
      </c>
      <c r="J143" s="161">
        <v>1580.6559999999999</v>
      </c>
      <c r="K143" s="416">
        <f>J143-I143</f>
        <v>0.69100000000003092</v>
      </c>
      <c r="L143" s="428">
        <f t="shared" si="14"/>
        <v>4.3735146031717852E-4</v>
      </c>
      <c r="N143" s="326"/>
      <c r="O143" s="326"/>
    </row>
    <row r="144" spans="2:15" ht="15.75" thickBot="1" x14ac:dyDescent="0.3">
      <c r="B144" s="1384" t="s">
        <v>231</v>
      </c>
      <c r="C144" s="1385"/>
      <c r="D144" s="1385"/>
      <c r="E144" s="1385"/>
      <c r="F144" s="1385"/>
      <c r="G144" s="1385"/>
      <c r="H144" s="1433"/>
      <c r="I144" s="412">
        <f>SUM(I139:I143)</f>
        <v>15577.248</v>
      </c>
      <c r="J144" s="194">
        <f>SUM(J139:J143)</f>
        <v>15601.437999999998</v>
      </c>
      <c r="K144" s="194">
        <f>SUM(K139:K143)</f>
        <v>24.189999999999827</v>
      </c>
      <c r="L144" s="253">
        <f t="shared" si="14"/>
        <v>1.552905879138589E-3</v>
      </c>
    </row>
    <row r="145" spans="2:12" ht="15.75" hidden="1" customHeight="1" thickBot="1" x14ac:dyDescent="0.3">
      <c r="B145" s="659"/>
      <c r="C145" s="403"/>
      <c r="D145" s="663"/>
      <c r="E145" s="666"/>
      <c r="F145" s="668"/>
      <c r="G145" s="663"/>
      <c r="H145" s="131"/>
      <c r="I145" s="160"/>
      <c r="J145" s="160"/>
      <c r="K145" s="160"/>
      <c r="L145" s="122"/>
    </row>
    <row r="146" spans="2:12" ht="15" hidden="1" customHeight="1" x14ac:dyDescent="0.25">
      <c r="B146" s="1460"/>
      <c r="C146" s="404"/>
      <c r="D146" s="1449"/>
      <c r="E146" s="1369"/>
      <c r="F146" s="1367"/>
      <c r="G146" s="664"/>
      <c r="H146" s="124"/>
      <c r="I146" s="160"/>
      <c r="J146" s="160"/>
      <c r="K146" s="160"/>
      <c r="L146" s="122"/>
    </row>
    <row r="147" spans="2:12" ht="15.75" hidden="1" customHeight="1" thickBot="1" x14ac:dyDescent="0.3">
      <c r="B147" s="1435"/>
      <c r="C147" s="404"/>
      <c r="D147" s="1431"/>
      <c r="E147" s="1377"/>
      <c r="F147" s="1379"/>
      <c r="G147" s="664"/>
      <c r="H147" s="124"/>
      <c r="I147" s="160"/>
      <c r="J147" s="160"/>
      <c r="K147" s="160"/>
      <c r="L147" s="122"/>
    </row>
    <row r="148" spans="2:12" ht="15.75" hidden="1" customHeight="1" thickBot="1" x14ac:dyDescent="0.3">
      <c r="B148" s="1435"/>
      <c r="C148" s="404"/>
      <c r="D148" s="1431"/>
      <c r="E148" s="1377"/>
      <c r="F148" s="1379"/>
      <c r="G148" s="664"/>
      <c r="H148" s="124"/>
      <c r="I148" s="160"/>
      <c r="J148" s="160"/>
      <c r="K148" s="160"/>
      <c r="L148" s="122"/>
    </row>
    <row r="149" spans="2:12" ht="15.75" hidden="1" customHeight="1" thickBot="1" x14ac:dyDescent="0.3">
      <c r="B149" s="1436"/>
      <c r="C149" s="404"/>
      <c r="D149" s="1372"/>
      <c r="E149" s="1370"/>
      <c r="F149" s="1368"/>
      <c r="G149" s="661"/>
      <c r="H149" s="234"/>
      <c r="I149" s="235"/>
      <c r="J149" s="235"/>
      <c r="K149" s="235"/>
      <c r="L149" s="236"/>
    </row>
    <row r="150" spans="2:12" ht="15.75" hidden="1" customHeight="1" thickBot="1" x14ac:dyDescent="0.3">
      <c r="B150" s="660"/>
      <c r="C150" s="404"/>
      <c r="D150" s="658"/>
      <c r="E150" s="665"/>
      <c r="F150" s="667"/>
      <c r="G150" s="669"/>
      <c r="H150" s="402"/>
      <c r="I150" s="214"/>
      <c r="J150" s="214"/>
      <c r="K150" s="214"/>
      <c r="L150" s="315"/>
    </row>
    <row r="151" spans="2:12" ht="15.75" customHeight="1" x14ac:dyDescent="0.25">
      <c r="B151" s="405"/>
      <c r="C151" s="406"/>
      <c r="D151" s="405"/>
      <c r="E151" s="407"/>
      <c r="F151" s="408"/>
      <c r="G151" s="409"/>
      <c r="H151" s="410"/>
      <c r="I151" s="362"/>
      <c r="J151" s="362"/>
      <c r="K151" s="362"/>
      <c r="L151" s="411"/>
    </row>
    <row r="152" spans="2:12" ht="15.75" customHeight="1" thickBot="1" x14ac:dyDescent="0.3">
      <c r="B152" s="405"/>
      <c r="C152" s="406"/>
      <c r="D152" s="405"/>
      <c r="E152" s="407"/>
      <c r="F152" s="408"/>
      <c r="G152" s="409"/>
      <c r="H152" s="410"/>
      <c r="I152" s="362"/>
      <c r="J152" s="362"/>
      <c r="K152" s="362"/>
      <c r="L152" s="411"/>
    </row>
    <row r="153" spans="2:12" ht="15" customHeight="1" thickBot="1" x14ac:dyDescent="0.3">
      <c r="B153" s="1596" t="s">
        <v>12</v>
      </c>
      <c r="C153" s="1607" t="s">
        <v>80</v>
      </c>
      <c r="D153" s="1450" t="s">
        <v>116</v>
      </c>
      <c r="E153" s="1479">
        <v>43382</v>
      </c>
      <c r="F153" s="1627" t="s">
        <v>203</v>
      </c>
      <c r="G153" s="1434" t="s">
        <v>24</v>
      </c>
      <c r="H153" s="628">
        <v>1008</v>
      </c>
      <c r="I153" s="629">
        <v>5077.6620000000003</v>
      </c>
      <c r="J153" s="629">
        <v>5081.1099999999997</v>
      </c>
      <c r="K153" s="630">
        <f>J153-I153</f>
        <v>3.4479999999994106</v>
      </c>
      <c r="L153" s="633">
        <f t="shared" ref="L153:L162" si="15">K153/I153</f>
        <v>6.7905268212011959E-4</v>
      </c>
    </row>
    <row r="154" spans="2:12" ht="15" customHeight="1" thickBot="1" x14ac:dyDescent="0.3">
      <c r="B154" s="1598"/>
      <c r="C154" s="1687"/>
      <c r="D154" s="1724"/>
      <c r="E154" s="1485"/>
      <c r="F154" s="1693"/>
      <c r="G154" s="1486"/>
      <c r="H154" s="628">
        <v>1005</v>
      </c>
      <c r="I154" s="629">
        <v>3916.38</v>
      </c>
      <c r="J154" s="629">
        <v>3916.38</v>
      </c>
      <c r="K154" s="630">
        <f>J154-I154</f>
        <v>0</v>
      </c>
      <c r="L154" s="633">
        <f t="shared" si="15"/>
        <v>0</v>
      </c>
    </row>
    <row r="155" spans="2:12" x14ac:dyDescent="0.25">
      <c r="B155" s="1725" t="s">
        <v>385</v>
      </c>
      <c r="C155" s="1687"/>
      <c r="D155" s="1480" t="s">
        <v>109</v>
      </c>
      <c r="E155" s="1482" t="s">
        <v>386</v>
      </c>
      <c r="F155" s="1692" t="s">
        <v>387</v>
      </c>
      <c r="G155" s="1442" t="s">
        <v>24</v>
      </c>
      <c r="H155" s="123">
        <v>1012</v>
      </c>
      <c r="I155" s="159">
        <v>4562.55</v>
      </c>
      <c r="J155" s="159">
        <v>4560.5429999999997</v>
      </c>
      <c r="K155" s="437">
        <f>I155-J155</f>
        <v>2.0070000000005166</v>
      </c>
      <c r="L155" s="399">
        <f t="shared" si="15"/>
        <v>4.3988559029501409E-4</v>
      </c>
    </row>
    <row r="156" spans="2:12" x14ac:dyDescent="0.25">
      <c r="B156" s="1573"/>
      <c r="C156" s="1687"/>
      <c r="D156" s="1446"/>
      <c r="E156" s="1626"/>
      <c r="F156" s="1689"/>
      <c r="G156" s="1443"/>
      <c r="H156" s="124">
        <v>1013</v>
      </c>
      <c r="I156" s="160">
        <v>4432.8599999999997</v>
      </c>
      <c r="J156" s="160">
        <v>4443.2539999999999</v>
      </c>
      <c r="K156" s="818">
        <f>I156-J156</f>
        <v>-10.394000000000233</v>
      </c>
      <c r="L156" s="634">
        <f t="shared" si="15"/>
        <v>-2.3447616211656206E-3</v>
      </c>
    </row>
    <row r="157" spans="2:12" x14ac:dyDescent="0.25">
      <c r="B157" s="1573"/>
      <c r="C157" s="1687"/>
      <c r="D157" s="1446"/>
      <c r="E157" s="1626"/>
      <c r="F157" s="1689"/>
      <c r="G157" s="812" t="s">
        <v>61</v>
      </c>
      <c r="H157" s="124">
        <v>1011</v>
      </c>
      <c r="I157" s="160">
        <v>2598.06</v>
      </c>
      <c r="J157" s="160">
        <v>2598.2750000000001</v>
      </c>
      <c r="K157" s="818">
        <f>I157-J157</f>
        <v>-0.21500000000014552</v>
      </c>
      <c r="L157" s="634">
        <f t="shared" si="15"/>
        <v>-8.2754054948748501E-5</v>
      </c>
    </row>
    <row r="158" spans="2:12" ht="15.75" thickBot="1" x14ac:dyDescent="0.3">
      <c r="B158" s="1574"/>
      <c r="C158" s="1687"/>
      <c r="D158" s="1575"/>
      <c r="E158" s="1691"/>
      <c r="F158" s="1690"/>
      <c r="G158" s="816" t="s">
        <v>354</v>
      </c>
      <c r="H158" s="125">
        <v>1010</v>
      </c>
      <c r="I158" s="161">
        <v>403.31</v>
      </c>
      <c r="J158" s="161">
        <v>404.00700000000001</v>
      </c>
      <c r="K158" s="828">
        <f>I158-J158</f>
        <v>-0.69700000000000273</v>
      </c>
      <c r="L158" s="829">
        <f t="shared" si="15"/>
        <v>-1.7281991520170655E-3</v>
      </c>
    </row>
    <row r="159" spans="2:12" ht="15" customHeight="1" thickBot="1" x14ac:dyDescent="0.3">
      <c r="B159" s="380" t="s">
        <v>184</v>
      </c>
      <c r="C159" s="1687"/>
      <c r="D159" s="813" t="s">
        <v>116</v>
      </c>
      <c r="E159" s="627">
        <v>43392</v>
      </c>
      <c r="F159" s="797" t="s">
        <v>35</v>
      </c>
      <c r="G159" s="786" t="s">
        <v>253</v>
      </c>
      <c r="H159" s="628">
        <v>1010</v>
      </c>
      <c r="I159" s="629">
        <v>1176.27</v>
      </c>
      <c r="J159" s="629">
        <v>1177.5250000000001</v>
      </c>
      <c r="K159" s="630">
        <f>J159-I159</f>
        <v>1.2550000000001091</v>
      </c>
      <c r="L159" s="633">
        <f t="shared" si="15"/>
        <v>1.0669319118910702E-3</v>
      </c>
    </row>
    <row r="160" spans="2:12" ht="15" customHeight="1" thickBot="1" x14ac:dyDescent="0.3">
      <c r="B160" s="380" t="s">
        <v>12</v>
      </c>
      <c r="C160" s="1687"/>
      <c r="D160" s="381" t="s">
        <v>116</v>
      </c>
      <c r="E160" s="432">
        <v>43401</v>
      </c>
      <c r="F160" s="825" t="s">
        <v>381</v>
      </c>
      <c r="G160" s="383" t="s">
        <v>24</v>
      </c>
      <c r="H160" s="384">
        <v>1007</v>
      </c>
      <c r="I160" s="433">
        <v>5001.2280000000001</v>
      </c>
      <c r="J160" s="433">
        <v>5001.2280000000001</v>
      </c>
      <c r="K160" s="434">
        <f>J160-I160</f>
        <v>0</v>
      </c>
      <c r="L160" s="581">
        <f t="shared" si="15"/>
        <v>0</v>
      </c>
    </row>
    <row r="161" spans="2:12" ht="28.5" customHeight="1" thickBot="1" x14ac:dyDescent="0.3">
      <c r="B161" s="820" t="s">
        <v>376</v>
      </c>
      <c r="C161" s="1474"/>
      <c r="D161" s="814" t="s">
        <v>109</v>
      </c>
      <c r="E161" s="815" t="s">
        <v>382</v>
      </c>
      <c r="F161" s="817" t="s">
        <v>383</v>
      </c>
      <c r="G161" s="811" t="s">
        <v>336</v>
      </c>
      <c r="H161" s="628" t="s">
        <v>384</v>
      </c>
      <c r="I161" s="433">
        <v>2993.5630000000001</v>
      </c>
      <c r="J161" s="433">
        <v>2984.48</v>
      </c>
      <c r="K161" s="826">
        <f>J161-I161</f>
        <v>-9.0830000000000837</v>
      </c>
      <c r="L161" s="827">
        <f t="shared" si="15"/>
        <v>-3.0341769991144608E-3</v>
      </c>
    </row>
    <row r="162" spans="2:12" ht="15.75" thickBot="1" x14ac:dyDescent="0.3">
      <c r="B162" s="1384" t="s">
        <v>237</v>
      </c>
      <c r="C162" s="1385"/>
      <c r="D162" s="1385"/>
      <c r="E162" s="1385"/>
      <c r="F162" s="1385"/>
      <c r="G162" s="1385"/>
      <c r="H162" s="1433"/>
      <c r="I162" s="194">
        <f>SUM(I153:I161)</f>
        <v>30161.883000000002</v>
      </c>
      <c r="J162" s="194">
        <f>SUM(J153:J161)</f>
        <v>30166.802000000003</v>
      </c>
      <c r="K162" s="823">
        <f>SUM(K153:K161)</f>
        <v>-13.679000000000428</v>
      </c>
      <c r="L162" s="824">
        <f t="shared" si="15"/>
        <v>-4.5351943046793288E-4</v>
      </c>
    </row>
    <row r="163" spans="2:12" s="425" customFormat="1" ht="15.75" thickBot="1" x14ac:dyDescent="0.3">
      <c r="B163" s="675"/>
      <c r="C163" s="675"/>
      <c r="D163" s="675"/>
      <c r="E163" s="675"/>
      <c r="F163" s="675"/>
      <c r="G163" s="675"/>
      <c r="H163" s="675"/>
      <c r="I163" s="326"/>
      <c r="J163" s="326"/>
      <c r="K163" s="326"/>
      <c r="L163" s="353"/>
    </row>
    <row r="164" spans="2:12" s="425" customFormat="1" ht="15.75" customHeight="1" thickBot="1" x14ac:dyDescent="0.3">
      <c r="B164" s="1694" t="s">
        <v>376</v>
      </c>
      <c r="C164" s="1473" t="s">
        <v>81</v>
      </c>
      <c r="D164" s="1726" t="s">
        <v>109</v>
      </c>
      <c r="E164" s="1482" t="s">
        <v>390</v>
      </c>
      <c r="F164" s="1692" t="s">
        <v>389</v>
      </c>
      <c r="G164" s="1629" t="s">
        <v>336</v>
      </c>
      <c r="H164" s="609">
        <v>1001</v>
      </c>
      <c r="I164" s="821">
        <v>1033.5</v>
      </c>
      <c r="J164" s="821">
        <v>1036.835</v>
      </c>
      <c r="K164" s="834">
        <f>I164-J164</f>
        <v>-3.3350000000000364</v>
      </c>
      <c r="L164" s="645">
        <f t="shared" ref="L164:L173" si="16">K164/I164</f>
        <v>-3.2268988872762808E-3</v>
      </c>
    </row>
    <row r="165" spans="2:12" s="425" customFormat="1" ht="15.75" thickBot="1" x14ac:dyDescent="0.3">
      <c r="B165" s="1695"/>
      <c r="C165" s="1474"/>
      <c r="D165" s="1639"/>
      <c r="E165" s="1691"/>
      <c r="F165" s="1690"/>
      <c r="G165" s="1727"/>
      <c r="H165" s="642">
        <v>1002</v>
      </c>
      <c r="I165" s="647">
        <v>1950</v>
      </c>
      <c r="J165" s="647">
        <v>1955.886</v>
      </c>
      <c r="K165" s="834">
        <f>I165-J165</f>
        <v>-5.8859999999999673</v>
      </c>
      <c r="L165" s="649">
        <f t="shared" si="16"/>
        <v>-3.0184615384615215E-3</v>
      </c>
    </row>
    <row r="166" spans="2:12" ht="15" customHeight="1" thickBot="1" x14ac:dyDescent="0.3">
      <c r="B166" s="1684" t="s">
        <v>331</v>
      </c>
      <c r="C166" s="1474"/>
      <c r="D166" s="1450" t="s">
        <v>109</v>
      </c>
      <c r="E166" s="1479" t="s">
        <v>391</v>
      </c>
      <c r="F166" s="1627" t="s">
        <v>88</v>
      </c>
      <c r="G166" s="1442" t="s">
        <v>24</v>
      </c>
      <c r="H166" s="609">
        <v>1004</v>
      </c>
      <c r="I166" s="821">
        <v>2438.06</v>
      </c>
      <c r="J166" s="821">
        <v>2448.48</v>
      </c>
      <c r="K166" s="834">
        <f>I166-J166</f>
        <v>-10.420000000000073</v>
      </c>
      <c r="L166" s="645">
        <f t="shared" si="16"/>
        <v>-4.2738898960649344E-3</v>
      </c>
    </row>
    <row r="167" spans="2:12" ht="15" customHeight="1" thickBot="1" x14ac:dyDescent="0.3">
      <c r="B167" s="1685"/>
      <c r="C167" s="1474"/>
      <c r="D167" s="1451"/>
      <c r="E167" s="1458"/>
      <c r="F167" s="1628"/>
      <c r="G167" s="1443"/>
      <c r="H167" s="830">
        <v>1008</v>
      </c>
      <c r="I167" s="832">
        <v>5040.46</v>
      </c>
      <c r="J167" s="832">
        <v>5056.6970000000001</v>
      </c>
      <c r="K167" s="834">
        <f>I167-J167</f>
        <v>-16.23700000000008</v>
      </c>
      <c r="L167" s="645">
        <f t="shared" si="16"/>
        <v>-3.2213329735778242E-3</v>
      </c>
    </row>
    <row r="168" spans="2:12" ht="15" customHeight="1" thickBot="1" x14ac:dyDescent="0.3">
      <c r="B168" s="1686"/>
      <c r="C168" s="1474"/>
      <c r="D168" s="1451"/>
      <c r="E168" s="1458"/>
      <c r="F168" s="1628"/>
      <c r="G168" s="819" t="s">
        <v>354</v>
      </c>
      <c r="H168" s="651">
        <v>1010</v>
      </c>
      <c r="I168" s="822">
        <v>394.5</v>
      </c>
      <c r="J168" s="822">
        <v>394.02300000000002</v>
      </c>
      <c r="K168" s="833">
        <f>I168-J168</f>
        <v>0.47699999999997544</v>
      </c>
      <c r="L168" s="653">
        <f t="shared" si="16"/>
        <v>1.2091254752851089E-3</v>
      </c>
    </row>
    <row r="169" spans="2:12" s="425" customFormat="1" ht="15.75" customHeight="1" thickBot="1" x14ac:dyDescent="0.3">
      <c r="B169" s="1684" t="s">
        <v>12</v>
      </c>
      <c r="C169" s="1474"/>
      <c r="D169" s="1450" t="s">
        <v>116</v>
      </c>
      <c r="E169" s="1437">
        <v>43421</v>
      </c>
      <c r="F169" s="1434" t="s">
        <v>388</v>
      </c>
      <c r="G169" s="1434" t="s">
        <v>24</v>
      </c>
      <c r="H169" s="609">
        <v>1001</v>
      </c>
      <c r="I169" s="159">
        <v>993.07</v>
      </c>
      <c r="J169" s="159">
        <v>993.35500000000002</v>
      </c>
      <c r="K169" s="245">
        <f>J169-I169</f>
        <v>0.28499999999996817</v>
      </c>
      <c r="L169" s="645">
        <f t="shared" si="16"/>
        <v>2.8698883260995517E-4</v>
      </c>
    </row>
    <row r="170" spans="2:12" s="425" customFormat="1" ht="15.75" thickBot="1" x14ac:dyDescent="0.3">
      <c r="B170" s="1685"/>
      <c r="C170" s="1474"/>
      <c r="D170" s="1451"/>
      <c r="E170" s="1438"/>
      <c r="F170" s="1435"/>
      <c r="G170" s="1435"/>
      <c r="H170" s="830">
        <v>1004</v>
      </c>
      <c r="I170" s="172">
        <v>2919.953</v>
      </c>
      <c r="J170" s="172">
        <v>2913.6060000000002</v>
      </c>
      <c r="K170" s="200">
        <f>J170-I170</f>
        <v>-6.3469999999997526</v>
      </c>
      <c r="L170" s="645">
        <f t="shared" si="16"/>
        <v>-2.1736651240618437E-3</v>
      </c>
    </row>
    <row r="171" spans="2:12" s="425" customFormat="1" x14ac:dyDescent="0.25">
      <c r="B171" s="1685"/>
      <c r="C171" s="1474"/>
      <c r="D171" s="1451"/>
      <c r="E171" s="1438"/>
      <c r="F171" s="1435"/>
      <c r="G171" s="1436"/>
      <c r="H171" s="830">
        <v>1006</v>
      </c>
      <c r="I171" s="172">
        <v>1112.6489999999999</v>
      </c>
      <c r="J171" s="172">
        <v>1112.6489999999999</v>
      </c>
      <c r="K171" s="369">
        <f>J171-I171</f>
        <v>0</v>
      </c>
      <c r="L171" s="645">
        <f t="shared" si="16"/>
        <v>0</v>
      </c>
    </row>
    <row r="172" spans="2:12" s="425" customFormat="1" x14ac:dyDescent="0.25">
      <c r="B172" s="1685"/>
      <c r="C172" s="1474"/>
      <c r="D172" s="1451"/>
      <c r="E172" s="1438"/>
      <c r="F172" s="1435"/>
      <c r="G172" s="252" t="s">
        <v>201</v>
      </c>
      <c r="H172" s="636">
        <v>1003</v>
      </c>
      <c r="I172" s="160">
        <v>749.27</v>
      </c>
      <c r="J172" s="160">
        <v>747.95799999999997</v>
      </c>
      <c r="K172" s="200">
        <f>J172-I172</f>
        <v>-1.3120000000000118</v>
      </c>
      <c r="L172" s="831">
        <f t="shared" si="16"/>
        <v>-1.7510376766719765E-3</v>
      </c>
    </row>
    <row r="173" spans="2:12" s="425" customFormat="1" ht="15.75" thickBot="1" x14ac:dyDescent="0.3">
      <c r="B173" s="1686"/>
      <c r="C173" s="1474"/>
      <c r="D173" s="1451"/>
      <c r="E173" s="1438"/>
      <c r="F173" s="1435"/>
      <c r="G173" s="835" t="s">
        <v>23</v>
      </c>
      <c r="H173" s="651">
        <v>1009</v>
      </c>
      <c r="I173" s="837">
        <v>1000.298</v>
      </c>
      <c r="J173" s="837">
        <v>1000.298</v>
      </c>
      <c r="K173" s="652">
        <f>I173-J173</f>
        <v>0</v>
      </c>
      <c r="L173" s="653">
        <f t="shared" si="16"/>
        <v>0</v>
      </c>
    </row>
    <row r="174" spans="2:12" s="425" customFormat="1" ht="15" customHeight="1" x14ac:dyDescent="0.25">
      <c r="B174" s="1684" t="s">
        <v>184</v>
      </c>
      <c r="C174" s="1474"/>
      <c r="D174" s="1480" t="s">
        <v>109</v>
      </c>
      <c r="E174" s="1601" t="s">
        <v>393</v>
      </c>
      <c r="F174" s="1442" t="s">
        <v>392</v>
      </c>
      <c r="G174" s="1442" t="s">
        <v>24</v>
      </c>
      <c r="H174" s="609">
        <v>1003</v>
      </c>
      <c r="I174" s="159">
        <v>841.59</v>
      </c>
      <c r="J174" s="159">
        <v>840.72</v>
      </c>
      <c r="K174" s="245">
        <f>I174-J174</f>
        <v>0.87000000000000455</v>
      </c>
      <c r="L174" s="645">
        <f>K174/J174</f>
        <v>1.0348272908935253E-3</v>
      </c>
    </row>
    <row r="175" spans="2:12" s="425" customFormat="1" ht="15" customHeight="1" x14ac:dyDescent="0.25">
      <c r="B175" s="1685"/>
      <c r="C175" s="1474"/>
      <c r="D175" s="1446"/>
      <c r="E175" s="1602"/>
      <c r="F175" s="1443"/>
      <c r="G175" s="1443"/>
      <c r="H175" s="115">
        <v>1004</v>
      </c>
      <c r="I175" s="115">
        <v>2884.28</v>
      </c>
      <c r="J175" s="115">
        <v>2883.42</v>
      </c>
      <c r="K175" s="423">
        <f>I175-J175</f>
        <v>0.86000000000012733</v>
      </c>
      <c r="L175" s="840">
        <f>K175/J175</f>
        <v>2.9825693100558621E-4</v>
      </c>
    </row>
    <row r="176" spans="2:12" s="425" customFormat="1" ht="15" customHeight="1" thickBot="1" x14ac:dyDescent="0.3">
      <c r="B176" s="1686"/>
      <c r="C176" s="1478"/>
      <c r="D176" s="1575"/>
      <c r="E176" s="1603"/>
      <c r="F176" s="1600"/>
      <c r="G176" s="836" t="s">
        <v>354</v>
      </c>
      <c r="H176" s="841">
        <v>1010</v>
      </c>
      <c r="I176" s="842">
        <v>198.59</v>
      </c>
      <c r="J176" s="842">
        <v>198.77600000000001</v>
      </c>
      <c r="K176" s="843">
        <f>I176-J176</f>
        <v>-0.18600000000000705</v>
      </c>
      <c r="L176" s="479">
        <f>K176/J176</f>
        <v>-9.3572664708016582E-4</v>
      </c>
    </row>
    <row r="177" spans="2:12 16384:16384" ht="15.75" thickBot="1" x14ac:dyDescent="0.3">
      <c r="B177" s="1713" t="s">
        <v>242</v>
      </c>
      <c r="C177" s="1714"/>
      <c r="D177" s="1714"/>
      <c r="E177" s="1714"/>
      <c r="F177" s="1714"/>
      <c r="G177" s="1714"/>
      <c r="H177" s="1728"/>
      <c r="I177" s="194">
        <f>SUM(I164:I176)</f>
        <v>21556.219999999998</v>
      </c>
      <c r="J177" s="194">
        <f>SUM(J164:J176)</f>
        <v>21582.702999999998</v>
      </c>
      <c r="K177" s="823">
        <f>SUM(K164:K174)</f>
        <v>-41.904999999999973</v>
      </c>
      <c r="L177" s="253">
        <f>K177/I177</f>
        <v>-1.9439864688707007E-3</v>
      </c>
    </row>
    <row r="178" spans="2:12 16384:16384" x14ac:dyDescent="0.25">
      <c r="B178" s="464"/>
      <c r="C178" s="465"/>
      <c r="D178" s="466"/>
      <c r="E178" s="467"/>
      <c r="F178" s="466"/>
      <c r="G178" s="466"/>
      <c r="H178" s="468"/>
      <c r="I178" s="326"/>
      <c r="J178" s="326"/>
      <c r="K178" s="352"/>
      <c r="L178" s="469"/>
    </row>
    <row r="179" spans="2:12 16384:16384" ht="15.75" thickBot="1" x14ac:dyDescent="0.3">
      <c r="B179" s="464"/>
      <c r="C179" s="465"/>
      <c r="D179" s="466"/>
      <c r="E179" s="467"/>
      <c r="F179" s="466"/>
      <c r="G179" s="466"/>
      <c r="H179" s="468"/>
      <c r="I179" s="326"/>
      <c r="J179" s="326"/>
      <c r="K179" s="352"/>
      <c r="L179" s="469"/>
    </row>
    <row r="180" spans="2:12 16384:16384" x14ac:dyDescent="0.25">
      <c r="B180" s="1684" t="s">
        <v>12</v>
      </c>
      <c r="C180" s="1607" t="s">
        <v>321</v>
      </c>
      <c r="D180" s="1463" t="s">
        <v>116</v>
      </c>
      <c r="E180" s="1479">
        <v>76314</v>
      </c>
      <c r="F180" s="1434" t="s">
        <v>203</v>
      </c>
      <c r="G180" s="1434" t="s">
        <v>24</v>
      </c>
      <c r="H180" s="123">
        <v>1002</v>
      </c>
      <c r="I180" s="159">
        <v>930.70600000000002</v>
      </c>
      <c r="J180" s="159">
        <v>930.70600000000002</v>
      </c>
      <c r="K180" s="245">
        <f>J180-I180</f>
        <v>0</v>
      </c>
      <c r="L180" s="272">
        <f>K180/J180</f>
        <v>0</v>
      </c>
      <c r="XFD180" s="187"/>
    </row>
    <row r="181" spans="2:12 16384:16384" s="425" customFormat="1" ht="15.75" thickBot="1" x14ac:dyDescent="0.3">
      <c r="B181" s="1685"/>
      <c r="C181" s="1608"/>
      <c r="D181" s="1484"/>
      <c r="E181" s="1485"/>
      <c r="F181" s="1486"/>
      <c r="G181" s="1486"/>
      <c r="H181" s="125">
        <v>1013</v>
      </c>
      <c r="I181" s="161">
        <v>5069.3900000000003</v>
      </c>
      <c r="J181" s="161">
        <v>5074.3289999999997</v>
      </c>
      <c r="K181" s="385">
        <f>J181-I181</f>
        <v>4.9389999999993961</v>
      </c>
      <c r="L181" s="386">
        <f>K181/J181</f>
        <v>9.7333066105871266E-4</v>
      </c>
      <c r="XFD181" s="326"/>
    </row>
    <row r="182" spans="2:12 16384:16384" s="425" customFormat="1" x14ac:dyDescent="0.25">
      <c r="B182" s="1684" t="s">
        <v>397</v>
      </c>
      <c r="C182" s="1608"/>
      <c r="D182" s="1463" t="s">
        <v>109</v>
      </c>
      <c r="E182" s="1479" t="s">
        <v>398</v>
      </c>
      <c r="F182" s="1434" t="s">
        <v>369</v>
      </c>
      <c r="G182" s="838" t="s">
        <v>260</v>
      </c>
      <c r="H182" s="123">
        <v>1002</v>
      </c>
      <c r="I182" s="159">
        <v>2493.7399999999998</v>
      </c>
      <c r="J182" s="159">
        <v>2493.578</v>
      </c>
      <c r="K182" s="844">
        <f t="shared" ref="K182:K187" si="17">I182-J182</f>
        <v>0.16199999999980719</v>
      </c>
      <c r="L182" s="845">
        <f>K182/J182</f>
        <v>6.496688693909201E-5</v>
      </c>
      <c r="XFD182" s="326"/>
    </row>
    <row r="183" spans="2:12 16384:16384" s="425" customFormat="1" x14ac:dyDescent="0.25">
      <c r="B183" s="1685"/>
      <c r="C183" s="1608"/>
      <c r="D183" s="1464"/>
      <c r="E183" s="1458"/>
      <c r="F183" s="1435"/>
      <c r="G183" s="1443" t="s">
        <v>396</v>
      </c>
      <c r="H183" s="124">
        <v>1003</v>
      </c>
      <c r="I183" s="160">
        <v>799.26</v>
      </c>
      <c r="J183" s="160">
        <v>799.28399999999999</v>
      </c>
      <c r="K183" s="846">
        <f t="shared" si="17"/>
        <v>-2.4000000000000909E-2</v>
      </c>
      <c r="L183" s="847">
        <f>K183/J183</f>
        <v>-3.0026874052277926E-5</v>
      </c>
      <c r="XFD183" s="326"/>
    </row>
    <row r="184" spans="2:12 16384:16384" s="425" customFormat="1" x14ac:dyDescent="0.25">
      <c r="B184" s="1685"/>
      <c r="C184" s="1608"/>
      <c r="D184" s="1464"/>
      <c r="E184" s="1458"/>
      <c r="F184" s="1435"/>
      <c r="G184" s="1443"/>
      <c r="H184" s="124">
        <v>1004</v>
      </c>
      <c r="I184" s="160">
        <v>66.83</v>
      </c>
      <c r="J184" s="160">
        <v>66.83</v>
      </c>
      <c r="K184" s="505">
        <f t="shared" si="17"/>
        <v>0</v>
      </c>
      <c r="L184" s="506">
        <f>K184/J184</f>
        <v>0</v>
      </c>
      <c r="XFD184" s="326"/>
    </row>
    <row r="185" spans="2:12 16384:16384" s="425" customFormat="1" ht="15.75" thickBot="1" x14ac:dyDescent="0.3">
      <c r="B185" s="1686"/>
      <c r="C185" s="1608"/>
      <c r="D185" s="1464"/>
      <c r="E185" s="1458"/>
      <c r="F185" s="1435"/>
      <c r="G185" s="1460"/>
      <c r="H185" s="234">
        <v>1011</v>
      </c>
      <c r="I185" s="235">
        <v>2385.2170000000001</v>
      </c>
      <c r="J185" s="235">
        <v>2385.2170000000001</v>
      </c>
      <c r="K185" s="505">
        <f t="shared" si="17"/>
        <v>0</v>
      </c>
      <c r="L185" s="506">
        <f>K185/J185</f>
        <v>0</v>
      </c>
      <c r="XFD185" s="326"/>
    </row>
    <row r="186" spans="2:12 16384:16384" s="425" customFormat="1" x14ac:dyDescent="0.25">
      <c r="B186" s="1684" t="s">
        <v>189</v>
      </c>
      <c r="C186" s="1608"/>
      <c r="D186" s="1463" t="s">
        <v>109</v>
      </c>
      <c r="E186" s="1479" t="s">
        <v>399</v>
      </c>
      <c r="F186" s="1434" t="s">
        <v>392</v>
      </c>
      <c r="G186" s="1434" t="s">
        <v>24</v>
      </c>
      <c r="H186" s="123">
        <v>1006</v>
      </c>
      <c r="I186" s="159">
        <v>625.96</v>
      </c>
      <c r="J186" s="159">
        <v>628.93399999999997</v>
      </c>
      <c r="K186" s="245">
        <f t="shared" si="17"/>
        <v>-2.9739999999999327</v>
      </c>
      <c r="L186" s="272">
        <f>K186/J186</f>
        <v>-4.7286360731013631E-3</v>
      </c>
      <c r="XFD186" s="326"/>
    </row>
    <row r="187" spans="2:12 16384:16384" s="425" customFormat="1" ht="15.75" thickBot="1" x14ac:dyDescent="0.3">
      <c r="B187" s="1686"/>
      <c r="C187" s="1608"/>
      <c r="D187" s="1464"/>
      <c r="E187" s="1458"/>
      <c r="F187" s="1435"/>
      <c r="G187" s="1435"/>
      <c r="H187" s="234">
        <v>1010</v>
      </c>
      <c r="I187" s="235">
        <v>373.13</v>
      </c>
      <c r="J187" s="235">
        <v>373.13</v>
      </c>
      <c r="K187" s="505">
        <f t="shared" si="17"/>
        <v>0</v>
      </c>
      <c r="L187" s="506">
        <f>K187/J187</f>
        <v>0</v>
      </c>
      <c r="XFD187" s="326"/>
    </row>
    <row r="188" spans="2:12 16384:16384" ht="12.75" customHeight="1" x14ac:dyDescent="0.25">
      <c r="B188" s="1684" t="s">
        <v>12</v>
      </c>
      <c r="C188" s="1608"/>
      <c r="D188" s="1480" t="s">
        <v>116</v>
      </c>
      <c r="E188" s="1482">
        <v>43455</v>
      </c>
      <c r="F188" s="1442" t="s">
        <v>394</v>
      </c>
      <c r="G188" s="1442" t="s">
        <v>24</v>
      </c>
      <c r="H188" s="123">
        <v>1002</v>
      </c>
      <c r="I188" s="159">
        <v>411.2</v>
      </c>
      <c r="J188" s="159">
        <v>411.2</v>
      </c>
      <c r="K188" s="245">
        <f t="shared" ref="K188:K194" si="18">J188-I188</f>
        <v>0</v>
      </c>
      <c r="L188" s="272">
        <f>K188/J188</f>
        <v>0</v>
      </c>
    </row>
    <row r="189" spans="2:12 16384:16384" ht="15.75" customHeight="1" x14ac:dyDescent="0.25">
      <c r="B189" s="1685"/>
      <c r="C189" s="1608"/>
      <c r="D189" s="1446"/>
      <c r="E189" s="1626"/>
      <c r="F189" s="1443"/>
      <c r="G189" s="1443"/>
      <c r="H189" s="124">
        <v>1005</v>
      </c>
      <c r="I189" s="160">
        <v>4867.259</v>
      </c>
      <c r="J189" s="160">
        <v>4887.0029999999997</v>
      </c>
      <c r="K189" s="369">
        <f t="shared" si="18"/>
        <v>19.743999999999687</v>
      </c>
      <c r="L189" s="379">
        <f>K189/J189</f>
        <v>4.0401039246343185E-3</v>
      </c>
    </row>
    <row r="190" spans="2:12 16384:16384" ht="15.75" customHeight="1" x14ac:dyDescent="0.25">
      <c r="B190" s="1685"/>
      <c r="C190" s="1608"/>
      <c r="D190" s="1446"/>
      <c r="E190" s="1626"/>
      <c r="F190" s="1443"/>
      <c r="G190" s="1443"/>
      <c r="H190" s="124">
        <v>1008</v>
      </c>
      <c r="I190" s="160">
        <v>5058.9219999999996</v>
      </c>
      <c r="J190" s="160">
        <v>5060.8370000000004</v>
      </c>
      <c r="K190" s="369">
        <f t="shared" si="18"/>
        <v>1.9150000000008731</v>
      </c>
      <c r="L190" s="379">
        <f>K190/J190</f>
        <v>3.7839590565767538E-4</v>
      </c>
    </row>
    <row r="191" spans="2:12 16384:16384" ht="15.75" customHeight="1" x14ac:dyDescent="0.25">
      <c r="B191" s="1685"/>
      <c r="C191" s="1608"/>
      <c r="D191" s="1446"/>
      <c r="E191" s="1626"/>
      <c r="F191" s="1443"/>
      <c r="G191" s="1443"/>
      <c r="H191" s="124">
        <v>1012</v>
      </c>
      <c r="I191" s="160">
        <v>4664.28</v>
      </c>
      <c r="J191" s="160">
        <v>4685.6289999999999</v>
      </c>
      <c r="K191" s="369">
        <f t="shared" si="18"/>
        <v>21.34900000000016</v>
      </c>
      <c r="L191" s="379">
        <f>K191/J191</f>
        <v>4.5562719540962722E-3</v>
      </c>
    </row>
    <row r="192" spans="2:12 16384:16384" ht="15.75" customHeight="1" thickBot="1" x14ac:dyDescent="0.3">
      <c r="B192" s="1686"/>
      <c r="C192" s="1608"/>
      <c r="D192" s="1575"/>
      <c r="E192" s="1691"/>
      <c r="F192" s="1600"/>
      <c r="G192" s="839" t="s">
        <v>23</v>
      </c>
      <c r="H192" s="125">
        <v>1009</v>
      </c>
      <c r="I192" s="161">
        <v>1002.386</v>
      </c>
      <c r="J192" s="161">
        <v>1002.386</v>
      </c>
      <c r="K192" s="385">
        <f t="shared" si="18"/>
        <v>0</v>
      </c>
      <c r="L192" s="386">
        <f>K192/J192</f>
        <v>0</v>
      </c>
    </row>
    <row r="193" spans="2:12" x14ac:dyDescent="0.25">
      <c r="B193" s="1694" t="s">
        <v>12</v>
      </c>
      <c r="C193" s="1608"/>
      <c r="D193" s="1465" t="s">
        <v>116</v>
      </c>
      <c r="E193" s="1459">
        <v>43462</v>
      </c>
      <c r="F193" s="1436" t="s">
        <v>395</v>
      </c>
      <c r="G193" s="1435" t="s">
        <v>24</v>
      </c>
      <c r="H193" s="131">
        <v>1002</v>
      </c>
      <c r="I193" s="172">
        <v>1704.87</v>
      </c>
      <c r="J193" s="172">
        <v>1711.7840000000001</v>
      </c>
      <c r="K193" s="423">
        <f t="shared" si="18"/>
        <v>6.9140000000002146</v>
      </c>
      <c r="L193" s="424">
        <f>K193/I193</f>
        <v>4.0554411773332955E-3</v>
      </c>
    </row>
    <row r="194" spans="2:12" s="425" customFormat="1" ht="15.75" thickBot="1" x14ac:dyDescent="0.3">
      <c r="B194" s="1695"/>
      <c r="C194" s="1609"/>
      <c r="D194" s="1575"/>
      <c r="E194" s="1691"/>
      <c r="F194" s="1600"/>
      <c r="G194" s="1486"/>
      <c r="H194" s="125">
        <v>1003</v>
      </c>
      <c r="I194" s="161">
        <v>295.42899999999997</v>
      </c>
      <c r="J194" s="161">
        <v>295.42899999999997</v>
      </c>
      <c r="K194" s="385">
        <f t="shared" si="18"/>
        <v>0</v>
      </c>
      <c r="L194" s="386">
        <f>K194/I194</f>
        <v>0</v>
      </c>
    </row>
    <row r="195" spans="2:12" ht="15.75" hidden="1" customHeight="1" thickBot="1" x14ac:dyDescent="0.3">
      <c r="B195" s="451"/>
      <c r="C195" s="450"/>
      <c r="D195" s="446"/>
      <c r="E195" s="447"/>
      <c r="F195" s="448"/>
      <c r="G195" s="448"/>
      <c r="H195" s="502"/>
      <c r="I195" s="172"/>
      <c r="J195" s="172"/>
      <c r="K195" s="172"/>
      <c r="L195" s="501"/>
    </row>
    <row r="196" spans="2:12" ht="15.75" hidden="1" customHeight="1" thickBot="1" x14ac:dyDescent="0.3">
      <c r="B196" s="699"/>
      <c r="C196" s="450"/>
      <c r="D196" s="446"/>
      <c r="E196" s="447"/>
      <c r="F196" s="448"/>
      <c r="G196" s="448"/>
      <c r="H196" s="234"/>
      <c r="I196" s="235"/>
      <c r="J196" s="235"/>
      <c r="K196" s="235"/>
      <c r="L196" s="848"/>
    </row>
    <row r="197" spans="2:12" s="425" customFormat="1" ht="15.75" thickBot="1" x14ac:dyDescent="0.3">
      <c r="B197" s="1469" t="s">
        <v>248</v>
      </c>
      <c r="C197" s="1470"/>
      <c r="D197" s="1470"/>
      <c r="E197" s="1470"/>
      <c r="F197" s="1470"/>
      <c r="G197" s="1470"/>
      <c r="H197" s="1470"/>
      <c r="I197" s="163">
        <f>SUM(I180:I194)</f>
        <v>30748.578999999994</v>
      </c>
      <c r="J197" s="163">
        <f>SUM(J180:J194)</f>
        <v>30806.275999999998</v>
      </c>
      <c r="K197" s="163">
        <f>SUM(K180:K194)</f>
        <v>52.025000000000205</v>
      </c>
      <c r="L197" s="220">
        <f>K197/I197</f>
        <v>1.6919481059596351E-3</v>
      </c>
    </row>
    <row r="198" spans="2:12" s="425" customFormat="1" x14ac:dyDescent="0.25"/>
    <row r="199" spans="2:12" s="425" customFormat="1" x14ac:dyDescent="0.25"/>
    <row r="200" spans="2:12" s="425" customFormat="1" x14ac:dyDescent="0.25"/>
    <row r="201" spans="2:12" s="425" customFormat="1" x14ac:dyDescent="0.25"/>
  </sheetData>
  <mergeCells count="236">
    <mergeCell ref="D133:D134"/>
    <mergeCell ref="E133:E134"/>
    <mergeCell ref="F133:F134"/>
    <mergeCell ref="F126:F127"/>
    <mergeCell ref="B128:B129"/>
    <mergeCell ref="D128:D129"/>
    <mergeCell ref="E128:E129"/>
    <mergeCell ref="F128:F129"/>
    <mergeCell ref="G128:G129"/>
    <mergeCell ref="B76:B80"/>
    <mergeCell ref="D76:D80"/>
    <mergeCell ref="E76:E80"/>
    <mergeCell ref="F76:F80"/>
    <mergeCell ref="G77:G80"/>
    <mergeCell ref="G84:G85"/>
    <mergeCell ref="B84:B88"/>
    <mergeCell ref="B93:H93"/>
    <mergeCell ref="C95:C106"/>
    <mergeCell ref="B103:B106"/>
    <mergeCell ref="D103:D106"/>
    <mergeCell ref="E103:E106"/>
    <mergeCell ref="G81:G83"/>
    <mergeCell ref="D84:D88"/>
    <mergeCell ref="E84:E88"/>
    <mergeCell ref="F84:F88"/>
    <mergeCell ref="C18:C27"/>
    <mergeCell ref="E21:E25"/>
    <mergeCell ref="F21:F25"/>
    <mergeCell ref="G21:G23"/>
    <mergeCell ref="B197:H197"/>
    <mergeCell ref="F193:F194"/>
    <mergeCell ref="B177:H177"/>
    <mergeCell ref="B180:B181"/>
    <mergeCell ref="C180:C194"/>
    <mergeCell ref="D180:D181"/>
    <mergeCell ref="E180:E181"/>
    <mergeCell ref="F180:F181"/>
    <mergeCell ref="G180:G181"/>
    <mergeCell ref="B193:B194"/>
    <mergeCell ref="D193:D194"/>
    <mergeCell ref="E193:E194"/>
    <mergeCell ref="G53:G54"/>
    <mergeCell ref="B55:B59"/>
    <mergeCell ref="D55:D59"/>
    <mergeCell ref="E55:E59"/>
    <mergeCell ref="F55:F59"/>
    <mergeCell ref="G55:G56"/>
    <mergeCell ref="G58:G59"/>
    <mergeCell ref="B100:B102"/>
    <mergeCell ref="B166:B168"/>
    <mergeCell ref="D166:D168"/>
    <mergeCell ref="E166:E168"/>
    <mergeCell ref="F166:F168"/>
    <mergeCell ref="G169:G171"/>
    <mergeCell ref="B164:B165"/>
    <mergeCell ref="D164:D165"/>
    <mergeCell ref="E164:E165"/>
    <mergeCell ref="F164:F165"/>
    <mergeCell ref="G164:G165"/>
    <mergeCell ref="G174:G175"/>
    <mergeCell ref="B174:B176"/>
    <mergeCell ref="C164:C176"/>
    <mergeCell ref="D174:D176"/>
    <mergeCell ref="E174:E176"/>
    <mergeCell ref="F174:F176"/>
    <mergeCell ref="B144:H144"/>
    <mergeCell ref="B146:B149"/>
    <mergeCell ref="D146:D149"/>
    <mergeCell ref="E146:E149"/>
    <mergeCell ref="F146:F149"/>
    <mergeCell ref="C153:C161"/>
    <mergeCell ref="D153:D154"/>
    <mergeCell ref="E153:E154"/>
    <mergeCell ref="B155:B158"/>
    <mergeCell ref="F153:F154"/>
    <mergeCell ref="G153:G154"/>
    <mergeCell ref="B153:B154"/>
    <mergeCell ref="D155:D158"/>
    <mergeCell ref="E155:E158"/>
    <mergeCell ref="F155:F158"/>
    <mergeCell ref="G155:G156"/>
    <mergeCell ref="G166:G167"/>
    <mergeCell ref="B162:H162"/>
    <mergeCell ref="O110:O114"/>
    <mergeCell ref="B115:B118"/>
    <mergeCell ref="D115:D118"/>
    <mergeCell ref="E115:E118"/>
    <mergeCell ref="F115:F118"/>
    <mergeCell ref="G116:G117"/>
    <mergeCell ref="B136:H136"/>
    <mergeCell ref="B139:B141"/>
    <mergeCell ref="C139:C143"/>
    <mergeCell ref="D139:D141"/>
    <mergeCell ref="E139:E141"/>
    <mergeCell ref="F139:F141"/>
    <mergeCell ref="G139:G141"/>
    <mergeCell ref="B142:B143"/>
    <mergeCell ref="D142:D143"/>
    <mergeCell ref="E142:E143"/>
    <mergeCell ref="F142:F143"/>
    <mergeCell ref="B130:B132"/>
    <mergeCell ref="D130:D132"/>
    <mergeCell ref="E130:E132"/>
    <mergeCell ref="F130:F132"/>
    <mergeCell ref="G130:G131"/>
    <mergeCell ref="C123:C135"/>
    <mergeCell ref="B133:B134"/>
    <mergeCell ref="N110:N114"/>
    <mergeCell ref="G110:G111"/>
    <mergeCell ref="G112:G114"/>
    <mergeCell ref="D123:D125"/>
    <mergeCell ref="E123:E125"/>
    <mergeCell ref="F123:F125"/>
    <mergeCell ref="G123:G125"/>
    <mergeCell ref="B126:B127"/>
    <mergeCell ref="D126:D127"/>
    <mergeCell ref="E126:E127"/>
    <mergeCell ref="B120:H120"/>
    <mergeCell ref="B123:B125"/>
    <mergeCell ref="B107:H107"/>
    <mergeCell ref="B109:H109"/>
    <mergeCell ref="B110:B114"/>
    <mergeCell ref="C110:C119"/>
    <mergeCell ref="D110:D114"/>
    <mergeCell ref="E110:E114"/>
    <mergeCell ref="F110:F114"/>
    <mergeCell ref="F103:F106"/>
    <mergeCell ref="F95:F98"/>
    <mergeCell ref="G95:G98"/>
    <mergeCell ref="B95:B98"/>
    <mergeCell ref="D95:D98"/>
    <mergeCell ref="E95:E98"/>
    <mergeCell ref="D100:D102"/>
    <mergeCell ref="E100:E102"/>
    <mergeCell ref="F100:F102"/>
    <mergeCell ref="G100:G101"/>
    <mergeCell ref="D51:D54"/>
    <mergeCell ref="E51:E54"/>
    <mergeCell ref="F51:F54"/>
    <mergeCell ref="G51:G52"/>
    <mergeCell ref="G74:G75"/>
    <mergeCell ref="E65:E71"/>
    <mergeCell ref="F65:F71"/>
    <mergeCell ref="B72:H72"/>
    <mergeCell ref="B74:B75"/>
    <mergeCell ref="C74:C92"/>
    <mergeCell ref="D74:D75"/>
    <mergeCell ref="E74:E75"/>
    <mergeCell ref="F74:F75"/>
    <mergeCell ref="B65:B71"/>
    <mergeCell ref="D65:D71"/>
    <mergeCell ref="B89:B92"/>
    <mergeCell ref="D89:D92"/>
    <mergeCell ref="E89:E92"/>
    <mergeCell ref="F89:F92"/>
    <mergeCell ref="G89:G92"/>
    <mergeCell ref="B81:B83"/>
    <mergeCell ref="D81:D83"/>
    <mergeCell ref="E81:E83"/>
    <mergeCell ref="F81:F83"/>
    <mergeCell ref="F31:F36"/>
    <mergeCell ref="G37:G38"/>
    <mergeCell ref="B21:B25"/>
    <mergeCell ref="D21:D25"/>
    <mergeCell ref="F60:F64"/>
    <mergeCell ref="E60:E64"/>
    <mergeCell ref="D60:D64"/>
    <mergeCell ref="B60:B64"/>
    <mergeCell ref="G65:G67"/>
    <mergeCell ref="F37:F41"/>
    <mergeCell ref="G39:G40"/>
    <mergeCell ref="B42:B44"/>
    <mergeCell ref="D42:D44"/>
    <mergeCell ref="E42:E44"/>
    <mergeCell ref="F42:F44"/>
    <mergeCell ref="G42:G43"/>
    <mergeCell ref="B48:H48"/>
    <mergeCell ref="B45:B47"/>
    <mergeCell ref="D45:D47"/>
    <mergeCell ref="E45:E47"/>
    <mergeCell ref="F45:F47"/>
    <mergeCell ref="G45:G47"/>
    <mergeCell ref="C50:C71"/>
    <mergeCell ref="B51:B54"/>
    <mergeCell ref="B2:L2"/>
    <mergeCell ref="B7:B11"/>
    <mergeCell ref="D7:D11"/>
    <mergeCell ref="E7:E11"/>
    <mergeCell ref="F7:F11"/>
    <mergeCell ref="G7:G11"/>
    <mergeCell ref="B4:B6"/>
    <mergeCell ref="C4:C15"/>
    <mergeCell ref="D4:D6"/>
    <mergeCell ref="E4:E6"/>
    <mergeCell ref="F4:F6"/>
    <mergeCell ref="G4:G6"/>
    <mergeCell ref="B16:H16"/>
    <mergeCell ref="B13:B15"/>
    <mergeCell ref="D13:D15"/>
    <mergeCell ref="E13:E15"/>
    <mergeCell ref="F13:F15"/>
    <mergeCell ref="G13:G14"/>
    <mergeCell ref="B169:B173"/>
    <mergeCell ref="D169:D173"/>
    <mergeCell ref="E169:E173"/>
    <mergeCell ref="F169:F173"/>
    <mergeCell ref="B19:B20"/>
    <mergeCell ref="D19:D20"/>
    <mergeCell ref="E19:E20"/>
    <mergeCell ref="F19:F20"/>
    <mergeCell ref="B28:H28"/>
    <mergeCell ref="C31:C47"/>
    <mergeCell ref="B37:B41"/>
    <mergeCell ref="D37:D41"/>
    <mergeCell ref="E37:E41"/>
    <mergeCell ref="G31:G33"/>
    <mergeCell ref="G34:G35"/>
    <mergeCell ref="B31:B36"/>
    <mergeCell ref="D31:D36"/>
    <mergeCell ref="E31:E36"/>
    <mergeCell ref="B188:B192"/>
    <mergeCell ref="D188:D192"/>
    <mergeCell ref="E188:E192"/>
    <mergeCell ref="F188:F192"/>
    <mergeCell ref="G188:G191"/>
    <mergeCell ref="G193:G194"/>
    <mergeCell ref="B182:B185"/>
    <mergeCell ref="D182:D185"/>
    <mergeCell ref="E182:E185"/>
    <mergeCell ref="F182:F185"/>
    <mergeCell ref="G183:G185"/>
    <mergeCell ref="B186:B187"/>
    <mergeCell ref="D186:D187"/>
    <mergeCell ref="E186:E187"/>
    <mergeCell ref="F186:F187"/>
    <mergeCell ref="G186:G187"/>
  </mergeCells>
  <pageMargins left="0.7" right="0.7" top="0.75" bottom="0.75" header="0.3" footer="0.3"/>
  <pageSetup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XFD210"/>
  <sheetViews>
    <sheetView zoomScaleNormal="100" workbookViewId="0">
      <pane xSplit="12" ySplit="3" topLeftCell="M197" activePane="bottomRight" state="frozen"/>
      <selection pane="topRight" activeCell="L1" sqref="L1"/>
      <selection pane="bottomLeft" activeCell="A3" sqref="A3"/>
      <selection pane="bottomRight" activeCell="I206" sqref="I206"/>
    </sheetView>
  </sheetViews>
  <sheetFormatPr baseColWidth="10" defaultRowHeight="15" x14ac:dyDescent="0.25"/>
  <cols>
    <col min="1" max="1" width="3.28515625" customWidth="1"/>
    <col min="2" max="2" width="16.85546875" customWidth="1"/>
    <col min="3" max="3" width="12" customWidth="1"/>
    <col min="4" max="4" width="12.42578125" customWidth="1"/>
    <col min="6" max="6" width="20.85546875" customWidth="1"/>
    <col min="7" max="7" width="17.7109375" bestFit="1" customWidth="1"/>
    <col min="8" max="8" width="15.5703125" bestFit="1" customWidth="1"/>
    <col min="9" max="9" width="14.42578125" customWidth="1"/>
    <col min="10" max="10" width="13.140625" customWidth="1"/>
    <col min="11" max="11" width="14" customWidth="1"/>
  </cols>
  <sheetData>
    <row r="1" spans="2:12" ht="15.75" thickBot="1" x14ac:dyDescent="0.3"/>
    <row r="2" spans="2:12" ht="27" customHeight="1" thickBot="1" x14ac:dyDescent="0.3">
      <c r="B2" s="1409" t="s">
        <v>148</v>
      </c>
      <c r="C2" s="1410"/>
      <c r="D2" s="1410"/>
      <c r="E2" s="1410"/>
      <c r="F2" s="1410"/>
      <c r="G2" s="1410"/>
      <c r="H2" s="1410"/>
      <c r="I2" s="1410"/>
      <c r="J2" s="1410"/>
      <c r="K2" s="1410"/>
      <c r="L2" s="1411"/>
    </row>
    <row r="3" spans="2:12" ht="47.25" customHeight="1" thickBot="1" x14ac:dyDescent="0.3">
      <c r="B3" s="110" t="s">
        <v>103</v>
      </c>
      <c r="C3" s="111" t="s">
        <v>2</v>
      </c>
      <c r="D3" s="111" t="s">
        <v>108</v>
      </c>
      <c r="E3" s="112" t="s">
        <v>107</v>
      </c>
      <c r="F3" s="112" t="s">
        <v>4</v>
      </c>
      <c r="G3" s="112" t="s">
        <v>5</v>
      </c>
      <c r="H3" s="112" t="s">
        <v>7</v>
      </c>
      <c r="I3" s="113" t="s">
        <v>105</v>
      </c>
      <c r="J3" s="113" t="s">
        <v>104</v>
      </c>
      <c r="K3" s="113" t="s">
        <v>106</v>
      </c>
      <c r="L3" s="114" t="s">
        <v>11</v>
      </c>
    </row>
    <row r="4" spans="2:12" ht="15.75" customHeight="1" x14ac:dyDescent="0.25">
      <c r="B4" s="1475" t="s">
        <v>367</v>
      </c>
      <c r="C4" s="1474" t="s">
        <v>97</v>
      </c>
      <c r="D4" s="1373" t="s">
        <v>109</v>
      </c>
      <c r="E4" s="1541" t="s">
        <v>405</v>
      </c>
      <c r="F4" s="1371" t="s">
        <v>402</v>
      </c>
      <c r="G4" s="1667" t="s">
        <v>24</v>
      </c>
      <c r="H4" s="874">
        <v>1005</v>
      </c>
      <c r="I4" s="889">
        <v>4314.8100000000004</v>
      </c>
      <c r="J4" s="889">
        <v>4323.0209999999997</v>
      </c>
      <c r="K4" s="159">
        <f>I4-J4</f>
        <v>-8.2109999999993306</v>
      </c>
      <c r="L4" s="121">
        <f>K4/I4</f>
        <v>-1.9029806642701138E-3</v>
      </c>
    </row>
    <row r="5" spans="2:12" ht="15.75" customHeight="1" thickBot="1" x14ac:dyDescent="0.3">
      <c r="B5" s="1476"/>
      <c r="C5" s="1474"/>
      <c r="D5" s="1700"/>
      <c r="E5" s="1543"/>
      <c r="F5" s="1546"/>
      <c r="G5" s="1668"/>
      <c r="H5" s="860">
        <v>1012</v>
      </c>
      <c r="I5" s="292">
        <v>2013.18</v>
      </c>
      <c r="J5" s="292">
        <v>2010.364</v>
      </c>
      <c r="K5" s="161">
        <f>I5-J5</f>
        <v>2.8160000000000309</v>
      </c>
      <c r="L5" s="180">
        <f>K5/I5</f>
        <v>1.3987820264457381E-3</v>
      </c>
    </row>
    <row r="6" spans="2:12" ht="15.75" customHeight="1" x14ac:dyDescent="0.25">
      <c r="B6" s="1475" t="s">
        <v>403</v>
      </c>
      <c r="C6" s="1474"/>
      <c r="D6" s="1373" t="s">
        <v>109</v>
      </c>
      <c r="E6" s="1541" t="s">
        <v>404</v>
      </c>
      <c r="F6" s="1371" t="s">
        <v>378</v>
      </c>
      <c r="G6" s="1667" t="s">
        <v>260</v>
      </c>
      <c r="H6" s="874">
        <v>1006</v>
      </c>
      <c r="I6" s="889">
        <v>1309.21</v>
      </c>
      <c r="J6" s="889">
        <v>1315.4190000000001</v>
      </c>
      <c r="K6" s="187">
        <f>I6-J6</f>
        <v>-6.20900000000006</v>
      </c>
      <c r="L6" s="315">
        <f>K6/I6</f>
        <v>-4.7425546703737829E-3</v>
      </c>
    </row>
    <row r="7" spans="2:12" ht="15.75" customHeight="1" thickBot="1" x14ac:dyDescent="0.3">
      <c r="B7" s="1476"/>
      <c r="C7" s="1474"/>
      <c r="D7" s="1700"/>
      <c r="E7" s="1543"/>
      <c r="F7" s="1546"/>
      <c r="G7" s="1668"/>
      <c r="H7" s="860">
        <v>1007</v>
      </c>
      <c r="I7" s="292">
        <v>6690.12</v>
      </c>
      <c r="J7" s="292">
        <v>6678.69</v>
      </c>
      <c r="K7" s="161">
        <f>I7-J7</f>
        <v>11.430000000000291</v>
      </c>
      <c r="L7" s="180">
        <f>K7/I7</f>
        <v>1.7084895338200646E-3</v>
      </c>
    </row>
    <row r="8" spans="2:12" ht="12.75" customHeight="1" x14ac:dyDescent="0.25">
      <c r="B8" s="1701" t="s">
        <v>12</v>
      </c>
      <c r="C8" s="1474"/>
      <c r="D8" s="1705" t="s">
        <v>116</v>
      </c>
      <c r="E8" s="1749">
        <v>43491</v>
      </c>
      <c r="F8" s="1708" t="s">
        <v>222</v>
      </c>
      <c r="G8" s="892" t="s">
        <v>24</v>
      </c>
      <c r="H8" s="890">
        <v>1011</v>
      </c>
      <c r="I8" s="881">
        <v>3023.2370000000001</v>
      </c>
      <c r="J8" s="881">
        <v>3023.2370000000001</v>
      </c>
      <c r="K8" s="172">
        <f>J8-I8</f>
        <v>0</v>
      </c>
      <c r="L8" s="891">
        <f t="shared" ref="L8:L17" si="0">K8/I8</f>
        <v>0</v>
      </c>
    </row>
    <row r="9" spans="2:12" ht="15" customHeight="1" x14ac:dyDescent="0.25">
      <c r="B9" s="1702"/>
      <c r="C9" s="1474"/>
      <c r="D9" s="1705"/>
      <c r="E9" s="1708"/>
      <c r="F9" s="1708"/>
      <c r="G9" s="876" t="s">
        <v>201</v>
      </c>
      <c r="H9" s="878">
        <v>1003</v>
      </c>
      <c r="I9" s="702">
        <v>477.62</v>
      </c>
      <c r="J9" s="702">
        <v>476.26100000000002</v>
      </c>
      <c r="K9" s="160">
        <f>J9-I9</f>
        <v>-1.3589999999999804</v>
      </c>
      <c r="L9" s="711">
        <f t="shared" si="0"/>
        <v>-2.8453582345797507E-3</v>
      </c>
    </row>
    <row r="10" spans="2:12" ht="14.25" customHeight="1" thickBot="1" x14ac:dyDescent="0.3">
      <c r="B10" s="1703"/>
      <c r="C10" s="1474"/>
      <c r="D10" s="1705"/>
      <c r="E10" s="1708"/>
      <c r="F10" s="1708"/>
      <c r="G10" s="883" t="s">
        <v>23</v>
      </c>
      <c r="H10" s="884">
        <v>1001</v>
      </c>
      <c r="I10" s="880">
        <v>250.054</v>
      </c>
      <c r="J10" s="880">
        <v>250.054</v>
      </c>
      <c r="K10" s="235">
        <f>J10-I10</f>
        <v>0</v>
      </c>
      <c r="L10" s="885">
        <f>K10/I10</f>
        <v>0</v>
      </c>
    </row>
    <row r="11" spans="2:12" ht="14.25" customHeight="1" x14ac:dyDescent="0.25">
      <c r="B11" s="1739" t="s">
        <v>367</v>
      </c>
      <c r="C11" s="1477"/>
      <c r="D11" s="1742" t="s">
        <v>109</v>
      </c>
      <c r="E11" s="1707" t="s">
        <v>407</v>
      </c>
      <c r="F11" s="1707" t="s">
        <v>406</v>
      </c>
      <c r="G11" s="1707" t="s">
        <v>24</v>
      </c>
      <c r="H11" s="877">
        <v>1005</v>
      </c>
      <c r="I11" s="703">
        <v>4935.5200000000004</v>
      </c>
      <c r="J11" s="703">
        <v>4954.9080000000004</v>
      </c>
      <c r="K11" s="159">
        <f>I11-J11</f>
        <v>-19.38799999999992</v>
      </c>
      <c r="L11" s="710">
        <f>K11/I11</f>
        <v>-3.9282588258177289E-3</v>
      </c>
    </row>
    <row r="12" spans="2:12" ht="14.25" customHeight="1" x14ac:dyDescent="0.25">
      <c r="B12" s="1740"/>
      <c r="C12" s="1477"/>
      <c r="D12" s="1743"/>
      <c r="E12" s="1708"/>
      <c r="F12" s="1708"/>
      <c r="G12" s="1745"/>
      <c r="H12" s="878">
        <v>1012</v>
      </c>
      <c r="I12" s="702">
        <v>2427.02</v>
      </c>
      <c r="J12" s="702">
        <v>2429.8229999999999</v>
      </c>
      <c r="K12" s="160">
        <f>I12-J12</f>
        <v>-2.8029999999998836</v>
      </c>
      <c r="L12" s="711">
        <f>K12/I12</f>
        <v>-1.1549142569900056E-3</v>
      </c>
    </row>
    <row r="13" spans="2:12" ht="14.25" customHeight="1" thickBot="1" x14ac:dyDescent="0.3">
      <c r="B13" s="1741"/>
      <c r="C13" s="1477"/>
      <c r="D13" s="1744"/>
      <c r="E13" s="1709"/>
      <c r="F13" s="1709"/>
      <c r="G13" s="882" t="s">
        <v>354</v>
      </c>
      <c r="H13" s="879">
        <v>1010</v>
      </c>
      <c r="I13" s="704">
        <v>407.07</v>
      </c>
      <c r="J13" s="704">
        <v>408.06400000000002</v>
      </c>
      <c r="K13" s="161">
        <f>I13-J13</f>
        <v>-0.99400000000002819</v>
      </c>
      <c r="L13" s="712">
        <f>K13/I13</f>
        <v>-2.4418404696981556E-3</v>
      </c>
    </row>
    <row r="14" spans="2:12" ht="15" customHeight="1" x14ac:dyDescent="0.25">
      <c r="B14" s="1694" t="s">
        <v>184</v>
      </c>
      <c r="C14" s="1474"/>
      <c r="D14" s="1375" t="s">
        <v>116</v>
      </c>
      <c r="E14" s="1696">
        <v>43494</v>
      </c>
      <c r="F14" s="1435" t="s">
        <v>400</v>
      </c>
      <c r="G14" s="1569" t="s">
        <v>24</v>
      </c>
      <c r="H14" s="870">
        <v>1002</v>
      </c>
      <c r="I14" s="344">
        <v>1849.3920000000001</v>
      </c>
      <c r="J14" s="344">
        <v>1849.3920000000001</v>
      </c>
      <c r="K14" s="172">
        <f>I14-J14</f>
        <v>0</v>
      </c>
      <c r="L14" s="887">
        <f t="shared" si="0"/>
        <v>0</v>
      </c>
    </row>
    <row r="15" spans="2:12" ht="15" customHeight="1" x14ac:dyDescent="0.25">
      <c r="B15" s="1685"/>
      <c r="C15" s="1474"/>
      <c r="D15" s="1375"/>
      <c r="E15" s="1542"/>
      <c r="F15" s="1435"/>
      <c r="G15" s="1570"/>
      <c r="H15" s="870">
        <v>1013</v>
      </c>
      <c r="I15" s="344">
        <v>5151.2700000000004</v>
      </c>
      <c r="J15" s="344">
        <v>5151.1239999999998</v>
      </c>
      <c r="K15" s="160">
        <f>J15-I15</f>
        <v>-0.14600000000064028</v>
      </c>
      <c r="L15" s="270">
        <f>K15/I15</f>
        <v>-2.8342525241472542E-5</v>
      </c>
    </row>
    <row r="16" spans="2:12" ht="15" customHeight="1" x14ac:dyDescent="0.25">
      <c r="B16" s="1685"/>
      <c r="C16" s="1474"/>
      <c r="D16" s="1375"/>
      <c r="E16" s="1542"/>
      <c r="F16" s="1435"/>
      <c r="G16" s="859" t="s">
        <v>201</v>
      </c>
      <c r="H16" s="859">
        <v>1006</v>
      </c>
      <c r="I16" s="117">
        <v>1025.49</v>
      </c>
      <c r="J16" s="117">
        <v>1025.9069999999999</v>
      </c>
      <c r="K16" s="160">
        <f>J16-I16</f>
        <v>0.41699999999991633</v>
      </c>
      <c r="L16" s="270">
        <f t="shared" si="0"/>
        <v>4.0663487698555455E-4</v>
      </c>
    </row>
    <row r="17" spans="2:12" ht="15" customHeight="1" thickBot="1" x14ac:dyDescent="0.3">
      <c r="B17" s="1685"/>
      <c r="C17" s="1474"/>
      <c r="D17" s="1700"/>
      <c r="E17" s="1543"/>
      <c r="F17" s="1486"/>
      <c r="G17" s="860" t="s">
        <v>253</v>
      </c>
      <c r="H17" s="860">
        <v>1010</v>
      </c>
      <c r="I17" s="509">
        <v>509.24</v>
      </c>
      <c r="J17" s="509">
        <v>509.39600000000002</v>
      </c>
      <c r="K17" s="160">
        <f>J17-I17</f>
        <v>0.15600000000000591</v>
      </c>
      <c r="L17" s="270">
        <f t="shared" si="0"/>
        <v>3.0633885790591061E-4</v>
      </c>
    </row>
    <row r="18" spans="2:12" ht="15" customHeight="1" x14ac:dyDescent="0.25">
      <c r="B18" s="1694" t="s">
        <v>12</v>
      </c>
      <c r="C18" s="1474"/>
      <c r="D18" s="1373" t="s">
        <v>116</v>
      </c>
      <c r="E18" s="1495">
        <v>43496</v>
      </c>
      <c r="F18" s="1667" t="s">
        <v>401</v>
      </c>
      <c r="G18" s="1667" t="s">
        <v>24</v>
      </c>
      <c r="H18" s="874">
        <v>1007</v>
      </c>
      <c r="I18" s="120">
        <v>239.75399999999999</v>
      </c>
      <c r="J18" s="120">
        <v>239.75399999999999</v>
      </c>
      <c r="K18" s="159">
        <f>I18-J18</f>
        <v>0</v>
      </c>
      <c r="L18" s="121">
        <f>K18/I18</f>
        <v>0</v>
      </c>
    </row>
    <row r="19" spans="2:12" ht="15" customHeight="1" x14ac:dyDescent="0.25">
      <c r="B19" s="1685"/>
      <c r="C19" s="1474"/>
      <c r="D19" s="1375"/>
      <c r="E19" s="1542"/>
      <c r="F19" s="1569"/>
      <c r="G19" s="1569"/>
      <c r="H19" s="869">
        <v>1008</v>
      </c>
      <c r="I19" s="684">
        <v>5151.2700000000004</v>
      </c>
      <c r="J19" s="684">
        <v>5152.4219999999996</v>
      </c>
      <c r="K19" s="160">
        <f>J19-I19</f>
        <v>1.1519999999991342</v>
      </c>
      <c r="L19" s="129">
        <f>K19/I19</f>
        <v>2.2363417176718246E-4</v>
      </c>
    </row>
    <row r="20" spans="2:12" ht="15.75" thickBot="1" x14ac:dyDescent="0.3">
      <c r="B20" s="1695"/>
      <c r="C20" s="1478"/>
      <c r="D20" s="1700"/>
      <c r="E20" s="1577"/>
      <c r="F20" s="1668"/>
      <c r="G20" s="1668"/>
      <c r="H20" s="860">
        <v>1012</v>
      </c>
      <c r="I20" s="509">
        <v>4606.5600000000004</v>
      </c>
      <c r="J20" s="509">
        <v>4605.7489999999998</v>
      </c>
      <c r="K20" s="161">
        <f>J20-I20</f>
        <v>-0.8110000000006039</v>
      </c>
      <c r="L20" s="180">
        <f>K20/I20</f>
        <v>-1.7605328053918841E-4</v>
      </c>
    </row>
    <row r="21" spans="2:12" ht="15.75" thickBot="1" x14ac:dyDescent="0.3">
      <c r="B21" s="1538" t="s">
        <v>122</v>
      </c>
      <c r="C21" s="1539"/>
      <c r="D21" s="1539"/>
      <c r="E21" s="1539"/>
      <c r="F21" s="1539"/>
      <c r="G21" s="1539"/>
      <c r="H21" s="1540"/>
      <c r="I21" s="290">
        <f>SUM(I4:I20)</f>
        <v>44380.816999999995</v>
      </c>
      <c r="J21" s="291">
        <f>SUM(J4:J20)</f>
        <v>44403.584999999992</v>
      </c>
      <c r="K21" s="888">
        <f>SUM(K4:K20)</f>
        <v>-23.950000000001069</v>
      </c>
      <c r="L21" s="886">
        <f>K21/I21</f>
        <v>-5.3964756890349883E-4</v>
      </c>
    </row>
    <row r="22" spans="2:12" s="875" customFormat="1" ht="15.75" customHeight="1" thickBot="1" x14ac:dyDescent="0.3">
      <c r="B22" s="855"/>
      <c r="C22" s="871"/>
      <c r="D22" s="871"/>
      <c r="E22" s="871"/>
      <c r="F22" s="871"/>
      <c r="G22" s="871"/>
      <c r="H22" s="871"/>
      <c r="I22" s="718"/>
      <c r="J22" s="719"/>
      <c r="K22" s="720"/>
      <c r="L22" s="721"/>
    </row>
    <row r="23" spans="2:12" s="875" customFormat="1" ht="14.25" customHeight="1" thickBot="1" x14ac:dyDescent="0.3">
      <c r="B23" s="1631" t="s">
        <v>12</v>
      </c>
      <c r="C23" s="1649" t="s">
        <v>16</v>
      </c>
      <c r="D23" s="1463" t="s">
        <v>116</v>
      </c>
      <c r="E23" s="1479">
        <v>43509</v>
      </c>
      <c r="F23" s="1442" t="s">
        <v>408</v>
      </c>
      <c r="G23" s="1442" t="s">
        <v>24</v>
      </c>
      <c r="H23" s="895">
        <v>1007</v>
      </c>
      <c r="I23" s="907">
        <v>3237.203</v>
      </c>
      <c r="J23" s="907">
        <v>3237.203</v>
      </c>
      <c r="K23" s="532">
        <f>I23-J23</f>
        <v>0</v>
      </c>
      <c r="L23" s="593">
        <f t="shared" ref="L23:L31" si="1">K23/I23</f>
        <v>0</v>
      </c>
    </row>
    <row r="24" spans="2:12" s="900" customFormat="1" ht="14.25" customHeight="1" thickBot="1" x14ac:dyDescent="0.3">
      <c r="B24" s="1622"/>
      <c r="C24" s="1650"/>
      <c r="D24" s="1464"/>
      <c r="E24" s="1633"/>
      <c r="F24" s="1443"/>
      <c r="G24" s="1443"/>
      <c r="H24" s="896">
        <v>1011</v>
      </c>
      <c r="I24" s="905">
        <v>3065.636</v>
      </c>
      <c r="J24" s="906">
        <v>3050.0320999999999</v>
      </c>
      <c r="K24" s="532">
        <f>J24-I24</f>
        <v>-15.603900000000067</v>
      </c>
      <c r="L24" s="593">
        <f t="shared" si="1"/>
        <v>-5.0899389229510832E-3</v>
      </c>
    </row>
    <row r="25" spans="2:12" s="900" customFormat="1" ht="14.25" customHeight="1" thickBot="1" x14ac:dyDescent="0.3">
      <c r="B25" s="1632"/>
      <c r="C25" s="1650"/>
      <c r="D25" s="1464"/>
      <c r="E25" s="1633"/>
      <c r="F25" s="1460"/>
      <c r="G25" s="897" t="s">
        <v>23</v>
      </c>
      <c r="H25" s="897">
        <v>1001</v>
      </c>
      <c r="I25" s="908">
        <v>500.33300000000003</v>
      </c>
      <c r="J25" s="908">
        <v>500.33300000000003</v>
      </c>
      <c r="K25" s="526">
        <f>J25-I25</f>
        <v>0</v>
      </c>
      <c r="L25" s="527">
        <f t="shared" si="1"/>
        <v>0</v>
      </c>
    </row>
    <row r="26" spans="2:12" ht="15" customHeight="1" x14ac:dyDescent="0.25">
      <c r="B26" s="1684" t="s">
        <v>409</v>
      </c>
      <c r="C26" s="1651"/>
      <c r="D26" s="1493" t="s">
        <v>116</v>
      </c>
      <c r="E26" s="1495">
        <v>43510</v>
      </c>
      <c r="F26" s="1393" t="s">
        <v>410</v>
      </c>
      <c r="G26" s="1371" t="s">
        <v>24</v>
      </c>
      <c r="H26" s="899">
        <v>1004</v>
      </c>
      <c r="I26" s="159">
        <v>2796.45</v>
      </c>
      <c r="J26" s="159">
        <v>2796.4839999999999</v>
      </c>
      <c r="K26" s="909">
        <f>I26-J26</f>
        <v>-3.4000000000105501E-2</v>
      </c>
      <c r="L26" s="121">
        <f t="shared" si="1"/>
        <v>-1.2158272095015289E-5</v>
      </c>
    </row>
    <row r="27" spans="2:12" ht="15" customHeight="1" x14ac:dyDescent="0.25">
      <c r="B27" s="1685"/>
      <c r="C27" s="1651"/>
      <c r="D27" s="1528"/>
      <c r="E27" s="1542"/>
      <c r="F27" s="1431"/>
      <c r="G27" s="1372"/>
      <c r="H27" s="894">
        <v>1012</v>
      </c>
      <c r="I27" s="160">
        <v>4252.0479999999998</v>
      </c>
      <c r="J27" s="160">
        <v>4252.0479999999998</v>
      </c>
      <c r="K27" s="160">
        <f>J27-I27</f>
        <v>0</v>
      </c>
      <c r="L27" s="122">
        <f t="shared" si="1"/>
        <v>0</v>
      </c>
    </row>
    <row r="28" spans="2:12" ht="15" customHeight="1" x14ac:dyDescent="0.25">
      <c r="B28" s="1685"/>
      <c r="C28" s="1651"/>
      <c r="D28" s="1528"/>
      <c r="E28" s="1542"/>
      <c r="F28" s="1431"/>
      <c r="G28" s="893" t="s">
        <v>201</v>
      </c>
      <c r="H28" s="894">
        <v>1002</v>
      </c>
      <c r="I28" s="160">
        <v>1340.78</v>
      </c>
      <c r="J28" s="160">
        <v>1340.78</v>
      </c>
      <c r="K28" s="160">
        <f>J28-I28</f>
        <v>0</v>
      </c>
      <c r="L28" s="122">
        <f t="shared" si="1"/>
        <v>0</v>
      </c>
    </row>
    <row r="29" spans="2:12" ht="15" customHeight="1" x14ac:dyDescent="0.25">
      <c r="B29" s="1685"/>
      <c r="C29" s="1651"/>
      <c r="D29" s="1528"/>
      <c r="E29" s="1542"/>
      <c r="F29" s="1431"/>
      <c r="G29" s="893" t="s">
        <v>31</v>
      </c>
      <c r="H29" s="894" t="s">
        <v>25</v>
      </c>
      <c r="I29" s="160">
        <v>293.51</v>
      </c>
      <c r="J29" s="160">
        <v>293.51</v>
      </c>
      <c r="K29" s="160">
        <f>J29-I29</f>
        <v>0</v>
      </c>
      <c r="L29" s="122">
        <f t="shared" si="1"/>
        <v>0</v>
      </c>
    </row>
    <row r="30" spans="2:12" ht="15" customHeight="1" x14ac:dyDescent="0.25">
      <c r="B30" s="1685"/>
      <c r="C30" s="1651"/>
      <c r="D30" s="1528"/>
      <c r="E30" s="1542"/>
      <c r="F30" s="1431"/>
      <c r="G30" s="1449" t="s">
        <v>23</v>
      </c>
      <c r="H30" s="898">
        <v>1001</v>
      </c>
      <c r="I30" s="160">
        <v>382.14100000000002</v>
      </c>
      <c r="J30" s="160">
        <v>382.14100000000002</v>
      </c>
      <c r="K30" s="160">
        <f>J30-I30</f>
        <v>0</v>
      </c>
      <c r="L30" s="122">
        <f t="shared" si="1"/>
        <v>0</v>
      </c>
    </row>
    <row r="31" spans="2:12" ht="15.75" thickBot="1" x14ac:dyDescent="0.3">
      <c r="B31" s="1686"/>
      <c r="C31" s="1651"/>
      <c r="D31" s="1494"/>
      <c r="E31" s="1496"/>
      <c r="F31" s="1449"/>
      <c r="G31" s="1431"/>
      <c r="H31" s="898">
        <v>1010</v>
      </c>
      <c r="I31" s="235">
        <v>503.55</v>
      </c>
      <c r="J31" s="235">
        <v>504.79500000000002</v>
      </c>
      <c r="K31" s="235">
        <f>J31-I31</f>
        <v>1.2450000000000045</v>
      </c>
      <c r="L31" s="236">
        <f t="shared" si="1"/>
        <v>2.4724456359845192E-3</v>
      </c>
    </row>
    <row r="32" spans="2:12" x14ac:dyDescent="0.25">
      <c r="B32" s="1475" t="s">
        <v>184</v>
      </c>
      <c r="C32" s="1651"/>
      <c r="D32" s="1527" t="s">
        <v>109</v>
      </c>
      <c r="E32" s="1541" t="s">
        <v>412</v>
      </c>
      <c r="F32" s="1371" t="s">
        <v>411</v>
      </c>
      <c r="G32" s="1371" t="s">
        <v>24</v>
      </c>
      <c r="H32" s="904">
        <v>1008</v>
      </c>
      <c r="I32" s="159">
        <v>5098.6400000000003</v>
      </c>
      <c r="J32" s="159">
        <v>5103.2839999999997</v>
      </c>
      <c r="K32" s="159">
        <f>I32-J32</f>
        <v>-4.6439999999993233</v>
      </c>
      <c r="L32" s="121">
        <f>K32/I32</f>
        <v>-9.1083112359360992E-4</v>
      </c>
    </row>
    <row r="33" spans="2:15" x14ac:dyDescent="0.25">
      <c r="B33" s="1483"/>
      <c r="C33" s="1651"/>
      <c r="D33" s="1528"/>
      <c r="E33" s="1542"/>
      <c r="F33" s="1431"/>
      <c r="G33" s="1372"/>
      <c r="H33" s="902">
        <v>1013</v>
      </c>
      <c r="I33" s="160">
        <v>5047.6899999999996</v>
      </c>
      <c r="J33" s="160">
        <v>5048.808</v>
      </c>
      <c r="K33" s="160">
        <f>I33-J33</f>
        <v>-1.1180000000003929</v>
      </c>
      <c r="L33" s="122">
        <f>K33/I33</f>
        <v>-2.2148745267645061E-4</v>
      </c>
    </row>
    <row r="34" spans="2:15" ht="15.75" thickBot="1" x14ac:dyDescent="0.3">
      <c r="B34" s="1476"/>
      <c r="C34" s="1652"/>
      <c r="D34" s="1529"/>
      <c r="E34" s="1543"/>
      <c r="F34" s="1546"/>
      <c r="G34" s="901" t="s">
        <v>61</v>
      </c>
      <c r="H34" s="903">
        <v>1006</v>
      </c>
      <c r="I34" s="161">
        <v>1006.22</v>
      </c>
      <c r="J34" s="161">
        <v>1006.746</v>
      </c>
      <c r="K34" s="161">
        <f>I34-J34</f>
        <v>-0.52599999999995362</v>
      </c>
      <c r="L34" s="180">
        <f>K34/I34</f>
        <v>-5.2274850430318782E-4</v>
      </c>
    </row>
    <row r="35" spans="2:15" ht="15.75" thickBot="1" x14ac:dyDescent="0.3">
      <c r="B35" s="1538" t="s">
        <v>129</v>
      </c>
      <c r="C35" s="1539"/>
      <c r="D35" s="1539"/>
      <c r="E35" s="1539"/>
      <c r="F35" s="1539"/>
      <c r="G35" s="1539"/>
      <c r="H35" s="1540"/>
      <c r="I35" s="910">
        <f>SUM(I23:I34)</f>
        <v>27524.200999999997</v>
      </c>
      <c r="J35" s="910">
        <f>SUM(J23:J34)</f>
        <v>27516.164099999998</v>
      </c>
      <c r="K35" s="309">
        <f>SUM(K23:K34)</f>
        <v>-20.680899999999838</v>
      </c>
      <c r="L35" s="754">
        <f>K35/I35</f>
        <v>-7.5137149303624977E-4</v>
      </c>
    </row>
    <row r="36" spans="2:15" ht="3.75" customHeight="1" x14ac:dyDescent="0.25">
      <c r="K36" s="299"/>
    </row>
    <row r="37" spans="2:15" ht="3.75" customHeight="1" thickBot="1" x14ac:dyDescent="0.3">
      <c r="K37" s="299"/>
    </row>
    <row r="38" spans="2:15" ht="12.75" customHeight="1" x14ac:dyDescent="0.25">
      <c r="B38" s="1523" t="s">
        <v>12</v>
      </c>
      <c r="C38" s="1747" t="s">
        <v>17</v>
      </c>
      <c r="D38" s="1387" t="s">
        <v>116</v>
      </c>
      <c r="E38" s="1420">
        <v>43525</v>
      </c>
      <c r="F38" s="1648" t="s">
        <v>375</v>
      </c>
      <c r="G38" s="920" t="s">
        <v>23</v>
      </c>
      <c r="H38" s="920">
        <v>1001</v>
      </c>
      <c r="I38" s="149">
        <v>518.04100000000005</v>
      </c>
      <c r="J38" s="149">
        <v>518.04100000000005</v>
      </c>
      <c r="K38" s="555">
        <f>J38-I38</f>
        <v>0</v>
      </c>
      <c r="L38" s="121">
        <f t="shared" ref="L38:L43" si="2">K38/I38</f>
        <v>0</v>
      </c>
    </row>
    <row r="39" spans="2:15" ht="14.25" customHeight="1" thickBot="1" x14ac:dyDescent="0.3">
      <c r="B39" s="1585"/>
      <c r="C39" s="1747"/>
      <c r="D39" s="1414"/>
      <c r="E39" s="1423"/>
      <c r="F39" s="1423"/>
      <c r="G39" s="914" t="s">
        <v>24</v>
      </c>
      <c r="H39" s="914">
        <v>1007</v>
      </c>
      <c r="I39" s="152">
        <v>1301.7159999999999</v>
      </c>
      <c r="J39" s="152">
        <v>1301.7159999999999</v>
      </c>
      <c r="K39" s="556">
        <f>J39-I39</f>
        <v>0</v>
      </c>
      <c r="L39" s="257">
        <f t="shared" si="2"/>
        <v>0</v>
      </c>
    </row>
    <row r="40" spans="2:15" ht="13.5" customHeight="1" x14ac:dyDescent="0.25">
      <c r="B40" s="1554" t="s">
        <v>417</v>
      </c>
      <c r="C40" s="1747"/>
      <c r="D40" s="1374" t="s">
        <v>109</v>
      </c>
      <c r="E40" s="1746" t="s">
        <v>416</v>
      </c>
      <c r="F40" s="1570" t="s">
        <v>387</v>
      </c>
      <c r="G40" s="917" t="s">
        <v>336</v>
      </c>
      <c r="H40" s="917">
        <v>1011</v>
      </c>
      <c r="I40" s="141">
        <v>3008.72</v>
      </c>
      <c r="J40" s="141">
        <v>3009.4650000000001</v>
      </c>
      <c r="K40" s="921">
        <f>I40-J40</f>
        <v>-0.74500000000034561</v>
      </c>
      <c r="L40" s="198">
        <f t="shared" si="2"/>
        <v>-2.4761360312702601E-4</v>
      </c>
    </row>
    <row r="41" spans="2:15" ht="12.75" customHeight="1" x14ac:dyDescent="0.25">
      <c r="B41" s="1555"/>
      <c r="C41" s="1747"/>
      <c r="D41" s="1388"/>
      <c r="E41" s="1676"/>
      <c r="F41" s="1421"/>
      <c r="G41" s="913" t="s">
        <v>24</v>
      </c>
      <c r="H41" s="913">
        <v>1008</v>
      </c>
      <c r="I41" s="115">
        <v>1647.16</v>
      </c>
      <c r="J41" s="115">
        <v>1639.4190000000001</v>
      </c>
      <c r="K41" s="554">
        <f>I41-J41</f>
        <v>7.7409999999999854</v>
      </c>
      <c r="L41" s="198">
        <f t="shared" si="2"/>
        <v>4.6996041671725792E-3</v>
      </c>
    </row>
    <row r="42" spans="2:15" ht="15" customHeight="1" thickBot="1" x14ac:dyDescent="0.3">
      <c r="B42" s="1556"/>
      <c r="C42" s="1747"/>
      <c r="D42" s="1414"/>
      <c r="E42" s="1677"/>
      <c r="F42" s="1423"/>
      <c r="G42" s="914" t="s">
        <v>61</v>
      </c>
      <c r="H42" s="914">
        <v>1010</v>
      </c>
      <c r="I42" s="152">
        <v>508.11</v>
      </c>
      <c r="J42" s="152">
        <v>508.98099999999999</v>
      </c>
      <c r="K42" s="556">
        <f>I42-J42</f>
        <v>-0.8709999999999809</v>
      </c>
      <c r="L42" s="257">
        <f t="shared" si="2"/>
        <v>-1.7141957450158053E-3</v>
      </c>
    </row>
    <row r="43" spans="2:15" ht="13.5" customHeight="1" x14ac:dyDescent="0.25">
      <c r="B43" s="1475" t="s">
        <v>12</v>
      </c>
      <c r="C43" s="1747"/>
      <c r="D43" s="1373" t="s">
        <v>116</v>
      </c>
      <c r="E43" s="1541">
        <v>43544</v>
      </c>
      <c r="F43" s="1710" t="s">
        <v>413</v>
      </c>
      <c r="G43" s="1678" t="s">
        <v>23</v>
      </c>
      <c r="H43" s="920">
        <v>1001</v>
      </c>
      <c r="I43" s="736">
        <v>486.53899999999999</v>
      </c>
      <c r="J43" s="736">
        <v>486.53899999999999</v>
      </c>
      <c r="K43" s="555">
        <f>J43-I43</f>
        <v>0</v>
      </c>
      <c r="L43" s="121">
        <f t="shared" si="2"/>
        <v>0</v>
      </c>
    </row>
    <row r="44" spans="2:15" ht="13.5" customHeight="1" x14ac:dyDescent="0.25">
      <c r="B44" s="1483"/>
      <c r="C44" s="1747"/>
      <c r="D44" s="1375"/>
      <c r="E44" s="1542"/>
      <c r="F44" s="1711"/>
      <c r="G44" s="1676"/>
      <c r="H44" s="913">
        <v>1009</v>
      </c>
      <c r="I44" s="737">
        <v>904.88800000000003</v>
      </c>
      <c r="J44" s="737">
        <v>904.88800000000003</v>
      </c>
      <c r="K44" s="554">
        <f>I44-J44</f>
        <v>0</v>
      </c>
      <c r="L44" s="122">
        <f t="shared" ref="L44:L60" si="3">K44/I44</f>
        <v>0</v>
      </c>
    </row>
    <row r="45" spans="2:15" ht="13.5" customHeight="1" x14ac:dyDescent="0.25">
      <c r="B45" s="1483"/>
      <c r="C45" s="1747"/>
      <c r="D45" s="1375"/>
      <c r="E45" s="1542"/>
      <c r="F45" s="1711"/>
      <c r="G45" s="1676"/>
      <c r="H45" s="918">
        <v>1010</v>
      </c>
      <c r="I45" s="738">
        <v>448.64</v>
      </c>
      <c r="J45" s="738">
        <v>449.22</v>
      </c>
      <c r="K45" s="737">
        <f>J45-I45</f>
        <v>0.58000000000004093</v>
      </c>
      <c r="L45" s="122">
        <f t="shared" si="3"/>
        <v>1.2927960057062253E-3</v>
      </c>
    </row>
    <row r="46" spans="2:15" ht="13.5" customHeight="1" x14ac:dyDescent="0.25">
      <c r="B46" s="1483"/>
      <c r="C46" s="1747"/>
      <c r="D46" s="1375"/>
      <c r="E46" s="1542"/>
      <c r="F46" s="1711"/>
      <c r="G46" s="1676" t="s">
        <v>24</v>
      </c>
      <c r="H46" s="918">
        <v>1006</v>
      </c>
      <c r="I46" s="738">
        <v>1464.47</v>
      </c>
      <c r="J46" s="739">
        <v>1469.82</v>
      </c>
      <c r="K46" s="737">
        <f>J46-I46</f>
        <v>5.3499999999999091</v>
      </c>
      <c r="L46" s="122">
        <f t="shared" si="3"/>
        <v>3.65319876815497E-3</v>
      </c>
    </row>
    <row r="47" spans="2:15" ht="13.5" customHeight="1" x14ac:dyDescent="0.25">
      <c r="B47" s="1483"/>
      <c r="C47" s="1747"/>
      <c r="D47" s="1375"/>
      <c r="E47" s="1542"/>
      <c r="F47" s="1711"/>
      <c r="G47" s="1676"/>
      <c r="H47" s="918">
        <v>1007</v>
      </c>
      <c r="I47" s="738">
        <v>4535.3389999999999</v>
      </c>
      <c r="J47" s="738">
        <v>4535.3389999999999</v>
      </c>
      <c r="K47" s="737">
        <f>J47-I47</f>
        <v>0</v>
      </c>
      <c r="L47" s="122">
        <f t="shared" si="3"/>
        <v>0</v>
      </c>
    </row>
    <row r="48" spans="2:15" ht="15.75" customHeight="1" thickBot="1" x14ac:dyDescent="0.3">
      <c r="B48" s="1476"/>
      <c r="C48" s="1747"/>
      <c r="D48" s="1700"/>
      <c r="E48" s="1543"/>
      <c r="F48" s="1712"/>
      <c r="G48" s="915" t="s">
        <v>201</v>
      </c>
      <c r="H48" s="248">
        <v>1003</v>
      </c>
      <c r="I48" s="161">
        <v>988.75</v>
      </c>
      <c r="J48" s="161">
        <v>984.35699999999997</v>
      </c>
      <c r="K48" s="161">
        <f t="shared" ref="K48:K58" si="4">J48-I48</f>
        <v>-4.3930000000000291</v>
      </c>
      <c r="L48" s="180">
        <f t="shared" si="3"/>
        <v>-4.4429835651074888E-3</v>
      </c>
      <c r="N48" s="326"/>
      <c r="O48" s="326"/>
    </row>
    <row r="49" spans="2:15" ht="15.75" customHeight="1" x14ac:dyDescent="0.25">
      <c r="B49" s="1475" t="s">
        <v>414</v>
      </c>
      <c r="C49" s="1747"/>
      <c r="D49" s="1373" t="s">
        <v>116</v>
      </c>
      <c r="E49" s="1541">
        <v>43546</v>
      </c>
      <c r="F49" s="1710" t="s">
        <v>245</v>
      </c>
      <c r="G49" s="912" t="s">
        <v>201</v>
      </c>
      <c r="H49" s="773">
        <v>1002</v>
      </c>
      <c r="I49" s="159">
        <v>981.65099999999995</v>
      </c>
      <c r="J49" s="159">
        <v>981.65099999999995</v>
      </c>
      <c r="K49" s="159">
        <f t="shared" si="4"/>
        <v>0</v>
      </c>
      <c r="L49" s="121">
        <f t="shared" si="3"/>
        <v>0</v>
      </c>
      <c r="N49" s="326"/>
      <c r="O49" s="326"/>
    </row>
    <row r="50" spans="2:15" ht="15.75" customHeight="1" x14ac:dyDescent="0.25">
      <c r="B50" s="1483"/>
      <c r="C50" s="1747"/>
      <c r="D50" s="1375"/>
      <c r="E50" s="1542"/>
      <c r="F50" s="1711"/>
      <c r="G50" s="911" t="s">
        <v>253</v>
      </c>
      <c r="H50" s="774">
        <v>1010</v>
      </c>
      <c r="I50" s="160">
        <v>505.5</v>
      </c>
      <c r="J50" s="160">
        <v>505.28800000000001</v>
      </c>
      <c r="K50" s="160">
        <f t="shared" si="4"/>
        <v>-0.21199999999998909</v>
      </c>
      <c r="L50" s="122">
        <f t="shared" si="3"/>
        <v>-4.1938674579621976E-4</v>
      </c>
      <c r="N50" s="326"/>
      <c r="O50" s="326"/>
    </row>
    <row r="51" spans="2:15" ht="15.75" customHeight="1" x14ac:dyDescent="0.25">
      <c r="B51" s="1483"/>
      <c r="C51" s="1747"/>
      <c r="D51" s="1375"/>
      <c r="E51" s="1542"/>
      <c r="F51" s="1711"/>
      <c r="G51" s="911" t="s">
        <v>415</v>
      </c>
      <c r="H51" s="774" t="s">
        <v>25</v>
      </c>
      <c r="I51" s="160">
        <v>249.78</v>
      </c>
      <c r="J51" s="160">
        <v>249.78</v>
      </c>
      <c r="K51" s="160">
        <f t="shared" si="4"/>
        <v>0</v>
      </c>
      <c r="L51" s="122">
        <f t="shared" si="3"/>
        <v>0</v>
      </c>
      <c r="N51" s="326"/>
      <c r="O51" s="326"/>
    </row>
    <row r="52" spans="2:15" x14ac:dyDescent="0.25">
      <c r="B52" s="1483"/>
      <c r="C52" s="1747"/>
      <c r="D52" s="1375"/>
      <c r="E52" s="1542"/>
      <c r="F52" s="1711"/>
      <c r="G52" s="1449" t="s">
        <v>24</v>
      </c>
      <c r="H52" s="913">
        <v>1004</v>
      </c>
      <c r="I52" s="160">
        <v>2898.29</v>
      </c>
      <c r="J52" s="160">
        <v>2898.8310000000001</v>
      </c>
      <c r="K52" s="160">
        <f t="shared" si="4"/>
        <v>0.54100000000016735</v>
      </c>
      <c r="L52" s="122">
        <f t="shared" si="3"/>
        <v>1.8666179022808874E-4</v>
      </c>
    </row>
    <row r="53" spans="2:15" x14ac:dyDescent="0.25">
      <c r="B53" s="1483"/>
      <c r="C53" s="1747"/>
      <c r="D53" s="1375"/>
      <c r="E53" s="1542"/>
      <c r="F53" s="1711"/>
      <c r="G53" s="1372"/>
      <c r="H53" s="913">
        <v>1012</v>
      </c>
      <c r="I53" s="160">
        <v>4307.9780000000001</v>
      </c>
      <c r="J53" s="160">
        <v>4307.9780000000001</v>
      </c>
      <c r="K53" s="160">
        <f t="shared" si="4"/>
        <v>0</v>
      </c>
      <c r="L53" s="122">
        <f t="shared" si="3"/>
        <v>0</v>
      </c>
    </row>
    <row r="54" spans="2:15" x14ac:dyDescent="0.25">
      <c r="B54" s="1483"/>
      <c r="C54" s="1747"/>
      <c r="D54" s="1375"/>
      <c r="E54" s="1542"/>
      <c r="F54" s="1711"/>
      <c r="G54" s="1449" t="s">
        <v>23</v>
      </c>
      <c r="H54" s="917">
        <v>1001</v>
      </c>
      <c r="I54" s="172">
        <v>471.41</v>
      </c>
      <c r="J54" s="172">
        <v>471.41</v>
      </c>
      <c r="K54" s="160">
        <f t="shared" si="4"/>
        <v>0</v>
      </c>
      <c r="L54" s="122">
        <f t="shared" si="3"/>
        <v>0</v>
      </c>
    </row>
    <row r="55" spans="2:15" ht="15.75" thickBot="1" x14ac:dyDescent="0.3">
      <c r="B55" s="1476"/>
      <c r="C55" s="1747"/>
      <c r="D55" s="1700"/>
      <c r="E55" s="1543"/>
      <c r="F55" s="1712"/>
      <c r="G55" s="1546"/>
      <c r="H55" s="919">
        <v>1009</v>
      </c>
      <c r="I55" s="195">
        <v>643.625</v>
      </c>
      <c r="J55" s="195">
        <v>643.32899999999995</v>
      </c>
      <c r="K55" s="161">
        <f t="shared" si="4"/>
        <v>-0.29600000000004911</v>
      </c>
      <c r="L55" s="257">
        <f t="shared" si="3"/>
        <v>-4.5989512526711844E-4</v>
      </c>
    </row>
    <row r="56" spans="2:15" x14ac:dyDescent="0.25">
      <c r="B56" s="1596" t="s">
        <v>12</v>
      </c>
      <c r="C56" s="1747"/>
      <c r="D56" s="1493" t="s">
        <v>116</v>
      </c>
      <c r="E56" s="1420">
        <v>43554</v>
      </c>
      <c r="F56" s="1393" t="s">
        <v>371</v>
      </c>
      <c r="G56" s="1371" t="s">
        <v>24</v>
      </c>
      <c r="H56" s="874">
        <v>1007</v>
      </c>
      <c r="I56" s="159">
        <v>6399.0150000000003</v>
      </c>
      <c r="J56" s="159">
        <v>6399.0150000000003</v>
      </c>
      <c r="K56" s="159">
        <f t="shared" si="4"/>
        <v>0</v>
      </c>
      <c r="L56" s="121">
        <f t="shared" si="3"/>
        <v>0</v>
      </c>
    </row>
    <row r="57" spans="2:15" x14ac:dyDescent="0.25">
      <c r="B57" s="1622"/>
      <c r="C57" s="1747"/>
      <c r="D57" s="1528"/>
      <c r="E57" s="1377"/>
      <c r="F57" s="1431"/>
      <c r="G57" s="1431"/>
      <c r="H57" s="859">
        <v>1011</v>
      </c>
      <c r="I57" s="160">
        <v>3091.33</v>
      </c>
      <c r="J57" s="160">
        <v>3073.2190000000001</v>
      </c>
      <c r="K57" s="160">
        <f t="shared" si="4"/>
        <v>-18.110999999999876</v>
      </c>
      <c r="L57" s="122">
        <f t="shared" si="3"/>
        <v>-5.858643367094382E-3</v>
      </c>
    </row>
    <row r="58" spans="2:15" ht="15.75" thickBot="1" x14ac:dyDescent="0.3">
      <c r="B58" s="1598"/>
      <c r="C58" s="1747"/>
      <c r="D58" s="1494"/>
      <c r="E58" s="1369"/>
      <c r="F58" s="1449"/>
      <c r="G58" s="1431"/>
      <c r="H58" s="868">
        <v>1013</v>
      </c>
      <c r="I58" s="235">
        <v>3508.6669999999999</v>
      </c>
      <c r="J58" s="235">
        <v>3508.6669999999999</v>
      </c>
      <c r="K58" s="235">
        <f t="shared" si="4"/>
        <v>0</v>
      </c>
      <c r="L58" s="236">
        <f t="shared" si="3"/>
        <v>0</v>
      </c>
    </row>
    <row r="59" spans="2:15" ht="15.75" thickBot="1" x14ac:dyDescent="0.3">
      <c r="B59" s="1475" t="s">
        <v>376</v>
      </c>
      <c r="C59" s="1747"/>
      <c r="D59" s="1527" t="s">
        <v>109</v>
      </c>
      <c r="E59" s="1716" t="s">
        <v>418</v>
      </c>
      <c r="F59" s="1631" t="s">
        <v>419</v>
      </c>
      <c r="G59" s="1371" t="s">
        <v>336</v>
      </c>
      <c r="H59" s="920">
        <v>1003</v>
      </c>
      <c r="I59" s="159">
        <v>501.33</v>
      </c>
      <c r="J59" s="159">
        <v>501.33</v>
      </c>
      <c r="K59" s="159">
        <f>I59-J59</f>
        <v>0</v>
      </c>
      <c r="L59" s="121">
        <f t="shared" si="3"/>
        <v>0</v>
      </c>
    </row>
    <row r="60" spans="2:15" ht="15.75" thickBot="1" x14ac:dyDescent="0.3">
      <c r="B60" s="1483"/>
      <c r="C60" s="1748"/>
      <c r="D60" s="1528"/>
      <c r="E60" s="1717"/>
      <c r="F60" s="1622"/>
      <c r="G60" s="1431"/>
      <c r="H60" s="916">
        <v>1005</v>
      </c>
      <c r="I60" s="195">
        <v>4490.67</v>
      </c>
      <c r="J60" s="195">
        <v>4493.5550000000003</v>
      </c>
      <c r="K60" s="159">
        <f>I60-J60</f>
        <v>-2.8850000000002183</v>
      </c>
      <c r="L60" s="180">
        <f t="shared" si="3"/>
        <v>-6.4244310982553119E-4</v>
      </c>
    </row>
    <row r="61" spans="2:15" ht="15.75" thickBot="1" x14ac:dyDescent="0.3">
      <c r="B61" s="1750" t="s">
        <v>130</v>
      </c>
      <c r="C61" s="1751"/>
      <c r="D61" s="1751"/>
      <c r="E61" s="1751"/>
      <c r="F61" s="1751"/>
      <c r="G61" s="1751"/>
      <c r="H61" s="1752"/>
      <c r="I61" s="269">
        <f>SUM(I38:I60)</f>
        <v>43861.618999999999</v>
      </c>
      <c r="J61" s="194">
        <f>SUM(J38:J60)</f>
        <v>43841.838000000003</v>
      </c>
      <c r="K61" s="309">
        <f>SUM(K40:K60)</f>
        <v>-13.301000000000386</v>
      </c>
      <c r="L61" s="310">
        <f>K61/I61</f>
        <v>-3.0324918010893271E-4</v>
      </c>
    </row>
    <row r="62" spans="2:15" ht="15.75" thickBot="1" x14ac:dyDescent="0.3"/>
    <row r="63" spans="2:15" ht="14.25" customHeight="1" x14ac:dyDescent="0.25">
      <c r="B63" s="1519" t="s">
        <v>281</v>
      </c>
      <c r="C63" s="1550" t="s">
        <v>18</v>
      </c>
      <c r="D63" s="1387" t="s">
        <v>116</v>
      </c>
      <c r="E63" s="1495">
        <v>43569</v>
      </c>
      <c r="F63" s="1648" t="s">
        <v>420</v>
      </c>
      <c r="G63" s="945" t="s">
        <v>24</v>
      </c>
      <c r="H63" s="950">
        <v>1013</v>
      </c>
      <c r="I63" s="592">
        <v>1000.293</v>
      </c>
      <c r="J63" s="592">
        <v>1000.293</v>
      </c>
      <c r="K63" s="949">
        <f>I63-J63</f>
        <v>0</v>
      </c>
      <c r="L63" s="749">
        <f>K63/I63</f>
        <v>0</v>
      </c>
    </row>
    <row r="64" spans="2:15" ht="14.25" customHeight="1" thickBot="1" x14ac:dyDescent="0.3">
      <c r="B64" s="1521"/>
      <c r="C64" s="1738"/>
      <c r="D64" s="1414"/>
      <c r="E64" s="1677"/>
      <c r="F64" s="1423"/>
      <c r="G64" s="946" t="s">
        <v>201</v>
      </c>
      <c r="H64" s="947">
        <v>1003</v>
      </c>
      <c r="I64" s="512">
        <v>478.78500000000003</v>
      </c>
      <c r="J64" s="512">
        <v>478.78500000000003</v>
      </c>
      <c r="K64" s="612">
        <f>I64-J64</f>
        <v>0</v>
      </c>
      <c r="L64" s="772">
        <f>K64/I64</f>
        <v>0</v>
      </c>
    </row>
    <row r="65" spans="2:12" ht="15" customHeight="1" x14ac:dyDescent="0.25">
      <c r="B65" s="1631" t="s">
        <v>12</v>
      </c>
      <c r="C65" s="1719"/>
      <c r="D65" s="1528" t="s">
        <v>116</v>
      </c>
      <c r="E65" s="1542">
        <v>43571</v>
      </c>
      <c r="F65" s="1379" t="s">
        <v>88</v>
      </c>
      <c r="G65" s="1372" t="s">
        <v>24</v>
      </c>
      <c r="H65" s="948">
        <v>1008</v>
      </c>
      <c r="I65" s="534">
        <v>5043.01</v>
      </c>
      <c r="J65" s="534">
        <v>5074.7910000000002</v>
      </c>
      <c r="K65" s="958">
        <f>J65-I65</f>
        <v>31.780999999999949</v>
      </c>
      <c r="L65" s="959">
        <f>K65/J65</f>
        <v>6.2625239147779581E-3</v>
      </c>
    </row>
    <row r="66" spans="2:12" ht="15" customHeight="1" thickBot="1" x14ac:dyDescent="0.3">
      <c r="B66" s="1632"/>
      <c r="C66" s="1719"/>
      <c r="D66" s="1529"/>
      <c r="E66" s="1543"/>
      <c r="F66" s="1638"/>
      <c r="G66" s="1419"/>
      <c r="H66" s="924">
        <v>1013</v>
      </c>
      <c r="I66" s="533">
        <v>3957.7420000000002</v>
      </c>
      <c r="J66" s="533">
        <v>3957.7420000000002</v>
      </c>
      <c r="K66" s="771">
        <f>J66-I66</f>
        <v>0</v>
      </c>
      <c r="L66" s="772">
        <f>K66/J66</f>
        <v>0</v>
      </c>
    </row>
    <row r="67" spans="2:12" ht="15" customHeight="1" x14ac:dyDescent="0.25">
      <c r="B67" s="1631" t="s">
        <v>184</v>
      </c>
      <c r="C67" s="1719"/>
      <c r="D67" s="1527" t="s">
        <v>109</v>
      </c>
      <c r="E67" s="1541" t="s">
        <v>422</v>
      </c>
      <c r="F67" s="1378" t="s">
        <v>245</v>
      </c>
      <c r="G67" s="1393" t="s">
        <v>24</v>
      </c>
      <c r="H67" s="929">
        <v>1004</v>
      </c>
      <c r="I67" s="532">
        <v>2364.66</v>
      </c>
      <c r="J67" s="532">
        <v>2357.7919999999999</v>
      </c>
      <c r="K67" s="748">
        <f>I67-J67</f>
        <v>6.8679999999999382</v>
      </c>
      <c r="L67" s="749">
        <f t="shared" ref="L67:L75" si="5">K67/I67</f>
        <v>2.9044344641512686E-3</v>
      </c>
    </row>
    <row r="68" spans="2:12" ht="15" customHeight="1" x14ac:dyDescent="0.25">
      <c r="B68" s="1622"/>
      <c r="C68" s="1719"/>
      <c r="D68" s="1528"/>
      <c r="E68" s="1542"/>
      <c r="F68" s="1379"/>
      <c r="G68" s="1394"/>
      <c r="H68" s="923">
        <v>1005</v>
      </c>
      <c r="I68" s="528">
        <v>4854.79</v>
      </c>
      <c r="J68" s="528">
        <v>4870.277</v>
      </c>
      <c r="K68" s="769">
        <f>I68-J68</f>
        <v>-15.48700000000008</v>
      </c>
      <c r="L68" s="770">
        <f t="shared" si="5"/>
        <v>-3.1900452954710876E-3</v>
      </c>
    </row>
    <row r="69" spans="2:12" ht="15" customHeight="1" x14ac:dyDescent="0.25">
      <c r="B69" s="1622"/>
      <c r="C69" s="1719"/>
      <c r="D69" s="1528"/>
      <c r="E69" s="1542"/>
      <c r="F69" s="1379"/>
      <c r="G69" s="922" t="s">
        <v>61</v>
      </c>
      <c r="H69" s="923">
        <v>1006</v>
      </c>
      <c r="I69" s="528">
        <v>1321.59</v>
      </c>
      <c r="J69" s="528">
        <v>1322.645</v>
      </c>
      <c r="K69" s="769">
        <f>I69-J69</f>
        <v>-1.0550000000000637</v>
      </c>
      <c r="L69" s="770">
        <f t="shared" si="5"/>
        <v>-7.9828085866271966E-4</v>
      </c>
    </row>
    <row r="70" spans="2:12" ht="15" customHeight="1" thickBot="1" x14ac:dyDescent="0.3">
      <c r="B70" s="1632"/>
      <c r="C70" s="1719"/>
      <c r="D70" s="1528"/>
      <c r="E70" s="1542"/>
      <c r="F70" s="1379"/>
      <c r="G70" s="926" t="s">
        <v>354</v>
      </c>
      <c r="H70" s="927">
        <v>1003</v>
      </c>
      <c r="I70" s="611">
        <v>202.91</v>
      </c>
      <c r="J70" s="611">
        <v>204.38499999999999</v>
      </c>
      <c r="K70" s="937">
        <f>I70-J70</f>
        <v>-1.4749999999999943</v>
      </c>
      <c r="L70" s="938">
        <f t="shared" si="5"/>
        <v>-7.2692326647281766E-3</v>
      </c>
    </row>
    <row r="71" spans="2:12" ht="36" customHeight="1" thickBot="1" x14ac:dyDescent="0.3">
      <c r="B71" s="925" t="s">
        <v>184</v>
      </c>
      <c r="C71" s="1719"/>
      <c r="D71" s="355" t="s">
        <v>109</v>
      </c>
      <c r="E71" s="706" t="s">
        <v>423</v>
      </c>
      <c r="F71" s="940" t="s">
        <v>387</v>
      </c>
      <c r="G71" s="262" t="s">
        <v>336</v>
      </c>
      <c r="H71" s="707">
        <v>1011</v>
      </c>
      <c r="I71" s="398">
        <v>2990.31</v>
      </c>
      <c r="J71" s="398">
        <v>2995.27</v>
      </c>
      <c r="K71" s="941">
        <f>I71-J71</f>
        <v>-4.9600000000000364</v>
      </c>
      <c r="L71" s="939">
        <f t="shared" si="5"/>
        <v>-1.6586909049563544E-3</v>
      </c>
    </row>
    <row r="72" spans="2:12" x14ac:dyDescent="0.25">
      <c r="B72" s="1684" t="s">
        <v>12</v>
      </c>
      <c r="C72" s="1651"/>
      <c r="D72" s="1528" t="s">
        <v>116</v>
      </c>
      <c r="E72" s="1377">
        <v>43585</v>
      </c>
      <c r="F72" s="1379" t="s">
        <v>421</v>
      </c>
      <c r="G72" s="1431" t="s">
        <v>24</v>
      </c>
      <c r="H72" s="928">
        <v>1007</v>
      </c>
      <c r="I72" s="172">
        <v>6880.6989999999996</v>
      </c>
      <c r="J72" s="172">
        <v>6858.634</v>
      </c>
      <c r="K72" s="323">
        <f>J72-I72</f>
        <v>-22.0649999999996</v>
      </c>
      <c r="L72" s="198">
        <f t="shared" si="5"/>
        <v>-3.2067962862493476E-3</v>
      </c>
    </row>
    <row r="73" spans="2:12" x14ac:dyDescent="0.25">
      <c r="B73" s="1685"/>
      <c r="C73" s="1651"/>
      <c r="D73" s="1528"/>
      <c r="E73" s="1377"/>
      <c r="F73" s="1379"/>
      <c r="G73" s="1431"/>
      <c r="H73" s="923">
        <v>1008</v>
      </c>
      <c r="I73" s="160">
        <v>1517.759</v>
      </c>
      <c r="J73" s="160">
        <v>1517.759</v>
      </c>
      <c r="K73" s="320">
        <f>J73-I73</f>
        <v>0</v>
      </c>
      <c r="L73" s="122">
        <f t="shared" si="5"/>
        <v>0</v>
      </c>
    </row>
    <row r="74" spans="2:12" ht="15.75" thickBot="1" x14ac:dyDescent="0.3">
      <c r="B74" s="1685"/>
      <c r="C74" s="1651"/>
      <c r="D74" s="1529"/>
      <c r="E74" s="1516"/>
      <c r="F74" s="1638"/>
      <c r="G74" s="1546"/>
      <c r="H74" s="924">
        <v>1013</v>
      </c>
      <c r="I74" s="161">
        <v>4601.5730000000003</v>
      </c>
      <c r="J74" s="161">
        <v>4601.5730000000003</v>
      </c>
      <c r="K74" s="321">
        <f>J74-I74</f>
        <v>0</v>
      </c>
      <c r="L74" s="180">
        <f t="shared" si="5"/>
        <v>0</v>
      </c>
    </row>
    <row r="75" spans="2:12" ht="15.75" thickBot="1" x14ac:dyDescent="0.3">
      <c r="B75" s="1499" t="s">
        <v>144</v>
      </c>
      <c r="C75" s="1500"/>
      <c r="D75" s="1500"/>
      <c r="E75" s="1500"/>
      <c r="F75" s="1500"/>
      <c r="G75" s="1500"/>
      <c r="H75" s="1501"/>
      <c r="I75" s="194">
        <f>SUM(I63:I74)</f>
        <v>35214.120999999999</v>
      </c>
      <c r="J75" s="195">
        <f>SUM(J63:J74)</f>
        <v>35239.945999999996</v>
      </c>
      <c r="K75" s="309">
        <f>SUM(K63:K74)</f>
        <v>-6.392999999999887</v>
      </c>
      <c r="L75" s="754">
        <f t="shared" si="5"/>
        <v>-1.815464881261664E-4</v>
      </c>
    </row>
    <row r="76" spans="2:12" ht="15.75" thickBot="1" x14ac:dyDescent="0.3">
      <c r="B76" s="351"/>
      <c r="C76" s="351"/>
      <c r="D76" s="351"/>
      <c r="E76" s="351"/>
      <c r="F76" s="351"/>
      <c r="G76" s="351"/>
      <c r="H76" s="351"/>
      <c r="I76" s="326"/>
      <c r="J76" s="326"/>
      <c r="K76" s="326"/>
      <c r="L76" s="327"/>
    </row>
    <row r="77" spans="2:12" x14ac:dyDescent="0.25">
      <c r="B77" s="1475" t="s">
        <v>264</v>
      </c>
      <c r="C77" s="1730" t="s">
        <v>285</v>
      </c>
      <c r="D77" s="1480" t="s">
        <v>116</v>
      </c>
      <c r="E77" s="1619">
        <v>43587</v>
      </c>
      <c r="F77" s="1442" t="s">
        <v>424</v>
      </c>
      <c r="G77" s="955" t="s">
        <v>24</v>
      </c>
      <c r="H77" s="957">
        <v>1008</v>
      </c>
      <c r="I77" s="942">
        <v>1500.28</v>
      </c>
      <c r="J77" s="942">
        <v>1500.28</v>
      </c>
      <c r="K77" s="159">
        <f>J77-I77</f>
        <v>0</v>
      </c>
      <c r="L77" s="121">
        <f t="shared" ref="L77:L85" si="6">K77/I77</f>
        <v>0</v>
      </c>
    </row>
    <row r="78" spans="2:12" x14ac:dyDescent="0.25">
      <c r="B78" s="1483"/>
      <c r="C78" s="1477"/>
      <c r="D78" s="1446"/>
      <c r="E78" s="1443"/>
      <c r="F78" s="1443"/>
      <c r="G78" s="956" t="s">
        <v>425</v>
      </c>
      <c r="H78" s="953">
        <v>1003</v>
      </c>
      <c r="I78" s="160">
        <v>625.43499999999995</v>
      </c>
      <c r="J78" s="160">
        <v>623.19299999999998</v>
      </c>
      <c r="K78" s="200">
        <f t="shared" ref="K78:K83" si="7">J78-I78</f>
        <v>-2.2419999999999618</v>
      </c>
      <c r="L78" s="122">
        <f t="shared" si="6"/>
        <v>-3.5847050452884185E-3</v>
      </c>
    </row>
    <row r="79" spans="2:12" x14ac:dyDescent="0.25">
      <c r="B79" s="1483"/>
      <c r="C79" s="1477"/>
      <c r="D79" s="1446"/>
      <c r="E79" s="1443"/>
      <c r="F79" s="1443"/>
      <c r="G79" s="1443" t="s">
        <v>23</v>
      </c>
      <c r="H79" s="953">
        <v>1009</v>
      </c>
      <c r="I79" s="160">
        <v>1030.5170000000001</v>
      </c>
      <c r="J79" s="160">
        <v>1030.5170000000001</v>
      </c>
      <c r="K79" s="160">
        <f t="shared" si="7"/>
        <v>0</v>
      </c>
      <c r="L79" s="122">
        <f t="shared" si="6"/>
        <v>0</v>
      </c>
    </row>
    <row r="80" spans="2:12" x14ac:dyDescent="0.25">
      <c r="B80" s="1483"/>
      <c r="C80" s="1477"/>
      <c r="D80" s="1446"/>
      <c r="E80" s="1443"/>
      <c r="F80" s="1443"/>
      <c r="G80" s="1443"/>
      <c r="H80" s="953">
        <v>1011</v>
      </c>
      <c r="I80" s="160">
        <v>1964.3620000000001</v>
      </c>
      <c r="J80" s="160">
        <v>1959.924</v>
      </c>
      <c r="K80" s="200">
        <f t="shared" si="7"/>
        <v>-4.4380000000001019</v>
      </c>
      <c r="L80" s="122">
        <f t="shared" si="6"/>
        <v>-2.2592577131914085E-3</v>
      </c>
    </row>
    <row r="81" spans="2:15" x14ac:dyDescent="0.25">
      <c r="B81" s="1483"/>
      <c r="C81" s="1477"/>
      <c r="D81" s="1446"/>
      <c r="E81" s="1443"/>
      <c r="F81" s="1443"/>
      <c r="G81" s="1443" t="s">
        <v>24</v>
      </c>
      <c r="H81" s="953">
        <v>1004</v>
      </c>
      <c r="I81" s="160">
        <v>2890.55</v>
      </c>
      <c r="J81" s="160">
        <v>2890.634</v>
      </c>
      <c r="K81" s="160">
        <f t="shared" si="7"/>
        <v>8.3999999999832653E-2</v>
      </c>
      <c r="L81" s="122">
        <f t="shared" si="6"/>
        <v>2.9060213454129023E-5</v>
      </c>
    </row>
    <row r="82" spans="2:15" ht="15.75" customHeight="1" x14ac:dyDescent="0.25">
      <c r="B82" s="1483"/>
      <c r="C82" s="1477"/>
      <c r="D82" s="1446"/>
      <c r="E82" s="1443"/>
      <c r="F82" s="1443"/>
      <c r="G82" s="1443"/>
      <c r="H82" s="953">
        <v>1005</v>
      </c>
      <c r="I82" s="160">
        <v>420.31900000000002</v>
      </c>
      <c r="J82" s="160">
        <v>420.31900000000002</v>
      </c>
      <c r="K82" s="160">
        <f t="shared" si="7"/>
        <v>0</v>
      </c>
      <c r="L82" s="122">
        <f t="shared" si="6"/>
        <v>0</v>
      </c>
    </row>
    <row r="83" spans="2:15" ht="15.75" customHeight="1" thickBot="1" x14ac:dyDescent="0.3">
      <c r="B83" s="1476"/>
      <c r="C83" s="1477"/>
      <c r="D83" s="1575"/>
      <c r="E83" s="1600"/>
      <c r="F83" s="1600"/>
      <c r="G83" s="1600"/>
      <c r="H83" s="954">
        <v>1012</v>
      </c>
      <c r="I83" s="161">
        <v>4682.5839999999998</v>
      </c>
      <c r="J83" s="161">
        <v>4689.1239999999998</v>
      </c>
      <c r="K83" s="161">
        <f t="shared" si="7"/>
        <v>6.5399999999999636</v>
      </c>
      <c r="L83" s="180">
        <f t="shared" si="6"/>
        <v>1.3966647474983821E-3</v>
      </c>
    </row>
    <row r="84" spans="2:15" ht="15.75" customHeight="1" x14ac:dyDescent="0.25">
      <c r="B84" s="1555" t="s">
        <v>264</v>
      </c>
      <c r="C84" s="1474"/>
      <c r="D84" s="1731" t="s">
        <v>116</v>
      </c>
      <c r="E84" s="1459">
        <v>43590</v>
      </c>
      <c r="F84" s="1735" t="s">
        <v>426</v>
      </c>
      <c r="G84" s="952" t="s">
        <v>24</v>
      </c>
      <c r="H84" s="286">
        <v>1013</v>
      </c>
      <c r="I84" s="172">
        <v>1170.0029999999999</v>
      </c>
      <c r="J84" s="172">
        <v>1170.0029999999999</v>
      </c>
      <c r="K84" s="172">
        <f t="shared" ref="K84:K90" si="8">J84-I84</f>
        <v>0</v>
      </c>
      <c r="L84" s="198">
        <f t="shared" si="6"/>
        <v>0</v>
      </c>
    </row>
    <row r="85" spans="2:15" ht="15.75" customHeight="1" x14ac:dyDescent="0.25">
      <c r="B85" s="1555"/>
      <c r="C85" s="1474"/>
      <c r="D85" s="1732"/>
      <c r="E85" s="1626"/>
      <c r="F85" s="1736"/>
      <c r="G85" s="930" t="s">
        <v>23</v>
      </c>
      <c r="H85" s="774">
        <v>1009</v>
      </c>
      <c r="I85" s="160">
        <v>503.96600000000001</v>
      </c>
      <c r="J85" s="160">
        <v>503.96600000000001</v>
      </c>
      <c r="K85" s="172">
        <f t="shared" si="8"/>
        <v>0</v>
      </c>
      <c r="L85" s="122">
        <f t="shared" si="6"/>
        <v>0</v>
      </c>
    </row>
    <row r="86" spans="2:15" ht="15.75" customHeight="1" x14ac:dyDescent="0.25">
      <c r="B86" s="1555"/>
      <c r="C86" s="1474"/>
      <c r="D86" s="1732"/>
      <c r="E86" s="1626"/>
      <c r="F86" s="1736"/>
      <c r="G86" s="931" t="s">
        <v>253</v>
      </c>
      <c r="H86" s="774">
        <v>1001</v>
      </c>
      <c r="I86" s="160">
        <v>1021</v>
      </c>
      <c r="J86" s="160">
        <v>1017.484</v>
      </c>
      <c r="K86" s="203">
        <f t="shared" si="8"/>
        <v>-3.5159999999999627</v>
      </c>
      <c r="L86" s="122">
        <f t="shared" ref="L86:L96" si="9">K86/I86</f>
        <v>-3.4436826640548116E-3</v>
      </c>
    </row>
    <row r="87" spans="2:15" ht="15" customHeight="1" x14ac:dyDescent="0.25">
      <c r="B87" s="1555"/>
      <c r="C87" s="1474"/>
      <c r="D87" s="1732"/>
      <c r="E87" s="1626"/>
      <c r="F87" s="1736"/>
      <c r="G87" s="932" t="s">
        <v>214</v>
      </c>
      <c r="H87" s="932" t="s">
        <v>427</v>
      </c>
      <c r="I87" s="160">
        <v>531.26</v>
      </c>
      <c r="J87" s="160">
        <v>531.99800000000005</v>
      </c>
      <c r="K87" s="172">
        <f t="shared" si="8"/>
        <v>0.73800000000005639</v>
      </c>
      <c r="L87" s="122">
        <f t="shared" si="9"/>
        <v>1.3891503218764003E-3</v>
      </c>
      <c r="O87" s="326"/>
    </row>
    <row r="88" spans="2:15" ht="15.75" thickBot="1" x14ac:dyDescent="0.3">
      <c r="B88" s="1556"/>
      <c r="C88" s="1474"/>
      <c r="D88" s="1733"/>
      <c r="E88" s="1691"/>
      <c r="F88" s="1737"/>
      <c r="G88" s="933" t="s">
        <v>23</v>
      </c>
      <c r="H88" s="933">
        <v>1006</v>
      </c>
      <c r="I88" s="161">
        <v>534.04999999999995</v>
      </c>
      <c r="J88" s="161">
        <v>534.02800000000002</v>
      </c>
      <c r="K88" s="196">
        <f t="shared" si="8"/>
        <v>-2.1999999999934516E-2</v>
      </c>
      <c r="L88" s="180">
        <f t="shared" si="9"/>
        <v>-4.1194644696066882E-5</v>
      </c>
      <c r="O88" s="326"/>
    </row>
    <row r="89" spans="2:15" x14ac:dyDescent="0.25">
      <c r="B89" s="1554" t="s">
        <v>12</v>
      </c>
      <c r="C89" s="1474"/>
      <c r="D89" s="1528" t="s">
        <v>116</v>
      </c>
      <c r="E89" s="1542">
        <v>43598</v>
      </c>
      <c r="F89" s="1379" t="s">
        <v>428</v>
      </c>
      <c r="G89" s="1372" t="s">
        <v>201</v>
      </c>
      <c r="H89" s="934">
        <v>1003</v>
      </c>
      <c r="I89" s="172">
        <v>790.48</v>
      </c>
      <c r="J89" s="172">
        <v>786.73800000000006</v>
      </c>
      <c r="K89" s="203">
        <f t="shared" si="8"/>
        <v>-3.7419999999999618</v>
      </c>
      <c r="L89" s="198">
        <f t="shared" si="9"/>
        <v>-4.7338326080355753E-3</v>
      </c>
      <c r="O89" s="326"/>
    </row>
    <row r="90" spans="2:15" x14ac:dyDescent="0.25">
      <c r="B90" s="1555"/>
      <c r="C90" s="1474"/>
      <c r="D90" s="1528"/>
      <c r="E90" s="1542"/>
      <c r="F90" s="1379"/>
      <c r="G90" s="1394"/>
      <c r="H90" s="932">
        <v>1010</v>
      </c>
      <c r="I90" s="172">
        <v>136.69999999999999</v>
      </c>
      <c r="J90" s="172">
        <v>135.613</v>
      </c>
      <c r="K90" s="203">
        <f t="shared" si="8"/>
        <v>-1.0869999999999891</v>
      </c>
      <c r="L90" s="198">
        <f t="shared" si="9"/>
        <v>-7.9517190929040901E-3</v>
      </c>
      <c r="O90" s="326"/>
    </row>
    <row r="91" spans="2:15" x14ac:dyDescent="0.25">
      <c r="B91" s="1555"/>
      <c r="C91" s="1474"/>
      <c r="D91" s="1528"/>
      <c r="E91" s="1542"/>
      <c r="F91" s="1379"/>
      <c r="G91" s="931" t="s">
        <v>24</v>
      </c>
      <c r="H91" s="868">
        <v>1008</v>
      </c>
      <c r="I91" s="160">
        <v>2505.2359999999999</v>
      </c>
      <c r="J91" s="160">
        <v>2505.2359999999999</v>
      </c>
      <c r="K91" s="160">
        <f>I91-J91</f>
        <v>0</v>
      </c>
      <c r="L91" s="122">
        <f t="shared" si="9"/>
        <v>0</v>
      </c>
      <c r="O91" s="326"/>
    </row>
    <row r="92" spans="2:15" ht="15.75" thickBot="1" x14ac:dyDescent="0.3">
      <c r="B92" s="1556"/>
      <c r="C92" s="1474"/>
      <c r="D92" s="1528"/>
      <c r="E92" s="1542"/>
      <c r="F92" s="1379"/>
      <c r="G92" s="930" t="s">
        <v>23</v>
      </c>
      <c r="H92" s="935">
        <v>1009</v>
      </c>
      <c r="I92" s="235">
        <v>501.07400000000001</v>
      </c>
      <c r="J92" s="235">
        <v>501.07400000000001</v>
      </c>
      <c r="K92" s="235">
        <f>I92-J92</f>
        <v>0</v>
      </c>
      <c r="L92" s="236">
        <f t="shared" si="9"/>
        <v>0</v>
      </c>
      <c r="O92" s="326"/>
    </row>
    <row r="93" spans="2:15" ht="33" customHeight="1" thickBot="1" x14ac:dyDescent="0.3">
      <c r="B93" s="943" t="s">
        <v>184</v>
      </c>
      <c r="C93" s="1477"/>
      <c r="D93" s="355" t="s">
        <v>109</v>
      </c>
      <c r="E93" s="706" t="s">
        <v>431</v>
      </c>
      <c r="F93" s="940" t="s">
        <v>255</v>
      </c>
      <c r="G93" s="262" t="s">
        <v>396</v>
      </c>
      <c r="H93" s="707">
        <v>1002</v>
      </c>
      <c r="I93" s="459">
        <v>1098.05</v>
      </c>
      <c r="J93" s="459">
        <v>1095.9549999999999</v>
      </c>
      <c r="K93" s="459">
        <f>I93-J93</f>
        <v>2.0950000000000273</v>
      </c>
      <c r="L93" s="800">
        <f>K93/I93</f>
        <v>1.9079276899959267E-3</v>
      </c>
      <c r="O93" s="326"/>
    </row>
    <row r="94" spans="2:15" ht="15.75" customHeight="1" x14ac:dyDescent="0.25">
      <c r="B94" s="1554" t="s">
        <v>264</v>
      </c>
      <c r="C94" s="1474"/>
      <c r="D94" s="1528" t="s">
        <v>116</v>
      </c>
      <c r="E94" s="1542">
        <v>43603</v>
      </c>
      <c r="F94" s="1379" t="s">
        <v>429</v>
      </c>
      <c r="G94" s="1372" t="s">
        <v>24</v>
      </c>
      <c r="H94" s="944">
        <v>1008</v>
      </c>
      <c r="I94" s="534">
        <v>86.591999999999999</v>
      </c>
      <c r="J94" s="534">
        <v>86.591999999999999</v>
      </c>
      <c r="K94" s="534">
        <f t="shared" ref="K94:K103" si="10">J94-I94</f>
        <v>0</v>
      </c>
      <c r="L94" s="951">
        <f t="shared" si="9"/>
        <v>0</v>
      </c>
      <c r="O94" s="326"/>
    </row>
    <row r="95" spans="2:15" ht="15" customHeight="1" x14ac:dyDescent="0.25">
      <c r="B95" s="1555"/>
      <c r="C95" s="1474"/>
      <c r="D95" s="1528"/>
      <c r="E95" s="1542"/>
      <c r="F95" s="1379"/>
      <c r="G95" s="1394"/>
      <c r="H95" s="932">
        <v>1013</v>
      </c>
      <c r="I95" s="160">
        <v>3681.3989999999999</v>
      </c>
      <c r="J95" s="528">
        <v>3669.123</v>
      </c>
      <c r="K95" s="200">
        <f t="shared" si="10"/>
        <v>-12.27599999999984</v>
      </c>
      <c r="L95" s="122">
        <f t="shared" si="9"/>
        <v>-3.3346018728205879E-3</v>
      </c>
    </row>
    <row r="96" spans="2:15" x14ac:dyDescent="0.25">
      <c r="B96" s="1555"/>
      <c r="C96" s="1474"/>
      <c r="D96" s="1528"/>
      <c r="E96" s="1542"/>
      <c r="F96" s="1379"/>
      <c r="G96" s="931" t="s">
        <v>24</v>
      </c>
      <c r="H96" s="934">
        <v>1005</v>
      </c>
      <c r="I96" s="528">
        <v>2170.0059999999999</v>
      </c>
      <c r="J96" s="528">
        <v>2170.0059999999999</v>
      </c>
      <c r="K96" s="160">
        <f t="shared" si="10"/>
        <v>0</v>
      </c>
      <c r="L96" s="122">
        <f t="shared" si="9"/>
        <v>0</v>
      </c>
    </row>
    <row r="97" spans="2:12" ht="15.75" thickBot="1" x14ac:dyDescent="0.3">
      <c r="B97" s="1555"/>
      <c r="C97" s="1474"/>
      <c r="D97" s="1528"/>
      <c r="E97" s="1542"/>
      <c r="F97" s="1379"/>
      <c r="G97" s="930" t="s">
        <v>23</v>
      </c>
      <c r="H97" s="935">
        <v>1009</v>
      </c>
      <c r="I97" s="611">
        <v>500.048</v>
      </c>
      <c r="J97" s="611">
        <v>500.048</v>
      </c>
      <c r="K97" s="235">
        <f t="shared" si="10"/>
        <v>0</v>
      </c>
      <c r="L97" s="236">
        <f t="shared" ref="L97:L104" si="11">K97/I97</f>
        <v>0</v>
      </c>
    </row>
    <row r="98" spans="2:12" x14ac:dyDescent="0.25">
      <c r="B98" s="1523" t="s">
        <v>264</v>
      </c>
      <c r="C98" s="1474"/>
      <c r="D98" s="1527" t="s">
        <v>116</v>
      </c>
      <c r="E98" s="1376">
        <v>43613</v>
      </c>
      <c r="F98" s="1378" t="s">
        <v>430</v>
      </c>
      <c r="G98" s="1393" t="s">
        <v>24</v>
      </c>
      <c r="H98" s="936">
        <v>1008</v>
      </c>
      <c r="I98" s="159">
        <v>1872.8889999999999</v>
      </c>
      <c r="J98" s="159">
        <v>1856.98</v>
      </c>
      <c r="K98" s="909">
        <f t="shared" si="10"/>
        <v>-15.908999999999878</v>
      </c>
      <c r="L98" s="121">
        <f t="shared" si="11"/>
        <v>-8.4943635207424886E-3</v>
      </c>
    </row>
    <row r="99" spans="2:12" x14ac:dyDescent="0.25">
      <c r="B99" s="1524"/>
      <c r="C99" s="1474"/>
      <c r="D99" s="1528"/>
      <c r="E99" s="1377"/>
      <c r="F99" s="1379"/>
      <c r="G99" s="1394"/>
      <c r="H99" s="932">
        <v>1013</v>
      </c>
      <c r="I99" s="160">
        <v>2382.33</v>
      </c>
      <c r="J99" s="160">
        <v>2376.8690000000001</v>
      </c>
      <c r="K99" s="200">
        <f t="shared" si="10"/>
        <v>-5.4609999999997854</v>
      </c>
      <c r="L99" s="122">
        <f t="shared" si="11"/>
        <v>-2.2922936788773115E-3</v>
      </c>
    </row>
    <row r="100" spans="2:12" x14ac:dyDescent="0.25">
      <c r="B100" s="1524"/>
      <c r="C100" s="1474"/>
      <c r="D100" s="1528"/>
      <c r="E100" s="1377"/>
      <c r="F100" s="1379"/>
      <c r="G100" s="1449" t="s">
        <v>23</v>
      </c>
      <c r="H100" s="932">
        <v>1009</v>
      </c>
      <c r="I100" s="160">
        <v>1556.7049999999999</v>
      </c>
      <c r="J100" s="160">
        <v>1557.1289999999999</v>
      </c>
      <c r="K100" s="160">
        <f t="shared" si="10"/>
        <v>0.42399999999997817</v>
      </c>
      <c r="L100" s="122">
        <f t="shared" si="11"/>
        <v>2.7237016647340258E-4</v>
      </c>
    </row>
    <row r="101" spans="2:12" x14ac:dyDescent="0.25">
      <c r="B101" s="1524"/>
      <c r="C101" s="1474"/>
      <c r="D101" s="1528"/>
      <c r="E101" s="1377"/>
      <c r="F101" s="1379"/>
      <c r="G101" s="1372"/>
      <c r="H101" s="932">
        <v>1010</v>
      </c>
      <c r="I101" s="160">
        <v>523.41</v>
      </c>
      <c r="J101" s="160">
        <v>524.00400000000002</v>
      </c>
      <c r="K101" s="160">
        <f t="shared" si="10"/>
        <v>0.59400000000005093</v>
      </c>
      <c r="L101" s="122">
        <f t="shared" si="11"/>
        <v>1.1348655929387115E-3</v>
      </c>
    </row>
    <row r="102" spans="2:12" x14ac:dyDescent="0.25">
      <c r="B102" s="1524"/>
      <c r="C102" s="1474"/>
      <c r="D102" s="1528"/>
      <c r="E102" s="1377"/>
      <c r="F102" s="1379"/>
      <c r="G102" s="1449" t="s">
        <v>24</v>
      </c>
      <c r="H102" s="932">
        <v>1004</v>
      </c>
      <c r="I102" s="160">
        <v>2776.46</v>
      </c>
      <c r="J102" s="160">
        <v>2775.741</v>
      </c>
      <c r="K102" s="200">
        <f>J102-I102</f>
        <v>-0.71900000000005093</v>
      </c>
      <c r="L102" s="122">
        <f t="shared" si="11"/>
        <v>-2.5896285197699623E-4</v>
      </c>
    </row>
    <row r="103" spans="2:12" ht="15.75" thickBot="1" x14ac:dyDescent="0.3">
      <c r="B103" s="1524"/>
      <c r="C103" s="1478"/>
      <c r="D103" s="1529"/>
      <c r="E103" s="1516"/>
      <c r="F103" s="1638"/>
      <c r="G103" s="1546"/>
      <c r="H103" s="933">
        <v>1005</v>
      </c>
      <c r="I103" s="161">
        <v>3554.3110000000001</v>
      </c>
      <c r="J103" s="161">
        <v>3554.3110000000001</v>
      </c>
      <c r="K103" s="161">
        <f t="shared" si="10"/>
        <v>0</v>
      </c>
      <c r="L103" s="180">
        <f t="shared" si="11"/>
        <v>0</v>
      </c>
    </row>
    <row r="104" spans="2:12" ht="15.75" thickBot="1" x14ac:dyDescent="0.3">
      <c r="B104" s="1384" t="s">
        <v>207</v>
      </c>
      <c r="C104" s="1385"/>
      <c r="D104" s="1539"/>
      <c r="E104" s="1539"/>
      <c r="F104" s="1539"/>
      <c r="G104" s="1539"/>
      <c r="H104" s="1540"/>
      <c r="I104" s="194">
        <f>SUM(I84:I103)</f>
        <v>27895.969000000001</v>
      </c>
      <c r="J104" s="194">
        <f>SUM(J84:J103)</f>
        <v>27852.898000000001</v>
      </c>
      <c r="K104" s="194">
        <f>SUM(K84:K103)</f>
        <v>-38.88099999999929</v>
      </c>
      <c r="L104" s="253">
        <f t="shared" si="11"/>
        <v>-1.3937856039343637E-3</v>
      </c>
    </row>
    <row r="105" spans="2:12" ht="15.75" thickBot="1" x14ac:dyDescent="0.3">
      <c r="B105" s="871"/>
      <c r="C105" s="871"/>
      <c r="D105" s="871"/>
      <c r="E105" s="871"/>
      <c r="F105" s="871"/>
      <c r="G105" s="871"/>
      <c r="H105" s="871"/>
      <c r="I105" s="326"/>
      <c r="J105" s="326"/>
      <c r="K105" s="326"/>
      <c r="L105" s="353"/>
    </row>
    <row r="106" spans="2:12" ht="13.5" customHeight="1" x14ac:dyDescent="0.25">
      <c r="B106" s="1631" t="s">
        <v>12</v>
      </c>
      <c r="C106" s="1730" t="s">
        <v>56</v>
      </c>
      <c r="D106" s="1480" t="s">
        <v>116</v>
      </c>
      <c r="E106" s="1482">
        <v>43625</v>
      </c>
      <c r="F106" s="1442" t="s">
        <v>432</v>
      </c>
      <c r="G106" s="1442" t="s">
        <v>24</v>
      </c>
      <c r="H106" s="964">
        <v>1004</v>
      </c>
      <c r="I106" s="437">
        <v>509</v>
      </c>
      <c r="J106" s="437">
        <v>510.89600000000002</v>
      </c>
      <c r="K106" s="437">
        <f>J106-I106</f>
        <v>1.896000000000015</v>
      </c>
      <c r="L106" s="399">
        <f>K106/I106</f>
        <v>3.7249508840864736E-3</v>
      </c>
    </row>
    <row r="107" spans="2:12" ht="13.5" customHeight="1" x14ac:dyDescent="0.25">
      <c r="B107" s="1622"/>
      <c r="C107" s="1477"/>
      <c r="D107" s="1446"/>
      <c r="E107" s="1626"/>
      <c r="F107" s="1443"/>
      <c r="G107" s="1443"/>
      <c r="H107" s="963">
        <v>1008</v>
      </c>
      <c r="I107" s="632">
        <v>2400.63</v>
      </c>
      <c r="J107" s="632">
        <v>2378.79</v>
      </c>
      <c r="K107" s="818">
        <f>J107-I107</f>
        <v>-21.840000000000146</v>
      </c>
      <c r="L107" s="975">
        <f t="shared" ref="L107:L129" si="12">K107/I107</f>
        <v>-9.0976118768823794E-3</v>
      </c>
    </row>
    <row r="108" spans="2:12" ht="13.5" customHeight="1" x14ac:dyDescent="0.25">
      <c r="B108" s="1622"/>
      <c r="C108" s="1477"/>
      <c r="D108" s="1446"/>
      <c r="E108" s="1626"/>
      <c r="F108" s="1443"/>
      <c r="G108" s="1443"/>
      <c r="H108" s="963">
        <v>1012</v>
      </c>
      <c r="I108" s="632">
        <v>893.64</v>
      </c>
      <c r="J108" s="632">
        <v>899.59199999999998</v>
      </c>
      <c r="K108" s="632">
        <f>J108-I108</f>
        <v>5.9519999999999982</v>
      </c>
      <c r="L108" s="634">
        <f t="shared" si="12"/>
        <v>6.6604001611387112E-3</v>
      </c>
    </row>
    <row r="109" spans="2:12" ht="15.75" customHeight="1" thickBot="1" x14ac:dyDescent="0.3">
      <c r="B109" s="1632"/>
      <c r="C109" s="1477"/>
      <c r="D109" s="1481"/>
      <c r="E109" s="1457"/>
      <c r="F109" s="1460"/>
      <c r="G109" s="1460"/>
      <c r="H109" s="971">
        <v>1013</v>
      </c>
      <c r="I109" s="505">
        <v>4948.5870000000004</v>
      </c>
      <c r="J109" s="505">
        <v>4949.6559999999999</v>
      </c>
      <c r="K109" s="972">
        <f>J109-I109</f>
        <v>1.0689999999995052</v>
      </c>
      <c r="L109" s="973">
        <f t="shared" si="12"/>
        <v>2.160212602101378E-4</v>
      </c>
    </row>
    <row r="110" spans="2:12" ht="15.75" customHeight="1" x14ac:dyDescent="0.25">
      <c r="B110" s="1475" t="s">
        <v>435</v>
      </c>
      <c r="C110" s="1477"/>
      <c r="D110" s="1480" t="s">
        <v>109</v>
      </c>
      <c r="E110" s="1479" t="s">
        <v>433</v>
      </c>
      <c r="F110" s="1434" t="s">
        <v>434</v>
      </c>
      <c r="G110" s="1434" t="s">
        <v>260</v>
      </c>
      <c r="H110" s="243">
        <v>1001</v>
      </c>
      <c r="I110" s="245">
        <v>560.37</v>
      </c>
      <c r="J110" s="245">
        <v>560.37</v>
      </c>
      <c r="K110" s="437">
        <f>I110-J110</f>
        <v>0</v>
      </c>
      <c r="L110" s="399">
        <f t="shared" si="12"/>
        <v>0</v>
      </c>
    </row>
    <row r="111" spans="2:12" ht="15.75" customHeight="1" x14ac:dyDescent="0.25">
      <c r="B111" s="1483"/>
      <c r="C111" s="1477"/>
      <c r="D111" s="1446"/>
      <c r="E111" s="1458"/>
      <c r="F111" s="1435"/>
      <c r="G111" s="1435"/>
      <c r="H111" s="252">
        <v>1006</v>
      </c>
      <c r="I111" s="369">
        <v>1517.34</v>
      </c>
      <c r="J111" s="369">
        <v>1517.34</v>
      </c>
      <c r="K111" s="632">
        <f>I111-J111</f>
        <v>0</v>
      </c>
      <c r="L111" s="634">
        <f>K111/I111</f>
        <v>0</v>
      </c>
    </row>
    <row r="112" spans="2:12" ht="15.75" customHeight="1" thickBot="1" x14ac:dyDescent="0.3">
      <c r="B112" s="1476"/>
      <c r="C112" s="1477"/>
      <c r="D112" s="1481"/>
      <c r="E112" s="1458"/>
      <c r="F112" s="1435"/>
      <c r="G112" s="1435"/>
      <c r="H112" s="971">
        <v>1011</v>
      </c>
      <c r="I112" s="505">
        <v>3122.31</v>
      </c>
      <c r="J112" s="505">
        <v>3121.2049999999999</v>
      </c>
      <c r="K112" s="972">
        <f>I112-J112</f>
        <v>1.1050000000000182</v>
      </c>
      <c r="L112" s="973">
        <f>K112/I112</f>
        <v>3.5390464111507768E-4</v>
      </c>
    </row>
    <row r="113" spans="2:12" ht="15.75" customHeight="1" x14ac:dyDescent="0.25">
      <c r="B113" s="1475" t="s">
        <v>210</v>
      </c>
      <c r="C113" s="1477"/>
      <c r="D113" s="1480" t="s">
        <v>109</v>
      </c>
      <c r="E113" s="1482" t="s">
        <v>436</v>
      </c>
      <c r="F113" s="1442" t="s">
        <v>437</v>
      </c>
      <c r="G113" s="1442" t="s">
        <v>260</v>
      </c>
      <c r="H113" s="243">
        <v>1001</v>
      </c>
      <c r="I113" s="245">
        <v>1074.6400000000001</v>
      </c>
      <c r="J113" s="245">
        <v>1075.6869999999999</v>
      </c>
      <c r="K113" s="437">
        <f t="shared" ref="K113:K121" si="13">I113-J113</f>
        <v>-1.0469999999997981</v>
      </c>
      <c r="L113" s="399">
        <f>K113/I113</f>
        <v>-9.7427975880275998E-4</v>
      </c>
    </row>
    <row r="114" spans="2:12" ht="15.75" customHeight="1" x14ac:dyDescent="0.25">
      <c r="B114" s="1483"/>
      <c r="C114" s="1477"/>
      <c r="D114" s="1446"/>
      <c r="E114" s="1626"/>
      <c r="F114" s="1443"/>
      <c r="G114" s="1443"/>
      <c r="H114" s="252">
        <v>1002</v>
      </c>
      <c r="I114" s="369">
        <v>2092.02</v>
      </c>
      <c r="J114" s="369">
        <v>2092.9569999999999</v>
      </c>
      <c r="K114" s="632">
        <f t="shared" si="13"/>
        <v>-0.93699999999989814</v>
      </c>
      <c r="L114" s="634">
        <f t="shared" ref="L114:L120" si="14">K114/I114</f>
        <v>-4.4789246756718297E-4</v>
      </c>
    </row>
    <row r="115" spans="2:12" ht="15.75" customHeight="1" x14ac:dyDescent="0.25">
      <c r="B115" s="1483"/>
      <c r="C115" s="1477"/>
      <c r="D115" s="1446"/>
      <c r="E115" s="1626"/>
      <c r="F115" s="1443"/>
      <c r="G115" s="1443"/>
      <c r="H115" s="252">
        <v>1006</v>
      </c>
      <c r="I115" s="369">
        <v>1196.98</v>
      </c>
      <c r="J115" s="369">
        <v>1198.98</v>
      </c>
      <c r="K115" s="632">
        <f t="shared" si="13"/>
        <v>-2</v>
      </c>
      <c r="L115" s="634">
        <f t="shared" si="14"/>
        <v>-1.6708716937626359E-3</v>
      </c>
    </row>
    <row r="116" spans="2:12" ht="15.75" customHeight="1" x14ac:dyDescent="0.25">
      <c r="B116" s="1483"/>
      <c r="C116" s="1477"/>
      <c r="D116" s="1446"/>
      <c r="E116" s="1626"/>
      <c r="F116" s="1443"/>
      <c r="G116" s="1443"/>
      <c r="H116" s="252">
        <v>1011</v>
      </c>
      <c r="I116" s="369">
        <v>366.9</v>
      </c>
      <c r="J116" s="369">
        <v>366.9</v>
      </c>
      <c r="K116" s="632">
        <f t="shared" si="13"/>
        <v>0</v>
      </c>
      <c r="L116" s="634">
        <f t="shared" si="14"/>
        <v>0</v>
      </c>
    </row>
    <row r="117" spans="2:12" ht="15.75" customHeight="1" x14ac:dyDescent="0.25">
      <c r="B117" s="1483"/>
      <c r="C117" s="1477"/>
      <c r="D117" s="1446"/>
      <c r="E117" s="1626"/>
      <c r="F117" s="1443"/>
      <c r="G117" s="1443"/>
      <c r="H117" s="252">
        <v>1012</v>
      </c>
      <c r="I117" s="369">
        <v>263.77999999999997</v>
      </c>
      <c r="J117" s="369">
        <v>263.20999999999998</v>
      </c>
      <c r="K117" s="632">
        <f t="shared" si="13"/>
        <v>0.56999999999999318</v>
      </c>
      <c r="L117" s="634">
        <f t="shared" si="14"/>
        <v>2.1608916521343286E-3</v>
      </c>
    </row>
    <row r="118" spans="2:12" ht="15.75" customHeight="1" x14ac:dyDescent="0.25">
      <c r="B118" s="1483"/>
      <c r="C118" s="1477"/>
      <c r="D118" s="1446"/>
      <c r="E118" s="1626"/>
      <c r="F118" s="1443"/>
      <c r="G118" s="969" t="s">
        <v>24</v>
      </c>
      <c r="H118" s="252">
        <v>1007</v>
      </c>
      <c r="I118" s="369">
        <v>6344.1</v>
      </c>
      <c r="J118" s="369">
        <v>6347.7430000000004</v>
      </c>
      <c r="K118" s="632">
        <f t="shared" si="13"/>
        <v>-3.6430000000000291</v>
      </c>
      <c r="L118" s="634">
        <f t="shared" si="14"/>
        <v>-5.74234327958265E-4</v>
      </c>
    </row>
    <row r="119" spans="2:12" ht="15.75" customHeight="1" x14ac:dyDescent="0.25">
      <c r="B119" s="1483"/>
      <c r="C119" s="1477"/>
      <c r="D119" s="1446"/>
      <c r="E119" s="1626"/>
      <c r="F119" s="1443"/>
      <c r="G119" s="1460" t="s">
        <v>61</v>
      </c>
      <c r="H119" s="252">
        <v>1010</v>
      </c>
      <c r="I119" s="369">
        <v>406.31</v>
      </c>
      <c r="J119" s="369">
        <v>406.55500000000001</v>
      </c>
      <c r="K119" s="632">
        <f t="shared" si="13"/>
        <v>-0.24500000000000455</v>
      </c>
      <c r="L119" s="634">
        <f t="shared" si="14"/>
        <v>-6.0298786640743411E-4</v>
      </c>
    </row>
    <row r="120" spans="2:12" ht="15.75" customHeight="1" thickBot="1" x14ac:dyDescent="0.3">
      <c r="B120" s="1476"/>
      <c r="C120" s="1477"/>
      <c r="D120" s="1575"/>
      <c r="E120" s="1691"/>
      <c r="F120" s="1600"/>
      <c r="G120" s="1486"/>
      <c r="H120" s="970">
        <v>1003</v>
      </c>
      <c r="I120" s="385">
        <v>810.4</v>
      </c>
      <c r="J120" s="385">
        <v>810.45399999999995</v>
      </c>
      <c r="K120" s="640">
        <f t="shared" si="13"/>
        <v>-5.3999999999973625E-2</v>
      </c>
      <c r="L120" s="641">
        <f t="shared" si="14"/>
        <v>-6.6633761105594304E-5</v>
      </c>
    </row>
    <row r="121" spans="2:12" ht="15.75" customHeight="1" x14ac:dyDescent="0.25">
      <c r="B121" s="1631" t="s">
        <v>12</v>
      </c>
      <c r="C121" s="1477"/>
      <c r="D121" s="1465" t="s">
        <v>116</v>
      </c>
      <c r="E121" s="1459">
        <v>43639</v>
      </c>
      <c r="F121" s="1436" t="s">
        <v>63</v>
      </c>
      <c r="G121" s="962" t="s">
        <v>24</v>
      </c>
      <c r="H121" s="962">
        <v>1009</v>
      </c>
      <c r="I121" s="631">
        <v>1390.72</v>
      </c>
      <c r="J121" s="631">
        <v>1389.396</v>
      </c>
      <c r="K121" s="631">
        <f t="shared" si="13"/>
        <v>1.3240000000000691</v>
      </c>
      <c r="L121" s="635">
        <f t="shared" si="12"/>
        <v>9.5202485043723332E-4</v>
      </c>
    </row>
    <row r="122" spans="2:12" ht="15.75" thickBot="1" x14ac:dyDescent="0.3">
      <c r="B122" s="1632"/>
      <c r="C122" s="1477"/>
      <c r="D122" s="1575"/>
      <c r="E122" s="1691"/>
      <c r="F122" s="1600"/>
      <c r="G122" s="967" t="s">
        <v>23</v>
      </c>
      <c r="H122" s="970">
        <v>1006</v>
      </c>
      <c r="I122" s="385">
        <v>808.94</v>
      </c>
      <c r="J122" s="385">
        <v>811.84699999999998</v>
      </c>
      <c r="K122" s="385">
        <f>J122-I122</f>
        <v>2.9069999999999254</v>
      </c>
      <c r="L122" s="428">
        <f t="shared" si="12"/>
        <v>3.5935916137166232E-3</v>
      </c>
    </row>
    <row r="123" spans="2:12" x14ac:dyDescent="0.25">
      <c r="B123" s="1622" t="s">
        <v>184</v>
      </c>
      <c r="C123" s="1474"/>
      <c r="D123" s="1463" t="s">
        <v>116</v>
      </c>
      <c r="E123" s="1479">
        <v>43643</v>
      </c>
      <c r="F123" s="1627" t="s">
        <v>424</v>
      </c>
      <c r="G123" s="1434" t="s">
        <v>24</v>
      </c>
      <c r="H123" s="962">
        <v>1005</v>
      </c>
      <c r="I123" s="423">
        <v>4886.6760000000004</v>
      </c>
      <c r="J123" s="423">
        <v>4886.8620000000001</v>
      </c>
      <c r="K123" s="423">
        <f>J123-I123</f>
        <v>0.18599999999969441</v>
      </c>
      <c r="L123" s="579">
        <f t="shared" si="12"/>
        <v>3.8062683099860601E-5</v>
      </c>
    </row>
    <row r="124" spans="2:12" x14ac:dyDescent="0.25">
      <c r="B124" s="1622"/>
      <c r="C124" s="1474"/>
      <c r="D124" s="1464"/>
      <c r="E124" s="1458"/>
      <c r="F124" s="1628"/>
      <c r="G124" s="1435"/>
      <c r="H124" s="961">
        <v>1008</v>
      </c>
      <c r="I124" s="503">
        <v>750.56</v>
      </c>
      <c r="J124" s="503">
        <v>742.71600000000001</v>
      </c>
      <c r="K124" s="974">
        <f>J124-I124</f>
        <v>-7.8439999999999372</v>
      </c>
      <c r="L124" s="976">
        <f t="shared" si="12"/>
        <v>-1.0450863355361247E-2</v>
      </c>
    </row>
    <row r="125" spans="2:12" ht="15.75" thickBot="1" x14ac:dyDescent="0.3">
      <c r="B125" s="1632"/>
      <c r="C125" s="1474"/>
      <c r="D125" s="1484"/>
      <c r="E125" s="1589"/>
      <c r="F125" s="1693"/>
      <c r="G125" s="1486"/>
      <c r="H125" s="960">
        <v>1010</v>
      </c>
      <c r="I125" s="505">
        <v>502.53</v>
      </c>
      <c r="J125" s="505">
        <v>502.25299999999999</v>
      </c>
      <c r="K125" s="505">
        <f>I125-J125</f>
        <v>0.27699999999998681</v>
      </c>
      <c r="L125" s="614">
        <f t="shared" si="12"/>
        <v>5.5121087298268126E-4</v>
      </c>
    </row>
    <row r="126" spans="2:12" ht="15" customHeight="1" x14ac:dyDescent="0.25">
      <c r="B126" s="1531" t="s">
        <v>12</v>
      </c>
      <c r="C126" s="1474"/>
      <c r="D126" s="1527" t="s">
        <v>116</v>
      </c>
      <c r="E126" s="1420">
        <v>43644</v>
      </c>
      <c r="F126" s="1447" t="s">
        <v>413</v>
      </c>
      <c r="G126" s="856" t="s">
        <v>425</v>
      </c>
      <c r="H126" s="968">
        <v>1001</v>
      </c>
      <c r="I126" s="159">
        <v>1005.41</v>
      </c>
      <c r="J126" s="159">
        <v>1002.152</v>
      </c>
      <c r="K126" s="909">
        <f>J126-I126</f>
        <v>-3.2579999999999245</v>
      </c>
      <c r="L126" s="977">
        <f t="shared" si="12"/>
        <v>-3.2404690623724893E-3</v>
      </c>
    </row>
    <row r="127" spans="2:12" ht="15" customHeight="1" x14ac:dyDescent="0.25">
      <c r="B127" s="1531"/>
      <c r="C127" s="1474"/>
      <c r="D127" s="1528"/>
      <c r="E127" s="1377"/>
      <c r="F127" s="1379"/>
      <c r="G127" s="864" t="s">
        <v>23</v>
      </c>
      <c r="H127" s="965">
        <v>1009</v>
      </c>
      <c r="I127" s="160">
        <v>732.28099999999995</v>
      </c>
      <c r="J127" s="160">
        <v>732.03399999999999</v>
      </c>
      <c r="K127" s="200">
        <f>J127-I127</f>
        <v>-0.24699999999995725</v>
      </c>
      <c r="L127" s="136">
        <f t="shared" si="12"/>
        <v>-3.3730221049017698E-4</v>
      </c>
    </row>
    <row r="128" spans="2:12" ht="15" customHeight="1" thickBot="1" x14ac:dyDescent="0.3">
      <c r="B128" s="1531"/>
      <c r="C128" s="1474"/>
      <c r="D128" s="1529"/>
      <c r="E128" s="1516"/>
      <c r="F128" s="1638"/>
      <c r="G128" s="858" t="s">
        <v>24</v>
      </c>
      <c r="H128" s="966">
        <v>1013</v>
      </c>
      <c r="I128" s="161">
        <v>2582.29</v>
      </c>
      <c r="J128" s="161">
        <v>2583.1640000000002</v>
      </c>
      <c r="K128" s="161">
        <f>J128-I128</f>
        <v>0.87400000000025102</v>
      </c>
      <c r="L128" s="180">
        <f t="shared" si="12"/>
        <v>3.384592745200001E-4</v>
      </c>
    </row>
    <row r="129" spans="2:16" ht="15.75" customHeight="1" thickBot="1" x14ac:dyDescent="0.3">
      <c r="B129" s="1384" t="s">
        <v>209</v>
      </c>
      <c r="C129" s="1385"/>
      <c r="D129" s="1385"/>
      <c r="E129" s="1385"/>
      <c r="F129" s="1385"/>
      <c r="G129" s="1385"/>
      <c r="H129" s="1386"/>
      <c r="I129" s="162">
        <f>SUM(I106:I128)</f>
        <v>39166.414000000004</v>
      </c>
      <c r="J129" s="162">
        <f>SUM(J106:J128)</f>
        <v>39150.758999999998</v>
      </c>
      <c r="K129" s="162">
        <f>SUM(K106:K128)</f>
        <v>-24.955000000000211</v>
      </c>
      <c r="L129" s="220">
        <f t="shared" si="12"/>
        <v>-6.3715304648519027E-4</v>
      </c>
    </row>
    <row r="130" spans="2:16" ht="15.75" customHeight="1" thickBot="1" x14ac:dyDescent="0.3">
      <c r="B130" s="872"/>
      <c r="C130" s="872"/>
      <c r="D130" s="872"/>
      <c r="E130" s="872"/>
      <c r="F130" s="872"/>
      <c r="G130" s="872"/>
      <c r="H130" s="872"/>
      <c r="I130" s="362"/>
      <c r="J130" s="362"/>
      <c r="K130" s="362"/>
      <c r="L130" s="353"/>
    </row>
    <row r="131" spans="2:16" ht="15" customHeight="1" thickBot="1" x14ac:dyDescent="0.3">
      <c r="B131" s="1511" t="s">
        <v>210</v>
      </c>
      <c r="C131" s="1508" t="s">
        <v>65</v>
      </c>
      <c r="D131" s="1493" t="s">
        <v>109</v>
      </c>
      <c r="E131" s="1495" t="s">
        <v>439</v>
      </c>
      <c r="F131" s="1447" t="s">
        <v>438</v>
      </c>
      <c r="G131" s="980" t="s">
        <v>24</v>
      </c>
      <c r="H131" s="987">
        <v>1007</v>
      </c>
      <c r="I131" s="532">
        <v>6489.05</v>
      </c>
      <c r="J131" s="532">
        <v>6483.884</v>
      </c>
      <c r="K131" s="532">
        <f>I131-J131</f>
        <v>5.1660000000001673</v>
      </c>
      <c r="L131" s="593">
        <f t="shared" ref="L131:L139" si="15">K131/I131</f>
        <v>7.9611037054733234E-4</v>
      </c>
      <c r="N131" s="1618"/>
      <c r="O131" s="1618"/>
    </row>
    <row r="132" spans="2:16" ht="15" customHeight="1" thickBot="1" x14ac:dyDescent="0.3">
      <c r="B132" s="1524"/>
      <c r="C132" s="1640"/>
      <c r="D132" s="1514"/>
      <c r="E132" s="1576"/>
      <c r="F132" s="1424"/>
      <c r="G132" s="1449" t="s">
        <v>260</v>
      </c>
      <c r="H132" s="982">
        <v>1002</v>
      </c>
      <c r="I132" s="528">
        <v>897.27</v>
      </c>
      <c r="J132" s="528">
        <v>896.51499999999999</v>
      </c>
      <c r="K132" s="532">
        <f>I132-J132</f>
        <v>0.75499999999999545</v>
      </c>
      <c r="L132" s="594">
        <f t="shared" si="15"/>
        <v>8.4144126071304681E-4</v>
      </c>
      <c r="N132" s="1618"/>
      <c r="O132" s="1618"/>
    </row>
    <row r="133" spans="2:16" ht="15" customHeight="1" thickBot="1" x14ac:dyDescent="0.3">
      <c r="B133" s="1524"/>
      <c r="C133" s="1640"/>
      <c r="D133" s="1514"/>
      <c r="E133" s="1576"/>
      <c r="F133" s="1424"/>
      <c r="G133" s="1372"/>
      <c r="H133" s="982">
        <v>1011</v>
      </c>
      <c r="I133" s="528">
        <v>3099.17</v>
      </c>
      <c r="J133" s="528">
        <v>3093.0929999999998</v>
      </c>
      <c r="K133" s="532">
        <f>I133-J133</f>
        <v>6.0770000000002256</v>
      </c>
      <c r="L133" s="594">
        <f t="shared" si="15"/>
        <v>1.9608475817719665E-3</v>
      </c>
      <c r="N133" s="1618"/>
      <c r="O133" s="1618"/>
    </row>
    <row r="134" spans="2:16" ht="15" customHeight="1" thickBot="1" x14ac:dyDescent="0.3">
      <c r="B134" s="1585"/>
      <c r="C134" s="1640"/>
      <c r="D134" s="1494"/>
      <c r="E134" s="1496"/>
      <c r="F134" s="1367"/>
      <c r="G134" s="978" t="s">
        <v>61</v>
      </c>
      <c r="H134" s="986">
        <v>1003</v>
      </c>
      <c r="I134" s="611">
        <v>810.53</v>
      </c>
      <c r="J134" s="611">
        <v>810.178</v>
      </c>
      <c r="K134" s="526">
        <f>I134-J134</f>
        <v>0.35199999999997544</v>
      </c>
      <c r="L134" s="804">
        <f t="shared" si="15"/>
        <v>4.3428374026868277E-4</v>
      </c>
      <c r="N134" s="1618"/>
      <c r="O134" s="1618"/>
    </row>
    <row r="135" spans="2:16" ht="15" customHeight="1" thickBot="1" x14ac:dyDescent="0.3">
      <c r="B135" s="1555" t="s">
        <v>264</v>
      </c>
      <c r="C135" s="1509"/>
      <c r="D135" s="1493" t="s">
        <v>116</v>
      </c>
      <c r="E135" s="1495">
        <v>43671</v>
      </c>
      <c r="F135" s="1447" t="s">
        <v>440</v>
      </c>
      <c r="G135" s="1371" t="s">
        <v>24</v>
      </c>
      <c r="H135" s="987">
        <v>1005</v>
      </c>
      <c r="I135" s="532">
        <v>3547.5039999999999</v>
      </c>
      <c r="J135" s="532">
        <v>3547.5039999999999</v>
      </c>
      <c r="K135" s="532">
        <f>J135-I135</f>
        <v>0</v>
      </c>
      <c r="L135" s="593">
        <f t="shared" si="15"/>
        <v>0</v>
      </c>
      <c r="N135" s="873"/>
      <c r="O135" s="873"/>
    </row>
    <row r="136" spans="2:16" ht="15" customHeight="1" thickBot="1" x14ac:dyDescent="0.3">
      <c r="B136" s="1555"/>
      <c r="C136" s="1509"/>
      <c r="D136" s="1641"/>
      <c r="E136" s="1696"/>
      <c r="F136" s="1368"/>
      <c r="G136" s="1372"/>
      <c r="H136" s="985">
        <v>1008</v>
      </c>
      <c r="I136" s="534">
        <v>4573.6899999999996</v>
      </c>
      <c r="J136" s="534">
        <v>4572.5190000000002</v>
      </c>
      <c r="K136" s="532">
        <f>J136-I136</f>
        <v>-1.170999999999367</v>
      </c>
      <c r="L136" s="951">
        <f t="shared" si="15"/>
        <v>-2.5602959535940718E-4</v>
      </c>
      <c r="N136" s="984"/>
      <c r="O136" s="984"/>
    </row>
    <row r="137" spans="2:16" ht="15" customHeight="1" thickBot="1" x14ac:dyDescent="0.3">
      <c r="B137" s="1555"/>
      <c r="C137" s="1509"/>
      <c r="D137" s="1514"/>
      <c r="E137" s="1576"/>
      <c r="F137" s="1424"/>
      <c r="G137" s="979" t="s">
        <v>441</v>
      </c>
      <c r="H137" s="982">
        <v>1003</v>
      </c>
      <c r="I137" s="528">
        <v>504.89</v>
      </c>
      <c r="J137" s="528">
        <v>505.57799999999997</v>
      </c>
      <c r="K137" s="532">
        <f>J137-I137</f>
        <v>0.68799999999998818</v>
      </c>
      <c r="L137" s="594">
        <f t="shared" si="15"/>
        <v>1.3626730574976494E-3</v>
      </c>
      <c r="N137" s="873"/>
      <c r="O137" s="873"/>
    </row>
    <row r="138" spans="2:16" ht="15" customHeight="1" thickBot="1" x14ac:dyDescent="0.3">
      <c r="B138" s="1555"/>
      <c r="C138" s="1509"/>
      <c r="D138" s="1514"/>
      <c r="E138" s="1576"/>
      <c r="F138" s="1424"/>
      <c r="G138" s="979" t="s">
        <v>442</v>
      </c>
      <c r="H138" s="982">
        <v>1010</v>
      </c>
      <c r="I138" s="528">
        <v>501.28</v>
      </c>
      <c r="J138" s="528">
        <v>501.12799999999999</v>
      </c>
      <c r="K138" s="532">
        <f>J138-I138</f>
        <v>-0.15199999999998681</v>
      </c>
      <c r="L138" s="594">
        <f t="shared" si="15"/>
        <v>-3.0322374720712341E-4</v>
      </c>
      <c r="N138" s="873"/>
      <c r="O138" s="873"/>
    </row>
    <row r="139" spans="2:16" ht="15" customHeight="1" thickBot="1" x14ac:dyDescent="0.3">
      <c r="B139" s="1555"/>
      <c r="C139" s="1509"/>
      <c r="D139" s="1515"/>
      <c r="E139" s="1577"/>
      <c r="F139" s="1425"/>
      <c r="G139" s="981" t="s">
        <v>23</v>
      </c>
      <c r="H139" s="983">
        <v>1009</v>
      </c>
      <c r="I139" s="533">
        <v>1564.2090000000001</v>
      </c>
      <c r="J139" s="533">
        <v>1560.7819999999999</v>
      </c>
      <c r="K139" s="532">
        <f>J139-I139</f>
        <v>-3.4270000000001346</v>
      </c>
      <c r="L139" s="595">
        <f t="shared" si="15"/>
        <v>-2.1908836990454181E-3</v>
      </c>
      <c r="N139" s="873"/>
      <c r="O139" s="873"/>
    </row>
    <row r="140" spans="2:16" ht="15.75" thickBot="1" x14ac:dyDescent="0.3">
      <c r="B140" s="1384" t="s">
        <v>216</v>
      </c>
      <c r="C140" s="1385"/>
      <c r="D140" s="1539"/>
      <c r="E140" s="1539"/>
      <c r="F140" s="1539"/>
      <c r="G140" s="1539"/>
      <c r="H140" s="1586"/>
      <c r="I140" s="269">
        <f>SUM(I131:I139)</f>
        <v>21987.592999999997</v>
      </c>
      <c r="J140" s="194">
        <f>SUM(J131:J139)</f>
        <v>21971.181</v>
      </c>
      <c r="K140" s="194">
        <f>SUM(K131:K139)</f>
        <v>8.2880000000008636</v>
      </c>
      <c r="L140" s="253">
        <f>K140/I140</f>
        <v>3.7693984966889575E-4</v>
      </c>
    </row>
    <row r="141" spans="2:16" x14ac:dyDescent="0.25">
      <c r="B141" s="871"/>
      <c r="C141" s="871"/>
      <c r="D141" s="871"/>
      <c r="E141" s="871"/>
      <c r="F141" s="871"/>
      <c r="G141" s="871"/>
      <c r="H141" s="871"/>
      <c r="I141" s="326"/>
      <c r="J141" s="326"/>
      <c r="K141" s="326"/>
      <c r="L141" s="368"/>
    </row>
    <row r="142" spans="2:16" ht="15.75" thickBot="1" x14ac:dyDescent="0.3">
      <c r="B142" s="871"/>
      <c r="C142" s="871"/>
      <c r="D142" s="871"/>
      <c r="E142" s="871"/>
      <c r="F142" s="871"/>
      <c r="G142" s="871"/>
      <c r="H142" s="871"/>
      <c r="I142" s="326"/>
      <c r="J142" s="326"/>
      <c r="K142" s="326"/>
      <c r="L142" s="368"/>
    </row>
    <row r="143" spans="2:16" ht="14.25" customHeight="1" x14ac:dyDescent="0.25">
      <c r="B143" s="1475" t="s">
        <v>264</v>
      </c>
      <c r="C143" s="1473" t="s">
        <v>72</v>
      </c>
      <c r="D143" s="1463" t="s">
        <v>116</v>
      </c>
      <c r="E143" s="1479">
        <v>43690</v>
      </c>
      <c r="F143" s="1627" t="s">
        <v>443</v>
      </c>
      <c r="G143" s="992" t="s">
        <v>24</v>
      </c>
      <c r="H143" s="609">
        <v>1005</v>
      </c>
      <c r="I143" s="532">
        <v>1250.22</v>
      </c>
      <c r="J143" s="532">
        <v>1250.22</v>
      </c>
      <c r="K143" s="532">
        <f t="shared" ref="K143:K151" si="16">J143-I143</f>
        <v>0</v>
      </c>
      <c r="L143" s="399">
        <f t="shared" ref="L143:L154" si="17">K143/I143</f>
        <v>0</v>
      </c>
      <c r="O143" s="426"/>
      <c r="P143" s="426"/>
    </row>
    <row r="144" spans="2:16" ht="15" customHeight="1" x14ac:dyDescent="0.25">
      <c r="B144" s="1483"/>
      <c r="C144" s="1474"/>
      <c r="D144" s="1464"/>
      <c r="E144" s="1633"/>
      <c r="F144" s="1628"/>
      <c r="G144" s="993" t="s">
        <v>24</v>
      </c>
      <c r="H144" s="608">
        <v>1013</v>
      </c>
      <c r="I144" s="528">
        <v>750.27300000000002</v>
      </c>
      <c r="J144" s="528">
        <v>750.27300000000002</v>
      </c>
      <c r="K144" s="528">
        <f t="shared" si="16"/>
        <v>0</v>
      </c>
      <c r="L144" s="610">
        <f t="shared" si="17"/>
        <v>0</v>
      </c>
      <c r="O144" s="425"/>
      <c r="P144" s="425"/>
    </row>
    <row r="145" spans="2:16" ht="15" customHeight="1" thickBot="1" x14ac:dyDescent="0.3">
      <c r="B145" s="1476"/>
      <c r="C145" s="1474"/>
      <c r="D145" s="1484"/>
      <c r="E145" s="1589"/>
      <c r="F145" s="1693"/>
      <c r="G145" s="997" t="s">
        <v>23</v>
      </c>
      <c r="H145" s="427">
        <v>1009</v>
      </c>
      <c r="I145" s="533">
        <v>200.01900000000001</v>
      </c>
      <c r="J145" s="533">
        <v>200.01900000000001</v>
      </c>
      <c r="K145" s="533">
        <f t="shared" si="16"/>
        <v>0</v>
      </c>
      <c r="L145" s="428">
        <f t="shared" si="17"/>
        <v>0</v>
      </c>
      <c r="O145" s="425"/>
      <c r="P145" s="425"/>
    </row>
    <row r="146" spans="2:16" x14ac:dyDescent="0.25">
      <c r="B146" s="1475" t="s">
        <v>264</v>
      </c>
      <c r="C146" s="1474"/>
      <c r="D146" s="1463" t="s">
        <v>116</v>
      </c>
      <c r="E146" s="1541">
        <v>43696</v>
      </c>
      <c r="F146" s="1378" t="s">
        <v>444</v>
      </c>
      <c r="G146" s="1371" t="s">
        <v>201</v>
      </c>
      <c r="H146" s="995">
        <v>1010</v>
      </c>
      <c r="I146" s="159">
        <v>504.88</v>
      </c>
      <c r="J146" s="159">
        <v>504.40899999999999</v>
      </c>
      <c r="K146" s="532">
        <f t="shared" si="16"/>
        <v>-0.47100000000000364</v>
      </c>
      <c r="L146" s="121">
        <f t="shared" si="17"/>
        <v>-9.3289494533355187E-4</v>
      </c>
      <c r="O146" s="326"/>
      <c r="P146" s="326"/>
    </row>
    <row r="147" spans="2:16" x14ac:dyDescent="0.25">
      <c r="B147" s="1483"/>
      <c r="C147" s="1474"/>
      <c r="D147" s="1464"/>
      <c r="E147" s="1542"/>
      <c r="F147" s="1379"/>
      <c r="G147" s="1372"/>
      <c r="H147" s="802">
        <v>1003</v>
      </c>
      <c r="I147" s="160">
        <v>198.74</v>
      </c>
      <c r="J147" s="160">
        <v>198.11799999999999</v>
      </c>
      <c r="K147" s="528">
        <f t="shared" si="16"/>
        <v>-0.6220000000000141</v>
      </c>
      <c r="L147" s="122">
        <f t="shared" si="17"/>
        <v>-3.1297172184764723E-3</v>
      </c>
      <c r="O147" s="326"/>
      <c r="P147" s="326"/>
    </row>
    <row r="148" spans="2:16" x14ac:dyDescent="0.25">
      <c r="B148" s="1483"/>
      <c r="C148" s="1474"/>
      <c r="D148" s="1464"/>
      <c r="E148" s="1542"/>
      <c r="F148" s="1379"/>
      <c r="G148" s="989" t="s">
        <v>445</v>
      </c>
      <c r="H148" s="802">
        <v>1001</v>
      </c>
      <c r="I148" s="160">
        <v>504.95</v>
      </c>
      <c r="J148" s="160">
        <v>504.92099999999999</v>
      </c>
      <c r="K148" s="528">
        <f t="shared" si="16"/>
        <v>-2.8999999999996362E-2</v>
      </c>
      <c r="L148" s="122">
        <f t="shared" si="17"/>
        <v>-5.7431428854334809E-5</v>
      </c>
      <c r="O148" s="326"/>
      <c r="P148" s="326"/>
    </row>
    <row r="149" spans="2:16" ht="15.75" thickBot="1" x14ac:dyDescent="0.3">
      <c r="B149" s="1476"/>
      <c r="C149" s="1474"/>
      <c r="D149" s="1464"/>
      <c r="E149" s="1542"/>
      <c r="F149" s="1379"/>
      <c r="G149" s="994" t="s">
        <v>24</v>
      </c>
      <c r="H149" s="801">
        <v>1005</v>
      </c>
      <c r="I149" s="235">
        <v>2157.0360000000001</v>
      </c>
      <c r="J149" s="235">
        <v>2161.0030000000002</v>
      </c>
      <c r="K149" s="611">
        <f t="shared" si="16"/>
        <v>3.9670000000000982</v>
      </c>
      <c r="L149" s="236">
        <f t="shared" si="17"/>
        <v>1.8390977248409846E-3</v>
      </c>
    </row>
    <row r="150" spans="2:16" x14ac:dyDescent="0.25">
      <c r="B150" s="1444" t="s">
        <v>300</v>
      </c>
      <c r="C150" s="1474"/>
      <c r="D150" s="1463" t="s">
        <v>116</v>
      </c>
      <c r="E150" s="1541">
        <v>43699</v>
      </c>
      <c r="F150" s="1371" t="s">
        <v>446</v>
      </c>
      <c r="G150" s="988" t="s">
        <v>24</v>
      </c>
      <c r="H150" s="990">
        <v>1013</v>
      </c>
      <c r="I150" s="159">
        <v>2997.5549999999998</v>
      </c>
      <c r="J150" s="159">
        <v>2987.2139999999999</v>
      </c>
      <c r="K150" s="245">
        <f t="shared" si="16"/>
        <v>-10.340999999999894</v>
      </c>
      <c r="L150" s="121">
        <f t="shared" si="17"/>
        <v>-3.4498115964510727E-3</v>
      </c>
    </row>
    <row r="151" spans="2:16" ht="16.5" customHeight="1" thickBot="1" x14ac:dyDescent="0.3">
      <c r="B151" s="1590"/>
      <c r="C151" s="1474"/>
      <c r="D151" s="1484"/>
      <c r="E151" s="1543"/>
      <c r="F151" s="1546"/>
      <c r="G151" s="991" t="s">
        <v>23</v>
      </c>
      <c r="H151" s="612">
        <v>1009</v>
      </c>
      <c r="I151" s="161">
        <v>1578.53</v>
      </c>
      <c r="J151" s="161">
        <v>1579.692</v>
      </c>
      <c r="K151" s="385">
        <f t="shared" si="16"/>
        <v>1.1620000000000346</v>
      </c>
      <c r="L151" s="595">
        <f t="shared" si="17"/>
        <v>7.3612791647927793E-4</v>
      </c>
    </row>
    <row r="152" spans="2:16" ht="16.5" customHeight="1" x14ac:dyDescent="0.25">
      <c r="B152" s="1684" t="s">
        <v>435</v>
      </c>
      <c r="C152" s="1477"/>
      <c r="D152" s="1465" t="s">
        <v>109</v>
      </c>
      <c r="E152" s="1696" t="s">
        <v>448</v>
      </c>
      <c r="F152" s="1372" t="s">
        <v>447</v>
      </c>
      <c r="G152" s="1379" t="s">
        <v>449</v>
      </c>
      <c r="H152" s="998">
        <v>1002</v>
      </c>
      <c r="I152" s="172">
        <v>1597.86</v>
      </c>
      <c r="J152" s="172">
        <v>1597.914</v>
      </c>
      <c r="K152" s="423">
        <f>I152-J152</f>
        <v>-5.4000000000087311E-2</v>
      </c>
      <c r="L152" s="951">
        <f t="shared" si="17"/>
        <v>-3.3795201081501077E-5</v>
      </c>
    </row>
    <row r="153" spans="2:16" ht="24.75" customHeight="1" thickBot="1" x14ac:dyDescent="0.3">
      <c r="B153" s="1685"/>
      <c r="C153" s="1477"/>
      <c r="D153" s="1481"/>
      <c r="E153" s="1496"/>
      <c r="F153" s="1449"/>
      <c r="G153" s="1379"/>
      <c r="H153" s="996">
        <v>1011</v>
      </c>
      <c r="I153" s="235">
        <v>3147.02</v>
      </c>
      <c r="J153" s="235">
        <v>3140.181</v>
      </c>
      <c r="K153" s="503">
        <f>I153-J153</f>
        <v>6.8389999999999418</v>
      </c>
      <c r="L153" s="390">
        <f t="shared" si="17"/>
        <v>2.1731669960788117E-3</v>
      </c>
    </row>
    <row r="154" spans="2:16" ht="15.75" thickBot="1" x14ac:dyDescent="0.3">
      <c r="B154" s="1384" t="s">
        <v>227</v>
      </c>
      <c r="C154" s="1385"/>
      <c r="D154" s="1385"/>
      <c r="E154" s="1385"/>
      <c r="F154" s="1385"/>
      <c r="G154" s="1385"/>
      <c r="H154" s="1433"/>
      <c r="I154" s="999">
        <f>SUM(I143:I153)</f>
        <v>14887.083000000001</v>
      </c>
      <c r="J154" s="999">
        <f>SUM(J143:J153)</f>
        <v>14873.964</v>
      </c>
      <c r="K154" s="999">
        <f>SUM(K143:K153)</f>
        <v>0.45100000000007867</v>
      </c>
      <c r="L154" s="1000">
        <f t="shared" si="17"/>
        <v>3.0294719254274237E-5</v>
      </c>
    </row>
    <row r="155" spans="2:16" ht="15.75" thickBot="1" x14ac:dyDescent="0.3">
      <c r="B155" s="871"/>
      <c r="C155" s="871"/>
      <c r="D155" s="871"/>
      <c r="E155" s="871"/>
      <c r="F155" s="871"/>
      <c r="G155" s="871"/>
      <c r="H155" s="871"/>
      <c r="I155" s="326"/>
      <c r="J155" s="326"/>
      <c r="K155" s="326"/>
      <c r="L155" s="353"/>
    </row>
    <row r="156" spans="2:16" x14ac:dyDescent="0.25">
      <c r="B156" s="1631" t="s">
        <v>300</v>
      </c>
      <c r="C156" s="1473" t="s">
        <v>77</v>
      </c>
      <c r="D156" s="1463" t="s">
        <v>116</v>
      </c>
      <c r="E156" s="1437">
        <v>43728</v>
      </c>
      <c r="F156" s="1434" t="s">
        <v>375</v>
      </c>
      <c r="G156" s="1434" t="s">
        <v>450</v>
      </c>
      <c r="H156" s="241">
        <v>1001</v>
      </c>
      <c r="I156" s="159">
        <v>308.39</v>
      </c>
      <c r="J156" s="159">
        <v>307.459</v>
      </c>
      <c r="K156" s="159">
        <f t="shared" ref="K156:K166" si="18">J156-I156</f>
        <v>-0.93099999999998317</v>
      </c>
      <c r="L156" s="240">
        <f t="shared" ref="L156:L162" si="19">K156/I156</f>
        <v>-3.0189046337429333E-3</v>
      </c>
    </row>
    <row r="157" spans="2:16" x14ac:dyDescent="0.25">
      <c r="B157" s="1622"/>
      <c r="C157" s="1474"/>
      <c r="D157" s="1464"/>
      <c r="E157" s="1438"/>
      <c r="F157" s="1435"/>
      <c r="G157" s="1436"/>
      <c r="H157" s="608">
        <v>1006</v>
      </c>
      <c r="I157" s="160">
        <v>1270.29</v>
      </c>
      <c r="J157" s="160">
        <v>1275.336</v>
      </c>
      <c r="K157" s="160">
        <f t="shared" si="18"/>
        <v>5.0460000000000491</v>
      </c>
      <c r="L157" s="610">
        <f t="shared" si="19"/>
        <v>3.972321280967377E-3</v>
      </c>
    </row>
    <row r="158" spans="2:16" ht="15.75" thickBot="1" x14ac:dyDescent="0.3">
      <c r="B158" s="1632"/>
      <c r="C158" s="1474"/>
      <c r="D158" s="1484"/>
      <c r="E158" s="1486"/>
      <c r="F158" s="1486"/>
      <c r="G158" s="970" t="s">
        <v>23</v>
      </c>
      <c r="H158" s="427">
        <v>1009</v>
      </c>
      <c r="I158" s="161">
        <v>1237.394</v>
      </c>
      <c r="J158" s="161">
        <v>1236.779</v>
      </c>
      <c r="K158" s="161">
        <f t="shared" si="18"/>
        <v>-0.61500000000000909</v>
      </c>
      <c r="L158" s="428">
        <f t="shared" si="19"/>
        <v>-4.9701226933378468E-4</v>
      </c>
    </row>
    <row r="159" spans="2:16" x14ac:dyDescent="0.25">
      <c r="B159" s="1475" t="s">
        <v>358</v>
      </c>
      <c r="C159" s="1477"/>
      <c r="D159" s="1480" t="s">
        <v>116</v>
      </c>
      <c r="E159" s="1619">
        <v>43731</v>
      </c>
      <c r="F159" s="1442" t="s">
        <v>430</v>
      </c>
      <c r="G159" s="1434" t="s">
        <v>451</v>
      </c>
      <c r="H159" s="241">
        <v>1001</v>
      </c>
      <c r="I159" s="159">
        <v>589.47</v>
      </c>
      <c r="J159" s="159">
        <v>589.67399999999998</v>
      </c>
      <c r="K159" s="159">
        <f t="shared" si="18"/>
        <v>0.20399999999995089</v>
      </c>
      <c r="L159" s="240">
        <f t="shared" si="19"/>
        <v>3.4607359153129228E-4</v>
      </c>
    </row>
    <row r="160" spans="2:16" x14ac:dyDescent="0.25">
      <c r="B160" s="1483"/>
      <c r="C160" s="1477"/>
      <c r="D160" s="1446"/>
      <c r="E160" s="1443"/>
      <c r="F160" s="1443"/>
      <c r="G160" s="1435"/>
      <c r="H160" s="608">
        <v>1005</v>
      </c>
      <c r="I160" s="160">
        <v>4916.07</v>
      </c>
      <c r="J160" s="160">
        <v>4915.9260000000004</v>
      </c>
      <c r="K160" s="172">
        <f t="shared" si="18"/>
        <v>-0.14399999999932334</v>
      </c>
      <c r="L160" s="579">
        <f t="shared" si="19"/>
        <v>-2.9291690313466516E-5</v>
      </c>
    </row>
    <row r="161" spans="2:15" x14ac:dyDescent="0.25">
      <c r="B161" s="1483"/>
      <c r="C161" s="1477"/>
      <c r="D161" s="1446"/>
      <c r="E161" s="1443"/>
      <c r="F161" s="1443"/>
      <c r="G161" s="1435"/>
      <c r="H161" s="608">
        <v>1006</v>
      </c>
      <c r="I161" s="160">
        <v>1281.27</v>
      </c>
      <c r="J161" s="160">
        <v>1281.069</v>
      </c>
      <c r="K161" s="172">
        <f t="shared" si="18"/>
        <v>-0.20100000000002183</v>
      </c>
      <c r="L161" s="579">
        <f t="shared" si="19"/>
        <v>-1.5687559999065132E-4</v>
      </c>
    </row>
    <row r="162" spans="2:15" ht="15" customHeight="1" x14ac:dyDescent="0.25">
      <c r="B162" s="1483"/>
      <c r="C162" s="1477"/>
      <c r="D162" s="1446"/>
      <c r="E162" s="1443"/>
      <c r="F162" s="1443"/>
      <c r="G162" s="1436"/>
      <c r="H162" s="608">
        <v>1013</v>
      </c>
      <c r="I162" s="369">
        <v>598.36199999999997</v>
      </c>
      <c r="J162" s="369">
        <v>598.36199999999997</v>
      </c>
      <c r="K162" s="172">
        <f t="shared" si="18"/>
        <v>0</v>
      </c>
      <c r="L162" s="579">
        <f t="shared" si="19"/>
        <v>0</v>
      </c>
      <c r="N162" s="352"/>
      <c r="O162" s="352"/>
    </row>
    <row r="163" spans="2:15" ht="15" customHeight="1" x14ac:dyDescent="0.25">
      <c r="B163" s="1483"/>
      <c r="C163" s="1477"/>
      <c r="D163" s="1446"/>
      <c r="E163" s="1443"/>
      <c r="F163" s="1443"/>
      <c r="G163" s="1002" t="s">
        <v>201</v>
      </c>
      <c r="H163" s="608">
        <v>1003</v>
      </c>
      <c r="I163" s="401">
        <v>500.74</v>
      </c>
      <c r="J163" s="401">
        <v>500.54399999999998</v>
      </c>
      <c r="K163" s="401">
        <f t="shared" si="18"/>
        <v>-0.19600000000002638</v>
      </c>
      <c r="L163" s="610">
        <f t="shared" ref="L163:L168" si="20">K163/I163</f>
        <v>-3.9142069736794818E-4</v>
      </c>
      <c r="N163" s="352"/>
      <c r="O163" s="352"/>
    </row>
    <row r="164" spans="2:15" ht="15" customHeight="1" thickBot="1" x14ac:dyDescent="0.3">
      <c r="B164" s="1476"/>
      <c r="C164" s="1477"/>
      <c r="D164" s="1481"/>
      <c r="E164" s="1460"/>
      <c r="F164" s="1460"/>
      <c r="G164" s="1003" t="s">
        <v>24</v>
      </c>
      <c r="H164" s="234">
        <v>1013</v>
      </c>
      <c r="I164" s="235">
        <v>980.99599999999998</v>
      </c>
      <c r="J164" s="235">
        <v>980.99599999999998</v>
      </c>
      <c r="K164" s="615">
        <f t="shared" si="18"/>
        <v>0</v>
      </c>
      <c r="L164" s="614">
        <f t="shared" si="20"/>
        <v>0</v>
      </c>
      <c r="N164" s="326"/>
      <c r="O164" s="326"/>
    </row>
    <row r="165" spans="2:15" ht="15" customHeight="1" x14ac:dyDescent="0.25">
      <c r="B165" s="1475" t="s">
        <v>300</v>
      </c>
      <c r="C165" s="1477"/>
      <c r="D165" s="1480" t="s">
        <v>116</v>
      </c>
      <c r="E165" s="1619">
        <v>43734</v>
      </c>
      <c r="F165" s="1442" t="s">
        <v>452</v>
      </c>
      <c r="G165" s="1001" t="s">
        <v>24</v>
      </c>
      <c r="H165" s="123">
        <v>1013</v>
      </c>
      <c r="I165" s="159">
        <v>3008.4780000000001</v>
      </c>
      <c r="J165" s="159">
        <v>3004.3719999999998</v>
      </c>
      <c r="K165" s="413">
        <f t="shared" si="18"/>
        <v>-4.1060000000002219</v>
      </c>
      <c r="L165" s="240">
        <f t="shared" si="20"/>
        <v>-1.3648097144138072E-3</v>
      </c>
      <c r="N165" s="326"/>
      <c r="O165" s="326"/>
    </row>
    <row r="166" spans="2:15" ht="15" customHeight="1" thickBot="1" x14ac:dyDescent="0.3">
      <c r="B166" s="1476"/>
      <c r="C166" s="1477"/>
      <c r="D166" s="1575"/>
      <c r="E166" s="1600"/>
      <c r="F166" s="1600"/>
      <c r="G166" s="1004" t="s">
        <v>23</v>
      </c>
      <c r="H166" s="125">
        <v>1009</v>
      </c>
      <c r="I166" s="161">
        <v>500.03</v>
      </c>
      <c r="J166" s="161">
        <v>500.03</v>
      </c>
      <c r="K166" s="416">
        <f t="shared" si="18"/>
        <v>0</v>
      </c>
      <c r="L166" s="428">
        <f t="shared" si="20"/>
        <v>0</v>
      </c>
      <c r="N166" s="326"/>
      <c r="O166" s="326"/>
    </row>
    <row r="167" spans="2:15" ht="15" customHeight="1" x14ac:dyDescent="0.25">
      <c r="B167" s="1572" t="s">
        <v>435</v>
      </c>
      <c r="C167" s="1474"/>
      <c r="D167" s="1465" t="s">
        <v>109</v>
      </c>
      <c r="E167" s="1459" t="s">
        <v>453</v>
      </c>
      <c r="F167" s="1688" t="s">
        <v>454</v>
      </c>
      <c r="G167" s="1434" t="s">
        <v>260</v>
      </c>
      <c r="H167" s="131">
        <v>1002</v>
      </c>
      <c r="I167" s="172">
        <v>2155.34</v>
      </c>
      <c r="J167" s="172">
        <v>2152.0540000000001</v>
      </c>
      <c r="K167" s="810">
        <f>I167-J167</f>
        <v>3.2860000000000582</v>
      </c>
      <c r="L167" s="579">
        <f t="shared" si="20"/>
        <v>1.5245854482355721E-3</v>
      </c>
      <c r="N167" s="326"/>
      <c r="O167" s="326"/>
    </row>
    <row r="168" spans="2:15" ht="15" customHeight="1" thickBot="1" x14ac:dyDescent="0.3">
      <c r="B168" s="1722"/>
      <c r="C168" s="1478"/>
      <c r="D168" s="1481"/>
      <c r="E168" s="1457"/>
      <c r="F168" s="1723"/>
      <c r="G168" s="1486"/>
      <c r="H168" s="234">
        <v>1011</v>
      </c>
      <c r="I168" s="235">
        <v>2849.91</v>
      </c>
      <c r="J168" s="235">
        <v>2840.93</v>
      </c>
      <c r="K168" s="810">
        <f>I168-J168</f>
        <v>8.9800000000000182</v>
      </c>
      <c r="L168" s="579">
        <f t="shared" si="20"/>
        <v>3.1509766975097524E-3</v>
      </c>
      <c r="N168" s="326"/>
      <c r="O168" s="326"/>
    </row>
    <row r="169" spans="2:15" ht="15.75" thickBot="1" x14ac:dyDescent="0.3">
      <c r="B169" s="1384" t="s">
        <v>231</v>
      </c>
      <c r="C169" s="1385"/>
      <c r="D169" s="1385"/>
      <c r="E169" s="1385"/>
      <c r="F169" s="1385"/>
      <c r="G169" s="1385"/>
      <c r="H169" s="1385"/>
      <c r="I169" s="1008">
        <f>SUM(I156:I168)</f>
        <v>20196.740000000002</v>
      </c>
      <c r="J169" s="162">
        <f>SUM(J156:J168)</f>
        <v>20183.530999999999</v>
      </c>
      <c r="K169" s="162">
        <f>SUM(K156:K168)</f>
        <v>11.323000000000491</v>
      </c>
      <c r="L169" s="220">
        <f>K169/I169</f>
        <v>5.6063503317864611E-4</v>
      </c>
    </row>
    <row r="170" spans="2:15" ht="15.75" hidden="1" customHeight="1" thickBot="1" x14ac:dyDescent="0.3">
      <c r="B170" s="862"/>
      <c r="C170" s="403"/>
      <c r="D170" s="852"/>
      <c r="E170" s="850"/>
      <c r="F170" s="849"/>
      <c r="G170" s="852"/>
      <c r="H170" s="131"/>
      <c r="I170" s="172"/>
      <c r="J170" s="172"/>
      <c r="K170" s="172"/>
      <c r="L170" s="198"/>
    </row>
    <row r="171" spans="2:15" ht="15" hidden="1" customHeight="1" x14ac:dyDescent="0.25">
      <c r="B171" s="1460"/>
      <c r="C171" s="404"/>
      <c r="D171" s="1449"/>
      <c r="E171" s="1369"/>
      <c r="F171" s="1367"/>
      <c r="G171" s="857"/>
      <c r="H171" s="124"/>
      <c r="I171" s="160"/>
      <c r="J171" s="160"/>
      <c r="K171" s="160"/>
      <c r="L171" s="122"/>
    </row>
    <row r="172" spans="2:15" ht="15.75" hidden="1" customHeight="1" thickBot="1" x14ac:dyDescent="0.3">
      <c r="B172" s="1435"/>
      <c r="C172" s="404"/>
      <c r="D172" s="1431"/>
      <c r="E172" s="1377"/>
      <c r="F172" s="1379"/>
      <c r="G172" s="857"/>
      <c r="H172" s="124"/>
      <c r="I172" s="160"/>
      <c r="J172" s="160"/>
      <c r="K172" s="160"/>
      <c r="L172" s="122"/>
    </row>
    <row r="173" spans="2:15" ht="15.75" hidden="1" customHeight="1" thickBot="1" x14ac:dyDescent="0.3">
      <c r="B173" s="1435"/>
      <c r="C173" s="404"/>
      <c r="D173" s="1431"/>
      <c r="E173" s="1377"/>
      <c r="F173" s="1379"/>
      <c r="G173" s="857"/>
      <c r="H173" s="124"/>
      <c r="I173" s="160"/>
      <c r="J173" s="160"/>
      <c r="K173" s="160"/>
      <c r="L173" s="122"/>
    </row>
    <row r="174" spans="2:15" ht="15.75" hidden="1" customHeight="1" thickBot="1" x14ac:dyDescent="0.3">
      <c r="B174" s="1436"/>
      <c r="C174" s="404"/>
      <c r="D174" s="1372"/>
      <c r="E174" s="1370"/>
      <c r="F174" s="1368"/>
      <c r="G174" s="864"/>
      <c r="H174" s="234"/>
      <c r="I174" s="235"/>
      <c r="J174" s="235"/>
      <c r="K174" s="235"/>
      <c r="L174" s="236"/>
    </row>
    <row r="175" spans="2:15" ht="15.75" hidden="1" customHeight="1" thickBot="1" x14ac:dyDescent="0.3">
      <c r="B175" s="863"/>
      <c r="C175" s="404"/>
      <c r="D175" s="861"/>
      <c r="E175" s="853"/>
      <c r="F175" s="854"/>
      <c r="G175" s="851"/>
      <c r="H175" s="402"/>
      <c r="I175" s="214"/>
      <c r="J175" s="214"/>
      <c r="K175" s="214"/>
      <c r="L175" s="315"/>
    </row>
    <row r="176" spans="2:15" ht="15.75" customHeight="1" thickBot="1" x14ac:dyDescent="0.3">
      <c r="B176" s="405"/>
      <c r="C176" s="406"/>
      <c r="D176" s="405"/>
      <c r="E176" s="407"/>
      <c r="F176" s="408"/>
      <c r="G176" s="409"/>
      <c r="H176" s="410"/>
      <c r="I176" s="362"/>
      <c r="J176" s="362"/>
      <c r="K176" s="362"/>
      <c r="L176" s="411"/>
    </row>
    <row r="177" spans="2:12" ht="15" customHeight="1" thickBot="1" x14ac:dyDescent="0.3">
      <c r="B177" s="1475" t="s">
        <v>264</v>
      </c>
      <c r="C177" s="1505" t="s">
        <v>80</v>
      </c>
      <c r="D177" s="1480" t="s">
        <v>116</v>
      </c>
      <c r="E177" s="1482">
        <v>43769</v>
      </c>
      <c r="F177" s="1692" t="s">
        <v>455</v>
      </c>
      <c r="G177" s="1006" t="s">
        <v>253</v>
      </c>
      <c r="H177" s="609">
        <v>1001</v>
      </c>
      <c r="I177" s="638">
        <v>504.81</v>
      </c>
      <c r="J177" s="638">
        <v>503.67399999999998</v>
      </c>
      <c r="K177" s="437">
        <f>J177-I177</f>
        <v>-1.1360000000000241</v>
      </c>
      <c r="L177" s="399">
        <f t="shared" ref="L177:L183" si="21">K177/I177</f>
        <v>-2.2503516174402728E-3</v>
      </c>
    </row>
    <row r="178" spans="2:12" ht="15" customHeight="1" thickBot="1" x14ac:dyDescent="0.3">
      <c r="B178" s="1483"/>
      <c r="C178" s="1734"/>
      <c r="D178" s="1446"/>
      <c r="E178" s="1626"/>
      <c r="F178" s="1689"/>
      <c r="G178" s="1443" t="s">
        <v>24</v>
      </c>
      <c r="H178" s="636">
        <v>1002</v>
      </c>
      <c r="I178" s="637">
        <v>2053.386</v>
      </c>
      <c r="J178" s="637">
        <v>2053.386</v>
      </c>
      <c r="K178" s="632">
        <f t="shared" ref="K178:K183" si="22">J178-I178</f>
        <v>0</v>
      </c>
      <c r="L178" s="399">
        <f t="shared" si="21"/>
        <v>0</v>
      </c>
    </row>
    <row r="179" spans="2:12" ht="15" customHeight="1" thickBot="1" x14ac:dyDescent="0.3">
      <c r="B179" s="1483"/>
      <c r="C179" s="1734"/>
      <c r="D179" s="1446"/>
      <c r="E179" s="1626"/>
      <c r="F179" s="1689"/>
      <c r="G179" s="1443"/>
      <c r="H179" s="636">
        <v>1005</v>
      </c>
      <c r="I179" s="637">
        <v>4681.67</v>
      </c>
      <c r="J179" s="637">
        <v>4681.8850000000002</v>
      </c>
      <c r="K179" s="632">
        <f t="shared" si="22"/>
        <v>0.21500000000014552</v>
      </c>
      <c r="L179" s="399">
        <f t="shared" si="21"/>
        <v>4.5923783607162726E-5</v>
      </c>
    </row>
    <row r="180" spans="2:12" ht="15" customHeight="1" thickBot="1" x14ac:dyDescent="0.3">
      <c r="B180" s="1483"/>
      <c r="C180" s="1734"/>
      <c r="D180" s="1446"/>
      <c r="E180" s="1626"/>
      <c r="F180" s="1689"/>
      <c r="G180" s="1005" t="s">
        <v>214</v>
      </c>
      <c r="H180" s="636">
        <v>1003</v>
      </c>
      <c r="I180" s="637">
        <v>502.37</v>
      </c>
      <c r="J180" s="637">
        <v>502.34699999999998</v>
      </c>
      <c r="K180" s="632">
        <f t="shared" si="22"/>
        <v>-2.3000000000024556E-2</v>
      </c>
      <c r="L180" s="399">
        <f t="shared" si="21"/>
        <v>-4.5782988633924309E-5</v>
      </c>
    </row>
    <row r="181" spans="2:12" ht="15" customHeight="1" thickBot="1" x14ac:dyDescent="0.3">
      <c r="B181" s="1483"/>
      <c r="C181" s="1734"/>
      <c r="D181" s="1446"/>
      <c r="E181" s="1626"/>
      <c r="F181" s="1689"/>
      <c r="G181" s="1005" t="s">
        <v>23</v>
      </c>
      <c r="H181" s="636">
        <v>1010</v>
      </c>
      <c r="I181" s="637">
        <v>506.56</v>
      </c>
      <c r="J181" s="637">
        <v>506.548</v>
      </c>
      <c r="K181" s="632">
        <f t="shared" si="22"/>
        <v>-1.2000000000000455E-2</v>
      </c>
      <c r="L181" s="399">
        <f t="shared" si="21"/>
        <v>-2.3689197725837917E-5</v>
      </c>
    </row>
    <row r="182" spans="2:12" ht="15" customHeight="1" thickBot="1" x14ac:dyDescent="0.3">
      <c r="B182" s="1483"/>
      <c r="C182" s="1734"/>
      <c r="D182" s="1446"/>
      <c r="E182" s="1626"/>
      <c r="F182" s="1689"/>
      <c r="G182" s="1005" t="s">
        <v>23</v>
      </c>
      <c r="H182" s="636">
        <v>1009</v>
      </c>
      <c r="I182" s="637">
        <v>243.01499999999999</v>
      </c>
      <c r="J182" s="637">
        <v>243.01499999999999</v>
      </c>
      <c r="K182" s="632">
        <f t="shared" si="22"/>
        <v>0</v>
      </c>
      <c r="L182" s="399">
        <f t="shared" si="21"/>
        <v>0</v>
      </c>
    </row>
    <row r="183" spans="2:12" ht="15" customHeight="1" thickBot="1" x14ac:dyDescent="0.3">
      <c r="B183" s="1476"/>
      <c r="C183" s="1734"/>
      <c r="D183" s="1575"/>
      <c r="E183" s="1691"/>
      <c r="F183" s="1690"/>
      <c r="G183" s="1007" t="s">
        <v>24</v>
      </c>
      <c r="H183" s="642">
        <v>1013</v>
      </c>
      <c r="I183" s="639">
        <v>1000.876</v>
      </c>
      <c r="J183" s="639">
        <v>1000.876</v>
      </c>
      <c r="K183" s="640">
        <f t="shared" si="22"/>
        <v>0</v>
      </c>
      <c r="L183" s="399">
        <f t="shared" si="21"/>
        <v>0</v>
      </c>
    </row>
    <row r="184" spans="2:12" ht="15.75" thickBot="1" x14ac:dyDescent="0.3">
      <c r="B184" s="1384" t="s">
        <v>237</v>
      </c>
      <c r="C184" s="1385"/>
      <c r="D184" s="1385"/>
      <c r="E184" s="1385"/>
      <c r="F184" s="1385"/>
      <c r="G184" s="1385"/>
      <c r="H184" s="1433"/>
      <c r="I184" s="194">
        <f>SUM(I177:I183)</f>
        <v>9492.6869999999999</v>
      </c>
      <c r="J184" s="194">
        <f>SUM(J177:J183)</f>
        <v>9491.7309999999998</v>
      </c>
      <c r="K184" s="823">
        <f>SUM(K177:K183)</f>
        <v>-0.95599999999990359</v>
      </c>
      <c r="L184" s="824">
        <f>K184/I184</f>
        <v>-1.0070910375533331E-4</v>
      </c>
    </row>
    <row r="185" spans="2:12" s="425" customFormat="1" ht="15.75" thickBot="1" x14ac:dyDescent="0.3">
      <c r="B185" s="871"/>
      <c r="C185" s="871"/>
      <c r="D185" s="871"/>
      <c r="E185" s="871"/>
      <c r="F185" s="871"/>
      <c r="G185" s="871"/>
      <c r="H185" s="871"/>
      <c r="I185" s="326"/>
      <c r="J185" s="326"/>
      <c r="K185" s="326"/>
      <c r="L185" s="353"/>
    </row>
    <row r="186" spans="2:12" s="425" customFormat="1" ht="39.75" customHeight="1" thickBot="1" x14ac:dyDescent="0.3">
      <c r="B186" s="1016" t="s">
        <v>210</v>
      </c>
      <c r="C186" s="1473" t="s">
        <v>81</v>
      </c>
      <c r="D186" s="1017" t="s">
        <v>109</v>
      </c>
      <c r="E186" s="1011" t="s">
        <v>456</v>
      </c>
      <c r="F186" s="1015" t="s">
        <v>438</v>
      </c>
      <c r="G186" s="1014" t="s">
        <v>24</v>
      </c>
      <c r="H186" s="609">
        <v>1008</v>
      </c>
      <c r="I186" s="866">
        <v>4509.82</v>
      </c>
      <c r="J186" s="866">
        <v>4499.4189999999999</v>
      </c>
      <c r="K186" s="650">
        <f t="shared" ref="K186:K193" si="23">I186-J186</f>
        <v>10.40099999999984</v>
      </c>
      <c r="L186" s="645">
        <f t="shared" ref="L186:L193" si="24">K186/I186</f>
        <v>2.306300473189582E-3</v>
      </c>
    </row>
    <row r="187" spans="2:12" ht="15" customHeight="1" thickBot="1" x14ac:dyDescent="0.3">
      <c r="B187" s="1684" t="s">
        <v>235</v>
      </c>
      <c r="C187" s="1474"/>
      <c r="D187" s="1450" t="s">
        <v>116</v>
      </c>
      <c r="E187" s="1479">
        <v>43797</v>
      </c>
      <c r="F187" s="1627" t="s">
        <v>457</v>
      </c>
      <c r="G187" s="1442" t="s">
        <v>458</v>
      </c>
      <c r="H187" s="609">
        <v>1005</v>
      </c>
      <c r="I187" s="866">
        <v>3823.2910000000002</v>
      </c>
      <c r="J187" s="1012">
        <v>3823.2910000000002</v>
      </c>
      <c r="K187" s="650">
        <f t="shared" si="23"/>
        <v>0</v>
      </c>
      <c r="L187" s="645">
        <f t="shared" si="24"/>
        <v>0</v>
      </c>
    </row>
    <row r="188" spans="2:12" ht="15" customHeight="1" thickBot="1" x14ac:dyDescent="0.3">
      <c r="B188" s="1685"/>
      <c r="C188" s="1474"/>
      <c r="D188" s="1451"/>
      <c r="E188" s="1458"/>
      <c r="F188" s="1628"/>
      <c r="G188" s="1443"/>
      <c r="H188" s="830">
        <v>1011</v>
      </c>
      <c r="I188" s="832">
        <v>3036.7260000000001</v>
      </c>
      <c r="J188" s="832">
        <v>3037.26</v>
      </c>
      <c r="K188" s="834">
        <f t="shared" si="23"/>
        <v>-0.5340000000001055</v>
      </c>
      <c r="L188" s="645">
        <f t="shared" si="24"/>
        <v>-1.7584727762732149E-4</v>
      </c>
    </row>
    <row r="189" spans="2:12" ht="15" customHeight="1" thickBot="1" x14ac:dyDescent="0.3">
      <c r="B189" s="1685"/>
      <c r="C189" s="1474"/>
      <c r="D189" s="1451"/>
      <c r="E189" s="1458"/>
      <c r="F189" s="1628"/>
      <c r="G189" s="865" t="s">
        <v>459</v>
      </c>
      <c r="H189" s="651">
        <v>1013</v>
      </c>
      <c r="I189" s="867">
        <v>1078.223</v>
      </c>
      <c r="J189" s="1013">
        <v>1078.223</v>
      </c>
      <c r="K189" s="833">
        <f t="shared" si="23"/>
        <v>0</v>
      </c>
      <c r="L189" s="653">
        <f t="shared" si="24"/>
        <v>0</v>
      </c>
    </row>
    <row r="190" spans="2:12" ht="15" customHeight="1" x14ac:dyDescent="0.25">
      <c r="B190" s="1475" t="s">
        <v>435</v>
      </c>
      <c r="C190" s="1474"/>
      <c r="D190" s="1463" t="s">
        <v>109</v>
      </c>
      <c r="E190" s="1479" t="s">
        <v>460</v>
      </c>
      <c r="F190" s="1627" t="s">
        <v>461</v>
      </c>
      <c r="G190" s="1009" t="s">
        <v>23</v>
      </c>
      <c r="H190" s="609">
        <v>1010</v>
      </c>
      <c r="I190" s="1012">
        <v>93.2</v>
      </c>
      <c r="J190" s="1012">
        <v>93.206999999999994</v>
      </c>
      <c r="K190" s="834">
        <f t="shared" si="23"/>
        <v>-6.9999999999907914E-3</v>
      </c>
      <c r="L190" s="645">
        <f t="shared" si="24"/>
        <v>-7.5107296137240243E-5</v>
      </c>
    </row>
    <row r="191" spans="2:12" ht="15" customHeight="1" x14ac:dyDescent="0.25">
      <c r="B191" s="1483"/>
      <c r="C191" s="1474"/>
      <c r="D191" s="1464"/>
      <c r="E191" s="1458"/>
      <c r="F191" s="1628"/>
      <c r="G191" s="1010" t="s">
        <v>336</v>
      </c>
      <c r="H191" s="636">
        <v>1007</v>
      </c>
      <c r="I191" s="643">
        <v>5935.54</v>
      </c>
      <c r="J191" s="643">
        <v>5951.116</v>
      </c>
      <c r="K191" s="1024">
        <f t="shared" si="23"/>
        <v>-15.576000000000022</v>
      </c>
      <c r="L191" s="646">
        <f t="shared" si="24"/>
        <v>-2.624192575570213E-3</v>
      </c>
    </row>
    <row r="192" spans="2:12" ht="15" customHeight="1" x14ac:dyDescent="0.25">
      <c r="B192" s="1483"/>
      <c r="C192" s="1474"/>
      <c r="D192" s="1464"/>
      <c r="E192" s="1458"/>
      <c r="F192" s="1628"/>
      <c r="G192" s="1460" t="s">
        <v>24</v>
      </c>
      <c r="H192" s="636">
        <v>1008</v>
      </c>
      <c r="I192" s="643">
        <v>2206.27</v>
      </c>
      <c r="J192" s="643">
        <v>2199.4899999999998</v>
      </c>
      <c r="K192" s="644">
        <f t="shared" si="23"/>
        <v>6.7800000000002001</v>
      </c>
      <c r="L192" s="646">
        <f t="shared" si="24"/>
        <v>3.0730599609296236E-3</v>
      </c>
    </row>
    <row r="193" spans="2:12 16384:16384" ht="15" customHeight="1" thickBot="1" x14ac:dyDescent="0.3">
      <c r="B193" s="1476"/>
      <c r="C193" s="1478"/>
      <c r="D193" s="1484"/>
      <c r="E193" s="1485"/>
      <c r="F193" s="1693"/>
      <c r="G193" s="1486"/>
      <c r="H193" s="642">
        <v>1012</v>
      </c>
      <c r="I193" s="647">
        <v>219.57</v>
      </c>
      <c r="J193" s="647">
        <v>220.70400000000001</v>
      </c>
      <c r="K193" s="1025">
        <f t="shared" si="23"/>
        <v>-1.1340000000000146</v>
      </c>
      <c r="L193" s="649">
        <f t="shared" si="24"/>
        <v>-5.1646399781391569E-3</v>
      </c>
    </row>
    <row r="194" spans="2:12 16384:16384" ht="15.75" thickBot="1" x14ac:dyDescent="0.3">
      <c r="B194" s="1713" t="s">
        <v>242</v>
      </c>
      <c r="C194" s="1714"/>
      <c r="D194" s="1714"/>
      <c r="E194" s="1714"/>
      <c r="F194" s="1714"/>
      <c r="G194" s="1714"/>
      <c r="H194" s="1728"/>
      <c r="I194" s="412">
        <f>SUM(I186:I193)</f>
        <v>20902.640000000003</v>
      </c>
      <c r="J194" s="194">
        <f>SUM(J186:J193)</f>
        <v>20902.710000000003</v>
      </c>
      <c r="K194" s="823">
        <f>SUM(K186:K193)</f>
        <v>-7.0000000000092655E-2</v>
      </c>
      <c r="L194" s="1026">
        <f>K194/I194</f>
        <v>-3.348859282851001E-6</v>
      </c>
    </row>
    <row r="195" spans="2:12 16384:16384" x14ac:dyDescent="0.25">
      <c r="B195" s="464"/>
      <c r="C195" s="465"/>
      <c r="D195" s="466"/>
      <c r="E195" s="467"/>
      <c r="F195" s="466"/>
      <c r="G195" s="466"/>
      <c r="H195" s="468"/>
      <c r="I195" s="326"/>
      <c r="J195" s="326"/>
      <c r="K195" s="352"/>
      <c r="L195" s="469"/>
    </row>
    <row r="196" spans="2:12 16384:16384" ht="15.75" thickBot="1" x14ac:dyDescent="0.3">
      <c r="B196" s="464"/>
      <c r="C196" s="465"/>
      <c r="D196" s="466"/>
      <c r="E196" s="467"/>
      <c r="F196" s="466"/>
      <c r="G196" s="466"/>
      <c r="H196" s="468"/>
      <c r="I196" s="326"/>
      <c r="J196" s="326"/>
      <c r="K196" s="352"/>
      <c r="L196" s="469"/>
    </row>
    <row r="197" spans="2:12 16384:16384" x14ac:dyDescent="0.25">
      <c r="B197" s="1684" t="s">
        <v>300</v>
      </c>
      <c r="C197" s="1505" t="s">
        <v>321</v>
      </c>
      <c r="D197" s="1480" t="s">
        <v>116</v>
      </c>
      <c r="E197" s="1482">
        <v>43802</v>
      </c>
      <c r="F197" s="1442" t="s">
        <v>462</v>
      </c>
      <c r="G197" s="1442" t="s">
        <v>24</v>
      </c>
      <c r="H197" s="123">
        <v>1005</v>
      </c>
      <c r="I197" s="159">
        <v>488.64299999999997</v>
      </c>
      <c r="J197" s="159">
        <v>484.90899999999999</v>
      </c>
      <c r="K197" s="909">
        <f>J197-I197</f>
        <v>-3.7339999999999804</v>
      </c>
      <c r="L197" s="1052">
        <f>K197/J197</f>
        <v>-7.7004138920910535E-3</v>
      </c>
      <c r="XFD197" s="187"/>
    </row>
    <row r="198" spans="2:12 16384:16384" x14ac:dyDescent="0.25">
      <c r="B198" s="1685"/>
      <c r="C198" s="1734"/>
      <c r="D198" s="1446"/>
      <c r="E198" s="1626"/>
      <c r="F198" s="1443"/>
      <c r="G198" s="1443"/>
      <c r="H198" s="124">
        <v>1013</v>
      </c>
      <c r="I198" s="160">
        <v>1905.155</v>
      </c>
      <c r="J198" s="160">
        <v>1905.155</v>
      </c>
      <c r="K198" s="369">
        <f>J198-I198</f>
        <v>0</v>
      </c>
      <c r="L198" s="379">
        <f>K198/J198</f>
        <v>0</v>
      </c>
      <c r="XFD198" s="326"/>
    </row>
    <row r="199" spans="2:12 16384:16384" s="425" customFormat="1" ht="15.75" thickBot="1" x14ac:dyDescent="0.3">
      <c r="B199" s="1685"/>
      <c r="C199" s="1506"/>
      <c r="D199" s="1575"/>
      <c r="E199" s="1691"/>
      <c r="F199" s="1600"/>
      <c r="G199" s="1019" t="s">
        <v>23</v>
      </c>
      <c r="H199" s="125">
        <v>1009</v>
      </c>
      <c r="I199" s="161">
        <v>420.22800000000001</v>
      </c>
      <c r="J199" s="161">
        <v>420.22800000000001</v>
      </c>
      <c r="K199" s="385">
        <f>J199-I199</f>
        <v>0</v>
      </c>
      <c r="L199" s="386">
        <f>K199/J199</f>
        <v>0</v>
      </c>
      <c r="XFD199" s="326"/>
    </row>
    <row r="200" spans="2:12 16384:16384" s="425" customFormat="1" ht="27.75" customHeight="1" thickBot="1" x14ac:dyDescent="0.3">
      <c r="B200" s="1022" t="s">
        <v>435</v>
      </c>
      <c r="C200" s="1506"/>
      <c r="D200" s="1018" t="s">
        <v>109</v>
      </c>
      <c r="E200" s="1021" t="s">
        <v>465</v>
      </c>
      <c r="F200" s="1020" t="s">
        <v>464</v>
      </c>
      <c r="G200" s="1020" t="s">
        <v>336</v>
      </c>
      <c r="H200" s="805">
        <v>1007</v>
      </c>
      <c r="I200" s="1023">
        <v>5876.11</v>
      </c>
      <c r="J200" s="1023">
        <v>5887.2860000000001</v>
      </c>
      <c r="K200" s="1053">
        <f>I200-J200</f>
        <v>-11.176000000000386</v>
      </c>
      <c r="L200" s="1054">
        <f>K200/J200</f>
        <v>-1.8983280241524508E-3</v>
      </c>
      <c r="XFD200" s="326"/>
    </row>
    <row r="201" spans="2:12 16384:16384" s="425" customFormat="1" x14ac:dyDescent="0.25">
      <c r="B201" s="1684" t="s">
        <v>210</v>
      </c>
      <c r="C201" s="1608"/>
      <c r="D201" s="1464" t="s">
        <v>109</v>
      </c>
      <c r="E201" s="1458" t="s">
        <v>463</v>
      </c>
      <c r="F201" s="1435" t="s">
        <v>387</v>
      </c>
      <c r="G201" s="1435" t="s">
        <v>24</v>
      </c>
      <c r="H201" s="131">
        <v>1001</v>
      </c>
      <c r="I201" s="172">
        <v>867.81</v>
      </c>
      <c r="J201" s="172">
        <v>865.86300000000006</v>
      </c>
      <c r="K201" s="503">
        <f>I201-J201</f>
        <v>1.946999999999889</v>
      </c>
      <c r="L201" s="504">
        <f>K201/J201</f>
        <v>2.2486236275252422E-3</v>
      </c>
      <c r="XFD201" s="326"/>
    </row>
    <row r="202" spans="2:12 16384:16384" s="425" customFormat="1" ht="15.75" thickBot="1" x14ac:dyDescent="0.3">
      <c r="B202" s="1685"/>
      <c r="C202" s="1608"/>
      <c r="D202" s="1464"/>
      <c r="E202" s="1458"/>
      <c r="F202" s="1435"/>
      <c r="G202" s="1435"/>
      <c r="H202" s="234">
        <v>1008</v>
      </c>
      <c r="I202" s="235">
        <v>4647.88</v>
      </c>
      <c r="J202" s="235">
        <v>4644.2139999999999</v>
      </c>
      <c r="K202" s="505">
        <f>I202-J202</f>
        <v>3.6660000000001673</v>
      </c>
      <c r="L202" s="1049">
        <f>K202/J202</f>
        <v>7.8936930985526671E-4</v>
      </c>
      <c r="XFD202" s="326"/>
    </row>
    <row r="203" spans="2:12 16384:16384" s="425" customFormat="1" ht="30" customHeight="1" thickBot="1" x14ac:dyDescent="0.3">
      <c r="B203" s="480" t="s">
        <v>210</v>
      </c>
      <c r="C203" s="1506"/>
      <c r="D203" s="381" t="s">
        <v>109</v>
      </c>
      <c r="E203" s="481" t="s">
        <v>466</v>
      </c>
      <c r="F203" s="383" t="s">
        <v>467</v>
      </c>
      <c r="G203" s="383" t="s">
        <v>396</v>
      </c>
      <c r="H203" s="799">
        <v>1002</v>
      </c>
      <c r="I203" s="459">
        <v>1935.06</v>
      </c>
      <c r="J203" s="459">
        <v>1948.5909999999999</v>
      </c>
      <c r="K203" s="1050">
        <f>I203-J203</f>
        <v>-13.530999999999949</v>
      </c>
      <c r="L203" s="1051">
        <f>K203/J203</f>
        <v>-6.9439918382051182E-3</v>
      </c>
      <c r="XFD203" s="326"/>
    </row>
    <row r="204" spans="2:12 16384:16384" ht="15.75" hidden="1" customHeight="1" thickBot="1" x14ac:dyDescent="0.3">
      <c r="B204" s="699"/>
      <c r="C204" s="450"/>
      <c r="D204" s="446"/>
      <c r="E204" s="447"/>
      <c r="F204" s="448"/>
      <c r="G204" s="448"/>
      <c r="H204" s="502"/>
      <c r="I204" s="172"/>
      <c r="J204" s="172"/>
      <c r="K204" s="172"/>
      <c r="L204" s="501"/>
    </row>
    <row r="205" spans="2:12 16384:16384" ht="15.75" hidden="1" customHeight="1" thickBot="1" x14ac:dyDescent="0.3">
      <c r="B205" s="699"/>
      <c r="C205" s="450"/>
      <c r="D205" s="446"/>
      <c r="E205" s="447"/>
      <c r="F205" s="448"/>
      <c r="G205" s="448"/>
      <c r="H205" s="234"/>
      <c r="I205" s="235"/>
      <c r="J205" s="235"/>
      <c r="K205" s="235"/>
      <c r="L205" s="848"/>
    </row>
    <row r="206" spans="2:12 16384:16384" s="425" customFormat="1" ht="15.75" thickBot="1" x14ac:dyDescent="0.3">
      <c r="B206" s="1469" t="s">
        <v>248</v>
      </c>
      <c r="C206" s="1470"/>
      <c r="D206" s="1470"/>
      <c r="E206" s="1470"/>
      <c r="F206" s="1470"/>
      <c r="G206" s="1470"/>
      <c r="H206" s="1470"/>
      <c r="I206" s="163">
        <f>SUM(I197:I203)</f>
        <v>16140.885999999997</v>
      </c>
      <c r="J206" s="163">
        <f>SUM(J197:J203)</f>
        <v>16156.245999999999</v>
      </c>
      <c r="K206" s="163">
        <f>SUM(K197:K203)</f>
        <v>-22.828000000000259</v>
      </c>
      <c r="L206" s="220">
        <f>K206/I206</f>
        <v>-1.4142965881798722E-3</v>
      </c>
    </row>
    <row r="207" spans="2:12 16384:16384" s="425" customFormat="1" x14ac:dyDescent="0.25"/>
    <row r="208" spans="2:12 16384:16384" s="425" customFormat="1" x14ac:dyDescent="0.25"/>
    <row r="209" s="425" customFormat="1" x14ac:dyDescent="0.25"/>
    <row r="210" s="425" customFormat="1" x14ac:dyDescent="0.25"/>
  </sheetData>
  <mergeCells count="253">
    <mergeCell ref="G67:G68"/>
    <mergeCell ref="G65:G66"/>
    <mergeCell ref="G201:G202"/>
    <mergeCell ref="G26:G27"/>
    <mergeCell ref="G30:G31"/>
    <mergeCell ref="F23:F25"/>
    <mergeCell ref="D23:D25"/>
    <mergeCell ref="E23:E25"/>
    <mergeCell ref="B110:B112"/>
    <mergeCell ref="D110:D112"/>
    <mergeCell ref="E110:E112"/>
    <mergeCell ref="F110:F112"/>
    <mergeCell ref="G110:G112"/>
    <mergeCell ref="B61:H61"/>
    <mergeCell ref="G52:G53"/>
    <mergeCell ref="G54:G55"/>
    <mergeCell ref="B56:B58"/>
    <mergeCell ref="D56:D58"/>
    <mergeCell ref="E56:E58"/>
    <mergeCell ref="F56:F58"/>
    <mergeCell ref="G89:G90"/>
    <mergeCell ref="E43:E48"/>
    <mergeCell ref="D49:D55"/>
    <mergeCell ref="D67:D70"/>
    <mergeCell ref="B2:L2"/>
    <mergeCell ref="B8:B10"/>
    <mergeCell ref="C4:C20"/>
    <mergeCell ref="D8:D10"/>
    <mergeCell ref="E8:E10"/>
    <mergeCell ref="F8:F10"/>
    <mergeCell ref="B14:B17"/>
    <mergeCell ref="D14:D17"/>
    <mergeCell ref="E14:E17"/>
    <mergeCell ref="B4:B5"/>
    <mergeCell ref="D4:D5"/>
    <mergeCell ref="E4:E5"/>
    <mergeCell ref="F4:F5"/>
    <mergeCell ref="G4:G5"/>
    <mergeCell ref="B6:B7"/>
    <mergeCell ref="D6:D7"/>
    <mergeCell ref="E6:E7"/>
    <mergeCell ref="F6:F7"/>
    <mergeCell ref="G6:G7"/>
    <mergeCell ref="F14:F17"/>
    <mergeCell ref="B18:B20"/>
    <mergeCell ref="D18:D20"/>
    <mergeCell ref="E18:E20"/>
    <mergeCell ref="F18:F20"/>
    <mergeCell ref="G11:G12"/>
    <mergeCell ref="G43:G45"/>
    <mergeCell ref="G46:G47"/>
    <mergeCell ref="B38:B39"/>
    <mergeCell ref="B35:H35"/>
    <mergeCell ref="G32:G33"/>
    <mergeCell ref="B59:B60"/>
    <mergeCell ref="D59:D60"/>
    <mergeCell ref="E59:E60"/>
    <mergeCell ref="F59:F60"/>
    <mergeCell ref="G59:G60"/>
    <mergeCell ref="B40:B42"/>
    <mergeCell ref="D40:D42"/>
    <mergeCell ref="E40:E42"/>
    <mergeCell ref="F49:F55"/>
    <mergeCell ref="G56:G58"/>
    <mergeCell ref="E49:E55"/>
    <mergeCell ref="F40:F42"/>
    <mergeCell ref="C38:C60"/>
    <mergeCell ref="D38:D39"/>
    <mergeCell ref="E38:E39"/>
    <mergeCell ref="F38:F39"/>
    <mergeCell ref="B43:B48"/>
    <mergeCell ref="D43:D48"/>
    <mergeCell ref="E67:E70"/>
    <mergeCell ref="F67:F70"/>
    <mergeCell ref="C63:C74"/>
    <mergeCell ref="B65:B66"/>
    <mergeCell ref="D65:D66"/>
    <mergeCell ref="E65:E66"/>
    <mergeCell ref="F65:F66"/>
    <mergeCell ref="B11:B13"/>
    <mergeCell ref="D11:D13"/>
    <mergeCell ref="E11:E13"/>
    <mergeCell ref="F11:F13"/>
    <mergeCell ref="F43:F48"/>
    <mergeCell ref="B21:H21"/>
    <mergeCell ref="C23:C34"/>
    <mergeCell ref="B26:B31"/>
    <mergeCell ref="D26:D31"/>
    <mergeCell ref="E26:E31"/>
    <mergeCell ref="F26:F31"/>
    <mergeCell ref="B32:B34"/>
    <mergeCell ref="D32:D34"/>
    <mergeCell ref="E32:E34"/>
    <mergeCell ref="F32:F34"/>
    <mergeCell ref="G23:G24"/>
    <mergeCell ref="B63:B64"/>
    <mergeCell ref="B152:B153"/>
    <mergeCell ref="D152:D153"/>
    <mergeCell ref="D126:D128"/>
    <mergeCell ref="E126:E128"/>
    <mergeCell ref="F126:F128"/>
    <mergeCell ref="B104:H104"/>
    <mergeCell ref="B106:B109"/>
    <mergeCell ref="C106:C128"/>
    <mergeCell ref="D106:D109"/>
    <mergeCell ref="E106:E109"/>
    <mergeCell ref="F106:F109"/>
    <mergeCell ref="G106:G109"/>
    <mergeCell ref="B121:B122"/>
    <mergeCell ref="D121:D122"/>
    <mergeCell ref="E121:E122"/>
    <mergeCell ref="F121:F122"/>
    <mergeCell ref="B123:B125"/>
    <mergeCell ref="D123:D125"/>
    <mergeCell ref="E123:E125"/>
    <mergeCell ref="F123:F125"/>
    <mergeCell ref="B113:B120"/>
    <mergeCell ref="D113:D120"/>
    <mergeCell ref="E113:E120"/>
    <mergeCell ref="F113:F120"/>
    <mergeCell ref="N131:N134"/>
    <mergeCell ref="O131:O134"/>
    <mergeCell ref="B135:B139"/>
    <mergeCell ref="D135:D139"/>
    <mergeCell ref="E135:E139"/>
    <mergeCell ref="F135:F139"/>
    <mergeCell ref="B129:H129"/>
    <mergeCell ref="B131:B134"/>
    <mergeCell ref="C131:C139"/>
    <mergeCell ref="D131:D134"/>
    <mergeCell ref="E131:E134"/>
    <mergeCell ref="F131:F134"/>
    <mergeCell ref="G132:G133"/>
    <mergeCell ref="G135:G136"/>
    <mergeCell ref="B184:H184"/>
    <mergeCell ref="B187:B189"/>
    <mergeCell ref="D187:D189"/>
    <mergeCell ref="G187:G188"/>
    <mergeCell ref="E152:E153"/>
    <mergeCell ref="F152:F153"/>
    <mergeCell ref="F167:F168"/>
    <mergeCell ref="B169:H169"/>
    <mergeCell ref="B171:B174"/>
    <mergeCell ref="D171:D174"/>
    <mergeCell ref="E171:E174"/>
    <mergeCell ref="F171:F174"/>
    <mergeCell ref="B177:B183"/>
    <mergeCell ref="C177:C183"/>
    <mergeCell ref="D177:D183"/>
    <mergeCell ref="E177:E183"/>
    <mergeCell ref="F177:F183"/>
    <mergeCell ref="B167:B168"/>
    <mergeCell ref="D167:D168"/>
    <mergeCell ref="E167:E168"/>
    <mergeCell ref="G178:G179"/>
    <mergeCell ref="G152:G153"/>
    <mergeCell ref="C143:C153"/>
    <mergeCell ref="D143:D145"/>
    <mergeCell ref="B194:H194"/>
    <mergeCell ref="E187:E189"/>
    <mergeCell ref="F187:F189"/>
    <mergeCell ref="B206:H206"/>
    <mergeCell ref="G14:G15"/>
    <mergeCell ref="G18:G20"/>
    <mergeCell ref="B201:B202"/>
    <mergeCell ref="D201:D202"/>
    <mergeCell ref="E201:E202"/>
    <mergeCell ref="F201:F202"/>
    <mergeCell ref="B23:B25"/>
    <mergeCell ref="B197:B199"/>
    <mergeCell ref="C197:C203"/>
    <mergeCell ref="D197:D199"/>
    <mergeCell ref="E197:E199"/>
    <mergeCell ref="F197:F199"/>
    <mergeCell ref="G197:G198"/>
    <mergeCell ref="F84:F88"/>
    <mergeCell ref="B94:B97"/>
    <mergeCell ref="D94:D97"/>
    <mergeCell ref="G100:G101"/>
    <mergeCell ref="G102:G103"/>
    <mergeCell ref="F146:F149"/>
    <mergeCell ref="B49:B55"/>
    <mergeCell ref="F143:F145"/>
    <mergeCell ref="B146:B149"/>
    <mergeCell ref="D146:D149"/>
    <mergeCell ref="E146:E149"/>
    <mergeCell ref="G113:G117"/>
    <mergeCell ref="G123:G125"/>
    <mergeCell ref="B72:B74"/>
    <mergeCell ref="D72:D74"/>
    <mergeCell ref="E72:E74"/>
    <mergeCell ref="E89:E92"/>
    <mergeCell ref="F89:F92"/>
    <mergeCell ref="B84:B88"/>
    <mergeCell ref="D84:D88"/>
    <mergeCell ref="E84:E88"/>
    <mergeCell ref="G98:G99"/>
    <mergeCell ref="E94:E97"/>
    <mergeCell ref="F94:F97"/>
    <mergeCell ref="G94:G95"/>
    <mergeCell ref="B98:B103"/>
    <mergeCell ref="D98:D103"/>
    <mergeCell ref="E98:E103"/>
    <mergeCell ref="B75:H75"/>
    <mergeCell ref="F72:F74"/>
    <mergeCell ref="B67:B70"/>
    <mergeCell ref="D63:D64"/>
    <mergeCell ref="E63:E64"/>
    <mergeCell ref="F63:F64"/>
    <mergeCell ref="B150:B151"/>
    <mergeCell ref="D150:D151"/>
    <mergeCell ref="E150:E151"/>
    <mergeCell ref="F150:F151"/>
    <mergeCell ref="B140:H140"/>
    <mergeCell ref="B143:B145"/>
    <mergeCell ref="G72:G74"/>
    <mergeCell ref="G146:G147"/>
    <mergeCell ref="G119:G120"/>
    <mergeCell ref="B77:B83"/>
    <mergeCell ref="C77:C103"/>
    <mergeCell ref="D77:D83"/>
    <mergeCell ref="E77:E83"/>
    <mergeCell ref="F77:F83"/>
    <mergeCell ref="G79:G80"/>
    <mergeCell ref="G81:G83"/>
    <mergeCell ref="F98:F103"/>
    <mergeCell ref="B89:B92"/>
    <mergeCell ref="D89:D92"/>
    <mergeCell ref="E143:E145"/>
    <mergeCell ref="B190:B193"/>
    <mergeCell ref="C186:C193"/>
    <mergeCell ref="D190:D193"/>
    <mergeCell ref="E190:E193"/>
    <mergeCell ref="F190:F193"/>
    <mergeCell ref="G192:G193"/>
    <mergeCell ref="B126:B128"/>
    <mergeCell ref="B156:B158"/>
    <mergeCell ref="D156:D158"/>
    <mergeCell ref="E156:E158"/>
    <mergeCell ref="C156:C168"/>
    <mergeCell ref="F156:F158"/>
    <mergeCell ref="G156:G157"/>
    <mergeCell ref="B159:B164"/>
    <mergeCell ref="D159:D164"/>
    <mergeCell ref="E159:E164"/>
    <mergeCell ref="F159:F164"/>
    <mergeCell ref="G159:G162"/>
    <mergeCell ref="B165:B166"/>
    <mergeCell ref="D165:D166"/>
    <mergeCell ref="E165:E166"/>
    <mergeCell ref="F165:F166"/>
    <mergeCell ref="G167:G168"/>
    <mergeCell ref="B154:H154"/>
  </mergeCells>
  <pageMargins left="0.7" right="0.7" top="0.75" bottom="0.75" header="0.3" footer="0.3"/>
  <pageSetup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XFD217"/>
  <sheetViews>
    <sheetView zoomScaleNormal="100" workbookViewId="0">
      <pane xSplit="12" ySplit="3" topLeftCell="M207" activePane="bottomRight" state="frozen"/>
      <selection pane="topRight" activeCell="L1" sqref="L1"/>
      <selection pane="bottomLeft" activeCell="A3" sqref="A3"/>
      <selection pane="bottomRight" activeCell="G209" sqref="G209"/>
    </sheetView>
  </sheetViews>
  <sheetFormatPr baseColWidth="10" defaultRowHeight="15" x14ac:dyDescent="0.25"/>
  <cols>
    <col min="1" max="1" width="3.28515625" customWidth="1"/>
    <col min="2" max="2" width="16.85546875" customWidth="1"/>
    <col min="3" max="3" width="12" customWidth="1"/>
    <col min="4" max="4" width="12.42578125" customWidth="1"/>
    <col min="6" max="6" width="20.85546875" customWidth="1"/>
    <col min="7" max="7" width="17.7109375" bestFit="1" customWidth="1"/>
    <col min="8" max="8" width="15.5703125" bestFit="1" customWidth="1"/>
    <col min="9" max="9" width="14.42578125" customWidth="1"/>
    <col min="10" max="10" width="13.140625" customWidth="1"/>
    <col min="11" max="11" width="14" customWidth="1"/>
  </cols>
  <sheetData>
    <row r="1" spans="2:12" ht="15.75" thickBot="1" x14ac:dyDescent="0.3"/>
    <row r="2" spans="2:12" ht="27" customHeight="1" thickBot="1" x14ac:dyDescent="0.3">
      <c r="B2" s="1409" t="s">
        <v>477</v>
      </c>
      <c r="C2" s="1410"/>
      <c r="D2" s="1410"/>
      <c r="E2" s="1410"/>
      <c r="F2" s="1410"/>
      <c r="G2" s="1410"/>
      <c r="H2" s="1410"/>
      <c r="I2" s="1410"/>
      <c r="J2" s="1410"/>
      <c r="K2" s="1410"/>
      <c r="L2" s="1411"/>
    </row>
    <row r="3" spans="2:12" ht="47.25" customHeight="1" thickBot="1" x14ac:dyDescent="0.3">
      <c r="B3" s="110" t="s">
        <v>103</v>
      </c>
      <c r="C3" s="111" t="s">
        <v>2</v>
      </c>
      <c r="D3" s="111" t="s">
        <v>108</v>
      </c>
      <c r="E3" s="112" t="s">
        <v>107</v>
      </c>
      <c r="F3" s="112" t="s">
        <v>4</v>
      </c>
      <c r="G3" s="112" t="s">
        <v>5</v>
      </c>
      <c r="H3" s="112" t="s">
        <v>7</v>
      </c>
      <c r="I3" s="113" t="s">
        <v>105</v>
      </c>
      <c r="J3" s="113" t="s">
        <v>104</v>
      </c>
      <c r="K3" s="113" t="s">
        <v>106</v>
      </c>
      <c r="L3" s="114" t="s">
        <v>11</v>
      </c>
    </row>
    <row r="4" spans="2:12" ht="15.75" customHeight="1" x14ac:dyDescent="0.25">
      <c r="B4" s="1475" t="s">
        <v>210</v>
      </c>
      <c r="C4" s="1473" t="s">
        <v>97</v>
      </c>
      <c r="D4" s="1373" t="s">
        <v>116</v>
      </c>
      <c r="E4" s="1541">
        <v>43832</v>
      </c>
      <c r="F4" s="1371" t="s">
        <v>284</v>
      </c>
      <c r="G4" s="1421" t="s">
        <v>442</v>
      </c>
      <c r="H4" s="1035">
        <v>1001</v>
      </c>
      <c r="I4" s="126">
        <v>1012.77</v>
      </c>
      <c r="J4" s="126">
        <v>1008.398</v>
      </c>
      <c r="K4" s="200">
        <f t="shared" ref="K4:K13" si="0">J4-I4</f>
        <v>-4.3719999999999573</v>
      </c>
      <c r="L4" s="1061">
        <f>K4/I4</f>
        <v>-4.3168735250846265E-3</v>
      </c>
    </row>
    <row r="5" spans="2:12" ht="15.75" customHeight="1" x14ac:dyDescent="0.25">
      <c r="B5" s="1483"/>
      <c r="C5" s="1474"/>
      <c r="D5" s="1375"/>
      <c r="E5" s="1542"/>
      <c r="F5" s="1431"/>
      <c r="G5" s="1421"/>
      <c r="H5" s="1035">
        <v>1010</v>
      </c>
      <c r="I5" s="126">
        <v>509.7</v>
      </c>
      <c r="J5" s="126">
        <v>509.89800000000002</v>
      </c>
      <c r="K5" s="160">
        <f t="shared" si="0"/>
        <v>0.19800000000003593</v>
      </c>
      <c r="L5" s="270">
        <f>K5/I5</f>
        <v>3.8846380223668027E-4</v>
      </c>
    </row>
    <row r="6" spans="2:12" ht="15.75" customHeight="1" x14ac:dyDescent="0.25">
      <c r="B6" s="1483"/>
      <c r="C6" s="1474"/>
      <c r="D6" s="1375"/>
      <c r="E6" s="1542"/>
      <c r="F6" s="1431"/>
      <c r="G6" s="1421" t="s">
        <v>24</v>
      </c>
      <c r="H6" s="1035">
        <v>1005</v>
      </c>
      <c r="I6" s="126">
        <v>4869.93</v>
      </c>
      <c r="J6" s="126">
        <v>4873.34</v>
      </c>
      <c r="K6" s="160">
        <f t="shared" si="0"/>
        <v>3.4099999999998545</v>
      </c>
      <c r="L6" s="270">
        <f>K6/I6</f>
        <v>7.0021540350679668E-4</v>
      </c>
    </row>
    <row r="7" spans="2:12" ht="15.75" customHeight="1" thickBot="1" x14ac:dyDescent="0.3">
      <c r="B7" s="1476"/>
      <c r="C7" s="1474"/>
      <c r="D7" s="1375"/>
      <c r="E7" s="1542"/>
      <c r="F7" s="1431"/>
      <c r="G7" s="1568"/>
      <c r="H7" s="1042">
        <v>1011</v>
      </c>
      <c r="I7" s="1062">
        <v>1132.4380000000001</v>
      </c>
      <c r="J7" s="1062">
        <v>1132.4380000000001</v>
      </c>
      <c r="K7" s="505">
        <f t="shared" si="0"/>
        <v>0</v>
      </c>
      <c r="L7" s="848">
        <f>K7/I7</f>
        <v>0</v>
      </c>
    </row>
    <row r="8" spans="2:12" ht="29.25" customHeight="1" thickBot="1" x14ac:dyDescent="0.3">
      <c r="B8" s="1041" t="s">
        <v>210</v>
      </c>
      <c r="C8" s="1474"/>
      <c r="D8" s="705" t="s">
        <v>116</v>
      </c>
      <c r="E8" s="706">
        <v>43834</v>
      </c>
      <c r="F8" s="262" t="s">
        <v>223</v>
      </c>
      <c r="G8" s="707" t="s">
        <v>24</v>
      </c>
      <c r="H8" s="707">
        <v>1011</v>
      </c>
      <c r="I8" s="1063">
        <v>2304.5590000000002</v>
      </c>
      <c r="J8" s="1063">
        <v>2306.1860000000001</v>
      </c>
      <c r="K8" s="398">
        <f t="shared" si="0"/>
        <v>1.6269999999999527</v>
      </c>
      <c r="L8" s="525">
        <f t="shared" ref="L8:L19" si="1">K8/I8</f>
        <v>7.0599190560968609E-4</v>
      </c>
    </row>
    <row r="9" spans="2:12" ht="12.75" customHeight="1" x14ac:dyDescent="0.25">
      <c r="B9" s="1701" t="s">
        <v>264</v>
      </c>
      <c r="C9" s="1474"/>
      <c r="D9" s="1705" t="s">
        <v>116</v>
      </c>
      <c r="E9" s="1749">
        <v>43850</v>
      </c>
      <c r="F9" s="1708" t="s">
        <v>255</v>
      </c>
      <c r="G9" s="1048" t="s">
        <v>24</v>
      </c>
      <c r="H9" s="890">
        <v>1012</v>
      </c>
      <c r="I9" s="881">
        <v>4266.3900000000003</v>
      </c>
      <c r="J9" s="881">
        <v>4265.982</v>
      </c>
      <c r="K9" s="203">
        <f t="shared" si="0"/>
        <v>-0.40800000000035652</v>
      </c>
      <c r="L9" s="1064">
        <f t="shared" si="1"/>
        <v>-9.5631201085778962E-5</v>
      </c>
    </row>
    <row r="10" spans="2:12" ht="12.75" customHeight="1" x14ac:dyDescent="0.25">
      <c r="B10" s="1702"/>
      <c r="C10" s="1474"/>
      <c r="D10" s="1705"/>
      <c r="E10" s="1749"/>
      <c r="F10" s="1708"/>
      <c r="G10" s="1048" t="s">
        <v>425</v>
      </c>
      <c r="H10" s="890">
        <v>1001</v>
      </c>
      <c r="I10" s="881">
        <f>1018.46+34.37</f>
        <v>1052.83</v>
      </c>
      <c r="J10" s="881">
        <f>1017.496+34.37</f>
        <v>1051.866</v>
      </c>
      <c r="K10" s="203">
        <f t="shared" si="0"/>
        <v>-0.96399999999994179</v>
      </c>
      <c r="L10" s="1064">
        <f t="shared" si="1"/>
        <v>-9.1562740423424657E-4</v>
      </c>
    </row>
    <row r="11" spans="2:12" ht="12.75" customHeight="1" x14ac:dyDescent="0.25">
      <c r="B11" s="1702"/>
      <c r="C11" s="1474"/>
      <c r="D11" s="1705"/>
      <c r="E11" s="1749"/>
      <c r="F11" s="1708"/>
      <c r="G11" s="1759" t="s">
        <v>425</v>
      </c>
      <c r="H11" s="890">
        <v>1003</v>
      </c>
      <c r="I11" s="881">
        <v>599.38599999999997</v>
      </c>
      <c r="J11" s="881">
        <v>599.38599999999997</v>
      </c>
      <c r="K11" s="172">
        <f t="shared" si="0"/>
        <v>0</v>
      </c>
      <c r="L11" s="891">
        <f t="shared" si="1"/>
        <v>0</v>
      </c>
    </row>
    <row r="12" spans="2:12" ht="15" customHeight="1" x14ac:dyDescent="0.25">
      <c r="B12" s="1702"/>
      <c r="C12" s="1474"/>
      <c r="D12" s="1705"/>
      <c r="E12" s="1708"/>
      <c r="F12" s="1708"/>
      <c r="G12" s="1745"/>
      <c r="H12" s="878">
        <v>1010</v>
      </c>
      <c r="I12" s="702">
        <v>395.8</v>
      </c>
      <c r="J12" s="702">
        <v>395.78</v>
      </c>
      <c r="K12" s="200">
        <f t="shared" si="0"/>
        <v>-2.0000000000038654E-2</v>
      </c>
      <c r="L12" s="1064">
        <f t="shared" si="1"/>
        <v>-5.0530570995549907E-5</v>
      </c>
    </row>
    <row r="13" spans="2:12" ht="14.25" customHeight="1" thickBot="1" x14ac:dyDescent="0.3">
      <c r="B13" s="1703"/>
      <c r="C13" s="1474"/>
      <c r="D13" s="1705"/>
      <c r="E13" s="1708"/>
      <c r="F13" s="1708"/>
      <c r="G13" s="883" t="s">
        <v>23</v>
      </c>
      <c r="H13" s="884">
        <v>1009</v>
      </c>
      <c r="I13" s="880">
        <v>500.03199999999998</v>
      </c>
      <c r="J13" s="880">
        <v>500.03199999999998</v>
      </c>
      <c r="K13" s="235">
        <f t="shared" si="0"/>
        <v>0</v>
      </c>
      <c r="L13" s="885">
        <f>K13/I13</f>
        <v>0</v>
      </c>
    </row>
    <row r="14" spans="2:12" ht="14.25" customHeight="1" x14ac:dyDescent="0.25">
      <c r="B14" s="1739" t="s">
        <v>300</v>
      </c>
      <c r="C14" s="1474"/>
      <c r="D14" s="1742" t="s">
        <v>116</v>
      </c>
      <c r="E14" s="1760">
        <v>43852</v>
      </c>
      <c r="F14" s="1707" t="s">
        <v>170</v>
      </c>
      <c r="G14" s="1707" t="s">
        <v>24</v>
      </c>
      <c r="H14" s="877">
        <v>1002</v>
      </c>
      <c r="I14" s="703">
        <v>598.1</v>
      </c>
      <c r="J14" s="703">
        <v>598.1</v>
      </c>
      <c r="K14" s="159">
        <f>I14-J14</f>
        <v>0</v>
      </c>
      <c r="L14" s="710">
        <f>K14/I14</f>
        <v>0</v>
      </c>
    </row>
    <row r="15" spans="2:12" ht="14.25" customHeight="1" x14ac:dyDescent="0.25">
      <c r="B15" s="1740"/>
      <c r="C15" s="1474"/>
      <c r="D15" s="1743"/>
      <c r="E15" s="1708"/>
      <c r="F15" s="1708"/>
      <c r="G15" s="1745"/>
      <c r="H15" s="878">
        <v>1004</v>
      </c>
      <c r="I15" s="702">
        <v>2902.1419999999998</v>
      </c>
      <c r="J15" s="702">
        <v>2885.8980000000001</v>
      </c>
      <c r="K15" s="200">
        <f>J15-I15</f>
        <v>-16.243999999999687</v>
      </c>
      <c r="L15" s="1065">
        <f>K15/I15</f>
        <v>-5.5972450693314415E-3</v>
      </c>
    </row>
    <row r="16" spans="2:12" ht="14.25" customHeight="1" thickBot="1" x14ac:dyDescent="0.3">
      <c r="B16" s="1741"/>
      <c r="C16" s="1474"/>
      <c r="D16" s="1744"/>
      <c r="E16" s="1709"/>
      <c r="F16" s="1709"/>
      <c r="G16" s="882" t="s">
        <v>23</v>
      </c>
      <c r="H16" s="879">
        <v>1009</v>
      </c>
      <c r="I16" s="704">
        <v>150.02000000000001</v>
      </c>
      <c r="J16" s="704">
        <v>150.02000000000001</v>
      </c>
      <c r="K16" s="161">
        <f>I16-J16</f>
        <v>0</v>
      </c>
      <c r="L16" s="712">
        <f>K16/I16</f>
        <v>0</v>
      </c>
    </row>
    <row r="17" spans="2:12" ht="15" customHeight="1" x14ac:dyDescent="0.25">
      <c r="B17" s="1572" t="s">
        <v>210</v>
      </c>
      <c r="C17" s="1474"/>
      <c r="D17" s="1375" t="s">
        <v>109</v>
      </c>
      <c r="E17" s="1696" t="s">
        <v>468</v>
      </c>
      <c r="F17" s="1435" t="s">
        <v>406</v>
      </c>
      <c r="G17" s="1667" t="s">
        <v>24</v>
      </c>
      <c r="H17" s="1043">
        <v>1010</v>
      </c>
      <c r="I17" s="344">
        <v>524.52</v>
      </c>
      <c r="J17" s="344">
        <v>526.01599999999996</v>
      </c>
      <c r="K17" s="203">
        <f>I17-J17</f>
        <v>-1.4959999999999809</v>
      </c>
      <c r="L17" s="1066">
        <f t="shared" si="1"/>
        <v>-2.8521314725844221E-3</v>
      </c>
    </row>
    <row r="18" spans="2:12" ht="15" customHeight="1" x14ac:dyDescent="0.25">
      <c r="B18" s="1483"/>
      <c r="C18" s="1474"/>
      <c r="D18" s="1375"/>
      <c r="E18" s="1542"/>
      <c r="F18" s="1435"/>
      <c r="G18" s="1569"/>
      <c r="H18" s="1035">
        <v>1011</v>
      </c>
      <c r="I18" s="117">
        <v>3102.95</v>
      </c>
      <c r="J18" s="117">
        <v>3093.326</v>
      </c>
      <c r="K18" s="160">
        <f>I18-J18</f>
        <v>9.6239999999997963</v>
      </c>
      <c r="L18" s="270">
        <f t="shared" si="1"/>
        <v>3.1015646401004841E-3</v>
      </c>
    </row>
    <row r="19" spans="2:12" ht="15" customHeight="1" thickBot="1" x14ac:dyDescent="0.3">
      <c r="B19" s="1476"/>
      <c r="C19" s="1478"/>
      <c r="D19" s="1700"/>
      <c r="E19" s="1543"/>
      <c r="F19" s="1486"/>
      <c r="G19" s="1668"/>
      <c r="H19" s="1036">
        <v>1012</v>
      </c>
      <c r="I19" s="509">
        <v>433.37</v>
      </c>
      <c r="J19" s="509">
        <v>432.20800000000003</v>
      </c>
      <c r="K19" s="160">
        <f>I19-J19</f>
        <v>1.1619999999999777</v>
      </c>
      <c r="L19" s="270">
        <f t="shared" si="1"/>
        <v>2.6813115813276822E-3</v>
      </c>
    </row>
    <row r="20" spans="2:12" ht="15.75" thickBot="1" x14ac:dyDescent="0.3">
      <c r="B20" s="1538" t="s">
        <v>122</v>
      </c>
      <c r="C20" s="1539"/>
      <c r="D20" s="1539"/>
      <c r="E20" s="1539"/>
      <c r="F20" s="1539"/>
      <c r="G20" s="1539"/>
      <c r="H20" s="1540"/>
      <c r="I20" s="290">
        <f>SUM(I4:I19)</f>
        <v>24354.936999999998</v>
      </c>
      <c r="J20" s="291">
        <f>SUM(J4:J19)</f>
        <v>24328.874</v>
      </c>
      <c r="K20" s="888">
        <f>SUM(K4:K19)</f>
        <v>-7.4830000000003452</v>
      </c>
      <c r="L20" s="886">
        <f>K20/I20</f>
        <v>-3.0724776664379572E-4</v>
      </c>
    </row>
    <row r="21" spans="2:12" s="1047" customFormat="1" ht="15.75" customHeight="1" thickBot="1" x14ac:dyDescent="0.3">
      <c r="B21" s="1033"/>
      <c r="C21" s="1044"/>
      <c r="D21" s="1044"/>
      <c r="E21" s="1044"/>
      <c r="F21" s="1044"/>
      <c r="G21" s="1044"/>
      <c r="H21" s="1044"/>
      <c r="I21" s="718"/>
      <c r="J21" s="719"/>
      <c r="K21" s="720"/>
      <c r="L21" s="721"/>
    </row>
    <row r="22" spans="2:12" ht="15" customHeight="1" x14ac:dyDescent="0.25">
      <c r="B22" s="1684" t="s">
        <v>264</v>
      </c>
      <c r="C22" s="1649" t="s">
        <v>16</v>
      </c>
      <c r="D22" s="1493" t="s">
        <v>116</v>
      </c>
      <c r="E22" s="1495">
        <v>43884</v>
      </c>
      <c r="F22" s="1393" t="s">
        <v>469</v>
      </c>
      <c r="G22" s="1056" t="s">
        <v>199</v>
      </c>
      <c r="H22" s="1060">
        <v>1011</v>
      </c>
      <c r="I22" s="159">
        <v>2506.6610000000001</v>
      </c>
      <c r="J22" s="159">
        <v>2506.942</v>
      </c>
      <c r="K22" s="245">
        <f>J22-I22</f>
        <v>0.28099999999994907</v>
      </c>
      <c r="L22" s="121">
        <f>K22/I22</f>
        <v>1.1210131725029793E-4</v>
      </c>
    </row>
    <row r="23" spans="2:12" ht="15" customHeight="1" x14ac:dyDescent="0.25">
      <c r="B23" s="1685"/>
      <c r="C23" s="1651"/>
      <c r="D23" s="1528"/>
      <c r="E23" s="1542"/>
      <c r="F23" s="1431"/>
      <c r="G23" s="1055" t="s">
        <v>24</v>
      </c>
      <c r="H23" s="1058">
        <v>1002</v>
      </c>
      <c r="I23" s="160">
        <v>950.01</v>
      </c>
      <c r="J23" s="160">
        <v>950.01</v>
      </c>
      <c r="K23" s="160">
        <f>J23-I23</f>
        <v>0</v>
      </c>
      <c r="L23" s="122">
        <f>K23/I23</f>
        <v>0</v>
      </c>
    </row>
    <row r="24" spans="2:12" ht="15" customHeight="1" thickBot="1" x14ac:dyDescent="0.3">
      <c r="B24" s="1686"/>
      <c r="C24" s="1652"/>
      <c r="D24" s="1529"/>
      <c r="E24" s="1543"/>
      <c r="F24" s="1546"/>
      <c r="G24" s="1057" t="s">
        <v>470</v>
      </c>
      <c r="H24" s="1059">
        <v>1006</v>
      </c>
      <c r="I24" s="161">
        <v>1513.55</v>
      </c>
      <c r="J24" s="161">
        <v>1517.89</v>
      </c>
      <c r="K24" s="161">
        <f>J24-I24</f>
        <v>4.3400000000001455</v>
      </c>
      <c r="L24" s="180">
        <f>K24/I24</f>
        <v>2.8674308744343732E-3</v>
      </c>
    </row>
    <row r="25" spans="2:12" ht="15.75" thickBot="1" x14ac:dyDescent="0.3">
      <c r="B25" s="1538" t="s">
        <v>129</v>
      </c>
      <c r="C25" s="1539"/>
      <c r="D25" s="1539"/>
      <c r="E25" s="1539"/>
      <c r="F25" s="1539"/>
      <c r="G25" s="1539"/>
      <c r="H25" s="1540"/>
      <c r="I25" s="910">
        <f>SUM(I22:I24)</f>
        <v>4970.2210000000005</v>
      </c>
      <c r="J25" s="910">
        <f>SUM(J22:J24)</f>
        <v>4974.8420000000006</v>
      </c>
      <c r="K25" s="309">
        <f>SUM(K22:K24)</f>
        <v>4.6210000000000946</v>
      </c>
      <c r="L25" s="754">
        <f>K25/I25</f>
        <v>9.2973732958757656E-4</v>
      </c>
    </row>
    <row r="26" spans="2:12" ht="12.75" customHeight="1" thickBot="1" x14ac:dyDescent="0.3">
      <c r="K26" s="299"/>
    </row>
    <row r="27" spans="2:12" ht="12.75" customHeight="1" x14ac:dyDescent="0.25">
      <c r="B27" s="1554" t="s">
        <v>471</v>
      </c>
      <c r="C27" s="1761" t="s">
        <v>17</v>
      </c>
      <c r="D27" s="1665" t="s">
        <v>116</v>
      </c>
      <c r="E27" s="1376">
        <v>43900</v>
      </c>
      <c r="F27" s="1667" t="s">
        <v>387</v>
      </c>
      <c r="G27" s="1070" t="s">
        <v>472</v>
      </c>
      <c r="H27" s="1070">
        <v>1001</v>
      </c>
      <c r="I27" s="1084">
        <v>410.05900000000003</v>
      </c>
      <c r="J27" s="1084">
        <v>410.05900000000003</v>
      </c>
      <c r="K27" s="555">
        <f>J27-I27</f>
        <v>0</v>
      </c>
      <c r="L27" s="121">
        <f t="shared" ref="L27:L35" si="2">K27/I27</f>
        <v>0</v>
      </c>
    </row>
    <row r="28" spans="2:12" ht="14.25" customHeight="1" x14ac:dyDescent="0.25">
      <c r="B28" s="1555"/>
      <c r="C28" s="1762"/>
      <c r="D28" s="1594"/>
      <c r="E28" s="1377"/>
      <c r="F28" s="1569"/>
      <c r="G28" s="1067" t="s">
        <v>470</v>
      </c>
      <c r="H28" s="1067" t="s">
        <v>192</v>
      </c>
      <c r="I28" s="1085">
        <v>400.32</v>
      </c>
      <c r="J28" s="1085">
        <v>400.32</v>
      </c>
      <c r="K28" s="554">
        <f t="shared" ref="K28:K34" si="3">J28-I28</f>
        <v>0</v>
      </c>
      <c r="L28" s="122">
        <f t="shared" si="2"/>
        <v>0</v>
      </c>
    </row>
    <row r="29" spans="2:12" ht="13.5" customHeight="1" x14ac:dyDescent="0.25">
      <c r="B29" s="1555"/>
      <c r="C29" s="1762"/>
      <c r="D29" s="1594"/>
      <c r="E29" s="1377"/>
      <c r="F29" s="1569"/>
      <c r="G29" s="1067" t="s">
        <v>425</v>
      </c>
      <c r="H29" s="1067">
        <v>1003</v>
      </c>
      <c r="I29" s="1085">
        <v>495.33499999999998</v>
      </c>
      <c r="J29" s="1085">
        <v>495.33499999999998</v>
      </c>
      <c r="K29" s="554">
        <f t="shared" si="3"/>
        <v>0</v>
      </c>
      <c r="L29" s="122">
        <f t="shared" si="2"/>
        <v>0</v>
      </c>
    </row>
    <row r="30" spans="2:12" ht="13.5" customHeight="1" x14ac:dyDescent="0.25">
      <c r="B30" s="1555"/>
      <c r="C30" s="1762"/>
      <c r="D30" s="1594"/>
      <c r="E30" s="1377"/>
      <c r="F30" s="1569"/>
      <c r="G30" s="1568" t="s">
        <v>23</v>
      </c>
      <c r="H30" s="1067">
        <v>1009</v>
      </c>
      <c r="I30" s="1085">
        <v>537.024</v>
      </c>
      <c r="J30" s="1085">
        <v>537.024</v>
      </c>
      <c r="K30" s="554">
        <f t="shared" si="3"/>
        <v>0</v>
      </c>
      <c r="L30" s="122">
        <f t="shared" si="2"/>
        <v>0</v>
      </c>
    </row>
    <row r="31" spans="2:12" ht="13.5" customHeight="1" x14ac:dyDescent="0.25">
      <c r="B31" s="1555"/>
      <c r="C31" s="1762"/>
      <c r="D31" s="1594"/>
      <c r="E31" s="1377"/>
      <c r="F31" s="1569"/>
      <c r="G31" s="1570"/>
      <c r="H31" s="1067">
        <v>1010</v>
      </c>
      <c r="I31" s="1085">
        <v>487.85</v>
      </c>
      <c r="J31" s="1085">
        <v>487.31799999999998</v>
      </c>
      <c r="K31" s="135">
        <f t="shared" si="3"/>
        <v>-0.53200000000003911</v>
      </c>
      <c r="L31" s="136">
        <f t="shared" si="2"/>
        <v>-1.0904991288306634E-3</v>
      </c>
    </row>
    <row r="32" spans="2:12" ht="13.5" customHeight="1" x14ac:dyDescent="0.25">
      <c r="B32" s="1555"/>
      <c r="C32" s="1762"/>
      <c r="D32" s="1594"/>
      <c r="E32" s="1377"/>
      <c r="F32" s="1569"/>
      <c r="G32" s="1568" t="s">
        <v>24</v>
      </c>
      <c r="H32" s="1067">
        <v>1002</v>
      </c>
      <c r="I32" s="1085">
        <v>2085.4789999999998</v>
      </c>
      <c r="J32" s="1085">
        <v>2083.944</v>
      </c>
      <c r="K32" s="135">
        <f t="shared" si="3"/>
        <v>-1.5349999999998545</v>
      </c>
      <c r="L32" s="136">
        <f t="shared" si="2"/>
        <v>-7.3604193568952488E-4</v>
      </c>
    </row>
    <row r="33" spans="2:15" ht="12.75" customHeight="1" x14ac:dyDescent="0.25">
      <c r="B33" s="1555"/>
      <c r="C33" s="1762"/>
      <c r="D33" s="1594"/>
      <c r="E33" s="1377"/>
      <c r="F33" s="1569"/>
      <c r="G33" s="1569"/>
      <c r="H33" s="1067">
        <v>1004</v>
      </c>
      <c r="I33" s="1085">
        <v>2906.61</v>
      </c>
      <c r="J33" s="1085">
        <v>2916.9029999999998</v>
      </c>
      <c r="K33" s="554">
        <f t="shared" si="3"/>
        <v>10.292999999999665</v>
      </c>
      <c r="L33" s="122">
        <f t="shared" si="2"/>
        <v>3.5412387626821847E-3</v>
      </c>
    </row>
    <row r="34" spans="2:15" ht="12.75" customHeight="1" x14ac:dyDescent="0.25">
      <c r="B34" s="1555"/>
      <c r="C34" s="1762"/>
      <c r="D34" s="1594"/>
      <c r="E34" s="1377"/>
      <c r="F34" s="1569"/>
      <c r="G34" s="1570"/>
      <c r="H34" s="1067">
        <v>1012</v>
      </c>
      <c r="I34" s="1085">
        <v>697.47199999999998</v>
      </c>
      <c r="J34" s="1085">
        <v>697.47199999999998</v>
      </c>
      <c r="K34" s="554">
        <f t="shared" si="3"/>
        <v>0</v>
      </c>
      <c r="L34" s="122">
        <f t="shared" si="2"/>
        <v>0</v>
      </c>
    </row>
    <row r="35" spans="2:15" ht="15" customHeight="1" thickBot="1" x14ac:dyDescent="0.3">
      <c r="B35" s="1556"/>
      <c r="C35" s="1762"/>
      <c r="D35" s="1666"/>
      <c r="E35" s="1516"/>
      <c r="F35" s="1668"/>
      <c r="G35" s="1068" t="s">
        <v>470</v>
      </c>
      <c r="H35" s="1068" t="s">
        <v>192</v>
      </c>
      <c r="I35" s="1086">
        <v>100.59</v>
      </c>
      <c r="J35" s="1086">
        <v>100.59</v>
      </c>
      <c r="K35" s="556">
        <f t="shared" ref="K35:K40" si="4">I35-J35</f>
        <v>0</v>
      </c>
      <c r="L35" s="180">
        <f t="shared" si="2"/>
        <v>0</v>
      </c>
    </row>
    <row r="36" spans="2:15" ht="15.75" customHeight="1" x14ac:dyDescent="0.25">
      <c r="B36" s="1475" t="s">
        <v>210</v>
      </c>
      <c r="C36" s="1762"/>
      <c r="D36" s="1665" t="s">
        <v>109</v>
      </c>
      <c r="E36" s="1541" t="s">
        <v>476</v>
      </c>
      <c r="F36" s="1710" t="s">
        <v>223</v>
      </c>
      <c r="G36" s="1371" t="s">
        <v>336</v>
      </c>
      <c r="H36" s="773">
        <v>1001</v>
      </c>
      <c r="I36" s="1084">
        <v>1032.17</v>
      </c>
      <c r="J36" s="1084">
        <v>1006.522</v>
      </c>
      <c r="K36" s="159">
        <f t="shared" si="4"/>
        <v>25.648000000000025</v>
      </c>
      <c r="L36" s="121">
        <f t="shared" ref="L36:L41" si="5">K36/I36</f>
        <v>2.484861989788506E-2</v>
      </c>
      <c r="N36" s="326"/>
      <c r="O36" s="326"/>
    </row>
    <row r="37" spans="2:15" ht="15.75" customHeight="1" x14ac:dyDescent="0.25">
      <c r="B37" s="1483"/>
      <c r="C37" s="1762"/>
      <c r="D37" s="1594"/>
      <c r="E37" s="1542"/>
      <c r="F37" s="1711"/>
      <c r="G37" s="1431"/>
      <c r="H37" s="774">
        <v>1002</v>
      </c>
      <c r="I37" s="1085">
        <v>2143.38</v>
      </c>
      <c r="J37" s="1085">
        <v>2141.9659999999999</v>
      </c>
      <c r="K37" s="160">
        <f t="shared" si="4"/>
        <v>1.4140000000002146</v>
      </c>
      <c r="L37" s="122">
        <f t="shared" si="5"/>
        <v>6.5970569847633852E-4</v>
      </c>
      <c r="N37" s="326"/>
      <c r="O37" s="326"/>
    </row>
    <row r="38" spans="2:15" ht="15.75" customHeight="1" x14ac:dyDescent="0.25">
      <c r="B38" s="1483"/>
      <c r="C38" s="1762"/>
      <c r="D38" s="1594"/>
      <c r="E38" s="1542"/>
      <c r="F38" s="1711"/>
      <c r="G38" s="1431"/>
      <c r="H38" s="774">
        <v>1005</v>
      </c>
      <c r="I38" s="1085">
        <v>4054.66</v>
      </c>
      <c r="J38" s="1085">
        <v>4054.66</v>
      </c>
      <c r="K38" s="160">
        <f t="shared" si="4"/>
        <v>0</v>
      </c>
      <c r="L38" s="122">
        <f t="shared" si="5"/>
        <v>0</v>
      </c>
      <c r="N38" s="326"/>
      <c r="O38" s="326"/>
    </row>
    <row r="39" spans="2:15" x14ac:dyDescent="0.25">
      <c r="B39" s="1483"/>
      <c r="C39" s="1762"/>
      <c r="D39" s="1594"/>
      <c r="E39" s="1542"/>
      <c r="F39" s="1711"/>
      <c r="G39" s="1431"/>
      <c r="H39" s="1074">
        <v>1011</v>
      </c>
      <c r="I39" s="1085">
        <v>989.18</v>
      </c>
      <c r="J39" s="1085">
        <v>999.827</v>
      </c>
      <c r="K39" s="200">
        <f t="shared" si="4"/>
        <v>-10.647000000000048</v>
      </c>
      <c r="L39" s="136">
        <f t="shared" si="5"/>
        <v>-1.0763460644169968E-2</v>
      </c>
    </row>
    <row r="40" spans="2:15" ht="15.75" thickBot="1" x14ac:dyDescent="0.3">
      <c r="B40" s="1476"/>
      <c r="C40" s="1762"/>
      <c r="D40" s="1666"/>
      <c r="E40" s="1543"/>
      <c r="F40" s="1712"/>
      <c r="G40" s="1546"/>
      <c r="H40" s="1075">
        <v>1007</v>
      </c>
      <c r="I40" s="1086">
        <v>6782.92</v>
      </c>
      <c r="J40" s="1086">
        <v>6795.6610000000001</v>
      </c>
      <c r="K40" s="189">
        <f t="shared" si="4"/>
        <v>-12.740999999999985</v>
      </c>
      <c r="L40" s="563">
        <f t="shared" si="5"/>
        <v>-1.8783945557370549E-3</v>
      </c>
    </row>
    <row r="41" spans="2:15" ht="31.5" customHeight="1" thickBot="1" x14ac:dyDescent="0.3">
      <c r="B41" s="480" t="s">
        <v>210</v>
      </c>
      <c r="C41" s="1763"/>
      <c r="D41" s="1071" t="s">
        <v>116</v>
      </c>
      <c r="E41" s="1069">
        <v>43918</v>
      </c>
      <c r="F41" s="1073" t="s">
        <v>473</v>
      </c>
      <c r="G41" s="1073" t="s">
        <v>474</v>
      </c>
      <c r="H41" s="1072" t="s">
        <v>475</v>
      </c>
      <c r="I41" s="1087">
        <v>1381.11</v>
      </c>
      <c r="J41" s="1087">
        <v>1381.11</v>
      </c>
      <c r="K41" s="456">
        <f>J41-I41</f>
        <v>0</v>
      </c>
      <c r="L41" s="803">
        <f t="shared" si="5"/>
        <v>0</v>
      </c>
    </row>
    <row r="42" spans="2:15" ht="15.75" thickBot="1" x14ac:dyDescent="0.3">
      <c r="B42" s="1750" t="s">
        <v>130</v>
      </c>
      <c r="C42" s="1714"/>
      <c r="D42" s="1751"/>
      <c r="E42" s="1751"/>
      <c r="F42" s="1751"/>
      <c r="G42" s="1751"/>
      <c r="H42" s="1752"/>
      <c r="I42" s="1088">
        <f>SUM(I27:I41)</f>
        <v>24504.159</v>
      </c>
      <c r="J42" s="1089">
        <f>SUM(J27:J41)</f>
        <v>24508.711000000003</v>
      </c>
      <c r="K42" s="309">
        <f>SUM(K27:K41)</f>
        <v>11.899999999999977</v>
      </c>
      <c r="L42" s="310">
        <f>K42/I42</f>
        <v>4.8563184723050389E-4</v>
      </c>
    </row>
    <row r="43" spans="2:15" ht="15.75" thickBot="1" x14ac:dyDescent="0.3"/>
    <row r="44" spans="2:15" ht="14.25" customHeight="1" x14ac:dyDescent="0.25">
      <c r="B44" s="1519" t="s">
        <v>300</v>
      </c>
      <c r="C44" s="1550" t="s">
        <v>18</v>
      </c>
      <c r="D44" s="1387" t="s">
        <v>116</v>
      </c>
      <c r="E44" s="1495">
        <v>43929</v>
      </c>
      <c r="F44" s="1648" t="s">
        <v>478</v>
      </c>
      <c r="G44" s="1371" t="s">
        <v>24</v>
      </c>
      <c r="H44" s="1083">
        <v>1002</v>
      </c>
      <c r="I44" s="532">
        <v>2114.2199999999998</v>
      </c>
      <c r="J44" s="1096">
        <v>2110.7559999999999</v>
      </c>
      <c r="K44" s="1098">
        <f>J44-I44</f>
        <v>-3.4639999999999418</v>
      </c>
      <c r="L44" s="1097">
        <f>K44/I44</f>
        <v>-1.6384293025323486E-3</v>
      </c>
    </row>
    <row r="45" spans="2:15" ht="14.25" customHeight="1" x14ac:dyDescent="0.25">
      <c r="B45" s="1555"/>
      <c r="C45" s="1738"/>
      <c r="D45" s="1375"/>
      <c r="E45" s="1542"/>
      <c r="F45" s="1569"/>
      <c r="G45" s="1431"/>
      <c r="H45" s="1079">
        <v>1004</v>
      </c>
      <c r="I45" s="528">
        <v>2871.74</v>
      </c>
      <c r="J45" s="528">
        <v>2884.018</v>
      </c>
      <c r="K45" s="636">
        <f t="shared" ref="K45:K54" si="6">J45-I45</f>
        <v>12.278000000000247</v>
      </c>
      <c r="L45" s="770">
        <f t="shared" ref="L45:L54" si="7">K45/I45</f>
        <v>4.2754566917618756E-3</v>
      </c>
    </row>
    <row r="46" spans="2:15" ht="14.25" customHeight="1" x14ac:dyDescent="0.25">
      <c r="B46" s="1555"/>
      <c r="C46" s="1738"/>
      <c r="D46" s="1375"/>
      <c r="E46" s="1542"/>
      <c r="F46" s="1569"/>
      <c r="G46" s="1431"/>
      <c r="H46" s="1079">
        <v>1006</v>
      </c>
      <c r="I46" s="528">
        <v>1300.43</v>
      </c>
      <c r="J46" s="528">
        <v>1293.9459999999999</v>
      </c>
      <c r="K46" s="1099">
        <f t="shared" si="6"/>
        <v>-6.484000000000151</v>
      </c>
      <c r="L46" s="1100">
        <f t="shared" si="7"/>
        <v>-4.9860430780589117E-3</v>
      </c>
    </row>
    <row r="47" spans="2:15" ht="14.25" customHeight="1" thickBot="1" x14ac:dyDescent="0.3">
      <c r="B47" s="1521"/>
      <c r="C47" s="1738"/>
      <c r="D47" s="1445"/>
      <c r="E47" s="1758"/>
      <c r="F47" s="1568"/>
      <c r="G47" s="1431"/>
      <c r="H47" s="1081">
        <v>1012</v>
      </c>
      <c r="I47" s="611">
        <v>2829.8649999999998</v>
      </c>
      <c r="J47" s="611">
        <v>2829.8649999999998</v>
      </c>
      <c r="K47" s="1101">
        <f t="shared" si="6"/>
        <v>0</v>
      </c>
      <c r="L47" s="1102">
        <f t="shared" si="7"/>
        <v>0</v>
      </c>
    </row>
    <row r="48" spans="2:15" ht="14.25" customHeight="1" x14ac:dyDescent="0.25">
      <c r="B48" s="1554" t="s">
        <v>184</v>
      </c>
      <c r="C48" s="1738"/>
      <c r="D48" s="1387" t="s">
        <v>109</v>
      </c>
      <c r="E48" s="1678" t="s">
        <v>485</v>
      </c>
      <c r="F48" s="1648" t="s">
        <v>486</v>
      </c>
      <c r="G48" s="1393" t="s">
        <v>24</v>
      </c>
      <c r="H48" s="1094">
        <v>1008</v>
      </c>
      <c r="I48" s="532">
        <v>4355.5200000000004</v>
      </c>
      <c r="J48" s="532">
        <v>4350.7489999999998</v>
      </c>
      <c r="K48" s="650">
        <f>I48-J48</f>
        <v>4.7710000000006403</v>
      </c>
      <c r="L48" s="749">
        <f t="shared" si="7"/>
        <v>1.0953915950335758E-3</v>
      </c>
    </row>
    <row r="49" spans="2:12" ht="14.25" customHeight="1" thickBot="1" x14ac:dyDescent="0.3">
      <c r="B49" s="1556"/>
      <c r="C49" s="1738"/>
      <c r="D49" s="1414"/>
      <c r="E49" s="1677"/>
      <c r="F49" s="1423"/>
      <c r="G49" s="1419"/>
      <c r="H49" s="1092">
        <v>1011</v>
      </c>
      <c r="I49" s="533">
        <v>3058.31</v>
      </c>
      <c r="J49" s="533">
        <v>3050.4059999999999</v>
      </c>
      <c r="K49" s="648">
        <f>I49-J49</f>
        <v>7.9039999999999964</v>
      </c>
      <c r="L49" s="772">
        <f t="shared" si="7"/>
        <v>2.5844338866890526E-3</v>
      </c>
    </row>
    <row r="50" spans="2:12" ht="14.25" customHeight="1" x14ac:dyDescent="0.25">
      <c r="B50" s="1475" t="s">
        <v>479</v>
      </c>
      <c r="C50" s="1738"/>
      <c r="D50" s="1641" t="s">
        <v>116</v>
      </c>
      <c r="E50" s="1696">
        <v>43934</v>
      </c>
      <c r="F50" s="1368" t="s">
        <v>330</v>
      </c>
      <c r="G50" s="1090" t="s">
        <v>425</v>
      </c>
      <c r="H50" s="1093">
        <v>1010</v>
      </c>
      <c r="I50" s="534">
        <v>475.06799999999998</v>
      </c>
      <c r="J50" s="534">
        <v>474.12299999999999</v>
      </c>
      <c r="K50" s="1110">
        <f t="shared" si="6"/>
        <v>-0.94499999999999318</v>
      </c>
      <c r="L50" s="1111">
        <f t="shared" si="7"/>
        <v>-1.9891889161130472E-3</v>
      </c>
    </row>
    <row r="51" spans="2:12" ht="14.25" customHeight="1" x14ac:dyDescent="0.25">
      <c r="B51" s="1483"/>
      <c r="C51" s="1738"/>
      <c r="D51" s="1514"/>
      <c r="E51" s="1576"/>
      <c r="F51" s="1424"/>
      <c r="G51" s="1077" t="s">
        <v>458</v>
      </c>
      <c r="H51" s="1079">
        <v>1011</v>
      </c>
      <c r="I51" s="528">
        <v>1500.047</v>
      </c>
      <c r="J51" s="528">
        <v>1500.047</v>
      </c>
      <c r="K51" s="636">
        <f t="shared" si="6"/>
        <v>0</v>
      </c>
      <c r="L51" s="594">
        <f t="shared" si="7"/>
        <v>0</v>
      </c>
    </row>
    <row r="52" spans="2:12" ht="14.25" customHeight="1" x14ac:dyDescent="0.25">
      <c r="B52" s="1483"/>
      <c r="C52" s="1738"/>
      <c r="D52" s="1514"/>
      <c r="E52" s="1576"/>
      <c r="F52" s="1424"/>
      <c r="G52" s="1449" t="s">
        <v>23</v>
      </c>
      <c r="H52" s="1079">
        <v>1001</v>
      </c>
      <c r="I52" s="528">
        <v>547.05999999999995</v>
      </c>
      <c r="J52" s="528">
        <v>544.99699999999996</v>
      </c>
      <c r="K52" s="1099">
        <f t="shared" si="6"/>
        <v>-2.0629999999999882</v>
      </c>
      <c r="L52" s="1100">
        <f t="shared" si="7"/>
        <v>-3.7710671589953359E-3</v>
      </c>
    </row>
    <row r="53" spans="2:12" ht="14.25" customHeight="1" x14ac:dyDescent="0.25">
      <c r="B53" s="1483"/>
      <c r="C53" s="1738"/>
      <c r="D53" s="1514"/>
      <c r="E53" s="1576"/>
      <c r="F53" s="1424"/>
      <c r="G53" s="1372"/>
      <c r="H53" s="1079">
        <v>1009</v>
      </c>
      <c r="I53" s="528">
        <v>1453.0350000000001</v>
      </c>
      <c r="J53" s="528">
        <v>1453.0350000000001</v>
      </c>
      <c r="K53" s="636">
        <f t="shared" si="6"/>
        <v>0</v>
      </c>
      <c r="L53" s="594">
        <f t="shared" si="7"/>
        <v>0</v>
      </c>
    </row>
    <row r="54" spans="2:12" ht="14.25" customHeight="1" x14ac:dyDescent="0.25">
      <c r="B54" s="1483"/>
      <c r="C54" s="1738"/>
      <c r="D54" s="1514"/>
      <c r="E54" s="1576"/>
      <c r="F54" s="1424"/>
      <c r="G54" s="1077" t="s">
        <v>480</v>
      </c>
      <c r="H54" s="1079" t="s">
        <v>25</v>
      </c>
      <c r="I54" s="528">
        <v>498.55</v>
      </c>
      <c r="J54" s="528">
        <v>498.55</v>
      </c>
      <c r="K54" s="636">
        <f t="shared" si="6"/>
        <v>0</v>
      </c>
      <c r="L54" s="594">
        <f t="shared" si="7"/>
        <v>0</v>
      </c>
    </row>
    <row r="55" spans="2:12" ht="15" customHeight="1" x14ac:dyDescent="0.25">
      <c r="B55" s="1483"/>
      <c r="C55" s="1719"/>
      <c r="D55" s="1514"/>
      <c r="E55" s="1576"/>
      <c r="F55" s="1424"/>
      <c r="G55" s="1449" t="s">
        <v>459</v>
      </c>
      <c r="H55" s="1079">
        <v>1004</v>
      </c>
      <c r="I55" s="528">
        <v>1264.607</v>
      </c>
      <c r="J55" s="528">
        <v>1264.607</v>
      </c>
      <c r="K55" s="769">
        <f>J55-I55</f>
        <v>0</v>
      </c>
      <c r="L55" s="770">
        <f>K55/J55</f>
        <v>0</v>
      </c>
    </row>
    <row r="56" spans="2:12" ht="15" customHeight="1" thickBot="1" x14ac:dyDescent="0.3">
      <c r="B56" s="1476"/>
      <c r="C56" s="1719"/>
      <c r="D56" s="1494"/>
      <c r="E56" s="1496"/>
      <c r="F56" s="1367"/>
      <c r="G56" s="1431"/>
      <c r="H56" s="1081">
        <v>1012</v>
      </c>
      <c r="I56" s="611">
        <v>1888.298</v>
      </c>
      <c r="J56" s="611">
        <v>1879.952</v>
      </c>
      <c r="K56" s="937">
        <f>J56-I56</f>
        <v>-8.3460000000000036</v>
      </c>
      <c r="L56" s="1102">
        <f>K56/J56</f>
        <v>-4.4394750504268216E-3</v>
      </c>
    </row>
    <row r="57" spans="2:12" ht="15" customHeight="1" x14ac:dyDescent="0.25">
      <c r="B57" s="1475" t="s">
        <v>479</v>
      </c>
      <c r="C57" s="1719"/>
      <c r="D57" s="1527" t="s">
        <v>116</v>
      </c>
      <c r="E57" s="1541">
        <v>43937</v>
      </c>
      <c r="F57" s="1378" t="s">
        <v>424</v>
      </c>
      <c r="G57" s="1076" t="s">
        <v>458</v>
      </c>
      <c r="H57" s="1083">
        <v>1011</v>
      </c>
      <c r="I57" s="532">
        <v>500.7</v>
      </c>
      <c r="J57" s="532">
        <v>500.02</v>
      </c>
      <c r="K57" s="748">
        <f>J57-I57</f>
        <v>-0.68000000000000682</v>
      </c>
      <c r="L57" s="1097">
        <f>K57/I57</f>
        <v>-1.358098661873391E-3</v>
      </c>
    </row>
    <row r="58" spans="2:12" ht="15" customHeight="1" x14ac:dyDescent="0.25">
      <c r="B58" s="1483"/>
      <c r="C58" s="1719"/>
      <c r="D58" s="1528"/>
      <c r="E58" s="1542"/>
      <c r="F58" s="1379"/>
      <c r="G58" s="1449" t="s">
        <v>425</v>
      </c>
      <c r="H58" s="1079">
        <v>1003</v>
      </c>
      <c r="I58" s="528">
        <v>752.22500000000002</v>
      </c>
      <c r="J58" s="528">
        <v>752.22500000000002</v>
      </c>
      <c r="K58" s="769">
        <f t="shared" ref="K58:K74" si="8">J58-I58</f>
        <v>0</v>
      </c>
      <c r="L58" s="770">
        <f t="shared" ref="L58:L64" si="9">K58/I58</f>
        <v>0</v>
      </c>
    </row>
    <row r="59" spans="2:12" ht="15" customHeight="1" x14ac:dyDescent="0.25">
      <c r="B59" s="1483"/>
      <c r="C59" s="1719"/>
      <c r="D59" s="1528"/>
      <c r="E59" s="1542"/>
      <c r="F59" s="1379"/>
      <c r="G59" s="1372"/>
      <c r="H59" s="1079">
        <v>1010</v>
      </c>
      <c r="I59" s="528">
        <f>205.11+32.8</f>
        <v>237.91000000000003</v>
      </c>
      <c r="J59" s="528">
        <f>205.11+32.8</f>
        <v>237.91000000000003</v>
      </c>
      <c r="K59" s="769">
        <f t="shared" si="8"/>
        <v>0</v>
      </c>
      <c r="L59" s="770">
        <f t="shared" si="9"/>
        <v>0</v>
      </c>
    </row>
    <row r="60" spans="2:12" ht="15" customHeight="1" x14ac:dyDescent="0.25">
      <c r="B60" s="1483"/>
      <c r="C60" s="1719"/>
      <c r="D60" s="1528"/>
      <c r="E60" s="1542"/>
      <c r="F60" s="1379"/>
      <c r="G60" s="1449" t="s">
        <v>459</v>
      </c>
      <c r="H60" s="1079">
        <v>1002</v>
      </c>
      <c r="I60" s="528">
        <v>2064.6999999999998</v>
      </c>
      <c r="J60" s="528">
        <v>2062.2620000000002</v>
      </c>
      <c r="K60" s="769">
        <f t="shared" si="8"/>
        <v>-2.4379999999996471</v>
      </c>
      <c r="L60" s="1100">
        <f t="shared" si="9"/>
        <v>-1.1808010849032049E-3</v>
      </c>
    </row>
    <row r="61" spans="2:12" ht="15" customHeight="1" x14ac:dyDescent="0.25">
      <c r="B61" s="1483"/>
      <c r="C61" s="1719"/>
      <c r="D61" s="1528"/>
      <c r="E61" s="1542"/>
      <c r="F61" s="1379"/>
      <c r="G61" s="1431"/>
      <c r="H61" s="1079">
        <v>1004</v>
      </c>
      <c r="I61" s="528">
        <v>1621.42</v>
      </c>
      <c r="J61" s="528">
        <v>1621.8420000000001</v>
      </c>
      <c r="K61" s="769">
        <f t="shared" si="8"/>
        <v>0.42200000000002547</v>
      </c>
      <c r="L61" s="770">
        <f t="shared" si="9"/>
        <v>2.6026569303451631E-4</v>
      </c>
    </row>
    <row r="62" spans="2:12" ht="15" customHeight="1" thickBot="1" x14ac:dyDescent="0.3">
      <c r="B62" s="1476"/>
      <c r="C62" s="1719"/>
      <c r="D62" s="1528"/>
      <c r="E62" s="1542"/>
      <c r="F62" s="1379"/>
      <c r="G62" s="1431"/>
      <c r="H62" s="1081">
        <v>1012</v>
      </c>
      <c r="I62" s="611">
        <v>2769.7840000000001</v>
      </c>
      <c r="J62" s="611">
        <v>2769.7840000000001</v>
      </c>
      <c r="K62" s="937">
        <f t="shared" si="8"/>
        <v>0</v>
      </c>
      <c r="L62" s="938">
        <f t="shared" si="9"/>
        <v>0</v>
      </c>
    </row>
    <row r="63" spans="2:12" ht="15" customHeight="1" x14ac:dyDescent="0.25">
      <c r="B63" s="1475" t="s">
        <v>479</v>
      </c>
      <c r="C63" s="1719"/>
      <c r="D63" s="1527" t="s">
        <v>116</v>
      </c>
      <c r="E63" s="1541">
        <v>43933</v>
      </c>
      <c r="F63" s="1378" t="s">
        <v>481</v>
      </c>
      <c r="G63" s="1371" t="s">
        <v>24</v>
      </c>
      <c r="H63" s="1083">
        <v>1002</v>
      </c>
      <c r="I63" s="532">
        <v>2057.65</v>
      </c>
      <c r="J63" s="532">
        <v>2053.5720000000001</v>
      </c>
      <c r="K63" s="748">
        <f t="shared" si="8"/>
        <v>-4.0779999999999745</v>
      </c>
      <c r="L63" s="1097">
        <f t="shared" si="9"/>
        <v>-1.9818725244817991E-3</v>
      </c>
    </row>
    <row r="64" spans="2:12" ht="15" customHeight="1" x14ac:dyDescent="0.25">
      <c r="B64" s="1483"/>
      <c r="C64" s="1719"/>
      <c r="D64" s="1528"/>
      <c r="E64" s="1542"/>
      <c r="F64" s="1379"/>
      <c r="G64" s="1431"/>
      <c r="H64" s="1079">
        <v>1004</v>
      </c>
      <c r="I64" s="528">
        <v>2815.47</v>
      </c>
      <c r="J64" s="528">
        <v>2818.4929999999999</v>
      </c>
      <c r="K64" s="769">
        <f t="shared" si="8"/>
        <v>3.0230000000001382</v>
      </c>
      <c r="L64" s="770">
        <f t="shared" si="9"/>
        <v>1.0737106060445107E-3</v>
      </c>
    </row>
    <row r="65" spans="2:12" ht="12.75" customHeight="1" thickBot="1" x14ac:dyDescent="0.3">
      <c r="B65" s="1476"/>
      <c r="C65" s="1719"/>
      <c r="D65" s="1528"/>
      <c r="E65" s="1542"/>
      <c r="F65" s="1379"/>
      <c r="G65" s="1431"/>
      <c r="H65" s="1082">
        <v>1012</v>
      </c>
      <c r="I65" s="388">
        <v>1931.0909999999999</v>
      </c>
      <c r="J65" s="388">
        <v>1931.0909999999999</v>
      </c>
      <c r="K65" s="1103">
        <f t="shared" si="8"/>
        <v>0</v>
      </c>
      <c r="L65" s="1095">
        <f t="shared" ref="L65:L75" si="10">K65/I65</f>
        <v>0</v>
      </c>
    </row>
    <row r="66" spans="2:12" ht="12.75" customHeight="1" x14ac:dyDescent="0.25">
      <c r="B66" s="1475" t="s">
        <v>210</v>
      </c>
      <c r="C66" s="1719"/>
      <c r="D66" s="1493" t="s">
        <v>109</v>
      </c>
      <c r="E66" s="1541" t="s">
        <v>484</v>
      </c>
      <c r="F66" s="1378" t="s">
        <v>483</v>
      </c>
      <c r="G66" s="1371" t="s">
        <v>24</v>
      </c>
      <c r="H66" s="1094">
        <v>1012</v>
      </c>
      <c r="I66" s="532">
        <v>1467.7</v>
      </c>
      <c r="J66" s="532">
        <v>1464.45</v>
      </c>
      <c r="K66" s="748">
        <f>I66-J66</f>
        <v>3.25</v>
      </c>
      <c r="L66" s="1097">
        <f t="shared" si="10"/>
        <v>2.2143489813994683E-3</v>
      </c>
    </row>
    <row r="67" spans="2:12" ht="12.75" customHeight="1" x14ac:dyDescent="0.25">
      <c r="B67" s="1483"/>
      <c r="C67" s="1719"/>
      <c r="D67" s="1514"/>
      <c r="E67" s="1542"/>
      <c r="F67" s="1379"/>
      <c r="G67" s="1431"/>
      <c r="H67" s="1091">
        <v>1013</v>
      </c>
      <c r="I67" s="528">
        <v>5159.25</v>
      </c>
      <c r="J67" s="528">
        <v>5160.2150000000001</v>
      </c>
      <c r="K67" s="769">
        <f>I67-J67</f>
        <v>-0.96500000000014552</v>
      </c>
      <c r="L67" s="1100">
        <f t="shared" si="10"/>
        <v>-1.8704269031354277E-4</v>
      </c>
    </row>
    <row r="68" spans="2:12" ht="12.75" customHeight="1" thickBot="1" x14ac:dyDescent="0.3">
      <c r="B68" s="1476"/>
      <c r="C68" s="1719"/>
      <c r="D68" s="1515"/>
      <c r="E68" s="1543"/>
      <c r="F68" s="1638"/>
      <c r="G68" s="1546"/>
      <c r="H68" s="1092">
        <v>1008</v>
      </c>
      <c r="I68" s="533">
        <v>5140</v>
      </c>
      <c r="J68" s="533">
        <v>5146.8720000000003</v>
      </c>
      <c r="K68" s="771">
        <f>I68-J68</f>
        <v>-6.8720000000002983</v>
      </c>
      <c r="L68" s="1112">
        <f t="shared" si="10"/>
        <v>-1.336964980544805E-3</v>
      </c>
    </row>
    <row r="69" spans="2:12" x14ac:dyDescent="0.25">
      <c r="B69" s="1684" t="s">
        <v>479</v>
      </c>
      <c r="C69" s="1719"/>
      <c r="D69" s="1641" t="s">
        <v>116</v>
      </c>
      <c r="E69" s="1370">
        <v>43950</v>
      </c>
      <c r="F69" s="1368" t="s">
        <v>482</v>
      </c>
      <c r="G69" s="1372" t="s">
        <v>459</v>
      </c>
      <c r="H69" s="1093">
        <v>1004</v>
      </c>
      <c r="I69" s="172">
        <v>2891.29</v>
      </c>
      <c r="J69" s="172">
        <v>2901.107</v>
      </c>
      <c r="K69" s="958">
        <f t="shared" si="8"/>
        <v>9.8170000000000073</v>
      </c>
      <c r="L69" s="198">
        <f t="shared" si="10"/>
        <v>3.3953702326643149E-3</v>
      </c>
    </row>
    <row r="70" spans="2:12" x14ac:dyDescent="0.25">
      <c r="B70" s="1685"/>
      <c r="C70" s="1719"/>
      <c r="D70" s="1514"/>
      <c r="E70" s="1422"/>
      <c r="F70" s="1424"/>
      <c r="G70" s="1394"/>
      <c r="H70" s="1079">
        <v>1002</v>
      </c>
      <c r="I70" s="160">
        <v>2079.8200000000002</v>
      </c>
      <c r="J70" s="160">
        <v>2076.8609999999999</v>
      </c>
      <c r="K70" s="769">
        <f t="shared" si="8"/>
        <v>-2.9590000000002874</v>
      </c>
      <c r="L70" s="122">
        <f t="shared" si="10"/>
        <v>-1.4227192737834462E-3</v>
      </c>
    </row>
    <row r="71" spans="2:12" x14ac:dyDescent="0.25">
      <c r="B71" s="1685"/>
      <c r="C71" s="1719"/>
      <c r="D71" s="1514"/>
      <c r="E71" s="1422"/>
      <c r="F71" s="1424"/>
      <c r="G71" s="1394"/>
      <c r="H71" s="1079">
        <v>1012</v>
      </c>
      <c r="I71" s="160">
        <v>1022.232</v>
      </c>
      <c r="J71" s="160">
        <v>1022.232</v>
      </c>
      <c r="K71" s="769">
        <f t="shared" si="8"/>
        <v>0</v>
      </c>
      <c r="L71" s="122">
        <f t="shared" si="10"/>
        <v>0</v>
      </c>
    </row>
    <row r="72" spans="2:12" x14ac:dyDescent="0.25">
      <c r="B72" s="1685"/>
      <c r="C72" s="1719"/>
      <c r="D72" s="1514"/>
      <c r="E72" s="1422"/>
      <c r="F72" s="1424"/>
      <c r="G72" s="1394" t="s">
        <v>425</v>
      </c>
      <c r="H72" s="1079">
        <v>1003</v>
      </c>
      <c r="I72" s="160">
        <v>500.149</v>
      </c>
      <c r="J72" s="160">
        <v>500.149</v>
      </c>
      <c r="K72" s="769">
        <f t="shared" si="8"/>
        <v>0</v>
      </c>
      <c r="L72" s="122">
        <f t="shared" si="10"/>
        <v>0</v>
      </c>
    </row>
    <row r="73" spans="2:12" x14ac:dyDescent="0.25">
      <c r="B73" s="1685"/>
      <c r="C73" s="1719"/>
      <c r="D73" s="1514"/>
      <c r="E73" s="1422"/>
      <c r="F73" s="1424"/>
      <c r="G73" s="1394"/>
      <c r="H73" s="1079">
        <v>1006</v>
      </c>
      <c r="I73" s="160">
        <v>501.02</v>
      </c>
      <c r="J73" s="160">
        <v>501.02</v>
      </c>
      <c r="K73" s="769">
        <f t="shared" si="8"/>
        <v>0</v>
      </c>
      <c r="L73" s="122">
        <f t="shared" si="10"/>
        <v>0</v>
      </c>
    </row>
    <row r="74" spans="2:12" ht="15.75" thickBot="1" x14ac:dyDescent="0.3">
      <c r="B74" s="1685"/>
      <c r="C74" s="1719"/>
      <c r="D74" s="1515"/>
      <c r="E74" s="1426"/>
      <c r="F74" s="1425"/>
      <c r="G74" s="1078" t="s">
        <v>458</v>
      </c>
      <c r="H74" s="1080">
        <v>1011</v>
      </c>
      <c r="I74" s="161">
        <v>1502.6849999999999</v>
      </c>
      <c r="J74" s="161">
        <v>1502.6849999999999</v>
      </c>
      <c r="K74" s="771">
        <f t="shared" si="8"/>
        <v>0</v>
      </c>
      <c r="L74" s="180">
        <f t="shared" si="10"/>
        <v>0</v>
      </c>
    </row>
    <row r="75" spans="2:12" ht="15.75" thickBot="1" x14ac:dyDescent="0.3">
      <c r="B75" s="1499" t="s">
        <v>144</v>
      </c>
      <c r="C75" s="1500"/>
      <c r="D75" s="1500"/>
      <c r="E75" s="1500"/>
      <c r="F75" s="1500"/>
      <c r="G75" s="1500"/>
      <c r="H75" s="1753"/>
      <c r="I75" s="701">
        <f>SUM(I44:I74)</f>
        <v>59171.84599999999</v>
      </c>
      <c r="J75" s="163">
        <f>SUM(J44:J74)</f>
        <v>59157.840999999986</v>
      </c>
      <c r="K75" s="300">
        <f>SUM(K44:K74)</f>
        <v>2.1710000000006175</v>
      </c>
      <c r="L75" s="1115">
        <f t="shared" si="10"/>
        <v>3.6689745998470592E-5</v>
      </c>
    </row>
    <row r="76" spans="2:12" ht="15.75" thickBot="1" x14ac:dyDescent="0.3">
      <c r="B76" s="1114"/>
      <c r="C76" s="1114"/>
      <c r="D76" s="1114"/>
      <c r="E76" s="1114"/>
      <c r="F76" s="1114"/>
      <c r="G76" s="1114"/>
      <c r="H76" s="1114"/>
      <c r="I76" s="326"/>
      <c r="J76" s="326"/>
      <c r="K76" s="1116"/>
      <c r="L76" s="1117"/>
    </row>
    <row r="77" spans="2:12" ht="18.75" customHeight="1" x14ac:dyDescent="0.25">
      <c r="B77" s="1596" t="s">
        <v>184</v>
      </c>
      <c r="C77" s="1473" t="s">
        <v>285</v>
      </c>
      <c r="D77" s="1480" t="s">
        <v>109</v>
      </c>
      <c r="E77" s="1619">
        <v>43865</v>
      </c>
      <c r="F77" s="1442" t="s">
        <v>438</v>
      </c>
      <c r="G77" s="1434" t="s">
        <v>24</v>
      </c>
      <c r="H77" s="1106" t="s">
        <v>490</v>
      </c>
      <c r="I77" s="159">
        <v>1985.05</v>
      </c>
      <c r="J77" s="159">
        <v>1985.05</v>
      </c>
      <c r="K77" s="159">
        <f>I77-J77</f>
        <v>0</v>
      </c>
      <c r="L77" s="121">
        <f>K77/I77</f>
        <v>0</v>
      </c>
    </row>
    <row r="78" spans="2:12" x14ac:dyDescent="0.25">
      <c r="B78" s="1597"/>
      <c r="C78" s="1474"/>
      <c r="D78" s="1446"/>
      <c r="E78" s="1443"/>
      <c r="F78" s="1443"/>
      <c r="G78" s="1435"/>
      <c r="H78" s="1107">
        <v>1011</v>
      </c>
      <c r="I78" s="160">
        <v>2877.51</v>
      </c>
      <c r="J78" s="160">
        <v>2877.51</v>
      </c>
      <c r="K78" s="160">
        <f t="shared" ref="K78:K83" si="11">I78-J78</f>
        <v>0</v>
      </c>
      <c r="L78" s="122">
        <f t="shared" ref="L78:L83" si="12">K78/I78</f>
        <v>0</v>
      </c>
    </row>
    <row r="79" spans="2:12" x14ac:dyDescent="0.25">
      <c r="B79" s="1597"/>
      <c r="C79" s="1474"/>
      <c r="D79" s="1446"/>
      <c r="E79" s="1443"/>
      <c r="F79" s="1443"/>
      <c r="G79" s="1435"/>
      <c r="H79" s="1107">
        <v>1008</v>
      </c>
      <c r="I79" s="160">
        <v>1839.72</v>
      </c>
      <c r="J79" s="160">
        <v>1842.47</v>
      </c>
      <c r="K79" s="200">
        <f t="shared" si="11"/>
        <v>-2.75</v>
      </c>
      <c r="L79" s="136">
        <f t="shared" si="12"/>
        <v>-1.4947926858434979E-3</v>
      </c>
    </row>
    <row r="80" spans="2:12" x14ac:dyDescent="0.25">
      <c r="B80" s="1597"/>
      <c r="C80" s="1474"/>
      <c r="D80" s="1446"/>
      <c r="E80" s="1443"/>
      <c r="F80" s="1443"/>
      <c r="G80" s="1435"/>
      <c r="H80" s="1107">
        <v>1005</v>
      </c>
      <c r="I80" s="160">
        <v>4950.09</v>
      </c>
      <c r="J80" s="160">
        <v>4951.1400000000003</v>
      </c>
      <c r="K80" s="200">
        <f t="shared" si="11"/>
        <v>-1.0500000000001819</v>
      </c>
      <c r="L80" s="136">
        <f t="shared" si="12"/>
        <v>-2.1211735544205901E-4</v>
      </c>
    </row>
    <row r="81" spans="2:15" x14ac:dyDescent="0.25">
      <c r="B81" s="1597"/>
      <c r="C81" s="1474"/>
      <c r="D81" s="1446"/>
      <c r="E81" s="1443"/>
      <c r="F81" s="1443"/>
      <c r="G81" s="1435"/>
      <c r="H81" s="1107">
        <v>1013</v>
      </c>
      <c r="I81" s="160">
        <v>4498.33</v>
      </c>
      <c r="J81" s="160">
        <v>4498.33</v>
      </c>
      <c r="K81" s="160">
        <f t="shared" si="11"/>
        <v>0</v>
      </c>
      <c r="L81" s="122">
        <f t="shared" si="12"/>
        <v>0</v>
      </c>
    </row>
    <row r="82" spans="2:15" x14ac:dyDescent="0.25">
      <c r="B82" s="1597"/>
      <c r="C82" s="1474"/>
      <c r="D82" s="1446"/>
      <c r="E82" s="1443"/>
      <c r="F82" s="1443"/>
      <c r="G82" s="1436"/>
      <c r="H82" s="1107">
        <v>1010</v>
      </c>
      <c r="I82" s="160">
        <v>513.04999999999995</v>
      </c>
      <c r="J82" s="160">
        <v>508.40499999999997</v>
      </c>
      <c r="K82" s="160">
        <f t="shared" si="11"/>
        <v>4.6449999999999818</v>
      </c>
      <c r="L82" s="122">
        <f t="shared" si="12"/>
        <v>9.05369846993467E-3</v>
      </c>
    </row>
    <row r="83" spans="2:15" ht="15.75" thickBot="1" x14ac:dyDescent="0.3">
      <c r="B83" s="1598"/>
      <c r="C83" s="1474"/>
      <c r="D83" s="1575"/>
      <c r="E83" s="1600"/>
      <c r="F83" s="1600"/>
      <c r="G83" s="1109" t="s">
        <v>23</v>
      </c>
      <c r="H83" s="970" t="s">
        <v>489</v>
      </c>
      <c r="I83" s="161">
        <v>84.14</v>
      </c>
      <c r="J83" s="161">
        <v>84.14</v>
      </c>
      <c r="K83" s="161">
        <f t="shared" si="11"/>
        <v>0</v>
      </c>
      <c r="L83" s="180">
        <f t="shared" si="12"/>
        <v>0</v>
      </c>
    </row>
    <row r="84" spans="2:15" ht="15" customHeight="1" x14ac:dyDescent="0.25">
      <c r="B84" s="1483" t="s">
        <v>12</v>
      </c>
      <c r="C84" s="1474"/>
      <c r="D84" s="1465" t="s">
        <v>116</v>
      </c>
      <c r="E84" s="1439">
        <v>43971</v>
      </c>
      <c r="F84" s="1436" t="s">
        <v>487</v>
      </c>
      <c r="G84" s="1435" t="s">
        <v>24</v>
      </c>
      <c r="H84" s="1108">
        <v>1002</v>
      </c>
      <c r="I84" s="1113">
        <v>1067.4110000000001</v>
      </c>
      <c r="J84" s="1113">
        <v>1067.4110000000001</v>
      </c>
      <c r="K84" s="172">
        <f t="shared" ref="K84:K93" si="13">J84-I84</f>
        <v>0</v>
      </c>
      <c r="L84" s="198">
        <f t="shared" ref="L84:L94" si="14">K84/I84</f>
        <v>0</v>
      </c>
    </row>
    <row r="85" spans="2:15" x14ac:dyDescent="0.25">
      <c r="B85" s="1483"/>
      <c r="C85" s="1474"/>
      <c r="D85" s="1446"/>
      <c r="E85" s="1443"/>
      <c r="F85" s="1443"/>
      <c r="G85" s="1435"/>
      <c r="H85" s="1104">
        <v>1004</v>
      </c>
      <c r="I85" s="160">
        <v>2870.54</v>
      </c>
      <c r="J85" s="160">
        <v>2885.203</v>
      </c>
      <c r="K85" s="369">
        <f t="shared" si="13"/>
        <v>14.663000000000011</v>
      </c>
      <c r="L85" s="122">
        <f t="shared" si="14"/>
        <v>5.1080981278783825E-3</v>
      </c>
    </row>
    <row r="86" spans="2:15" x14ac:dyDescent="0.25">
      <c r="B86" s="1483"/>
      <c r="C86" s="1474"/>
      <c r="D86" s="1446"/>
      <c r="E86" s="1443"/>
      <c r="F86" s="1443"/>
      <c r="G86" s="1435"/>
      <c r="H86" s="1104">
        <v>1005</v>
      </c>
      <c r="I86" s="160">
        <v>4874.32</v>
      </c>
      <c r="J86" s="160">
        <v>4877.7939999999999</v>
      </c>
      <c r="K86" s="160">
        <f t="shared" si="13"/>
        <v>3.4740000000001601</v>
      </c>
      <c r="L86" s="122">
        <f t="shared" si="14"/>
        <v>7.1271479919253564E-4</v>
      </c>
    </row>
    <row r="87" spans="2:15" ht="15.75" thickBot="1" x14ac:dyDescent="0.3">
      <c r="B87" s="1476"/>
      <c r="C87" s="1474"/>
      <c r="D87" s="1575"/>
      <c r="E87" s="1600"/>
      <c r="F87" s="1600"/>
      <c r="G87" s="1486"/>
      <c r="H87" s="1105">
        <v>1012</v>
      </c>
      <c r="I87" s="161">
        <v>4669.3869999999997</v>
      </c>
      <c r="J87" s="161">
        <v>4669.643</v>
      </c>
      <c r="K87" s="385">
        <f t="shared" si="13"/>
        <v>0.25600000000031287</v>
      </c>
      <c r="L87" s="180">
        <f t="shared" si="14"/>
        <v>5.4825183691202478E-5</v>
      </c>
    </row>
    <row r="88" spans="2:15" ht="15.75" customHeight="1" x14ac:dyDescent="0.25">
      <c r="B88" s="1555" t="s">
        <v>264</v>
      </c>
      <c r="C88" s="1474"/>
      <c r="D88" s="1731" t="s">
        <v>116</v>
      </c>
      <c r="E88" s="1459">
        <v>43975</v>
      </c>
      <c r="F88" s="1735" t="s">
        <v>488</v>
      </c>
      <c r="G88" s="1030" t="s">
        <v>458</v>
      </c>
      <c r="H88" s="286">
        <v>1013</v>
      </c>
      <c r="I88" s="172">
        <v>2610.058</v>
      </c>
      <c r="J88" s="172">
        <v>2610.058</v>
      </c>
      <c r="K88" s="172">
        <f t="shared" si="13"/>
        <v>0</v>
      </c>
      <c r="L88" s="198">
        <f t="shared" si="14"/>
        <v>0</v>
      </c>
    </row>
    <row r="89" spans="2:15" ht="15.75" customHeight="1" x14ac:dyDescent="0.25">
      <c r="B89" s="1555"/>
      <c r="C89" s="1474"/>
      <c r="D89" s="1732"/>
      <c r="E89" s="1626"/>
      <c r="F89" s="1736"/>
      <c r="G89" s="1449" t="s">
        <v>459</v>
      </c>
      <c r="H89" s="774">
        <v>1002</v>
      </c>
      <c r="I89" s="160">
        <v>994.24699999999996</v>
      </c>
      <c r="J89" s="160">
        <v>994.42200000000003</v>
      </c>
      <c r="K89" s="172">
        <f t="shared" si="13"/>
        <v>0.17500000000006821</v>
      </c>
      <c r="L89" s="122">
        <f t="shared" si="14"/>
        <v>1.7601260049069116E-4</v>
      </c>
    </row>
    <row r="90" spans="2:15" ht="15.75" customHeight="1" x14ac:dyDescent="0.25">
      <c r="B90" s="1555"/>
      <c r="C90" s="1474"/>
      <c r="D90" s="1732"/>
      <c r="E90" s="1626"/>
      <c r="F90" s="1736"/>
      <c r="G90" s="1431"/>
      <c r="H90" s="774">
        <v>1004</v>
      </c>
      <c r="I90" s="160">
        <v>2851.89</v>
      </c>
      <c r="J90" s="160">
        <v>2849.3240000000001</v>
      </c>
      <c r="K90" s="203">
        <f t="shared" si="13"/>
        <v>-2.5659999999998035</v>
      </c>
      <c r="L90" s="136">
        <f t="shared" si="14"/>
        <v>-8.9975419809312546E-4</v>
      </c>
    </row>
    <row r="91" spans="2:15" ht="15.75" customHeight="1" x14ac:dyDescent="0.25">
      <c r="B91" s="1555"/>
      <c r="C91" s="1474"/>
      <c r="D91" s="1732"/>
      <c r="E91" s="1626"/>
      <c r="F91" s="1736"/>
      <c r="G91" s="1372"/>
      <c r="H91" s="774">
        <v>1008</v>
      </c>
      <c r="I91" s="160">
        <v>4982.3599999999997</v>
      </c>
      <c r="J91" s="160">
        <v>4961.5739999999996</v>
      </c>
      <c r="K91" s="203">
        <f t="shared" si="13"/>
        <v>-20.786000000000058</v>
      </c>
      <c r="L91" s="136">
        <f t="shared" si="14"/>
        <v>-4.1719185285688026E-3</v>
      </c>
    </row>
    <row r="92" spans="2:15" ht="15" customHeight="1" x14ac:dyDescent="0.25">
      <c r="B92" s="1555"/>
      <c r="C92" s="1474"/>
      <c r="D92" s="1732"/>
      <c r="E92" s="1626"/>
      <c r="F92" s="1736"/>
      <c r="G92" s="1035" t="s">
        <v>425</v>
      </c>
      <c r="H92" s="1035">
        <v>1006</v>
      </c>
      <c r="I92" s="160">
        <v>650.22199999999998</v>
      </c>
      <c r="J92" s="160">
        <v>650.22199999999998</v>
      </c>
      <c r="K92" s="172">
        <f t="shared" si="13"/>
        <v>0</v>
      </c>
      <c r="L92" s="122">
        <f t="shared" si="14"/>
        <v>0</v>
      </c>
      <c r="O92" s="326"/>
    </row>
    <row r="93" spans="2:15" ht="15.75" thickBot="1" x14ac:dyDescent="0.3">
      <c r="B93" s="1556"/>
      <c r="C93" s="1478"/>
      <c r="D93" s="1733"/>
      <c r="E93" s="1691"/>
      <c r="F93" s="1737"/>
      <c r="G93" s="1036" t="s">
        <v>23</v>
      </c>
      <c r="H93" s="1036">
        <v>1001</v>
      </c>
      <c r="I93" s="161">
        <v>600.28599999999994</v>
      </c>
      <c r="J93" s="161">
        <v>600.28599999999994</v>
      </c>
      <c r="K93" s="462">
        <f t="shared" si="13"/>
        <v>0</v>
      </c>
      <c r="L93" s="180">
        <f t="shared" si="14"/>
        <v>0</v>
      </c>
      <c r="O93" s="326"/>
    </row>
    <row r="94" spans="2:15" ht="15.75" thickBot="1" x14ac:dyDescent="0.3">
      <c r="B94" s="1384" t="s">
        <v>207</v>
      </c>
      <c r="C94" s="1385"/>
      <c r="D94" s="1539"/>
      <c r="E94" s="1539"/>
      <c r="F94" s="1539"/>
      <c r="G94" s="1539"/>
      <c r="H94" s="1540"/>
      <c r="I94" s="194">
        <f>SUM(I77:I93)</f>
        <v>42918.611000000004</v>
      </c>
      <c r="J94" s="194">
        <f>SUM(J77:J93)</f>
        <v>42912.982000000004</v>
      </c>
      <c r="K94" s="823">
        <f>SUM(K77:K93)</f>
        <v>-3.9389999999995098</v>
      </c>
      <c r="L94" s="253">
        <f t="shared" si="14"/>
        <v>-9.177836626631532E-5</v>
      </c>
    </row>
    <row r="95" spans="2:15" ht="15.75" thickBot="1" x14ac:dyDescent="0.3">
      <c r="B95" s="1044"/>
      <c r="C95" s="1044"/>
      <c r="D95" s="1044"/>
      <c r="E95" s="1044"/>
      <c r="F95" s="1044"/>
      <c r="G95" s="1044"/>
      <c r="H95" s="1044"/>
      <c r="I95" s="326"/>
      <c r="J95" s="326"/>
      <c r="K95" s="326"/>
      <c r="L95" s="353"/>
    </row>
    <row r="96" spans="2:15" ht="13.5" customHeight="1" x14ac:dyDescent="0.25">
      <c r="B96" s="1475" t="s">
        <v>264</v>
      </c>
      <c r="C96" s="1473" t="s">
        <v>56</v>
      </c>
      <c r="D96" s="1463" t="s">
        <v>116</v>
      </c>
      <c r="E96" s="1479">
        <v>43987</v>
      </c>
      <c r="F96" s="1434" t="s">
        <v>491</v>
      </c>
      <c r="G96" s="1434" t="s">
        <v>23</v>
      </c>
      <c r="H96" s="1121">
        <v>1001</v>
      </c>
      <c r="I96" s="437">
        <v>978.55600000000004</v>
      </c>
      <c r="J96" s="437">
        <v>978.22400000000005</v>
      </c>
      <c r="K96" s="1128">
        <f t="shared" ref="K96:K101" si="15">J96-I96</f>
        <v>-0.33199999999999363</v>
      </c>
      <c r="L96" s="1127">
        <f>K96/I96</f>
        <v>-3.3927542215263473E-4</v>
      </c>
    </row>
    <row r="97" spans="2:12" ht="13.5" customHeight="1" x14ac:dyDescent="0.25">
      <c r="B97" s="1483"/>
      <c r="C97" s="1474"/>
      <c r="D97" s="1464"/>
      <c r="E97" s="1458"/>
      <c r="F97" s="1435"/>
      <c r="G97" s="1436"/>
      <c r="H97" s="1120">
        <v>1009</v>
      </c>
      <c r="I97" s="632">
        <v>457.80799999999999</v>
      </c>
      <c r="J97" s="632">
        <v>457.80799999999999</v>
      </c>
      <c r="K97" s="632">
        <f t="shared" si="15"/>
        <v>0</v>
      </c>
      <c r="L97" s="634">
        <f t="shared" ref="L97:L103" si="16">K97/I97</f>
        <v>0</v>
      </c>
    </row>
    <row r="98" spans="2:12" ht="13.5" customHeight="1" x14ac:dyDescent="0.25">
      <c r="B98" s="1483"/>
      <c r="C98" s="1474"/>
      <c r="D98" s="1464"/>
      <c r="E98" s="1458"/>
      <c r="F98" s="1435"/>
      <c r="G98" s="1120" t="s">
        <v>23</v>
      </c>
      <c r="H98" s="1120">
        <v>1003</v>
      </c>
      <c r="I98" s="632">
        <v>809.63</v>
      </c>
      <c r="J98" s="632">
        <v>808.87800000000004</v>
      </c>
      <c r="K98" s="818">
        <f t="shared" si="15"/>
        <v>-0.75199999999995271</v>
      </c>
      <c r="L98" s="975">
        <f t="shared" si="16"/>
        <v>-9.2881933722805809E-4</v>
      </c>
    </row>
    <row r="99" spans="2:12" ht="13.5" customHeight="1" x14ac:dyDescent="0.25">
      <c r="B99" s="1483"/>
      <c r="C99" s="1474"/>
      <c r="D99" s="1464"/>
      <c r="E99" s="1458"/>
      <c r="F99" s="1435"/>
      <c r="G99" s="1460" t="s">
        <v>24</v>
      </c>
      <c r="H99" s="1120">
        <v>1011</v>
      </c>
      <c r="I99" s="632">
        <v>1600.0119999999999</v>
      </c>
      <c r="J99" s="632">
        <v>1600.0119999999999</v>
      </c>
      <c r="K99" s="632">
        <f t="shared" si="15"/>
        <v>0</v>
      </c>
      <c r="L99" s="634">
        <f t="shared" si="16"/>
        <v>0</v>
      </c>
    </row>
    <row r="100" spans="2:12" ht="13.5" customHeight="1" x14ac:dyDescent="0.25">
      <c r="B100" s="1483"/>
      <c r="C100" s="1474"/>
      <c r="D100" s="1464"/>
      <c r="E100" s="1458"/>
      <c r="F100" s="1435"/>
      <c r="G100" s="1436"/>
      <c r="H100" s="1120">
        <v>1012</v>
      </c>
      <c r="I100" s="632">
        <v>1800.204</v>
      </c>
      <c r="J100" s="632">
        <v>1800.204</v>
      </c>
      <c r="K100" s="632">
        <f t="shared" si="15"/>
        <v>0</v>
      </c>
      <c r="L100" s="634">
        <f t="shared" si="16"/>
        <v>0</v>
      </c>
    </row>
    <row r="101" spans="2:12" ht="13.5" customHeight="1" thickBot="1" x14ac:dyDescent="0.3">
      <c r="B101" s="1476"/>
      <c r="C101" s="1474"/>
      <c r="D101" s="1464"/>
      <c r="E101" s="1458"/>
      <c r="F101" s="1435"/>
      <c r="G101" s="1118" t="s">
        <v>492</v>
      </c>
      <c r="H101" s="1118">
        <v>1002</v>
      </c>
      <c r="I101" s="972">
        <v>1509.93</v>
      </c>
      <c r="J101" s="972">
        <v>1509.807</v>
      </c>
      <c r="K101" s="1130">
        <f t="shared" si="15"/>
        <v>-0.12300000000004729</v>
      </c>
      <c r="L101" s="1131">
        <f t="shared" si="16"/>
        <v>-8.1460729967645706E-5</v>
      </c>
    </row>
    <row r="102" spans="2:12" ht="21.75" customHeight="1" x14ac:dyDescent="0.25">
      <c r="B102" s="1483" t="s">
        <v>435</v>
      </c>
      <c r="C102" s="1477"/>
      <c r="D102" s="1480" t="s">
        <v>109</v>
      </c>
      <c r="E102" s="1482" t="s">
        <v>493</v>
      </c>
      <c r="F102" s="1442" t="s">
        <v>494</v>
      </c>
      <c r="G102" s="1434" t="s">
        <v>24</v>
      </c>
      <c r="H102" s="1121">
        <v>1011</v>
      </c>
      <c r="I102" s="437">
        <v>3135.31</v>
      </c>
      <c r="J102" s="437">
        <v>3139.3960000000002</v>
      </c>
      <c r="K102" s="1128">
        <f>I102-J102</f>
        <v>-4.0860000000002401</v>
      </c>
      <c r="L102" s="1127">
        <f t="shared" si="16"/>
        <v>-1.3032204152062285E-3</v>
      </c>
    </row>
    <row r="103" spans="2:12" ht="18.75" customHeight="1" thickBot="1" x14ac:dyDescent="0.3">
      <c r="B103" s="1476"/>
      <c r="C103" s="1477"/>
      <c r="D103" s="1575"/>
      <c r="E103" s="1691"/>
      <c r="F103" s="1600"/>
      <c r="G103" s="1486"/>
      <c r="H103" s="1124">
        <v>1007</v>
      </c>
      <c r="I103" s="640">
        <v>5566.22</v>
      </c>
      <c r="J103" s="640">
        <v>5560.3339999999998</v>
      </c>
      <c r="K103" s="640">
        <f>I103-J103</f>
        <v>5.886000000000422</v>
      </c>
      <c r="L103" s="641">
        <f t="shared" si="16"/>
        <v>1.0574501187521194E-3</v>
      </c>
    </row>
    <row r="104" spans="2:12" ht="15.75" customHeight="1" x14ac:dyDescent="0.25">
      <c r="B104" s="1475" t="s">
        <v>264</v>
      </c>
      <c r="C104" s="1474"/>
      <c r="D104" s="1464" t="s">
        <v>116</v>
      </c>
      <c r="E104" s="1458">
        <v>44054</v>
      </c>
      <c r="F104" s="1435" t="s">
        <v>245</v>
      </c>
      <c r="G104" s="1435" t="s">
        <v>24</v>
      </c>
      <c r="H104" s="1126">
        <v>1011</v>
      </c>
      <c r="I104" s="423">
        <v>1503.1289999999999</v>
      </c>
      <c r="J104" s="423">
        <v>1503.952</v>
      </c>
      <c r="K104" s="631">
        <f t="shared" ref="K104:K115" si="17">J104-I104</f>
        <v>0.82300000000009277</v>
      </c>
      <c r="L104" s="635">
        <f t="shared" ref="L104:L116" si="18">K104/I104</f>
        <v>5.475245304961137E-4</v>
      </c>
    </row>
    <row r="105" spans="2:12" ht="15.75" customHeight="1" x14ac:dyDescent="0.25">
      <c r="B105" s="1483"/>
      <c r="C105" s="1474"/>
      <c r="D105" s="1464"/>
      <c r="E105" s="1458"/>
      <c r="F105" s="1435"/>
      <c r="G105" s="1436"/>
      <c r="H105" s="1126">
        <v>1013</v>
      </c>
      <c r="I105" s="423">
        <v>3377.3919999999998</v>
      </c>
      <c r="J105" s="423">
        <v>3377.3919999999998</v>
      </c>
      <c r="K105" s="631">
        <f t="shared" si="17"/>
        <v>0</v>
      </c>
      <c r="L105" s="635">
        <f t="shared" si="18"/>
        <v>0</v>
      </c>
    </row>
    <row r="106" spans="2:12" ht="15.75" customHeight="1" x14ac:dyDescent="0.25">
      <c r="B106" s="1483"/>
      <c r="C106" s="1474"/>
      <c r="D106" s="1464"/>
      <c r="E106" s="1458"/>
      <c r="F106" s="1435"/>
      <c r="G106" s="1460" t="s">
        <v>425</v>
      </c>
      <c r="H106" s="1126">
        <v>1002</v>
      </c>
      <c r="I106" s="423">
        <v>1248.105</v>
      </c>
      <c r="J106" s="423">
        <v>1251.4580000000001</v>
      </c>
      <c r="K106" s="631">
        <f t="shared" si="17"/>
        <v>3.3530000000000655</v>
      </c>
      <c r="L106" s="635">
        <f t="shared" si="18"/>
        <v>2.686472692602037E-3</v>
      </c>
    </row>
    <row r="107" spans="2:12" ht="15.75" customHeight="1" x14ac:dyDescent="0.25">
      <c r="B107" s="1483"/>
      <c r="C107" s="1474"/>
      <c r="D107" s="1464"/>
      <c r="E107" s="1458"/>
      <c r="F107" s="1435"/>
      <c r="G107" s="1436"/>
      <c r="H107" s="1126">
        <v>1006</v>
      </c>
      <c r="I107" s="423">
        <v>607.24</v>
      </c>
      <c r="J107" s="423">
        <v>612.178</v>
      </c>
      <c r="K107" s="631">
        <f t="shared" si="17"/>
        <v>4.9379999999999882</v>
      </c>
      <c r="L107" s="635">
        <f t="shared" si="18"/>
        <v>8.1318753705289307E-3</v>
      </c>
    </row>
    <row r="108" spans="2:12" ht="15.75" customHeight="1" x14ac:dyDescent="0.25">
      <c r="B108" s="1483"/>
      <c r="C108" s="1474"/>
      <c r="D108" s="1464"/>
      <c r="E108" s="1458"/>
      <c r="F108" s="1435"/>
      <c r="G108" s="1120" t="s">
        <v>253</v>
      </c>
      <c r="H108" s="1126">
        <v>1010</v>
      </c>
      <c r="I108" s="423">
        <v>509.51</v>
      </c>
      <c r="J108" s="423">
        <v>509.96600000000001</v>
      </c>
      <c r="K108" s="631">
        <f t="shared" si="17"/>
        <v>0.45600000000001728</v>
      </c>
      <c r="L108" s="635">
        <f t="shared" si="18"/>
        <v>8.9497752742834745E-4</v>
      </c>
    </row>
    <row r="109" spans="2:12" ht="15.75" customHeight="1" x14ac:dyDescent="0.25">
      <c r="B109" s="1483"/>
      <c r="C109" s="1474"/>
      <c r="D109" s="1464"/>
      <c r="E109" s="1458"/>
      <c r="F109" s="1435"/>
      <c r="G109" s="1120" t="s">
        <v>23</v>
      </c>
      <c r="H109" s="1126">
        <v>1009</v>
      </c>
      <c r="I109" s="423">
        <v>1410.0409999999999</v>
      </c>
      <c r="J109" s="423">
        <v>1410.0409999999999</v>
      </c>
      <c r="K109" s="631">
        <f t="shared" si="17"/>
        <v>0</v>
      </c>
      <c r="L109" s="635">
        <f t="shared" si="18"/>
        <v>0</v>
      </c>
    </row>
    <row r="110" spans="2:12" ht="15.75" customHeight="1" x14ac:dyDescent="0.25">
      <c r="B110" s="1483"/>
      <c r="C110" s="1474"/>
      <c r="D110" s="1464"/>
      <c r="E110" s="1458"/>
      <c r="F110" s="1435"/>
      <c r="G110" s="1460" t="s">
        <v>24</v>
      </c>
      <c r="H110" s="971">
        <v>1004</v>
      </c>
      <c r="I110" s="505">
        <v>2873.13</v>
      </c>
      <c r="J110" s="505">
        <v>2882.384</v>
      </c>
      <c r="K110" s="631">
        <f t="shared" si="17"/>
        <v>9.2539999999999054</v>
      </c>
      <c r="L110" s="635">
        <f t="shared" si="18"/>
        <v>3.2208775795038529E-3</v>
      </c>
    </row>
    <row r="111" spans="2:12" ht="15.75" customHeight="1" thickBot="1" x14ac:dyDescent="0.3">
      <c r="B111" s="1476"/>
      <c r="C111" s="1474"/>
      <c r="D111" s="1484"/>
      <c r="E111" s="1485"/>
      <c r="F111" s="1486"/>
      <c r="G111" s="1486"/>
      <c r="H111" s="971">
        <v>1012</v>
      </c>
      <c r="I111" s="505">
        <v>118.152</v>
      </c>
      <c r="J111" s="505">
        <v>118.152</v>
      </c>
      <c r="K111" s="389">
        <f t="shared" si="17"/>
        <v>0</v>
      </c>
      <c r="L111" s="1129">
        <f t="shared" si="18"/>
        <v>0</v>
      </c>
    </row>
    <row r="112" spans="2:12" ht="15.75" customHeight="1" x14ac:dyDescent="0.25">
      <c r="B112" s="1475" t="s">
        <v>300</v>
      </c>
      <c r="C112" s="1474"/>
      <c r="D112" s="1463" t="s">
        <v>116</v>
      </c>
      <c r="E112" s="1479">
        <v>44061</v>
      </c>
      <c r="F112" s="1434" t="s">
        <v>348</v>
      </c>
      <c r="G112" s="1434" t="s">
        <v>24</v>
      </c>
      <c r="H112" s="243">
        <v>1004</v>
      </c>
      <c r="I112" s="245">
        <v>2845</v>
      </c>
      <c r="J112" s="245">
        <v>2845.0129999999999</v>
      </c>
      <c r="K112" s="437">
        <f t="shared" si="17"/>
        <v>1.2999999999919964E-2</v>
      </c>
      <c r="L112" s="399">
        <f>K112/I112</f>
        <v>4.5694200351212525E-6</v>
      </c>
    </row>
    <row r="113" spans="2:15" ht="15.75" customHeight="1" x14ac:dyDescent="0.25">
      <c r="B113" s="1483"/>
      <c r="C113" s="1474"/>
      <c r="D113" s="1464"/>
      <c r="E113" s="1458"/>
      <c r="F113" s="1435"/>
      <c r="G113" s="1435"/>
      <c r="H113" s="252">
        <v>1008</v>
      </c>
      <c r="I113" s="369">
        <v>1399.1980000000001</v>
      </c>
      <c r="J113" s="369">
        <v>1399.1980000000001</v>
      </c>
      <c r="K113" s="632">
        <f t="shared" si="17"/>
        <v>0</v>
      </c>
      <c r="L113" s="634">
        <f>K113/I113</f>
        <v>0</v>
      </c>
    </row>
    <row r="114" spans="2:15" ht="15.75" customHeight="1" thickBot="1" x14ac:dyDescent="0.3">
      <c r="B114" s="1476"/>
      <c r="C114" s="1474"/>
      <c r="D114" s="1484"/>
      <c r="E114" s="1485"/>
      <c r="F114" s="1486"/>
      <c r="G114" s="1486"/>
      <c r="H114" s="970">
        <v>1012</v>
      </c>
      <c r="I114" s="385">
        <v>1743.0450000000001</v>
      </c>
      <c r="J114" s="385">
        <v>1754.6569999999999</v>
      </c>
      <c r="K114" s="640">
        <f t="shared" si="17"/>
        <v>11.611999999999853</v>
      </c>
      <c r="L114" s="641">
        <f>K114/I114</f>
        <v>6.6619048848422461E-3</v>
      </c>
    </row>
    <row r="115" spans="2:15" ht="22.5" customHeight="1" thickBot="1" x14ac:dyDescent="0.3">
      <c r="B115" s="1125" t="s">
        <v>300</v>
      </c>
      <c r="C115" s="1474"/>
      <c r="D115" s="1123" t="s">
        <v>116</v>
      </c>
      <c r="E115" s="1122">
        <v>44062</v>
      </c>
      <c r="F115" s="1119" t="s">
        <v>63</v>
      </c>
      <c r="G115" s="1119" t="s">
        <v>24</v>
      </c>
      <c r="H115" s="1119">
        <v>1005</v>
      </c>
      <c r="I115" s="631">
        <v>2303.0540000000001</v>
      </c>
      <c r="J115" s="631">
        <v>2303.0540000000001</v>
      </c>
      <c r="K115" s="640">
        <f t="shared" si="17"/>
        <v>0</v>
      </c>
      <c r="L115" s="635">
        <f t="shared" si="18"/>
        <v>0</v>
      </c>
    </row>
    <row r="116" spans="2:15" ht="15.75" customHeight="1" thickBot="1" x14ac:dyDescent="0.3">
      <c r="B116" s="1384" t="s">
        <v>209</v>
      </c>
      <c r="C116" s="1385"/>
      <c r="D116" s="1385"/>
      <c r="E116" s="1385"/>
      <c r="F116" s="1385"/>
      <c r="G116" s="1385"/>
      <c r="H116" s="1386"/>
      <c r="I116" s="162">
        <f>SUM(I96:I115)</f>
        <v>35794.665999999997</v>
      </c>
      <c r="J116" s="162">
        <f>SUM(J96:J115)</f>
        <v>35822.107999999993</v>
      </c>
      <c r="K116" s="162">
        <f>SUM(K96:K115)</f>
        <v>31.04200000000003</v>
      </c>
      <c r="L116" s="220">
        <f t="shared" si="18"/>
        <v>8.6722418362557242E-4</v>
      </c>
    </row>
    <row r="117" spans="2:15" ht="15.75" customHeight="1" thickBot="1" x14ac:dyDescent="0.3">
      <c r="B117" s="1045"/>
      <c r="C117" s="1045"/>
      <c r="D117" s="1045"/>
      <c r="E117" s="1045"/>
      <c r="F117" s="1045"/>
      <c r="G117" s="1045"/>
      <c r="H117" s="1045"/>
      <c r="I117" s="362"/>
      <c r="J117" s="362"/>
      <c r="K117" s="362"/>
      <c r="L117" s="353"/>
    </row>
    <row r="118" spans="2:15" ht="15" customHeight="1" x14ac:dyDescent="0.25">
      <c r="B118" s="1519" t="s">
        <v>496</v>
      </c>
      <c r="C118" s="1473" t="s">
        <v>65</v>
      </c>
      <c r="D118" s="1493" t="s">
        <v>116</v>
      </c>
      <c r="E118" s="1495">
        <v>44014</v>
      </c>
      <c r="F118" s="1447" t="s">
        <v>495</v>
      </c>
      <c r="G118" s="1133" t="s">
        <v>24</v>
      </c>
      <c r="H118" s="1142">
        <v>1013</v>
      </c>
      <c r="I118" s="532">
        <v>1748.652</v>
      </c>
      <c r="J118" s="532">
        <v>1748.652</v>
      </c>
      <c r="K118" s="532">
        <f>J118-I118</f>
        <v>0</v>
      </c>
      <c r="L118" s="593">
        <f t="shared" ref="L118:L136" si="19">K118/I118</f>
        <v>0</v>
      </c>
      <c r="N118" s="1618"/>
      <c r="O118" s="1618"/>
    </row>
    <row r="119" spans="2:15" ht="15" customHeight="1" x14ac:dyDescent="0.25">
      <c r="B119" s="1555"/>
      <c r="C119" s="1474"/>
      <c r="D119" s="1514"/>
      <c r="E119" s="1576"/>
      <c r="F119" s="1424"/>
      <c r="G119" s="1134" t="s">
        <v>24</v>
      </c>
      <c r="H119" s="1135">
        <v>1003</v>
      </c>
      <c r="I119" s="528">
        <v>790.25</v>
      </c>
      <c r="J119" s="528">
        <v>787.97500000000002</v>
      </c>
      <c r="K119" s="528">
        <f t="shared" ref="K119:K122" si="20">J119-I119</f>
        <v>-2.2749999999999773</v>
      </c>
      <c r="L119" s="594">
        <f t="shared" si="19"/>
        <v>-2.8788358114520433E-3</v>
      </c>
      <c r="N119" s="1618"/>
      <c r="O119" s="1618"/>
    </row>
    <row r="120" spans="2:15" ht="15" customHeight="1" x14ac:dyDescent="0.25">
      <c r="B120" s="1555"/>
      <c r="C120" s="1474"/>
      <c r="D120" s="1514"/>
      <c r="E120" s="1576"/>
      <c r="F120" s="1424"/>
      <c r="G120" s="1134" t="s">
        <v>23</v>
      </c>
      <c r="H120" s="1135">
        <v>1009</v>
      </c>
      <c r="I120" s="528">
        <v>500.26</v>
      </c>
      <c r="J120" s="528">
        <v>500.26</v>
      </c>
      <c r="K120" s="528">
        <f t="shared" si="20"/>
        <v>0</v>
      </c>
      <c r="L120" s="594">
        <f t="shared" si="19"/>
        <v>0</v>
      </c>
      <c r="N120" s="1618"/>
      <c r="O120" s="1618"/>
    </row>
    <row r="121" spans="2:15" ht="15" customHeight="1" x14ac:dyDescent="0.25">
      <c r="B121" s="1555"/>
      <c r="C121" s="1474"/>
      <c r="D121" s="1494"/>
      <c r="E121" s="1496"/>
      <c r="F121" s="1367"/>
      <c r="G121" s="1449" t="s">
        <v>24</v>
      </c>
      <c r="H121" s="1138">
        <v>1004</v>
      </c>
      <c r="I121" s="611">
        <v>2886.09</v>
      </c>
      <c r="J121" s="611">
        <v>2902.3939999999998</v>
      </c>
      <c r="K121" s="528">
        <f t="shared" si="20"/>
        <v>16.303999999999633</v>
      </c>
      <c r="L121" s="594">
        <f>K121/I121</f>
        <v>5.6491654799398607E-3</v>
      </c>
      <c r="N121" s="1618"/>
      <c r="O121" s="1618"/>
    </row>
    <row r="122" spans="2:15" ht="15" customHeight="1" thickBot="1" x14ac:dyDescent="0.3">
      <c r="B122" s="1556"/>
      <c r="C122" s="1474"/>
      <c r="D122" s="1494"/>
      <c r="E122" s="1496"/>
      <c r="F122" s="1367"/>
      <c r="G122" s="1431"/>
      <c r="H122" s="1138">
        <v>1008</v>
      </c>
      <c r="I122" s="611">
        <v>2100.64</v>
      </c>
      <c r="J122" s="611">
        <v>2100.64</v>
      </c>
      <c r="K122" s="611">
        <f t="shared" si="20"/>
        <v>0</v>
      </c>
      <c r="L122" s="804">
        <f t="shared" si="19"/>
        <v>0</v>
      </c>
      <c r="N122" s="1618"/>
      <c r="O122" s="1618"/>
    </row>
    <row r="123" spans="2:15" ht="15" customHeight="1" x14ac:dyDescent="0.25">
      <c r="B123" s="1554" t="s">
        <v>300</v>
      </c>
      <c r="C123" s="1477"/>
      <c r="D123" s="1493" t="s">
        <v>116</v>
      </c>
      <c r="E123" s="1495">
        <v>44027</v>
      </c>
      <c r="F123" s="1447" t="s">
        <v>497</v>
      </c>
      <c r="G123" s="1393" t="s">
        <v>24</v>
      </c>
      <c r="H123" s="1142">
        <v>1004</v>
      </c>
      <c r="I123" s="532">
        <v>1390.645</v>
      </c>
      <c r="J123" s="532">
        <v>1390.645</v>
      </c>
      <c r="K123" s="532">
        <f t="shared" ref="K123:K134" si="21">J123-I123</f>
        <v>0</v>
      </c>
      <c r="L123" s="593">
        <f t="shared" si="19"/>
        <v>0</v>
      </c>
      <c r="N123" s="1046"/>
      <c r="O123" s="1046"/>
    </row>
    <row r="124" spans="2:15" ht="15" customHeight="1" x14ac:dyDescent="0.25">
      <c r="B124" s="1555"/>
      <c r="C124" s="1477"/>
      <c r="D124" s="1514"/>
      <c r="E124" s="1576"/>
      <c r="F124" s="1424"/>
      <c r="G124" s="1394"/>
      <c r="H124" s="1135">
        <v>1008</v>
      </c>
      <c r="I124" s="528">
        <v>4975.9589999999998</v>
      </c>
      <c r="J124" s="528">
        <v>4967.1559999999999</v>
      </c>
      <c r="K124" s="528">
        <f t="shared" si="21"/>
        <v>-8.8029999999998836</v>
      </c>
      <c r="L124" s="594">
        <f t="shared" si="19"/>
        <v>-1.7691062165102012E-3</v>
      </c>
      <c r="N124" s="1046"/>
      <c r="O124" s="1046"/>
    </row>
    <row r="125" spans="2:15" ht="15" customHeight="1" thickBot="1" x14ac:dyDescent="0.3">
      <c r="B125" s="1556"/>
      <c r="C125" s="1477"/>
      <c r="D125" s="1515"/>
      <c r="E125" s="1577"/>
      <c r="F125" s="1425"/>
      <c r="G125" s="1419"/>
      <c r="H125" s="1136">
        <v>1013</v>
      </c>
      <c r="I125" s="533">
        <v>1447.826</v>
      </c>
      <c r="J125" s="533">
        <v>1442.8510000000001</v>
      </c>
      <c r="K125" s="533">
        <f t="shared" si="21"/>
        <v>-4.9749999999999091</v>
      </c>
      <c r="L125" s="595">
        <f t="shared" si="19"/>
        <v>-3.4361863925636846E-3</v>
      </c>
      <c r="N125" s="1141"/>
      <c r="O125" s="1141"/>
    </row>
    <row r="126" spans="2:15" ht="15" customHeight="1" x14ac:dyDescent="0.25">
      <c r="B126" s="1554" t="s">
        <v>498</v>
      </c>
      <c r="C126" s="1474"/>
      <c r="D126" s="1527" t="s">
        <v>116</v>
      </c>
      <c r="E126" s="1541">
        <v>44028</v>
      </c>
      <c r="F126" s="1378" t="s">
        <v>395</v>
      </c>
      <c r="G126" s="1371" t="s">
        <v>24</v>
      </c>
      <c r="H126" s="1142">
        <v>1002</v>
      </c>
      <c r="I126" s="532">
        <v>2043.1</v>
      </c>
      <c r="J126" s="532">
        <v>2028.173</v>
      </c>
      <c r="K126" s="532">
        <f t="shared" si="21"/>
        <v>-14.926999999999907</v>
      </c>
      <c r="L126" s="593">
        <f t="shared" si="19"/>
        <v>-7.3060545249864946E-3</v>
      </c>
      <c r="N126" s="1141"/>
      <c r="O126" s="1141"/>
    </row>
    <row r="127" spans="2:15" ht="15" customHeight="1" x14ac:dyDescent="0.25">
      <c r="B127" s="1555"/>
      <c r="C127" s="1474"/>
      <c r="D127" s="1528"/>
      <c r="E127" s="1542"/>
      <c r="F127" s="1379"/>
      <c r="G127" s="1431"/>
      <c r="H127" s="1140">
        <v>1004</v>
      </c>
      <c r="I127" s="534">
        <v>1500.0229999999999</v>
      </c>
      <c r="J127" s="534">
        <v>1500.0229999999999</v>
      </c>
      <c r="K127" s="534">
        <f t="shared" si="21"/>
        <v>0</v>
      </c>
      <c r="L127" s="951">
        <f t="shared" si="19"/>
        <v>0</v>
      </c>
      <c r="N127" s="1141"/>
      <c r="O127" s="1141"/>
    </row>
    <row r="128" spans="2:15" ht="15" customHeight="1" x14ac:dyDescent="0.25">
      <c r="B128" s="1555"/>
      <c r="C128" s="1474"/>
      <c r="D128" s="1528"/>
      <c r="E128" s="1542"/>
      <c r="F128" s="1379"/>
      <c r="G128" s="1372"/>
      <c r="H128" s="1140" t="s">
        <v>25</v>
      </c>
      <c r="I128" s="534">
        <v>205.96</v>
      </c>
      <c r="J128" s="534">
        <v>205.96</v>
      </c>
      <c r="K128" s="534">
        <f t="shared" si="21"/>
        <v>0</v>
      </c>
      <c r="L128" s="951">
        <f t="shared" si="19"/>
        <v>0</v>
      </c>
      <c r="N128" s="1141"/>
      <c r="O128" s="1141"/>
    </row>
    <row r="129" spans="2:16" ht="15" customHeight="1" x14ac:dyDescent="0.25">
      <c r="B129" s="1555"/>
      <c r="C129" s="1474"/>
      <c r="D129" s="1528"/>
      <c r="E129" s="1542"/>
      <c r="F129" s="1379"/>
      <c r="G129" s="1132" t="s">
        <v>24</v>
      </c>
      <c r="H129" s="1140">
        <v>1010</v>
      </c>
      <c r="I129" s="534">
        <v>407.41</v>
      </c>
      <c r="J129" s="534">
        <v>404.84500000000003</v>
      </c>
      <c r="K129" s="534">
        <f t="shared" si="21"/>
        <v>-2.5649999999999977</v>
      </c>
      <c r="L129" s="951">
        <f t="shared" si="19"/>
        <v>-6.2958690262880082E-3</v>
      </c>
      <c r="N129" s="1141"/>
      <c r="O129" s="1141"/>
    </row>
    <row r="130" spans="2:16" ht="15" customHeight="1" x14ac:dyDescent="0.25">
      <c r="B130" s="1555"/>
      <c r="C130" s="1474"/>
      <c r="D130" s="1528"/>
      <c r="E130" s="1542"/>
      <c r="F130" s="1379"/>
      <c r="G130" s="1449" t="s">
        <v>470</v>
      </c>
      <c r="H130" s="1140">
        <v>1001</v>
      </c>
      <c r="I130" s="534">
        <v>989.85</v>
      </c>
      <c r="J130" s="534">
        <v>987.98699999999997</v>
      </c>
      <c r="K130" s="534">
        <f t="shared" si="21"/>
        <v>-1.8630000000000564</v>
      </c>
      <c r="L130" s="951">
        <f t="shared" si="19"/>
        <v>-1.8821033489923285E-3</v>
      </c>
      <c r="N130" s="1141"/>
      <c r="O130" s="1141"/>
    </row>
    <row r="131" spans="2:16" ht="15" customHeight="1" x14ac:dyDescent="0.25">
      <c r="B131" s="1555"/>
      <c r="C131" s="1474"/>
      <c r="D131" s="1528"/>
      <c r="E131" s="1542"/>
      <c r="F131" s="1379"/>
      <c r="G131" s="1431"/>
      <c r="H131" s="1140">
        <v>1003</v>
      </c>
      <c r="I131" s="534">
        <v>390.57</v>
      </c>
      <c r="J131" s="534">
        <v>390.57</v>
      </c>
      <c r="K131" s="534">
        <f t="shared" si="21"/>
        <v>0</v>
      </c>
      <c r="L131" s="951">
        <f t="shared" si="19"/>
        <v>0</v>
      </c>
      <c r="N131" s="1141"/>
      <c r="O131" s="1141"/>
    </row>
    <row r="132" spans="2:16" ht="15" customHeight="1" x14ac:dyDescent="0.25">
      <c r="B132" s="1555"/>
      <c r="C132" s="1474"/>
      <c r="D132" s="1528"/>
      <c r="E132" s="1542"/>
      <c r="F132" s="1379"/>
      <c r="G132" s="1372"/>
      <c r="H132" s="1140">
        <v>1012</v>
      </c>
      <c r="I132" s="534">
        <v>3106.9929999999999</v>
      </c>
      <c r="J132" s="534">
        <v>3113.6979999999999</v>
      </c>
      <c r="K132" s="534">
        <f t="shared" si="21"/>
        <v>6.7049999999999272</v>
      </c>
      <c r="L132" s="951">
        <f t="shared" si="19"/>
        <v>2.158035116268343E-3</v>
      </c>
      <c r="N132" s="1141"/>
      <c r="O132" s="1141"/>
    </row>
    <row r="133" spans="2:16" ht="15" customHeight="1" thickBot="1" x14ac:dyDescent="0.3">
      <c r="B133" s="1556"/>
      <c r="C133" s="1474"/>
      <c r="D133" s="1528"/>
      <c r="E133" s="1542"/>
      <c r="F133" s="1379"/>
      <c r="G133" s="1137" t="s">
        <v>23</v>
      </c>
      <c r="H133" s="1139">
        <v>1009</v>
      </c>
      <c r="I133" s="388">
        <v>333.12200000000001</v>
      </c>
      <c r="J133" s="388">
        <v>333.12200000000001</v>
      </c>
      <c r="K133" s="388">
        <f t="shared" si="21"/>
        <v>0</v>
      </c>
      <c r="L133" s="390">
        <f t="shared" si="19"/>
        <v>0</v>
      </c>
      <c r="N133" s="1141"/>
      <c r="O133" s="1141"/>
    </row>
    <row r="134" spans="2:16" ht="15" customHeight="1" x14ac:dyDescent="0.25">
      <c r="B134" s="1554" t="s">
        <v>300</v>
      </c>
      <c r="C134" s="1474"/>
      <c r="D134" s="1527" t="s">
        <v>116</v>
      </c>
      <c r="E134" s="1541">
        <v>44031</v>
      </c>
      <c r="F134" s="1378" t="s">
        <v>63</v>
      </c>
      <c r="G134" s="1371" t="s">
        <v>24</v>
      </c>
      <c r="H134" s="1142">
        <v>1004</v>
      </c>
      <c r="I134" s="532">
        <v>1396.212</v>
      </c>
      <c r="J134" s="532">
        <v>1396.509</v>
      </c>
      <c r="K134" s="532">
        <f t="shared" si="21"/>
        <v>0.29700000000002547</v>
      </c>
      <c r="L134" s="593">
        <f t="shared" si="19"/>
        <v>2.1271841239011374E-4</v>
      </c>
      <c r="N134" s="1141"/>
      <c r="O134" s="1141"/>
    </row>
    <row r="135" spans="2:16" ht="15" customHeight="1" x14ac:dyDescent="0.25">
      <c r="B135" s="1555"/>
      <c r="C135" s="1474"/>
      <c r="D135" s="1528"/>
      <c r="E135" s="1542"/>
      <c r="F135" s="1379"/>
      <c r="G135" s="1431"/>
      <c r="H135" s="1135" t="s">
        <v>25</v>
      </c>
      <c r="I135" s="528">
        <v>66.34</v>
      </c>
      <c r="J135" s="528">
        <v>66.34</v>
      </c>
      <c r="K135" s="528">
        <f t="shared" ref="K135:K136" si="22">J135-I135</f>
        <v>0</v>
      </c>
      <c r="L135" s="594">
        <f t="shared" si="19"/>
        <v>0</v>
      </c>
      <c r="N135" s="1141"/>
      <c r="O135" s="1141"/>
    </row>
    <row r="136" spans="2:16" ht="15" customHeight="1" thickBot="1" x14ac:dyDescent="0.3">
      <c r="B136" s="1556"/>
      <c r="C136" s="1474"/>
      <c r="D136" s="1529"/>
      <c r="E136" s="1543"/>
      <c r="F136" s="1638"/>
      <c r="G136" s="1546"/>
      <c r="H136" s="1136">
        <v>1005</v>
      </c>
      <c r="I136" s="533">
        <v>4918.4409999999998</v>
      </c>
      <c r="J136" s="533">
        <v>4926.7709999999997</v>
      </c>
      <c r="K136" s="533">
        <f t="shared" si="22"/>
        <v>8.3299999999999272</v>
      </c>
      <c r="L136" s="595">
        <f t="shared" si="19"/>
        <v>1.6936260900557571E-3</v>
      </c>
      <c r="N136" s="1141"/>
      <c r="O136" s="1141"/>
    </row>
    <row r="137" spans="2:16" ht="15.75" thickBot="1" x14ac:dyDescent="0.3">
      <c r="B137" s="1384" t="s">
        <v>216</v>
      </c>
      <c r="C137" s="1385"/>
      <c r="D137" s="1539"/>
      <c r="E137" s="1539"/>
      <c r="F137" s="1539"/>
      <c r="G137" s="1539"/>
      <c r="H137" s="1586"/>
      <c r="I137" s="269">
        <f>SUM(I118:I136)</f>
        <v>31198.342999999993</v>
      </c>
      <c r="J137" s="194">
        <f>SUM(J118:J136)</f>
        <v>31194.571</v>
      </c>
      <c r="K137" s="194">
        <f>SUM(K118:K136)</f>
        <v>-3.7720000000002187</v>
      </c>
      <c r="L137" s="253">
        <f>K137/I137</f>
        <v>-1.2090385697728305E-4</v>
      </c>
    </row>
    <row r="138" spans="2:16" ht="15.75" thickBot="1" x14ac:dyDescent="0.3">
      <c r="B138" s="1044"/>
      <c r="C138" s="1044"/>
      <c r="D138" s="1044"/>
      <c r="E138" s="1044"/>
      <c r="F138" s="1044"/>
      <c r="G138" s="1044"/>
      <c r="H138" s="1044"/>
      <c r="I138" s="326"/>
      <c r="J138" s="326"/>
      <c r="K138" s="326"/>
      <c r="L138" s="368"/>
    </row>
    <row r="139" spans="2:16" x14ac:dyDescent="0.25">
      <c r="B139" s="1475" t="s">
        <v>235</v>
      </c>
      <c r="C139" s="1473" t="s">
        <v>72</v>
      </c>
      <c r="D139" s="1463" t="s">
        <v>116</v>
      </c>
      <c r="E139" s="1541">
        <v>44055</v>
      </c>
      <c r="F139" s="1447" t="s">
        <v>499</v>
      </c>
      <c r="G139" s="1145" t="s">
        <v>24</v>
      </c>
      <c r="H139" s="1145">
        <v>1013</v>
      </c>
      <c r="I139" s="532">
        <v>4680.2969999999996</v>
      </c>
      <c r="J139" s="532">
        <v>4680.2969999999996</v>
      </c>
      <c r="K139" s="532">
        <f>J139-I139</f>
        <v>0</v>
      </c>
      <c r="L139" s="121">
        <f>K139/I139</f>
        <v>0</v>
      </c>
      <c r="O139" s="326"/>
      <c r="P139" s="326"/>
    </row>
    <row r="140" spans="2:16" x14ac:dyDescent="0.25">
      <c r="B140" s="1483"/>
      <c r="C140" s="1474"/>
      <c r="D140" s="1464"/>
      <c r="E140" s="1542"/>
      <c r="F140" s="1424"/>
      <c r="G140" s="1144" t="s">
        <v>23</v>
      </c>
      <c r="H140" s="1144">
        <v>1006</v>
      </c>
      <c r="I140" s="528">
        <v>600.21500000000003</v>
      </c>
      <c r="J140" s="528">
        <v>600.21500000000003</v>
      </c>
      <c r="K140" s="528">
        <f t="shared" ref="K140:K149" si="23">J140-I140</f>
        <v>0</v>
      </c>
      <c r="L140" s="122">
        <f t="shared" ref="L140:L149" si="24">K140/I140</f>
        <v>0</v>
      </c>
      <c r="O140" s="326"/>
      <c r="P140" s="326"/>
    </row>
    <row r="141" spans="2:16" ht="15.75" thickBot="1" x14ac:dyDescent="0.3">
      <c r="B141" s="1483"/>
      <c r="C141" s="1474"/>
      <c r="D141" s="1484"/>
      <c r="E141" s="1543"/>
      <c r="F141" s="1425"/>
      <c r="G141" s="1146" t="s">
        <v>23</v>
      </c>
      <c r="H141" s="1146">
        <v>1009</v>
      </c>
      <c r="I141" s="533">
        <v>1401.0329999999999</v>
      </c>
      <c r="J141" s="533">
        <v>1401.0329999999999</v>
      </c>
      <c r="K141" s="533">
        <f t="shared" si="23"/>
        <v>0</v>
      </c>
      <c r="L141" s="180">
        <f t="shared" si="24"/>
        <v>0</v>
      </c>
      <c r="O141" s="326"/>
      <c r="P141" s="326"/>
    </row>
    <row r="142" spans="2:16" ht="14.25" customHeight="1" x14ac:dyDescent="0.25">
      <c r="B142" s="1475" t="s">
        <v>210</v>
      </c>
      <c r="C142" s="1474"/>
      <c r="D142" s="1465" t="s">
        <v>109</v>
      </c>
      <c r="E142" s="1459" t="s">
        <v>500</v>
      </c>
      <c r="F142" s="1688" t="s">
        <v>499</v>
      </c>
      <c r="G142" s="1436" t="s">
        <v>24</v>
      </c>
      <c r="H142" s="1143">
        <v>1005</v>
      </c>
      <c r="I142" s="534">
        <v>4429.78</v>
      </c>
      <c r="J142" s="534">
        <v>4434.8310000000001</v>
      </c>
      <c r="K142" s="534">
        <f>I142-J142</f>
        <v>-5.0510000000003856</v>
      </c>
      <c r="L142" s="635">
        <f>K142/I142</f>
        <v>-1.1402372126833355E-3</v>
      </c>
      <c r="O142" s="426"/>
      <c r="P142" s="426"/>
    </row>
    <row r="143" spans="2:16" ht="15" customHeight="1" thickBot="1" x14ac:dyDescent="0.3">
      <c r="B143" s="1476"/>
      <c r="C143" s="1474"/>
      <c r="D143" s="1575"/>
      <c r="E143" s="1603"/>
      <c r="F143" s="1690"/>
      <c r="G143" s="1600"/>
      <c r="H143" s="1146">
        <v>1012</v>
      </c>
      <c r="I143" s="533">
        <v>4422.91</v>
      </c>
      <c r="J143" s="533">
        <v>4421.0870000000004</v>
      </c>
      <c r="K143" s="533">
        <f>I143-J143</f>
        <v>1.8229999999994106</v>
      </c>
      <c r="L143" s="428">
        <f>K143/I143</f>
        <v>4.1217207675476344E-4</v>
      </c>
      <c r="O143" s="425"/>
      <c r="P143" s="425"/>
    </row>
    <row r="144" spans="2:16" ht="15" customHeight="1" x14ac:dyDescent="0.25">
      <c r="B144" s="1483" t="s">
        <v>210</v>
      </c>
      <c r="C144" s="1474"/>
      <c r="D144" s="1452" t="s">
        <v>109</v>
      </c>
      <c r="E144" s="1755" t="s">
        <v>502</v>
      </c>
      <c r="F144" s="1688" t="s">
        <v>501</v>
      </c>
      <c r="G144" s="1436" t="s">
        <v>503</v>
      </c>
      <c r="H144" s="1143">
        <v>1002</v>
      </c>
      <c r="I144" s="534">
        <v>1997.75</v>
      </c>
      <c r="J144" s="534">
        <v>1997.75</v>
      </c>
      <c r="K144" s="534">
        <f>I144-J144</f>
        <v>0</v>
      </c>
      <c r="L144" s="1152">
        <f t="shared" ref="L144:L145" si="25">K144/I144</f>
        <v>0</v>
      </c>
      <c r="O144" s="425"/>
      <c r="P144" s="425"/>
    </row>
    <row r="145" spans="2:16" ht="15" customHeight="1" thickBot="1" x14ac:dyDescent="0.3">
      <c r="B145" s="1483"/>
      <c r="C145" s="1474"/>
      <c r="D145" s="1456"/>
      <c r="E145" s="1588"/>
      <c r="F145" s="1723"/>
      <c r="G145" s="1460"/>
      <c r="H145" s="1150">
        <v>1011</v>
      </c>
      <c r="I145" s="611">
        <v>1996.9</v>
      </c>
      <c r="J145" s="611">
        <v>1993.75</v>
      </c>
      <c r="K145" s="611">
        <f>I145-J145</f>
        <v>3.1500000000000909</v>
      </c>
      <c r="L145" s="1161">
        <f t="shared" si="25"/>
        <v>1.5774450398117535E-3</v>
      </c>
      <c r="O145" s="425"/>
      <c r="P145" s="425"/>
    </row>
    <row r="146" spans="2:16" x14ac:dyDescent="0.25">
      <c r="B146" s="1444" t="s">
        <v>300</v>
      </c>
      <c r="C146" s="1474"/>
      <c r="D146" s="1463" t="s">
        <v>116</v>
      </c>
      <c r="E146" s="1541">
        <v>44064</v>
      </c>
      <c r="F146" s="1371" t="s">
        <v>63</v>
      </c>
      <c r="G146" s="1371" t="s">
        <v>24</v>
      </c>
      <c r="H146" s="1148">
        <v>1004</v>
      </c>
      <c r="I146" s="159">
        <v>310.44299999999998</v>
      </c>
      <c r="J146" s="159">
        <v>310.44299999999998</v>
      </c>
      <c r="K146" s="532">
        <f t="shared" si="23"/>
        <v>0</v>
      </c>
      <c r="L146" s="121">
        <f>K146/I146</f>
        <v>0</v>
      </c>
    </row>
    <row r="147" spans="2:16" ht="16.5" customHeight="1" thickBot="1" x14ac:dyDescent="0.3">
      <c r="B147" s="1590"/>
      <c r="C147" s="1474"/>
      <c r="D147" s="1484"/>
      <c r="E147" s="1543"/>
      <c r="F147" s="1546"/>
      <c r="G147" s="1546"/>
      <c r="H147" s="1149">
        <v>1008</v>
      </c>
      <c r="I147" s="161">
        <v>500.065</v>
      </c>
      <c r="J147" s="161">
        <v>500.065</v>
      </c>
      <c r="K147" s="533">
        <f t="shared" si="23"/>
        <v>0</v>
      </c>
      <c r="L147" s="595">
        <f>K147/I147</f>
        <v>0</v>
      </c>
    </row>
    <row r="148" spans="2:16" ht="16.5" customHeight="1" x14ac:dyDescent="0.25">
      <c r="B148" s="1684" t="s">
        <v>210</v>
      </c>
      <c r="C148" s="1474"/>
      <c r="D148" s="1452" t="s">
        <v>116</v>
      </c>
      <c r="E148" s="1696">
        <v>44064</v>
      </c>
      <c r="F148" s="1372" t="s">
        <v>204</v>
      </c>
      <c r="G148" s="1162" t="s">
        <v>480</v>
      </c>
      <c r="H148" s="1151" t="s">
        <v>25</v>
      </c>
      <c r="I148" s="172">
        <v>499.94</v>
      </c>
      <c r="J148" s="172">
        <v>499.94</v>
      </c>
      <c r="K148" s="534">
        <f t="shared" si="23"/>
        <v>0</v>
      </c>
      <c r="L148" s="951">
        <f t="shared" si="24"/>
        <v>0</v>
      </c>
    </row>
    <row r="149" spans="2:16" ht="18" customHeight="1" thickBot="1" x14ac:dyDescent="0.3">
      <c r="B149" s="1685"/>
      <c r="C149" s="1474"/>
      <c r="D149" s="1456"/>
      <c r="E149" s="1496"/>
      <c r="F149" s="1449"/>
      <c r="G149" s="1155" t="s">
        <v>253</v>
      </c>
      <c r="H149" s="1147">
        <v>1001</v>
      </c>
      <c r="I149" s="235">
        <v>509.6</v>
      </c>
      <c r="J149" s="235">
        <v>508.18299999999999</v>
      </c>
      <c r="K149" s="611">
        <f t="shared" si="23"/>
        <v>-1.41700000000003</v>
      </c>
      <c r="L149" s="804">
        <f t="shared" si="24"/>
        <v>-2.7806122448980181E-3</v>
      </c>
    </row>
    <row r="150" spans="2:16" ht="15" customHeight="1" x14ac:dyDescent="0.25">
      <c r="B150" s="1483" t="s">
        <v>435</v>
      </c>
      <c r="C150" s="1474"/>
      <c r="D150" s="1463" t="s">
        <v>109</v>
      </c>
      <c r="E150" s="1756" t="s">
        <v>504</v>
      </c>
      <c r="F150" s="1627" t="s">
        <v>131</v>
      </c>
      <c r="G150" s="1434" t="s">
        <v>336</v>
      </c>
      <c r="H150" s="1145">
        <v>1001</v>
      </c>
      <c r="I150" s="532">
        <v>1037.1300000000001</v>
      </c>
      <c r="J150" s="532">
        <v>1034.0719999999999</v>
      </c>
      <c r="K150" s="532">
        <f t="shared" ref="K150:K153" si="26">I150-J150</f>
        <v>3.0580000000002201</v>
      </c>
      <c r="L150" s="240">
        <f t="shared" ref="L150:L153" si="27">K150/I150</f>
        <v>2.9485214004032474E-3</v>
      </c>
      <c r="O150" s="425"/>
      <c r="P150" s="425"/>
    </row>
    <row r="151" spans="2:16" ht="15" customHeight="1" x14ac:dyDescent="0.25">
      <c r="B151" s="1483"/>
      <c r="C151" s="1474"/>
      <c r="D151" s="1464"/>
      <c r="E151" s="1633"/>
      <c r="F151" s="1628"/>
      <c r="G151" s="1435"/>
      <c r="H151" s="1144">
        <v>1003</v>
      </c>
      <c r="I151" s="528">
        <v>821.22</v>
      </c>
      <c r="J151" s="528">
        <v>821.70399999999995</v>
      </c>
      <c r="K151" s="528">
        <f t="shared" si="26"/>
        <v>-0.4839999999999236</v>
      </c>
      <c r="L151" s="610">
        <f t="shared" si="27"/>
        <v>-5.8936703928292493E-4</v>
      </c>
      <c r="O151" s="425"/>
      <c r="P151" s="425"/>
    </row>
    <row r="152" spans="2:16" ht="15" customHeight="1" x14ac:dyDescent="0.25">
      <c r="B152" s="1483"/>
      <c r="C152" s="1474"/>
      <c r="D152" s="1464"/>
      <c r="E152" s="1633"/>
      <c r="F152" s="1628"/>
      <c r="G152" s="1435"/>
      <c r="H152" s="1144">
        <v>1007</v>
      </c>
      <c r="I152" s="528">
        <v>3272.99</v>
      </c>
      <c r="J152" s="528">
        <v>3288.9670000000001</v>
      </c>
      <c r="K152" s="528">
        <f t="shared" si="26"/>
        <v>-15.977000000000317</v>
      </c>
      <c r="L152" s="610">
        <f t="shared" si="27"/>
        <v>-4.8814692376085225E-3</v>
      </c>
      <c r="O152" s="425"/>
      <c r="P152" s="425"/>
    </row>
    <row r="153" spans="2:16" ht="15" customHeight="1" thickBot="1" x14ac:dyDescent="0.3">
      <c r="B153" s="1476"/>
      <c r="C153" s="1478"/>
      <c r="D153" s="1484"/>
      <c r="E153" s="1589"/>
      <c r="F153" s="1693"/>
      <c r="G153" s="1486"/>
      <c r="H153" s="1146">
        <v>1008</v>
      </c>
      <c r="I153" s="533">
        <v>4845.29</v>
      </c>
      <c r="J153" s="533">
        <v>4842.5119999999997</v>
      </c>
      <c r="K153" s="533">
        <f t="shared" si="26"/>
        <v>2.7780000000002474</v>
      </c>
      <c r="L153" s="428">
        <f t="shared" si="27"/>
        <v>5.7334029542096502E-4</v>
      </c>
      <c r="O153" s="425"/>
      <c r="P153" s="425"/>
    </row>
    <row r="154" spans="2:16" ht="15.75" thickBot="1" x14ac:dyDescent="0.3">
      <c r="B154" s="1384" t="s">
        <v>227</v>
      </c>
      <c r="C154" s="1385"/>
      <c r="D154" s="1539"/>
      <c r="E154" s="1539"/>
      <c r="F154" s="1539"/>
      <c r="G154" s="1539"/>
      <c r="H154" s="1586"/>
      <c r="I154" s="1153">
        <f>SUM(I139:I153)</f>
        <v>31325.563000000002</v>
      </c>
      <c r="J154" s="1153">
        <f>SUM(J139:J153)</f>
        <v>31334.848999999998</v>
      </c>
      <c r="K154" s="1153">
        <f>SUM(K139:K153)</f>
        <v>-12.120000000000687</v>
      </c>
      <c r="L154" s="1154">
        <f>K154/I154</f>
        <v>-3.8690445882810423E-4</v>
      </c>
    </row>
    <row r="155" spans="2:16" ht="15.75" thickBot="1" x14ac:dyDescent="0.3">
      <c r="B155" s="1044"/>
      <c r="C155" s="1044"/>
      <c r="D155" s="1044"/>
      <c r="E155" s="1044"/>
      <c r="F155" s="1044"/>
      <c r="G155" s="1044"/>
      <c r="H155" s="1044"/>
      <c r="I155" s="326"/>
      <c r="J155" s="326"/>
      <c r="K155" s="326"/>
      <c r="L155" s="353"/>
    </row>
    <row r="156" spans="2:16" x14ac:dyDescent="0.25">
      <c r="B156" s="1684" t="s">
        <v>498</v>
      </c>
      <c r="C156" s="1473" t="s">
        <v>77</v>
      </c>
      <c r="D156" s="1450" t="s">
        <v>116</v>
      </c>
      <c r="E156" s="1437">
        <v>44075</v>
      </c>
      <c r="F156" s="1434" t="s">
        <v>452</v>
      </c>
      <c r="G156" s="1158" t="s">
        <v>24</v>
      </c>
      <c r="H156" s="1158">
        <v>1008</v>
      </c>
      <c r="I156" s="159">
        <v>4400.3119999999999</v>
      </c>
      <c r="J156" s="159">
        <v>4400.3119999999999</v>
      </c>
      <c r="K156" s="159">
        <f t="shared" ref="K156:K168" si="28">J156-I156</f>
        <v>0</v>
      </c>
      <c r="L156" s="240">
        <f t="shared" ref="L156:L161" si="29">K156/I156</f>
        <v>0</v>
      </c>
    </row>
    <row r="157" spans="2:16" x14ac:dyDescent="0.25">
      <c r="B157" s="1685"/>
      <c r="C157" s="1474"/>
      <c r="D157" s="1451"/>
      <c r="E157" s="1438"/>
      <c r="F157" s="1435"/>
      <c r="G157" s="1157" t="s">
        <v>470</v>
      </c>
      <c r="H157" s="1157">
        <v>1005</v>
      </c>
      <c r="I157" s="160">
        <v>1207.066</v>
      </c>
      <c r="J157" s="160">
        <v>1207.066</v>
      </c>
      <c r="K157" s="160">
        <f t="shared" si="28"/>
        <v>0</v>
      </c>
      <c r="L157" s="610">
        <f t="shared" si="29"/>
        <v>0</v>
      </c>
    </row>
    <row r="158" spans="2:16" x14ac:dyDescent="0.25">
      <c r="B158" s="1685"/>
      <c r="C158" s="1474"/>
      <c r="D158" s="1451"/>
      <c r="E158" s="1438"/>
      <c r="F158" s="1435"/>
      <c r="G158" s="1157" t="s">
        <v>24</v>
      </c>
      <c r="H158" s="1157">
        <v>1010</v>
      </c>
      <c r="I158" s="160">
        <v>408.10899999999998</v>
      </c>
      <c r="J158" s="160">
        <v>408.10899999999998</v>
      </c>
      <c r="K158" s="160">
        <f t="shared" si="28"/>
        <v>0</v>
      </c>
      <c r="L158" s="610">
        <f t="shared" si="29"/>
        <v>0</v>
      </c>
    </row>
    <row r="159" spans="2:16" x14ac:dyDescent="0.25">
      <c r="B159" s="1685"/>
      <c r="C159" s="1474"/>
      <c r="D159" s="1451"/>
      <c r="E159" s="1438"/>
      <c r="F159" s="1435"/>
      <c r="G159" s="1157" t="s">
        <v>470</v>
      </c>
      <c r="H159" s="1157">
        <v>1002</v>
      </c>
      <c r="I159" s="160">
        <v>940.45799999999997</v>
      </c>
      <c r="J159" s="160">
        <v>940.45799999999997</v>
      </c>
      <c r="K159" s="160">
        <f t="shared" si="28"/>
        <v>0</v>
      </c>
      <c r="L159" s="610">
        <f t="shared" si="29"/>
        <v>0</v>
      </c>
    </row>
    <row r="160" spans="2:16" ht="15.75" thickBot="1" x14ac:dyDescent="0.3">
      <c r="B160" s="1686"/>
      <c r="C160" s="1474"/>
      <c r="D160" s="1451"/>
      <c r="E160" s="1435"/>
      <c r="F160" s="1435"/>
      <c r="G160" s="971" t="s">
        <v>23</v>
      </c>
      <c r="H160" s="1156" t="s">
        <v>25</v>
      </c>
      <c r="I160" s="235">
        <v>102.34</v>
      </c>
      <c r="J160" s="235">
        <v>102.34</v>
      </c>
      <c r="K160" s="235">
        <f t="shared" si="28"/>
        <v>0</v>
      </c>
      <c r="L160" s="614">
        <f t="shared" si="29"/>
        <v>0</v>
      </c>
    </row>
    <row r="161" spans="2:15" x14ac:dyDescent="0.25">
      <c r="B161" s="1684" t="s">
        <v>471</v>
      </c>
      <c r="C161" s="1474"/>
      <c r="D161" s="1726" t="s">
        <v>116</v>
      </c>
      <c r="E161" s="1619">
        <v>44098</v>
      </c>
      <c r="F161" s="1442" t="s">
        <v>505</v>
      </c>
      <c r="G161" s="1158" t="s">
        <v>24</v>
      </c>
      <c r="H161" s="1158">
        <v>1008</v>
      </c>
      <c r="I161" s="159">
        <v>2749.2579999999998</v>
      </c>
      <c r="J161" s="159">
        <v>2749.2579999999998</v>
      </c>
      <c r="K161" s="159">
        <f t="shared" si="28"/>
        <v>0</v>
      </c>
      <c r="L161" s="240">
        <f t="shared" si="29"/>
        <v>0</v>
      </c>
    </row>
    <row r="162" spans="2:15" x14ac:dyDescent="0.25">
      <c r="B162" s="1685"/>
      <c r="C162" s="1474"/>
      <c r="D162" s="1455"/>
      <c r="E162" s="1443"/>
      <c r="F162" s="1443"/>
      <c r="G162" s="1157" t="s">
        <v>23</v>
      </c>
      <c r="H162" s="1157">
        <v>1004</v>
      </c>
      <c r="I162" s="160">
        <v>1950.3579999999999</v>
      </c>
      <c r="J162" s="160">
        <v>1950.3579999999999</v>
      </c>
      <c r="K162" s="172">
        <f t="shared" si="28"/>
        <v>0</v>
      </c>
      <c r="L162" s="579">
        <f t="shared" ref="L162:L168" si="30">K162/I162</f>
        <v>0</v>
      </c>
    </row>
    <row r="163" spans="2:15" x14ac:dyDescent="0.25">
      <c r="B163" s="1685"/>
      <c r="C163" s="1474"/>
      <c r="D163" s="1455"/>
      <c r="E163" s="1443"/>
      <c r="F163" s="1443"/>
      <c r="G163" s="1157" t="s">
        <v>470</v>
      </c>
      <c r="H163" s="1157">
        <v>1005</v>
      </c>
      <c r="I163" s="160">
        <v>1489.2619999999999</v>
      </c>
      <c r="J163" s="160">
        <v>1496.1679999999999</v>
      </c>
      <c r="K163" s="172">
        <f t="shared" si="28"/>
        <v>6.9059999999999491</v>
      </c>
      <c r="L163" s="579">
        <f t="shared" si="30"/>
        <v>4.6371961414445207E-3</v>
      </c>
    </row>
    <row r="164" spans="2:15" ht="15" customHeight="1" x14ac:dyDescent="0.25">
      <c r="B164" s="1685"/>
      <c r="C164" s="1474"/>
      <c r="D164" s="1455"/>
      <c r="E164" s="1443"/>
      <c r="F164" s="1443"/>
      <c r="G164" s="1157" t="s">
        <v>24</v>
      </c>
      <c r="H164" s="1157">
        <v>1011</v>
      </c>
      <c r="I164" s="1167">
        <v>2749.9079999999999</v>
      </c>
      <c r="J164" s="1167">
        <v>2749.9079999999999</v>
      </c>
      <c r="K164" s="172">
        <f t="shared" si="28"/>
        <v>0</v>
      </c>
      <c r="L164" s="579">
        <f t="shared" si="30"/>
        <v>0</v>
      </c>
      <c r="N164" s="352"/>
      <c r="O164" s="352"/>
    </row>
    <row r="165" spans="2:15" ht="15" customHeight="1" x14ac:dyDescent="0.25">
      <c r="B165" s="1685"/>
      <c r="C165" s="1474"/>
      <c r="D165" s="1455"/>
      <c r="E165" s="1443"/>
      <c r="F165" s="1443"/>
      <c r="G165" s="1157" t="s">
        <v>23</v>
      </c>
      <c r="H165" s="1157">
        <v>1006</v>
      </c>
      <c r="I165" s="1167">
        <v>1050.769</v>
      </c>
      <c r="J165" s="1167">
        <v>1050.769</v>
      </c>
      <c r="K165" s="172">
        <f t="shared" si="28"/>
        <v>0</v>
      </c>
      <c r="L165" s="579">
        <f t="shared" si="30"/>
        <v>0</v>
      </c>
      <c r="N165" s="352"/>
      <c r="O165" s="352"/>
    </row>
    <row r="166" spans="2:15" ht="15" customHeight="1" x14ac:dyDescent="0.25">
      <c r="B166" s="1685"/>
      <c r="C166" s="1474"/>
      <c r="D166" s="1455"/>
      <c r="E166" s="1443"/>
      <c r="F166" s="1443"/>
      <c r="G166" s="1157" t="s">
        <v>24</v>
      </c>
      <c r="H166" s="1157" t="s">
        <v>25</v>
      </c>
      <c r="I166" s="369">
        <v>100.61</v>
      </c>
      <c r="J166" s="369">
        <v>100.61</v>
      </c>
      <c r="K166" s="172">
        <f t="shared" si="28"/>
        <v>0</v>
      </c>
      <c r="L166" s="579">
        <f t="shared" si="30"/>
        <v>0</v>
      </c>
      <c r="N166" s="352"/>
      <c r="O166" s="352"/>
    </row>
    <row r="167" spans="2:15" ht="15" customHeight="1" x14ac:dyDescent="0.25">
      <c r="B167" s="1685"/>
      <c r="C167" s="1474"/>
      <c r="D167" s="1455"/>
      <c r="E167" s="1443"/>
      <c r="F167" s="1443"/>
      <c r="G167" s="1157" t="s">
        <v>506</v>
      </c>
      <c r="H167" s="1157">
        <v>1010</v>
      </c>
      <c r="I167" s="369">
        <v>202.92699999999999</v>
      </c>
      <c r="J167" s="369">
        <v>202.28100000000001</v>
      </c>
      <c r="K167" s="369">
        <f t="shared" si="28"/>
        <v>-0.64599999999998658</v>
      </c>
      <c r="L167" s="610">
        <f t="shared" si="30"/>
        <v>-3.1834107831879769E-3</v>
      </c>
      <c r="N167" s="352"/>
      <c r="O167" s="352"/>
    </row>
    <row r="168" spans="2:15" ht="15" customHeight="1" thickBot="1" x14ac:dyDescent="0.3">
      <c r="B168" s="1686"/>
      <c r="C168" s="1474"/>
      <c r="D168" s="1639"/>
      <c r="E168" s="1600"/>
      <c r="F168" s="1600"/>
      <c r="G168" s="1160" t="s">
        <v>470</v>
      </c>
      <c r="H168" s="1159">
        <v>1002</v>
      </c>
      <c r="I168" s="161">
        <v>499.88900000000001</v>
      </c>
      <c r="J168" s="161">
        <v>499.88900000000001</v>
      </c>
      <c r="K168" s="416">
        <f t="shared" si="28"/>
        <v>0</v>
      </c>
      <c r="L168" s="428">
        <f t="shared" si="30"/>
        <v>0</v>
      </c>
      <c r="N168" s="326"/>
      <c r="O168" s="326"/>
    </row>
    <row r="169" spans="2:15" ht="15" customHeight="1" thickBot="1" x14ac:dyDescent="0.3">
      <c r="B169" s="1475" t="s">
        <v>507</v>
      </c>
      <c r="C169" s="1474"/>
      <c r="D169" s="1463" t="s">
        <v>109</v>
      </c>
      <c r="E169" s="1756" t="s">
        <v>509</v>
      </c>
      <c r="F169" s="1434" t="s">
        <v>508</v>
      </c>
      <c r="G169" s="1434" t="s">
        <v>260</v>
      </c>
      <c r="H169" s="1158">
        <v>1001</v>
      </c>
      <c r="I169" s="159">
        <v>733.02</v>
      </c>
      <c r="J169" s="159">
        <v>741.69799999999998</v>
      </c>
      <c r="K169" s="413">
        <f>I169-J169</f>
        <v>-8.6779999999999973</v>
      </c>
      <c r="L169" s="240">
        <f>K169/I169</f>
        <v>-1.1838694715014593E-2</v>
      </c>
      <c r="N169" s="326"/>
      <c r="O169" s="326"/>
    </row>
    <row r="170" spans="2:15" ht="15" customHeight="1" thickBot="1" x14ac:dyDescent="0.3">
      <c r="B170" s="1483"/>
      <c r="C170" s="1474"/>
      <c r="D170" s="1464"/>
      <c r="E170" s="1633"/>
      <c r="F170" s="1435"/>
      <c r="G170" s="1435"/>
      <c r="H170" s="1157">
        <v>1002</v>
      </c>
      <c r="I170" s="160">
        <v>596.16999999999996</v>
      </c>
      <c r="J170" s="160">
        <v>596.16999999999996</v>
      </c>
      <c r="K170" s="401">
        <f t="shared" ref="K170:K172" si="31">I170-J170</f>
        <v>0</v>
      </c>
      <c r="L170" s="240">
        <f t="shared" ref="L170:L172" si="32">K170/I170</f>
        <v>0</v>
      </c>
      <c r="N170" s="326"/>
      <c r="O170" s="326"/>
    </row>
    <row r="171" spans="2:15" ht="15" customHeight="1" thickBot="1" x14ac:dyDescent="0.3">
      <c r="B171" s="1483"/>
      <c r="C171" s="1474"/>
      <c r="D171" s="1464"/>
      <c r="E171" s="1633"/>
      <c r="F171" s="1435"/>
      <c r="G171" s="1435"/>
      <c r="H171" s="1157">
        <v>1007</v>
      </c>
      <c r="I171" s="160">
        <v>5655.75</v>
      </c>
      <c r="J171" s="160">
        <v>5655.75</v>
      </c>
      <c r="K171" s="401">
        <f t="shared" si="31"/>
        <v>0</v>
      </c>
      <c r="L171" s="240">
        <f t="shared" si="32"/>
        <v>0</v>
      </c>
      <c r="N171" s="326"/>
      <c r="O171" s="326"/>
    </row>
    <row r="172" spans="2:15" ht="15" customHeight="1" thickBot="1" x14ac:dyDescent="0.3">
      <c r="B172" s="1476"/>
      <c r="C172" s="1478"/>
      <c r="D172" s="1484"/>
      <c r="E172" s="1589"/>
      <c r="F172" s="1486"/>
      <c r="G172" s="1486"/>
      <c r="H172" s="1160">
        <v>1012</v>
      </c>
      <c r="I172" s="161">
        <v>1004.2</v>
      </c>
      <c r="J172" s="161">
        <v>1004.2</v>
      </c>
      <c r="K172" s="416">
        <f t="shared" si="31"/>
        <v>0</v>
      </c>
      <c r="L172" s="240">
        <f t="shared" si="32"/>
        <v>0</v>
      </c>
      <c r="N172" s="326"/>
      <c r="O172" s="326"/>
    </row>
    <row r="173" spans="2:15" ht="15.75" thickBot="1" x14ac:dyDescent="0.3">
      <c r="B173" s="1538" t="s">
        <v>231</v>
      </c>
      <c r="C173" s="1385"/>
      <c r="D173" s="1539"/>
      <c r="E173" s="1539"/>
      <c r="F173" s="1539"/>
      <c r="G173" s="1539"/>
      <c r="H173" s="1539"/>
      <c r="I173" s="1168">
        <f>SUM(I156:I172)</f>
        <v>25840.405999999999</v>
      </c>
      <c r="J173" s="194">
        <f>SUM(J156:J172)</f>
        <v>25855.343999999997</v>
      </c>
      <c r="K173" s="194">
        <f>SUM(K156:K172)</f>
        <v>-2.4180000000000348</v>
      </c>
      <c r="L173" s="824">
        <f>K173/I173</f>
        <v>-9.3574381145560746E-5</v>
      </c>
    </row>
    <row r="174" spans="2:15" ht="15.75" hidden="1" customHeight="1" thickBot="1" x14ac:dyDescent="0.3">
      <c r="B174" s="1038"/>
      <c r="C174" s="403"/>
      <c r="D174" s="1030"/>
      <c r="E174" s="1028"/>
      <c r="F174" s="1027"/>
      <c r="G174" s="1030"/>
      <c r="H174" s="131"/>
      <c r="I174" s="172"/>
      <c r="J174" s="172"/>
      <c r="K174" s="172"/>
      <c r="L174" s="198"/>
    </row>
    <row r="175" spans="2:15" ht="15" hidden="1" customHeight="1" x14ac:dyDescent="0.25">
      <c r="B175" s="1460"/>
      <c r="C175" s="404"/>
      <c r="D175" s="1449"/>
      <c r="E175" s="1369"/>
      <c r="F175" s="1367"/>
      <c r="G175" s="1034"/>
      <c r="H175" s="124"/>
      <c r="I175" s="160"/>
      <c r="J175" s="160"/>
      <c r="K175" s="160"/>
      <c r="L175" s="122"/>
    </row>
    <row r="176" spans="2:15" ht="15.75" hidden="1" customHeight="1" thickBot="1" x14ac:dyDescent="0.3">
      <c r="B176" s="1435"/>
      <c r="C176" s="404"/>
      <c r="D176" s="1431"/>
      <c r="E176" s="1377"/>
      <c r="F176" s="1379"/>
      <c r="G176" s="1034"/>
      <c r="H176" s="124"/>
      <c r="I176" s="160"/>
      <c r="J176" s="160"/>
      <c r="K176" s="160"/>
      <c r="L176" s="122"/>
    </row>
    <row r="177" spans="2:12" ht="15.75" hidden="1" customHeight="1" thickBot="1" x14ac:dyDescent="0.3">
      <c r="B177" s="1435"/>
      <c r="C177" s="404"/>
      <c r="D177" s="1431"/>
      <c r="E177" s="1377"/>
      <c r="F177" s="1379"/>
      <c r="G177" s="1034"/>
      <c r="H177" s="124"/>
      <c r="I177" s="160"/>
      <c r="J177" s="160"/>
      <c r="K177" s="160"/>
      <c r="L177" s="122"/>
    </row>
    <row r="178" spans="2:12" ht="15.75" hidden="1" customHeight="1" thickBot="1" x14ac:dyDescent="0.3">
      <c r="B178" s="1436"/>
      <c r="C178" s="404"/>
      <c r="D178" s="1372"/>
      <c r="E178" s="1370"/>
      <c r="F178" s="1368"/>
      <c r="G178" s="1040"/>
      <c r="H178" s="234"/>
      <c r="I178" s="235"/>
      <c r="J178" s="235"/>
      <c r="K178" s="235"/>
      <c r="L178" s="236"/>
    </row>
    <row r="179" spans="2:12" ht="15.75" hidden="1" customHeight="1" thickBot="1" x14ac:dyDescent="0.3">
      <c r="B179" s="1039"/>
      <c r="C179" s="404"/>
      <c r="D179" s="1037"/>
      <c r="E179" s="1031"/>
      <c r="F179" s="1032"/>
      <c r="G179" s="1029"/>
      <c r="H179" s="402"/>
      <c r="I179" s="214"/>
      <c r="J179" s="214"/>
      <c r="K179" s="214"/>
      <c r="L179" s="315"/>
    </row>
    <row r="180" spans="2:12" ht="15.75" customHeight="1" thickBot="1" x14ac:dyDescent="0.3">
      <c r="B180" s="405"/>
      <c r="C180" s="406"/>
      <c r="D180" s="405"/>
      <c r="E180" s="407"/>
      <c r="F180" s="408"/>
      <c r="G180" s="409"/>
      <c r="H180" s="410"/>
      <c r="I180" s="362"/>
      <c r="J180" s="362"/>
      <c r="K180" s="362"/>
      <c r="L180" s="411"/>
    </row>
    <row r="181" spans="2:12" ht="15" customHeight="1" x14ac:dyDescent="0.25">
      <c r="B181" s="1684" t="s">
        <v>210</v>
      </c>
      <c r="C181" s="1473" t="s">
        <v>80</v>
      </c>
      <c r="D181" s="1450" t="s">
        <v>109</v>
      </c>
      <c r="E181" s="1479" t="s">
        <v>510</v>
      </c>
      <c r="F181" s="1627" t="s">
        <v>511</v>
      </c>
      <c r="G181" s="1434" t="s">
        <v>24</v>
      </c>
      <c r="H181" s="1163">
        <v>1001</v>
      </c>
      <c r="I181" s="638">
        <v>1024.42</v>
      </c>
      <c r="J181" s="638">
        <v>1022.43</v>
      </c>
      <c r="K181" s="437">
        <f>I181-J181</f>
        <v>1.9900000000001228</v>
      </c>
      <c r="L181" s="399">
        <f t="shared" ref="L181:L194" si="33">K181/I181</f>
        <v>1.9425626208001822E-3</v>
      </c>
    </row>
    <row r="182" spans="2:12" ht="15" customHeight="1" x14ac:dyDescent="0.25">
      <c r="B182" s="1685"/>
      <c r="C182" s="1474"/>
      <c r="D182" s="1451"/>
      <c r="E182" s="1458"/>
      <c r="F182" s="1628"/>
      <c r="G182" s="1435"/>
      <c r="H182" s="1164">
        <v>1003</v>
      </c>
      <c r="I182" s="637">
        <v>840.26</v>
      </c>
      <c r="J182" s="637">
        <v>840.70500000000004</v>
      </c>
      <c r="K182" s="632">
        <f>I182-J182</f>
        <v>-0.44500000000005002</v>
      </c>
      <c r="L182" s="634">
        <f t="shared" si="33"/>
        <v>-5.2959798157719044E-4</v>
      </c>
    </row>
    <row r="183" spans="2:12" ht="15" customHeight="1" x14ac:dyDescent="0.25">
      <c r="B183" s="1685"/>
      <c r="C183" s="1474"/>
      <c r="D183" s="1451"/>
      <c r="E183" s="1458"/>
      <c r="F183" s="1628"/>
      <c r="G183" s="1435"/>
      <c r="H183" s="1164">
        <v>1012</v>
      </c>
      <c r="I183" s="637">
        <v>4252.32</v>
      </c>
      <c r="J183" s="637">
        <v>4250.7529999999997</v>
      </c>
      <c r="K183" s="632">
        <f>I183-J183</f>
        <v>1.5670000000000073</v>
      </c>
      <c r="L183" s="634">
        <f t="shared" si="33"/>
        <v>3.6850472212815764E-4</v>
      </c>
    </row>
    <row r="184" spans="2:12" ht="15" customHeight="1" thickBot="1" x14ac:dyDescent="0.3">
      <c r="B184" s="1685"/>
      <c r="C184" s="1474"/>
      <c r="D184" s="1451"/>
      <c r="E184" s="1458"/>
      <c r="F184" s="1628"/>
      <c r="G184" s="1435"/>
      <c r="H184" s="1165">
        <v>1013</v>
      </c>
      <c r="I184" s="1178">
        <v>5129.9399999999996</v>
      </c>
      <c r="J184" s="1178">
        <v>5129.5219999999999</v>
      </c>
      <c r="K184" s="972">
        <f>I184-J184</f>
        <v>0.41799999999966531</v>
      </c>
      <c r="L184" s="973">
        <f t="shared" si="33"/>
        <v>8.1482434492345982E-5</v>
      </c>
    </row>
    <row r="185" spans="2:12" ht="15" customHeight="1" x14ac:dyDescent="0.25">
      <c r="B185" s="1694" t="s">
        <v>264</v>
      </c>
      <c r="C185" s="1474"/>
      <c r="D185" s="1463" t="s">
        <v>116</v>
      </c>
      <c r="E185" s="1479">
        <v>44122</v>
      </c>
      <c r="F185" s="1627" t="s">
        <v>512</v>
      </c>
      <c r="G185" s="1163" t="s">
        <v>24</v>
      </c>
      <c r="H185" s="1163">
        <v>1011</v>
      </c>
      <c r="I185" s="638">
        <v>2495.15</v>
      </c>
      <c r="J185" s="638">
        <v>2485.855</v>
      </c>
      <c r="K185" s="437">
        <f t="shared" ref="K185:K194" si="34">J185-I185</f>
        <v>-9.2950000000000728</v>
      </c>
      <c r="L185" s="399">
        <f t="shared" si="33"/>
        <v>-3.7252269402641416E-3</v>
      </c>
    </row>
    <row r="186" spans="2:12" ht="15" customHeight="1" thickBot="1" x14ac:dyDescent="0.3">
      <c r="B186" s="1695"/>
      <c r="C186" s="1474"/>
      <c r="D186" s="1464"/>
      <c r="E186" s="1458"/>
      <c r="F186" s="1628"/>
      <c r="G186" s="1165" t="s">
        <v>23</v>
      </c>
      <c r="H186" s="1165">
        <v>1004</v>
      </c>
      <c r="I186" s="1178">
        <v>650.93100000000004</v>
      </c>
      <c r="J186" s="1178">
        <v>650.93100000000004</v>
      </c>
      <c r="K186" s="972">
        <f t="shared" si="34"/>
        <v>0</v>
      </c>
      <c r="L186" s="1129">
        <f t="shared" si="33"/>
        <v>0</v>
      </c>
    </row>
    <row r="187" spans="2:12" ht="15" customHeight="1" x14ac:dyDescent="0.25">
      <c r="B187" s="1684" t="s">
        <v>471</v>
      </c>
      <c r="C187" s="1477"/>
      <c r="D187" s="1480" t="s">
        <v>116</v>
      </c>
      <c r="E187" s="1482">
        <v>44134</v>
      </c>
      <c r="F187" s="1692" t="s">
        <v>208</v>
      </c>
      <c r="G187" s="1442" t="s">
        <v>24</v>
      </c>
      <c r="H187" s="1163">
        <v>1008</v>
      </c>
      <c r="I187" s="638">
        <v>1904.2380000000001</v>
      </c>
      <c r="J187" s="638">
        <v>1906.3620000000001</v>
      </c>
      <c r="K187" s="437">
        <f t="shared" si="34"/>
        <v>2.1240000000000236</v>
      </c>
      <c r="L187" s="399">
        <f t="shared" si="33"/>
        <v>1.1154067926383276E-3</v>
      </c>
    </row>
    <row r="188" spans="2:12" ht="15" customHeight="1" x14ac:dyDescent="0.25">
      <c r="B188" s="1685"/>
      <c r="C188" s="1477"/>
      <c r="D188" s="1446"/>
      <c r="E188" s="1626"/>
      <c r="F188" s="1689"/>
      <c r="G188" s="1443"/>
      <c r="H188" s="1164">
        <v>1005</v>
      </c>
      <c r="I188" s="637">
        <v>402.43099999999998</v>
      </c>
      <c r="J188" s="637">
        <v>402.43099999999998</v>
      </c>
      <c r="K188" s="632">
        <f t="shared" si="34"/>
        <v>0</v>
      </c>
      <c r="L188" s="634">
        <f t="shared" si="33"/>
        <v>0</v>
      </c>
    </row>
    <row r="189" spans="2:12" ht="15" customHeight="1" x14ac:dyDescent="0.25">
      <c r="B189" s="1685"/>
      <c r="C189" s="1477"/>
      <c r="D189" s="1446"/>
      <c r="E189" s="1626"/>
      <c r="F189" s="1689"/>
      <c r="G189" s="1443"/>
      <c r="H189" s="1164" t="s">
        <v>25</v>
      </c>
      <c r="I189" s="637">
        <v>33.57</v>
      </c>
      <c r="J189" s="637">
        <v>33.57</v>
      </c>
      <c r="K189" s="632">
        <f t="shared" si="34"/>
        <v>0</v>
      </c>
      <c r="L189" s="634">
        <f t="shared" si="33"/>
        <v>0</v>
      </c>
    </row>
    <row r="190" spans="2:12" ht="15" customHeight="1" x14ac:dyDescent="0.25">
      <c r="B190" s="1685"/>
      <c r="C190" s="1477"/>
      <c r="D190" s="1446"/>
      <c r="E190" s="1626"/>
      <c r="F190" s="1689"/>
      <c r="G190" s="1164" t="s">
        <v>23</v>
      </c>
      <c r="H190" s="1164">
        <v>1006</v>
      </c>
      <c r="I190" s="637">
        <v>627.27099999999996</v>
      </c>
      <c r="J190" s="637">
        <v>629.06100000000004</v>
      </c>
      <c r="K190" s="632">
        <f t="shared" si="34"/>
        <v>1.7900000000000773</v>
      </c>
      <c r="L190" s="634">
        <f t="shared" si="33"/>
        <v>2.8536310462305408E-3</v>
      </c>
    </row>
    <row r="191" spans="2:12" ht="15" customHeight="1" x14ac:dyDescent="0.25">
      <c r="B191" s="1685"/>
      <c r="C191" s="1477"/>
      <c r="D191" s="1446"/>
      <c r="E191" s="1626"/>
      <c r="F191" s="1689"/>
      <c r="G191" s="1164" t="s">
        <v>23</v>
      </c>
      <c r="H191" s="1164">
        <v>1010</v>
      </c>
      <c r="I191" s="636">
        <v>450.99400000000003</v>
      </c>
      <c r="J191" s="636">
        <v>450.99400000000003</v>
      </c>
      <c r="K191" s="632">
        <f t="shared" si="34"/>
        <v>0</v>
      </c>
      <c r="L191" s="634">
        <f t="shared" si="33"/>
        <v>0</v>
      </c>
    </row>
    <row r="192" spans="2:12" ht="15" customHeight="1" x14ac:dyDescent="0.25">
      <c r="B192" s="1685"/>
      <c r="C192" s="1477"/>
      <c r="D192" s="1446"/>
      <c r="E192" s="1626"/>
      <c r="F192" s="1689"/>
      <c r="G192" s="1164" t="s">
        <v>214</v>
      </c>
      <c r="H192" s="1164" t="s">
        <v>25</v>
      </c>
      <c r="I192" s="637">
        <v>67.58</v>
      </c>
      <c r="J192" s="637">
        <v>67.58</v>
      </c>
      <c r="K192" s="632">
        <f t="shared" si="34"/>
        <v>0</v>
      </c>
      <c r="L192" s="634">
        <f t="shared" si="33"/>
        <v>0</v>
      </c>
    </row>
    <row r="193" spans="2:14" ht="15" customHeight="1" x14ac:dyDescent="0.25">
      <c r="B193" s="1685"/>
      <c r="C193" s="1477"/>
      <c r="D193" s="1446"/>
      <c r="E193" s="1626"/>
      <c r="F193" s="1689"/>
      <c r="G193" s="1164" t="s">
        <v>286</v>
      </c>
      <c r="H193" s="1164" t="s">
        <v>25</v>
      </c>
      <c r="I193" s="637">
        <v>34.21</v>
      </c>
      <c r="J193" s="637">
        <v>34.21</v>
      </c>
      <c r="K193" s="632">
        <f t="shared" si="34"/>
        <v>0</v>
      </c>
      <c r="L193" s="634">
        <f t="shared" si="33"/>
        <v>0</v>
      </c>
    </row>
    <row r="194" spans="2:14" ht="15" customHeight="1" thickBot="1" x14ac:dyDescent="0.3">
      <c r="B194" s="1686"/>
      <c r="C194" s="1754"/>
      <c r="D194" s="1575"/>
      <c r="E194" s="1691"/>
      <c r="F194" s="1690"/>
      <c r="G194" s="1166" t="s">
        <v>470</v>
      </c>
      <c r="H194" s="1166">
        <v>1003</v>
      </c>
      <c r="I194" s="639">
        <v>334.47199999999998</v>
      </c>
      <c r="J194" s="639">
        <v>333.94900000000001</v>
      </c>
      <c r="K194" s="640">
        <f t="shared" si="34"/>
        <v>-0.52299999999996771</v>
      </c>
      <c r="L194" s="641">
        <f t="shared" si="33"/>
        <v>-1.563658542419E-3</v>
      </c>
    </row>
    <row r="195" spans="2:14" ht="15.75" thickBot="1" x14ac:dyDescent="0.3">
      <c r="B195" s="1384" t="s">
        <v>237</v>
      </c>
      <c r="C195" s="1385"/>
      <c r="D195" s="1539"/>
      <c r="E195" s="1539"/>
      <c r="F195" s="1539"/>
      <c r="G195" s="1539"/>
      <c r="H195" s="1586"/>
      <c r="I195" s="194">
        <f>SUM(I181:I194)</f>
        <v>18247.787</v>
      </c>
      <c r="J195" s="194">
        <f>SUM(J181:J194)</f>
        <v>18238.353000000003</v>
      </c>
      <c r="K195" s="823">
        <f>SUM(K181:K194)</f>
        <v>-2.3740000000001942</v>
      </c>
      <c r="L195" s="824">
        <f>K195/I195</f>
        <v>-1.300979674960144E-4</v>
      </c>
      <c r="N195" s="1243"/>
    </row>
    <row r="196" spans="2:14" s="425" customFormat="1" ht="15.75" thickBot="1" x14ac:dyDescent="0.3">
      <c r="B196" s="1044"/>
      <c r="C196" s="1044"/>
      <c r="D196" s="1044"/>
      <c r="E196" s="1044"/>
      <c r="F196" s="1044"/>
      <c r="G196" s="1044"/>
      <c r="H196" s="1044"/>
      <c r="I196" s="326"/>
      <c r="J196" s="326"/>
      <c r="K196" s="326"/>
      <c r="L196" s="353"/>
    </row>
    <row r="197" spans="2:14" s="425" customFormat="1" ht="15" customHeight="1" x14ac:dyDescent="0.25">
      <c r="B197" s="1475" t="s">
        <v>210</v>
      </c>
      <c r="C197" s="1764" t="s">
        <v>81</v>
      </c>
      <c r="D197" s="1480" t="s">
        <v>109</v>
      </c>
      <c r="E197" s="1482" t="s">
        <v>513</v>
      </c>
      <c r="F197" s="1692" t="s">
        <v>289</v>
      </c>
      <c r="G197" s="1442" t="s">
        <v>24</v>
      </c>
      <c r="H197" s="1171">
        <v>1002</v>
      </c>
      <c r="I197" s="1176">
        <v>1961.23</v>
      </c>
      <c r="J197" s="1176">
        <v>1959.886</v>
      </c>
      <c r="K197" s="650">
        <f t="shared" ref="K197:K203" si="35">I197-J197</f>
        <v>1.3440000000000509</v>
      </c>
      <c r="L197" s="645">
        <f t="shared" ref="L197:L203" si="36">K197/I197</f>
        <v>6.8528423489343465E-4</v>
      </c>
    </row>
    <row r="198" spans="2:14" s="425" customFormat="1" ht="15" customHeight="1" x14ac:dyDescent="0.25">
      <c r="B198" s="1483"/>
      <c r="C198" s="1625"/>
      <c r="D198" s="1446"/>
      <c r="E198" s="1626"/>
      <c r="F198" s="1689"/>
      <c r="G198" s="1443"/>
      <c r="H198" s="1170">
        <v>1009</v>
      </c>
      <c r="I198" s="643">
        <v>1105.8499999999999</v>
      </c>
      <c r="J198" s="643">
        <v>1103.3040000000001</v>
      </c>
      <c r="K198" s="644">
        <f t="shared" si="35"/>
        <v>2.5459999999998217</v>
      </c>
      <c r="L198" s="646">
        <f t="shared" si="36"/>
        <v>2.3023013971151802E-3</v>
      </c>
    </row>
    <row r="199" spans="2:14" s="425" customFormat="1" ht="15" customHeight="1" thickBot="1" x14ac:dyDescent="0.3">
      <c r="B199" s="1476"/>
      <c r="C199" s="1625"/>
      <c r="D199" s="1575"/>
      <c r="E199" s="1691"/>
      <c r="F199" s="1690"/>
      <c r="G199" s="1600"/>
      <c r="H199" s="1174">
        <v>1013</v>
      </c>
      <c r="I199" s="647">
        <v>4886.43</v>
      </c>
      <c r="J199" s="647">
        <v>4897.634</v>
      </c>
      <c r="K199" s="1025">
        <f t="shared" si="35"/>
        <v>-11.203999999999724</v>
      </c>
      <c r="L199" s="1184">
        <f t="shared" si="36"/>
        <v>-2.2928804873905331E-3</v>
      </c>
    </row>
    <row r="200" spans="2:14" ht="15" customHeight="1" x14ac:dyDescent="0.25">
      <c r="B200" s="1475" t="s">
        <v>300</v>
      </c>
      <c r="C200" s="1625"/>
      <c r="D200" s="1480" t="s">
        <v>116</v>
      </c>
      <c r="E200" s="1482">
        <v>44149</v>
      </c>
      <c r="F200" s="1692" t="s">
        <v>63</v>
      </c>
      <c r="G200" s="1442" t="s">
        <v>24</v>
      </c>
      <c r="H200" s="1171">
        <v>1005</v>
      </c>
      <c r="I200" s="1176">
        <v>1983.559</v>
      </c>
      <c r="J200" s="1176">
        <v>1995.124</v>
      </c>
      <c r="K200" s="650">
        <f>J200-I200</f>
        <v>11.565000000000055</v>
      </c>
      <c r="L200" s="645">
        <f>K200/J200</f>
        <v>5.7966321892774855E-3</v>
      </c>
    </row>
    <row r="201" spans="2:14" ht="15" customHeight="1" x14ac:dyDescent="0.25">
      <c r="B201" s="1483"/>
      <c r="C201" s="1625"/>
      <c r="D201" s="1446"/>
      <c r="E201" s="1626"/>
      <c r="F201" s="1689"/>
      <c r="G201" s="1443"/>
      <c r="H201" s="1170">
        <v>1008</v>
      </c>
      <c r="I201" s="643">
        <v>740.6</v>
      </c>
      <c r="J201" s="643">
        <v>735.91700000000003</v>
      </c>
      <c r="K201" s="1024">
        <f>J201-I201</f>
        <v>-4.6829999999999927</v>
      </c>
      <c r="L201" s="646">
        <f>K201/J201</f>
        <v>-6.3634893608925909E-3</v>
      </c>
    </row>
    <row r="202" spans="2:14" ht="15" customHeight="1" thickBot="1" x14ac:dyDescent="0.3">
      <c r="B202" s="1483"/>
      <c r="C202" s="1625"/>
      <c r="D202" s="1575"/>
      <c r="E202" s="1691"/>
      <c r="F202" s="1690"/>
      <c r="G202" s="1600"/>
      <c r="H202" s="1174" t="s">
        <v>25</v>
      </c>
      <c r="I202" s="647">
        <v>239.15</v>
      </c>
      <c r="J202" s="647">
        <v>239.15</v>
      </c>
      <c r="K202" s="648">
        <f t="shared" si="35"/>
        <v>0</v>
      </c>
      <c r="L202" s="649">
        <f t="shared" si="36"/>
        <v>0</v>
      </c>
    </row>
    <row r="203" spans="2:14" ht="39" customHeight="1" thickBot="1" x14ac:dyDescent="0.3">
      <c r="B203" s="1175" t="s">
        <v>210</v>
      </c>
      <c r="C203" s="1625"/>
      <c r="D203" s="1173" t="s">
        <v>109</v>
      </c>
      <c r="E203" s="1172" t="s">
        <v>515</v>
      </c>
      <c r="F203" s="1177" t="s">
        <v>514</v>
      </c>
      <c r="G203" s="1169" t="s">
        <v>24</v>
      </c>
      <c r="H203" s="1169">
        <v>1002</v>
      </c>
      <c r="I203" s="1191">
        <v>2009.47</v>
      </c>
      <c r="J203" s="1191">
        <v>1998.2159999999999</v>
      </c>
      <c r="K203" s="1189">
        <f t="shared" si="35"/>
        <v>11.254000000000133</v>
      </c>
      <c r="L203" s="1186">
        <f t="shared" si="36"/>
        <v>5.6004817190603157E-3</v>
      </c>
      <c r="N203" s="1187"/>
    </row>
    <row r="204" spans="2:14" ht="30.75" customHeight="1" x14ac:dyDescent="0.25">
      <c r="B204" s="1523" t="s">
        <v>210</v>
      </c>
      <c r="C204" s="1625"/>
      <c r="D204" s="1480" t="s">
        <v>109</v>
      </c>
      <c r="E204" s="1482" t="s">
        <v>516</v>
      </c>
      <c r="F204" s="1601" t="s">
        <v>517</v>
      </c>
      <c r="G204" s="1171" t="s">
        <v>260</v>
      </c>
      <c r="H204" s="1171">
        <v>1001</v>
      </c>
      <c r="I204" s="1194">
        <v>262.64999999999998</v>
      </c>
      <c r="J204" s="119">
        <v>262.64999999999998</v>
      </c>
      <c r="K204" s="650">
        <f>I204-J204</f>
        <v>0</v>
      </c>
      <c r="L204" s="645">
        <f>K204/I204</f>
        <v>0</v>
      </c>
    </row>
    <row r="205" spans="2:14" ht="30.75" customHeight="1" x14ac:dyDescent="0.25">
      <c r="B205" s="1524"/>
      <c r="C205" s="1625"/>
      <c r="D205" s="1446"/>
      <c r="E205" s="1626"/>
      <c r="F205" s="1602"/>
      <c r="G205" s="1170" t="s">
        <v>260</v>
      </c>
      <c r="H205" s="1170">
        <v>1007</v>
      </c>
      <c r="I205" s="1193">
        <f>4544.15-5.888</f>
        <v>4538.2619999999997</v>
      </c>
      <c r="J205" s="1192">
        <v>4546.1000000000004</v>
      </c>
      <c r="K205" s="1024">
        <f t="shared" ref="K205:K206" si="37">I205-J205</f>
        <v>-7.8380000000006476</v>
      </c>
      <c r="L205" s="831">
        <f t="shared" ref="L205:L206" si="38">K205/I205</f>
        <v>-1.7270928826940023E-3</v>
      </c>
      <c r="N205" s="1188"/>
    </row>
    <row r="206" spans="2:14" ht="30.75" customHeight="1" thickBot="1" x14ac:dyDescent="0.3">
      <c r="B206" s="1585"/>
      <c r="C206" s="1765"/>
      <c r="D206" s="1575"/>
      <c r="E206" s="1691"/>
      <c r="F206" s="1603"/>
      <c r="G206" s="1174" t="s">
        <v>260</v>
      </c>
      <c r="H206" s="1174">
        <v>1011</v>
      </c>
      <c r="I206" s="1195">
        <v>2174.3000000000002</v>
      </c>
      <c r="J206" s="1196">
        <v>2176.3879999999999</v>
      </c>
      <c r="K206" s="1025">
        <f t="shared" si="37"/>
        <v>-2.0879999999997381</v>
      </c>
      <c r="L206" s="1184">
        <f t="shared" si="38"/>
        <v>-9.6030906498631192E-4</v>
      </c>
      <c r="N206" s="1188"/>
    </row>
    <row r="207" spans="2:14" ht="16.5" customHeight="1" thickBot="1" x14ac:dyDescent="0.3">
      <c r="B207" s="1750" t="s">
        <v>242</v>
      </c>
      <c r="C207" s="1751"/>
      <c r="D207" s="1714"/>
      <c r="E207" s="1714"/>
      <c r="F207" s="1714"/>
      <c r="G207" s="1714"/>
      <c r="H207" s="1728"/>
      <c r="I207" s="412">
        <f>SUM(I197:I206)</f>
        <v>19901.500999999997</v>
      </c>
      <c r="J207" s="1190">
        <f>SUM(J197:J206)</f>
        <v>19914.368999999999</v>
      </c>
      <c r="K207" s="1185">
        <f>SUM(K197:K206)</f>
        <v>0.89599999999995816</v>
      </c>
      <c r="L207" s="886">
        <f>K207/I207</f>
        <v>4.5021729768018918E-5</v>
      </c>
    </row>
    <row r="208" spans="2:14" ht="15.75" thickBot="1" x14ac:dyDescent="0.3">
      <c r="B208" s="464"/>
      <c r="C208" s="465"/>
      <c r="D208" s="466"/>
      <c r="E208" s="467"/>
      <c r="F208" s="466"/>
      <c r="G208" s="466"/>
      <c r="H208" s="468"/>
      <c r="I208" s="326"/>
      <c r="J208" s="326"/>
      <c r="K208" s="352"/>
      <c r="L208" s="469"/>
      <c r="N208" s="1188"/>
    </row>
    <row r="209" spans="2:12 16384:16384" ht="135" customHeight="1" thickBot="1" x14ac:dyDescent="0.3">
      <c r="B209" s="1183" t="s">
        <v>507</v>
      </c>
      <c r="C209" s="1237" t="s">
        <v>321</v>
      </c>
      <c r="D209" s="1180" t="s">
        <v>109</v>
      </c>
      <c r="E209" s="1181" t="s">
        <v>518</v>
      </c>
      <c r="F209" s="1179" t="s">
        <v>131</v>
      </c>
      <c r="G209" s="1179" t="s">
        <v>260</v>
      </c>
      <c r="H209" s="1182">
        <v>1007</v>
      </c>
      <c r="I209" s="1238">
        <f>4759.02+5.014</f>
        <v>4764.0340000000006</v>
      </c>
      <c r="J209" s="1238">
        <v>4769.9219999999996</v>
      </c>
      <c r="K209" s="1239">
        <f>I209-J209</f>
        <v>-5.8879999999990105</v>
      </c>
      <c r="L209" s="1244">
        <f t="shared" ref="L209" si="39">K209/J209</f>
        <v>-1.2344017365481053E-3</v>
      </c>
      <c r="XFD209" s="187"/>
    </row>
    <row r="210" spans="2:12 16384:16384" ht="15.75" hidden="1" customHeight="1" thickBot="1" x14ac:dyDescent="0.3">
      <c r="B210" s="699"/>
      <c r="C210" s="450"/>
      <c r="D210" s="446"/>
      <c r="E210" s="447"/>
      <c r="F210" s="448"/>
      <c r="G210" s="448"/>
      <c r="H210" s="502"/>
      <c r="I210" s="172"/>
      <c r="J210" s="172"/>
      <c r="K210" s="172"/>
      <c r="L210" s="501"/>
    </row>
    <row r="211" spans="2:12 16384:16384" ht="15.75" hidden="1" customHeight="1" thickBot="1" x14ac:dyDescent="0.3">
      <c r="B211" s="699"/>
      <c r="C211" s="450"/>
      <c r="D211" s="446"/>
      <c r="E211" s="447"/>
      <c r="F211" s="448"/>
      <c r="G211" s="448"/>
      <c r="H211" s="234"/>
      <c r="I211" s="235"/>
      <c r="J211" s="235"/>
      <c r="K211" s="235"/>
      <c r="L211" s="848"/>
    </row>
    <row r="212" spans="2:12 16384:16384" s="425" customFormat="1" ht="15.75" thickBot="1" x14ac:dyDescent="0.3">
      <c r="B212" s="1469" t="s">
        <v>248</v>
      </c>
      <c r="C212" s="1470"/>
      <c r="D212" s="1470"/>
      <c r="E212" s="1470"/>
      <c r="F212" s="1470"/>
      <c r="G212" s="1470"/>
      <c r="H212" s="1757"/>
      <c r="I212" s="999">
        <f>SUM(I209:I209)</f>
        <v>4764.0340000000006</v>
      </c>
      <c r="J212" s="1240">
        <f>SUM(J209:J209)</f>
        <v>4769.9219999999996</v>
      </c>
      <c r="K212" s="1241">
        <f>SUM(K209:K209)</f>
        <v>-5.8879999999990105</v>
      </c>
      <c r="L212" s="1242">
        <f>K212/I212</f>
        <v>-1.2359273674367164E-3</v>
      </c>
    </row>
    <row r="213" spans="2:12 16384:16384" s="425" customFormat="1" x14ac:dyDescent="0.25"/>
    <row r="214" spans="2:12 16384:16384" s="425" customFormat="1" x14ac:dyDescent="0.25"/>
    <row r="215" spans="2:12 16384:16384" s="425" customFormat="1" x14ac:dyDescent="0.25">
      <c r="J215" s="1245"/>
      <c r="K215" s="1247"/>
      <c r="L215" s="1248"/>
    </row>
    <row r="216" spans="2:12 16384:16384" s="425" customFormat="1" x14ac:dyDescent="0.25">
      <c r="J216" s="1245"/>
      <c r="K216" s="1247"/>
      <c r="L216" s="1248"/>
    </row>
    <row r="217" spans="2:12 16384:16384" x14ac:dyDescent="0.25">
      <c r="J217" s="1246"/>
      <c r="K217" s="1247"/>
    </row>
  </sheetData>
  <mergeCells count="232">
    <mergeCell ref="B204:B206"/>
    <mergeCell ref="C197:C206"/>
    <mergeCell ref="D204:D206"/>
    <mergeCell ref="E204:E206"/>
    <mergeCell ref="F204:F206"/>
    <mergeCell ref="G200:G202"/>
    <mergeCell ref="G169:G172"/>
    <mergeCell ref="G144:G145"/>
    <mergeCell ref="B150:B153"/>
    <mergeCell ref="D150:D153"/>
    <mergeCell ref="E150:E153"/>
    <mergeCell ref="F150:F153"/>
    <mergeCell ref="G150:G153"/>
    <mergeCell ref="B197:B199"/>
    <mergeCell ref="D197:D199"/>
    <mergeCell ref="E197:E199"/>
    <mergeCell ref="F197:F199"/>
    <mergeCell ref="G197:G199"/>
    <mergeCell ref="C156:C172"/>
    <mergeCell ref="D156:D160"/>
    <mergeCell ref="E156:E160"/>
    <mergeCell ref="F156:F160"/>
    <mergeCell ref="B161:B168"/>
    <mergeCell ref="D161:D168"/>
    <mergeCell ref="D9:D13"/>
    <mergeCell ref="E9:E13"/>
    <mergeCell ref="F9:F13"/>
    <mergeCell ref="G36:G40"/>
    <mergeCell ref="C27:C41"/>
    <mergeCell ref="B20:H20"/>
    <mergeCell ref="G58:G59"/>
    <mergeCell ref="G60:G62"/>
    <mergeCell ref="F17:F19"/>
    <mergeCell ref="G17:G19"/>
    <mergeCell ref="B22:B24"/>
    <mergeCell ref="D22:D24"/>
    <mergeCell ref="E22:E24"/>
    <mergeCell ref="F22:F24"/>
    <mergeCell ref="B25:H25"/>
    <mergeCell ref="B36:B40"/>
    <mergeCell ref="D36:D40"/>
    <mergeCell ref="E36:E40"/>
    <mergeCell ref="F36:F40"/>
    <mergeCell ref="B27:B35"/>
    <mergeCell ref="D27:D35"/>
    <mergeCell ref="E27:E35"/>
    <mergeCell ref="F27:F35"/>
    <mergeCell ref="B48:B49"/>
    <mergeCell ref="D48:D49"/>
    <mergeCell ref="E48:E49"/>
    <mergeCell ref="F48:F49"/>
    <mergeCell ref="G48:G49"/>
    <mergeCell ref="C22:C24"/>
    <mergeCell ref="B2:L2"/>
    <mergeCell ref="B4:B7"/>
    <mergeCell ref="C4:C19"/>
    <mergeCell ref="D4:D7"/>
    <mergeCell ref="E4:E7"/>
    <mergeCell ref="F4:F7"/>
    <mergeCell ref="G4:G5"/>
    <mergeCell ref="G6:G7"/>
    <mergeCell ref="G11:G12"/>
    <mergeCell ref="B14:B16"/>
    <mergeCell ref="D14:D16"/>
    <mergeCell ref="E14:E16"/>
    <mergeCell ref="F14:F16"/>
    <mergeCell ref="G14:G15"/>
    <mergeCell ref="B17:B19"/>
    <mergeCell ref="D17:D19"/>
    <mergeCell ref="E17:E19"/>
    <mergeCell ref="B9:B13"/>
    <mergeCell ref="G30:G31"/>
    <mergeCell ref="G32:G34"/>
    <mergeCell ref="B42:H42"/>
    <mergeCell ref="B44:B47"/>
    <mergeCell ref="C44:C74"/>
    <mergeCell ref="D44:D47"/>
    <mergeCell ref="E44:E47"/>
    <mergeCell ref="F44:F47"/>
    <mergeCell ref="B69:B74"/>
    <mergeCell ref="D69:D74"/>
    <mergeCell ref="E69:E74"/>
    <mergeCell ref="F69:F74"/>
    <mergeCell ref="G44:G47"/>
    <mergeCell ref="B50:B56"/>
    <mergeCell ref="D50:D56"/>
    <mergeCell ref="E50:E56"/>
    <mergeCell ref="F50:F56"/>
    <mergeCell ref="G52:G53"/>
    <mergeCell ref="G55:G56"/>
    <mergeCell ref="B57:B62"/>
    <mergeCell ref="D57:D62"/>
    <mergeCell ref="E57:E62"/>
    <mergeCell ref="F57:F62"/>
    <mergeCell ref="D63:D65"/>
    <mergeCell ref="E66:E68"/>
    <mergeCell ref="B77:B83"/>
    <mergeCell ref="D77:D83"/>
    <mergeCell ref="E77:E83"/>
    <mergeCell ref="F77:F83"/>
    <mergeCell ref="C77:C93"/>
    <mergeCell ref="G77:G82"/>
    <mergeCell ref="E63:E65"/>
    <mergeCell ref="F63:F65"/>
    <mergeCell ref="B63:B65"/>
    <mergeCell ref="F88:F93"/>
    <mergeCell ref="B84:B87"/>
    <mergeCell ref="D84:D87"/>
    <mergeCell ref="E84:E87"/>
    <mergeCell ref="F84:F87"/>
    <mergeCell ref="B88:B93"/>
    <mergeCell ref="D88:D93"/>
    <mergeCell ref="E88:E93"/>
    <mergeCell ref="G84:G87"/>
    <mergeCell ref="G89:G91"/>
    <mergeCell ref="G63:G65"/>
    <mergeCell ref="G69:G71"/>
    <mergeCell ref="G72:G73"/>
    <mergeCell ref="B66:B68"/>
    <mergeCell ref="D66:D68"/>
    <mergeCell ref="G110:G111"/>
    <mergeCell ref="G96:G97"/>
    <mergeCell ref="B102:B103"/>
    <mergeCell ref="D102:D103"/>
    <mergeCell ref="E102:E103"/>
    <mergeCell ref="F102:F103"/>
    <mergeCell ref="G99:G100"/>
    <mergeCell ref="G104:G105"/>
    <mergeCell ref="G106:G107"/>
    <mergeCell ref="G102:G103"/>
    <mergeCell ref="O118:O122"/>
    <mergeCell ref="B118:B122"/>
    <mergeCell ref="C118:C136"/>
    <mergeCell ref="D118:D122"/>
    <mergeCell ref="E118:E122"/>
    <mergeCell ref="F118:F122"/>
    <mergeCell ref="N118:N122"/>
    <mergeCell ref="G121:G122"/>
    <mergeCell ref="B123:B125"/>
    <mergeCell ref="D123:D125"/>
    <mergeCell ref="E123:E125"/>
    <mergeCell ref="F123:F125"/>
    <mergeCell ref="G123:G125"/>
    <mergeCell ref="B126:B133"/>
    <mergeCell ref="D126:D133"/>
    <mergeCell ref="E126:E133"/>
    <mergeCell ref="F126:F133"/>
    <mergeCell ref="G126:G128"/>
    <mergeCell ref="G130:G132"/>
    <mergeCell ref="B134:B136"/>
    <mergeCell ref="D134:D136"/>
    <mergeCell ref="E134:E136"/>
    <mergeCell ref="F134:F136"/>
    <mergeCell ref="G134:G136"/>
    <mergeCell ref="B212:H212"/>
    <mergeCell ref="B207:H207"/>
    <mergeCell ref="B200:B202"/>
    <mergeCell ref="D200:D202"/>
    <mergeCell ref="E200:E202"/>
    <mergeCell ref="F200:F202"/>
    <mergeCell ref="B195:H195"/>
    <mergeCell ref="B175:B178"/>
    <mergeCell ref="B137:H137"/>
    <mergeCell ref="B142:B143"/>
    <mergeCell ref="C139:C153"/>
    <mergeCell ref="D142:D143"/>
    <mergeCell ref="E142:E143"/>
    <mergeCell ref="F142:F143"/>
    <mergeCell ref="B139:B141"/>
    <mergeCell ref="D139:D141"/>
    <mergeCell ref="E139:E141"/>
    <mergeCell ref="F139:F141"/>
    <mergeCell ref="B146:B147"/>
    <mergeCell ref="D146:D147"/>
    <mergeCell ref="E146:E147"/>
    <mergeCell ref="F146:F147"/>
    <mergeCell ref="B148:B149"/>
    <mergeCell ref="D148:D149"/>
    <mergeCell ref="B185:B186"/>
    <mergeCell ref="D185:D186"/>
    <mergeCell ref="E185:E186"/>
    <mergeCell ref="F185:F186"/>
    <mergeCell ref="E161:E168"/>
    <mergeCell ref="B169:B172"/>
    <mergeCell ref="D169:D172"/>
    <mergeCell ref="E169:E172"/>
    <mergeCell ref="F169:F172"/>
    <mergeCell ref="D175:D178"/>
    <mergeCell ref="E175:E178"/>
    <mergeCell ref="F175:F178"/>
    <mergeCell ref="B181:B184"/>
    <mergeCell ref="D181:D184"/>
    <mergeCell ref="E181:E184"/>
    <mergeCell ref="F181:F184"/>
    <mergeCell ref="B173:H173"/>
    <mergeCell ref="G181:G184"/>
    <mergeCell ref="D144:D145"/>
    <mergeCell ref="E144:E145"/>
    <mergeCell ref="F144:F145"/>
    <mergeCell ref="F112:F114"/>
    <mergeCell ref="G112:G114"/>
    <mergeCell ref="F161:F168"/>
    <mergeCell ref="B154:H154"/>
    <mergeCell ref="B156:B160"/>
    <mergeCell ref="D112:D114"/>
    <mergeCell ref="E112:E114"/>
    <mergeCell ref="E148:E149"/>
    <mergeCell ref="F148:F149"/>
    <mergeCell ref="F66:F68"/>
    <mergeCell ref="G66:G68"/>
    <mergeCell ref="B75:H75"/>
    <mergeCell ref="G187:G189"/>
    <mergeCell ref="C181:C194"/>
    <mergeCell ref="B187:B194"/>
    <mergeCell ref="D187:D194"/>
    <mergeCell ref="E187:E194"/>
    <mergeCell ref="F187:F194"/>
    <mergeCell ref="B116:H116"/>
    <mergeCell ref="B94:H94"/>
    <mergeCell ref="B96:B101"/>
    <mergeCell ref="C96:C115"/>
    <mergeCell ref="D96:D101"/>
    <mergeCell ref="E96:E101"/>
    <mergeCell ref="F96:F101"/>
    <mergeCell ref="B104:B111"/>
    <mergeCell ref="D104:D111"/>
    <mergeCell ref="E104:E111"/>
    <mergeCell ref="F104:F111"/>
    <mergeCell ref="B112:B114"/>
    <mergeCell ref="G146:G147"/>
    <mergeCell ref="G142:G143"/>
    <mergeCell ref="B144:B145"/>
  </mergeCells>
  <pageMargins left="0.7" right="0.7" top="0.75" bottom="0.75" header="0.3" footer="0.3"/>
  <pageSetup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49A08-E4B6-4518-B9E0-6B71AEBD234F}">
  <dimension ref="B1:XFD222"/>
  <sheetViews>
    <sheetView tabSelected="1" zoomScaleNormal="100" workbookViewId="0">
      <pane xSplit="12" ySplit="3" topLeftCell="M91" activePane="bottomRight" state="frozen"/>
      <selection pane="topRight" activeCell="L1" sqref="L1"/>
      <selection pane="bottomLeft" activeCell="A3" sqref="A3"/>
      <selection pane="bottomRight" activeCell="M95" sqref="M95"/>
    </sheetView>
  </sheetViews>
  <sheetFormatPr baseColWidth="10" defaultRowHeight="15" x14ac:dyDescent="0.25"/>
  <cols>
    <col min="1" max="1" width="3.28515625" customWidth="1"/>
    <col min="2" max="2" width="16.85546875" customWidth="1"/>
    <col min="3" max="3" width="12" customWidth="1"/>
    <col min="4" max="4" width="12.42578125" customWidth="1"/>
    <col min="6" max="6" width="20.85546875" customWidth="1"/>
    <col min="7" max="7" width="17.7109375" bestFit="1" customWidth="1"/>
    <col min="8" max="8" width="15.5703125" bestFit="1" customWidth="1"/>
    <col min="9" max="9" width="14.42578125" customWidth="1"/>
    <col min="10" max="10" width="13.140625" customWidth="1"/>
    <col min="11" max="11" width="14" customWidth="1"/>
  </cols>
  <sheetData>
    <row r="1" spans="2:12" ht="15.75" thickBot="1" x14ac:dyDescent="0.3"/>
    <row r="2" spans="2:12" ht="27" customHeight="1" thickBot="1" x14ac:dyDescent="0.3">
      <c r="B2" s="1409" t="s">
        <v>477</v>
      </c>
      <c r="C2" s="1410"/>
      <c r="D2" s="1410"/>
      <c r="E2" s="1410"/>
      <c r="F2" s="1410"/>
      <c r="G2" s="1410"/>
      <c r="H2" s="1410"/>
      <c r="I2" s="1410"/>
      <c r="J2" s="1410"/>
      <c r="K2" s="1410"/>
      <c r="L2" s="1411"/>
    </row>
    <row r="3" spans="2:12" ht="47.25" customHeight="1" thickBot="1" x14ac:dyDescent="0.3">
      <c r="B3" s="110" t="s">
        <v>103</v>
      </c>
      <c r="C3" s="111" t="s">
        <v>2</v>
      </c>
      <c r="D3" s="111" t="s">
        <v>108</v>
      </c>
      <c r="E3" s="112" t="s">
        <v>107</v>
      </c>
      <c r="F3" s="112" t="s">
        <v>4</v>
      </c>
      <c r="G3" s="112" t="s">
        <v>5</v>
      </c>
      <c r="H3" s="112" t="s">
        <v>7</v>
      </c>
      <c r="I3" s="113" t="s">
        <v>105</v>
      </c>
      <c r="J3" s="113" t="s">
        <v>104</v>
      </c>
      <c r="K3" s="113" t="s">
        <v>106</v>
      </c>
      <c r="L3" s="114" t="s">
        <v>11</v>
      </c>
    </row>
    <row r="4" spans="2:12" ht="15.75" customHeight="1" x14ac:dyDescent="0.25">
      <c r="B4" s="1701" t="s">
        <v>210</v>
      </c>
      <c r="C4" s="1768" t="s">
        <v>97</v>
      </c>
      <c r="D4" s="1771" t="s">
        <v>109</v>
      </c>
      <c r="E4" s="1771" t="s">
        <v>520</v>
      </c>
      <c r="F4" s="1707" t="s">
        <v>360</v>
      </c>
      <c r="G4" s="1707" t="s">
        <v>24</v>
      </c>
      <c r="H4" s="1235">
        <v>1009</v>
      </c>
      <c r="I4" s="889">
        <v>1543.24</v>
      </c>
      <c r="J4" s="889">
        <v>1543.9059999999999</v>
      </c>
      <c r="K4" s="909">
        <f>I4-J4</f>
        <v>-0.66599999999993997</v>
      </c>
      <c r="L4" s="977">
        <f>K4/J4</f>
        <v>-4.3137341263000469E-4</v>
      </c>
    </row>
    <row r="5" spans="2:12" ht="15.75" customHeight="1" x14ac:dyDescent="0.25">
      <c r="B5" s="1702"/>
      <c r="C5" s="1769"/>
      <c r="D5" s="1772"/>
      <c r="E5" s="1772"/>
      <c r="F5" s="1708"/>
      <c r="G5" s="1708"/>
      <c r="H5" s="1218">
        <v>1011</v>
      </c>
      <c r="I5" s="126">
        <v>2697.43</v>
      </c>
      <c r="J5" s="126">
        <v>2692.59</v>
      </c>
      <c r="K5" s="369">
        <f>I5-J5</f>
        <v>4.8399999999996908</v>
      </c>
      <c r="L5" s="122">
        <f>K5/J5</f>
        <v>1.7975258022943303E-3</v>
      </c>
    </row>
    <row r="6" spans="2:12" ht="15" customHeight="1" thickBot="1" x14ac:dyDescent="0.3">
      <c r="B6" s="1703"/>
      <c r="C6" s="1769"/>
      <c r="D6" s="1773"/>
      <c r="E6" s="1773"/>
      <c r="F6" s="1709"/>
      <c r="G6" s="1709"/>
      <c r="H6" s="1219">
        <v>1013</v>
      </c>
      <c r="I6" s="292">
        <v>4967.2299999999996</v>
      </c>
      <c r="J6" s="292">
        <v>4971.2749999999996</v>
      </c>
      <c r="K6" s="189">
        <f>I6-J6</f>
        <v>-4.0450000000000728</v>
      </c>
      <c r="L6" s="563">
        <f>K6/J6</f>
        <v>-8.1367456034922092E-4</v>
      </c>
    </row>
    <row r="7" spans="2:12" ht="36" customHeight="1" thickBot="1" x14ac:dyDescent="0.3">
      <c r="B7" s="1236" t="s">
        <v>210</v>
      </c>
      <c r="C7" s="1769"/>
      <c r="D7" s="1263" t="s">
        <v>109</v>
      </c>
      <c r="E7" s="1264" t="s">
        <v>521</v>
      </c>
      <c r="F7" s="1264" t="s">
        <v>154</v>
      </c>
      <c r="G7" s="1264" t="s">
        <v>24</v>
      </c>
      <c r="H7" s="1264">
        <v>1002</v>
      </c>
      <c r="I7" s="1265">
        <v>1990.36</v>
      </c>
      <c r="J7" s="1265">
        <v>1992.8520000000001</v>
      </c>
      <c r="K7" s="1025">
        <f>I7-J7</f>
        <v>-2.4920000000001892</v>
      </c>
      <c r="L7" s="1112">
        <f>K7/J7</f>
        <v>-1.250469176838114E-3</v>
      </c>
    </row>
    <row r="8" spans="2:12" ht="15.75" customHeight="1" x14ac:dyDescent="0.25">
      <c r="B8" s="1684" t="s">
        <v>235</v>
      </c>
      <c r="C8" s="1769"/>
      <c r="D8" s="1387" t="s">
        <v>116</v>
      </c>
      <c r="E8" s="1495">
        <v>44224</v>
      </c>
      <c r="F8" s="1393" t="s">
        <v>131</v>
      </c>
      <c r="G8" s="1235" t="s">
        <v>24</v>
      </c>
      <c r="H8" s="1235">
        <v>1005</v>
      </c>
      <c r="I8" s="889">
        <v>2390.56</v>
      </c>
      <c r="J8" s="889">
        <v>2390.56</v>
      </c>
      <c r="K8" s="245">
        <f>J8-I8</f>
        <v>0</v>
      </c>
      <c r="L8" s="757">
        <f>K8/I8</f>
        <v>0</v>
      </c>
    </row>
    <row r="9" spans="2:12" ht="15.75" customHeight="1" x14ac:dyDescent="0.25">
      <c r="B9" s="1685"/>
      <c r="C9" s="1769"/>
      <c r="D9" s="1388"/>
      <c r="E9" s="1576"/>
      <c r="F9" s="1394"/>
      <c r="G9" s="1218" t="s">
        <v>23</v>
      </c>
      <c r="H9" s="1218">
        <v>1004</v>
      </c>
      <c r="I9" s="126">
        <v>501.6</v>
      </c>
      <c r="J9" s="126">
        <v>501.6</v>
      </c>
      <c r="K9" s="369">
        <f t="shared" ref="K9:K10" si="0">J9-I9</f>
        <v>0</v>
      </c>
      <c r="L9" s="560">
        <f t="shared" ref="L9:L10" si="1">K9/I9</f>
        <v>0</v>
      </c>
    </row>
    <row r="10" spans="2:12" ht="15.75" customHeight="1" thickBot="1" x14ac:dyDescent="0.3">
      <c r="B10" s="1685"/>
      <c r="C10" s="1769"/>
      <c r="D10" s="1414"/>
      <c r="E10" s="1577"/>
      <c r="F10" s="1419"/>
      <c r="G10" s="1219" t="s">
        <v>24</v>
      </c>
      <c r="H10" s="1219">
        <v>1009</v>
      </c>
      <c r="I10" s="292">
        <v>1522.52</v>
      </c>
      <c r="J10" s="292">
        <v>1520.7909999999999</v>
      </c>
      <c r="K10" s="189">
        <f t="shared" si="0"/>
        <v>-1.7290000000000418</v>
      </c>
      <c r="L10" s="563">
        <f t="shared" si="1"/>
        <v>-1.1356172661114742E-3</v>
      </c>
    </row>
    <row r="11" spans="2:12" ht="15" customHeight="1" x14ac:dyDescent="0.25">
      <c r="B11" s="1684" t="s">
        <v>210</v>
      </c>
      <c r="C11" s="1769"/>
      <c r="D11" s="1595" t="s">
        <v>109</v>
      </c>
      <c r="E11" s="1696" t="s">
        <v>519</v>
      </c>
      <c r="F11" s="1372" t="s">
        <v>289</v>
      </c>
      <c r="G11" s="1570" t="s">
        <v>24</v>
      </c>
      <c r="H11" s="1225">
        <v>1002</v>
      </c>
      <c r="I11" s="1261">
        <v>2165.35</v>
      </c>
      <c r="J11" s="1261">
        <v>2165.498</v>
      </c>
      <c r="K11" s="1262">
        <f>I11-J11</f>
        <v>-0.14800000000013824</v>
      </c>
      <c r="L11" s="1111">
        <f>K11/J11</f>
        <v>-6.8344556309974996E-5</v>
      </c>
    </row>
    <row r="12" spans="2:12" ht="15" customHeight="1" thickBot="1" x14ac:dyDescent="0.3">
      <c r="B12" s="1686"/>
      <c r="C12" s="1770"/>
      <c r="D12" s="1670"/>
      <c r="E12" s="1577"/>
      <c r="F12" s="1419"/>
      <c r="G12" s="1423"/>
      <c r="H12" s="1219">
        <v>1013</v>
      </c>
      <c r="I12" s="1260">
        <v>3355.92</v>
      </c>
      <c r="J12" s="1260">
        <v>3355.4569999999999</v>
      </c>
      <c r="K12" s="533">
        <f>I12-J12</f>
        <v>0.46300000000019281</v>
      </c>
      <c r="L12" s="595">
        <f>K12/J12</f>
        <v>1.3798418516470121E-4</v>
      </c>
    </row>
    <row r="13" spans="2:12" ht="15.75" thickBot="1" x14ac:dyDescent="0.3">
      <c r="B13" s="1538" t="s">
        <v>122</v>
      </c>
      <c r="C13" s="1539"/>
      <c r="D13" s="1539"/>
      <c r="E13" s="1539"/>
      <c r="F13" s="1539"/>
      <c r="G13" s="1539"/>
      <c r="H13" s="1540"/>
      <c r="I13" s="290">
        <f>SUM(I4:I12)</f>
        <v>21134.21</v>
      </c>
      <c r="J13" s="291">
        <f>SUM(J4:J12)</f>
        <v>21134.528999999999</v>
      </c>
      <c r="K13" s="1266">
        <f>SUM(K4:K12)</f>
        <v>-3.7770000000004984</v>
      </c>
      <c r="L13" s="1267">
        <f>K13/I13</f>
        <v>-1.7871498390526538E-4</v>
      </c>
    </row>
    <row r="14" spans="2:12" s="1234" customFormat="1" ht="15.75" customHeight="1" thickBot="1" x14ac:dyDescent="0.3">
      <c r="B14" s="1211"/>
      <c r="C14" s="1227"/>
      <c r="D14" s="1227"/>
      <c r="E14" s="1227"/>
      <c r="F14" s="1227"/>
      <c r="G14" s="1227"/>
      <c r="H14" s="1227"/>
      <c r="I14" s="718"/>
      <c r="J14" s="719"/>
      <c r="K14" s="720"/>
      <c r="L14" s="721"/>
    </row>
    <row r="15" spans="2:12" ht="30" customHeight="1" thickBot="1" x14ac:dyDescent="0.3">
      <c r="B15" s="480" t="s">
        <v>300</v>
      </c>
      <c r="C15" s="1532" t="s">
        <v>16</v>
      </c>
      <c r="D15" s="1255" t="s">
        <v>116</v>
      </c>
      <c r="E15" s="1256">
        <v>44236</v>
      </c>
      <c r="F15" s="1249" t="s">
        <v>222</v>
      </c>
      <c r="G15" s="1249" t="s">
        <v>24</v>
      </c>
      <c r="H15" s="1259">
        <v>1005</v>
      </c>
      <c r="I15" s="1279">
        <v>1719.711</v>
      </c>
      <c r="J15" s="1279">
        <v>1724.2529999999999</v>
      </c>
      <c r="K15" s="833">
        <f>J15-I15</f>
        <v>4.5419999999999163</v>
      </c>
      <c r="L15" s="1280">
        <f>K15/I15</f>
        <v>2.6411414476036474E-3</v>
      </c>
    </row>
    <row r="16" spans="2:12" ht="15" customHeight="1" x14ac:dyDescent="0.25">
      <c r="B16" s="1475" t="s">
        <v>264</v>
      </c>
      <c r="C16" s="1533"/>
      <c r="D16" s="1493" t="s">
        <v>116</v>
      </c>
      <c r="E16" s="1495">
        <v>44244</v>
      </c>
      <c r="F16" s="1393" t="s">
        <v>154</v>
      </c>
      <c r="G16" s="1393" t="s">
        <v>459</v>
      </c>
      <c r="H16" s="1258">
        <v>1005</v>
      </c>
      <c r="I16" s="159">
        <v>2528.42</v>
      </c>
      <c r="J16" s="159">
        <v>2525.98</v>
      </c>
      <c r="K16" s="834">
        <f t="shared" ref="K16:K22" si="2">J16-I16</f>
        <v>-2.4400000000000546</v>
      </c>
      <c r="L16" s="1284">
        <f t="shared" ref="L16:L22" si="3">K16/I16</f>
        <v>-9.6502954414221312E-4</v>
      </c>
    </row>
    <row r="17" spans="2:15" ht="15" customHeight="1" x14ac:dyDescent="0.25">
      <c r="B17" s="1483"/>
      <c r="C17" s="1533"/>
      <c r="D17" s="1528"/>
      <c r="E17" s="1542"/>
      <c r="F17" s="1431"/>
      <c r="G17" s="1394"/>
      <c r="H17" s="1252">
        <v>1002</v>
      </c>
      <c r="I17" s="160">
        <v>609.54</v>
      </c>
      <c r="J17" s="160">
        <v>609.15800000000002</v>
      </c>
      <c r="K17" s="1024">
        <f t="shared" si="2"/>
        <v>-0.38199999999994816</v>
      </c>
      <c r="L17" s="1285">
        <f t="shared" si="3"/>
        <v>-6.2670210322529802E-4</v>
      </c>
    </row>
    <row r="18" spans="2:15" ht="15" customHeight="1" thickBot="1" x14ac:dyDescent="0.3">
      <c r="B18" s="1476"/>
      <c r="C18" s="1533"/>
      <c r="D18" s="1515"/>
      <c r="E18" s="1577"/>
      <c r="F18" s="1419"/>
      <c r="G18" s="1251" t="s">
        <v>458</v>
      </c>
      <c r="H18" s="1253">
        <v>1011</v>
      </c>
      <c r="I18" s="161">
        <v>992.65</v>
      </c>
      <c r="J18" s="161">
        <v>989.09900000000005</v>
      </c>
      <c r="K18" s="1025">
        <f t="shared" si="2"/>
        <v>-3.5509999999999309</v>
      </c>
      <c r="L18" s="1286">
        <f t="shared" si="3"/>
        <v>-3.5772931043166582E-3</v>
      </c>
    </row>
    <row r="19" spans="2:15" ht="15" customHeight="1" x14ac:dyDescent="0.25">
      <c r="B19" s="1475" t="s">
        <v>435</v>
      </c>
      <c r="C19" s="1533"/>
      <c r="D19" s="1527" t="s">
        <v>109</v>
      </c>
      <c r="E19" s="1541" t="s">
        <v>522</v>
      </c>
      <c r="F19" s="1371" t="s">
        <v>523</v>
      </c>
      <c r="G19" s="1371" t="s">
        <v>260</v>
      </c>
      <c r="H19" s="1258">
        <v>1001</v>
      </c>
      <c r="I19" s="159">
        <v>1075.5899999999999</v>
      </c>
      <c r="J19" s="159">
        <v>1074.8869999999999</v>
      </c>
      <c r="K19" s="650">
        <f>I19-J19</f>
        <v>0.70299999999997453</v>
      </c>
      <c r="L19" s="1254">
        <f t="shared" si="3"/>
        <v>6.5359477124180649E-4</v>
      </c>
    </row>
    <row r="20" spans="2:15" ht="24.75" customHeight="1" thickBot="1" x14ac:dyDescent="0.3">
      <c r="B20" s="1476"/>
      <c r="C20" s="1533"/>
      <c r="D20" s="1529"/>
      <c r="E20" s="1543"/>
      <c r="F20" s="1546"/>
      <c r="G20" s="1546"/>
      <c r="H20" s="1253">
        <v>1007</v>
      </c>
      <c r="I20" s="647">
        <v>3914.55</v>
      </c>
      <c r="J20" s="533">
        <v>3921.3420000000001</v>
      </c>
      <c r="K20" s="1025">
        <f>I20-J20</f>
        <v>-6.7919999999999163</v>
      </c>
      <c r="L20" s="1286">
        <f t="shared" si="3"/>
        <v>-1.7350653331800376E-3</v>
      </c>
    </row>
    <row r="21" spans="2:15" ht="15" customHeight="1" x14ac:dyDescent="0.25">
      <c r="B21" s="1475" t="s">
        <v>300</v>
      </c>
      <c r="C21" s="1533"/>
      <c r="D21" s="1641" t="s">
        <v>116</v>
      </c>
      <c r="E21" s="1696">
        <v>44255</v>
      </c>
      <c r="F21" s="1372" t="s">
        <v>330</v>
      </c>
      <c r="G21" s="1250" t="s">
        <v>506</v>
      </c>
      <c r="H21" s="1257">
        <v>1005</v>
      </c>
      <c r="I21" s="172">
        <v>1200.2439999999999</v>
      </c>
      <c r="J21" s="172">
        <v>1200.2439999999999</v>
      </c>
      <c r="K21" s="1282">
        <f t="shared" si="2"/>
        <v>0</v>
      </c>
      <c r="L21" s="1283">
        <f t="shared" si="3"/>
        <v>0</v>
      </c>
    </row>
    <row r="22" spans="2:15" ht="15" customHeight="1" thickBot="1" x14ac:dyDescent="0.3">
      <c r="B22" s="1476"/>
      <c r="C22" s="1534"/>
      <c r="D22" s="1515"/>
      <c r="E22" s="1577"/>
      <c r="F22" s="1419"/>
      <c r="G22" s="1251" t="s">
        <v>23</v>
      </c>
      <c r="H22" s="1253">
        <v>1004</v>
      </c>
      <c r="I22" s="161">
        <v>1000.3869999999999</v>
      </c>
      <c r="J22" s="161">
        <v>1000.3869999999999</v>
      </c>
      <c r="K22" s="648">
        <f t="shared" si="2"/>
        <v>0</v>
      </c>
      <c r="L22" s="1281">
        <f t="shared" si="3"/>
        <v>0</v>
      </c>
    </row>
    <row r="23" spans="2:15" ht="15.75" thickBot="1" x14ac:dyDescent="0.3">
      <c r="B23" s="1538" t="s">
        <v>129</v>
      </c>
      <c r="C23" s="1539"/>
      <c r="D23" s="1539"/>
      <c r="E23" s="1539"/>
      <c r="F23" s="1539"/>
      <c r="G23" s="1539"/>
      <c r="H23" s="1540"/>
      <c r="I23" s="910">
        <f>SUM(I15:I22)</f>
        <v>13041.092000000001</v>
      </c>
      <c r="J23" s="910">
        <f>SUM(J15:J22)</f>
        <v>13045.350000000002</v>
      </c>
      <c r="K23" s="309">
        <f>SUM(K15:K22)</f>
        <v>-7.9199999999999591</v>
      </c>
      <c r="L23" s="1325">
        <f>K23/I23</f>
        <v>-6.0731110554238551E-4</v>
      </c>
    </row>
    <row r="24" spans="2:15" ht="12.75" customHeight="1" thickBot="1" x14ac:dyDescent="0.3">
      <c r="K24" s="299"/>
    </row>
    <row r="25" spans="2:15" ht="20.25" customHeight="1" x14ac:dyDescent="0.25">
      <c r="B25" s="1554" t="s">
        <v>358</v>
      </c>
      <c r="C25" s="1761" t="s">
        <v>17</v>
      </c>
      <c r="D25" s="1669" t="s">
        <v>116</v>
      </c>
      <c r="E25" s="1420">
        <v>44259</v>
      </c>
      <c r="F25" s="1648" t="s">
        <v>524</v>
      </c>
      <c r="G25" s="1278" t="s">
        <v>425</v>
      </c>
      <c r="H25" s="1278">
        <v>1011</v>
      </c>
      <c r="I25" s="1084">
        <v>990.91</v>
      </c>
      <c r="J25" s="1084">
        <v>988.00199999999995</v>
      </c>
      <c r="K25" s="413">
        <f>J25-I25</f>
        <v>-2.9080000000000155</v>
      </c>
      <c r="L25" s="121">
        <f>K25/I25</f>
        <v>-2.9346762067190921E-3</v>
      </c>
    </row>
    <row r="26" spans="2:15" ht="14.25" customHeight="1" x14ac:dyDescent="0.25">
      <c r="B26" s="1555"/>
      <c r="C26" s="1762"/>
      <c r="D26" s="1522"/>
      <c r="E26" s="1422"/>
      <c r="F26" s="1421"/>
      <c r="G26" s="1421" t="s">
        <v>24</v>
      </c>
      <c r="H26" s="1272">
        <v>1002</v>
      </c>
      <c r="I26" s="1085">
        <v>2019.67</v>
      </c>
      <c r="J26" s="1085">
        <v>2016.4269999999999</v>
      </c>
      <c r="K26" s="401">
        <f>J26-I26</f>
        <v>-3.2430000000001655</v>
      </c>
      <c r="L26" s="122">
        <f>K26/I26</f>
        <v>-1.6057078631658466E-3</v>
      </c>
    </row>
    <row r="27" spans="2:15" ht="13.5" customHeight="1" x14ac:dyDescent="0.25">
      <c r="B27" s="1555"/>
      <c r="C27" s="1762"/>
      <c r="D27" s="1522"/>
      <c r="E27" s="1422"/>
      <c r="F27" s="1421"/>
      <c r="G27" s="1421"/>
      <c r="H27" s="1272">
        <v>1005</v>
      </c>
      <c r="I27" s="1085">
        <v>2042.6489999999999</v>
      </c>
      <c r="J27" s="1085">
        <v>2042.6489999999999</v>
      </c>
      <c r="K27" s="401">
        <f t="shared" ref="K27:K42" si="4">J27-I27</f>
        <v>0</v>
      </c>
      <c r="L27" s="122">
        <f t="shared" ref="L27:L42" si="5">K27/I27</f>
        <v>0</v>
      </c>
    </row>
    <row r="28" spans="2:15" ht="13.5" customHeight="1" x14ac:dyDescent="0.25">
      <c r="B28" s="1555"/>
      <c r="C28" s="1762"/>
      <c r="D28" s="1522"/>
      <c r="E28" s="1422"/>
      <c r="F28" s="1421"/>
      <c r="G28" s="1421"/>
      <c r="H28" s="1272">
        <v>1008</v>
      </c>
      <c r="I28" s="1085">
        <v>2940.81</v>
      </c>
      <c r="J28" s="1085">
        <v>2917.9870000000001</v>
      </c>
      <c r="K28" s="401">
        <f t="shared" si="4"/>
        <v>-22.822999999999865</v>
      </c>
      <c r="L28" s="122">
        <f t="shared" si="5"/>
        <v>-7.7607869940594142E-3</v>
      </c>
    </row>
    <row r="29" spans="2:15" ht="13.5" customHeight="1" x14ac:dyDescent="0.25">
      <c r="B29" s="1555"/>
      <c r="C29" s="1762"/>
      <c r="D29" s="1522"/>
      <c r="E29" s="1422"/>
      <c r="F29" s="1421"/>
      <c r="G29" s="1272" t="s">
        <v>23</v>
      </c>
      <c r="H29" s="1272">
        <v>1004</v>
      </c>
      <c r="I29" s="1085">
        <v>1699.587</v>
      </c>
      <c r="J29" s="1085">
        <v>1699.587</v>
      </c>
      <c r="K29" s="401">
        <f t="shared" si="4"/>
        <v>0</v>
      </c>
      <c r="L29" s="122">
        <f t="shared" si="5"/>
        <v>0</v>
      </c>
    </row>
    <row r="30" spans="2:15" ht="13.5" customHeight="1" thickBot="1" x14ac:dyDescent="0.3">
      <c r="B30" s="1555"/>
      <c r="C30" s="1762"/>
      <c r="D30" s="1767"/>
      <c r="E30" s="1369"/>
      <c r="F30" s="1568"/>
      <c r="G30" s="1276" t="s">
        <v>470</v>
      </c>
      <c r="H30" s="1276">
        <v>1006</v>
      </c>
      <c r="I30" s="1296">
        <v>490.33</v>
      </c>
      <c r="J30" s="1296">
        <v>491.01600000000002</v>
      </c>
      <c r="K30" s="1297">
        <f t="shared" si="4"/>
        <v>0.68600000000003547</v>
      </c>
      <c r="L30" s="236">
        <f t="shared" si="5"/>
        <v>1.3990577774152825E-3</v>
      </c>
    </row>
    <row r="31" spans="2:15" ht="15.75" customHeight="1" x14ac:dyDescent="0.25">
      <c r="B31" s="1475" t="s">
        <v>358</v>
      </c>
      <c r="C31" s="1762"/>
      <c r="D31" s="1669" t="s">
        <v>116</v>
      </c>
      <c r="E31" s="1495">
        <v>44267</v>
      </c>
      <c r="F31" s="1678" t="s">
        <v>525</v>
      </c>
      <c r="G31" s="1271" t="s">
        <v>24</v>
      </c>
      <c r="H31" s="773">
        <v>1005</v>
      </c>
      <c r="I31" s="1084">
        <v>3997.11</v>
      </c>
      <c r="J31" s="1084">
        <v>3997.11</v>
      </c>
      <c r="K31" s="555">
        <f t="shared" si="4"/>
        <v>0</v>
      </c>
      <c r="L31" s="121">
        <f t="shared" si="5"/>
        <v>0</v>
      </c>
      <c r="N31" s="326"/>
      <c r="O31" s="326"/>
    </row>
    <row r="32" spans="2:15" ht="15.75" customHeight="1" x14ac:dyDescent="0.25">
      <c r="B32" s="1483"/>
      <c r="C32" s="1762"/>
      <c r="D32" s="1522"/>
      <c r="E32" s="1576"/>
      <c r="F32" s="1676"/>
      <c r="G32" s="1270" t="s">
        <v>23</v>
      </c>
      <c r="H32" s="774">
        <v>1004</v>
      </c>
      <c r="I32" s="1085">
        <v>450.02100000000002</v>
      </c>
      <c r="J32" s="1085">
        <v>450.02100000000002</v>
      </c>
      <c r="K32" s="554">
        <f t="shared" si="4"/>
        <v>0</v>
      </c>
      <c r="L32" s="122">
        <f t="shared" si="5"/>
        <v>0</v>
      </c>
      <c r="N32" s="326"/>
      <c r="O32" s="326"/>
    </row>
    <row r="33" spans="2:15" ht="15.75" customHeight="1" x14ac:dyDescent="0.25">
      <c r="B33" s="1483"/>
      <c r="C33" s="1762"/>
      <c r="D33" s="1522"/>
      <c r="E33" s="1576"/>
      <c r="F33" s="1676"/>
      <c r="G33" s="1449" t="s">
        <v>23</v>
      </c>
      <c r="H33" s="774">
        <v>1003</v>
      </c>
      <c r="I33" s="1085">
        <v>323.25099999999998</v>
      </c>
      <c r="J33" s="1085">
        <v>323.25099999999998</v>
      </c>
      <c r="K33" s="554">
        <f t="shared" si="4"/>
        <v>0</v>
      </c>
      <c r="L33" s="122">
        <f t="shared" si="5"/>
        <v>0</v>
      </c>
      <c r="N33" s="326"/>
      <c r="O33" s="326"/>
    </row>
    <row r="34" spans="2:15" ht="15.75" thickBot="1" x14ac:dyDescent="0.3">
      <c r="B34" s="1483"/>
      <c r="C34" s="1762"/>
      <c r="D34" s="1767"/>
      <c r="E34" s="1496"/>
      <c r="F34" s="1758"/>
      <c r="G34" s="1431"/>
      <c r="H34" s="1276">
        <v>1010</v>
      </c>
      <c r="I34" s="1296">
        <v>206.8</v>
      </c>
      <c r="J34" s="1296">
        <v>206.203</v>
      </c>
      <c r="K34" s="1297">
        <f t="shared" si="4"/>
        <v>-0.59700000000000841</v>
      </c>
      <c r="L34" s="236">
        <f t="shared" si="5"/>
        <v>-2.8868471953578741E-3</v>
      </c>
    </row>
    <row r="35" spans="2:15" x14ac:dyDescent="0.25">
      <c r="B35" s="1475" t="s">
        <v>358</v>
      </c>
      <c r="C35" s="1766"/>
      <c r="D35" s="1665" t="s">
        <v>116</v>
      </c>
      <c r="E35" s="1541">
        <v>44275</v>
      </c>
      <c r="F35" s="1710" t="s">
        <v>223</v>
      </c>
      <c r="G35" s="1271" t="s">
        <v>24</v>
      </c>
      <c r="H35" s="1278">
        <v>1002</v>
      </c>
      <c r="I35" s="1084">
        <v>1000.5309999999999</v>
      </c>
      <c r="J35" s="1084">
        <v>1000.5309999999999</v>
      </c>
      <c r="K35" s="1299">
        <f t="shared" si="4"/>
        <v>0</v>
      </c>
      <c r="L35" s="315">
        <f t="shared" si="5"/>
        <v>0</v>
      </c>
    </row>
    <row r="36" spans="2:15" x14ac:dyDescent="0.25">
      <c r="B36" s="1483"/>
      <c r="C36" s="1766"/>
      <c r="D36" s="1594"/>
      <c r="E36" s="1542"/>
      <c r="F36" s="1711"/>
      <c r="G36" s="1269" t="s">
        <v>506</v>
      </c>
      <c r="H36" s="1274">
        <v>1002</v>
      </c>
      <c r="I36" s="1298">
        <v>936.12</v>
      </c>
      <c r="J36" s="1298">
        <v>936.12</v>
      </c>
      <c r="K36" s="1297">
        <f t="shared" si="4"/>
        <v>0</v>
      </c>
      <c r="L36" s="236">
        <f t="shared" si="5"/>
        <v>0</v>
      </c>
    </row>
    <row r="37" spans="2:15" ht="15.75" thickBot="1" x14ac:dyDescent="0.3">
      <c r="B37" s="1476"/>
      <c r="C37" s="1766"/>
      <c r="D37" s="1594"/>
      <c r="E37" s="1542"/>
      <c r="F37" s="1711"/>
      <c r="G37" s="1268" t="s">
        <v>23</v>
      </c>
      <c r="H37" s="1276">
        <v>1011</v>
      </c>
      <c r="I37" s="1296">
        <v>496.75</v>
      </c>
      <c r="J37" s="1296">
        <v>496.74299999999999</v>
      </c>
      <c r="K37" s="1297">
        <f t="shared" si="4"/>
        <v>-7.0000000000050022E-3</v>
      </c>
      <c r="L37" s="236">
        <f t="shared" si="5"/>
        <v>-1.4091595369914449E-5</v>
      </c>
    </row>
    <row r="38" spans="2:15" x14ac:dyDescent="0.25">
      <c r="B38" s="1475" t="s">
        <v>12</v>
      </c>
      <c r="C38" s="1766"/>
      <c r="D38" s="1387" t="s">
        <v>116</v>
      </c>
      <c r="E38" s="1495">
        <v>44282</v>
      </c>
      <c r="F38" s="1710" t="s">
        <v>526</v>
      </c>
      <c r="G38" s="1371" t="s">
        <v>24</v>
      </c>
      <c r="H38" s="1278">
        <v>1008</v>
      </c>
      <c r="I38" s="1084">
        <v>4440.4399999999996</v>
      </c>
      <c r="J38" s="1084">
        <v>4428.4129999999996</v>
      </c>
      <c r="K38" s="555">
        <f t="shared" si="4"/>
        <v>-12.027000000000044</v>
      </c>
      <c r="L38" s="121">
        <f t="shared" si="5"/>
        <v>-2.708515372350498E-3</v>
      </c>
    </row>
    <row r="39" spans="2:15" x14ac:dyDescent="0.25">
      <c r="B39" s="1483"/>
      <c r="C39" s="1766"/>
      <c r="D39" s="1374"/>
      <c r="E39" s="1696"/>
      <c r="F39" s="1711"/>
      <c r="G39" s="1431"/>
      <c r="H39" s="1275">
        <v>1005</v>
      </c>
      <c r="I39" s="1295">
        <v>2993.6089999999999</v>
      </c>
      <c r="J39" s="1295">
        <v>2988.085</v>
      </c>
      <c r="K39" s="921">
        <f t="shared" si="4"/>
        <v>-5.5239999999998872</v>
      </c>
      <c r="L39" s="198">
        <f t="shared" si="5"/>
        <v>-1.8452643615114357E-3</v>
      </c>
    </row>
    <row r="40" spans="2:15" x14ac:dyDescent="0.25">
      <c r="B40" s="1483"/>
      <c r="C40" s="1766"/>
      <c r="D40" s="1388"/>
      <c r="E40" s="1576"/>
      <c r="F40" s="1711"/>
      <c r="G40" s="1372"/>
      <c r="H40" s="1272">
        <v>1002</v>
      </c>
      <c r="I40" s="1300">
        <v>19.149999999999999</v>
      </c>
      <c r="J40" s="1300">
        <v>19.149999999999999</v>
      </c>
      <c r="K40" s="921">
        <f t="shared" si="4"/>
        <v>0</v>
      </c>
      <c r="L40" s="198">
        <f t="shared" si="5"/>
        <v>0</v>
      </c>
    </row>
    <row r="41" spans="2:15" x14ac:dyDescent="0.25">
      <c r="B41" s="1483"/>
      <c r="C41" s="1766"/>
      <c r="D41" s="1388"/>
      <c r="E41" s="1576"/>
      <c r="F41" s="1711"/>
      <c r="G41" s="1270" t="s">
        <v>214</v>
      </c>
      <c r="H41" s="1272">
        <v>1004</v>
      </c>
      <c r="I41" s="1302">
        <v>1300.0719999999999</v>
      </c>
      <c r="J41" s="1302">
        <v>1300.0719999999999</v>
      </c>
      <c r="K41" s="921">
        <f t="shared" si="4"/>
        <v>0</v>
      </c>
      <c r="L41" s="198">
        <f t="shared" si="5"/>
        <v>0</v>
      </c>
    </row>
    <row r="42" spans="2:15" ht="19.5" customHeight="1" thickBot="1" x14ac:dyDescent="0.3">
      <c r="B42" s="1476"/>
      <c r="C42" s="1763"/>
      <c r="D42" s="1414"/>
      <c r="E42" s="1577"/>
      <c r="F42" s="1712"/>
      <c r="G42" s="1277" t="s">
        <v>470</v>
      </c>
      <c r="H42" s="1273">
        <v>1006</v>
      </c>
      <c r="I42" s="1301">
        <v>240.61</v>
      </c>
      <c r="J42" s="1301">
        <v>240.83099999999999</v>
      </c>
      <c r="K42" s="921">
        <f t="shared" si="4"/>
        <v>0.22099999999997522</v>
      </c>
      <c r="L42" s="198">
        <f t="shared" si="5"/>
        <v>9.1849881551047427E-4</v>
      </c>
    </row>
    <row r="43" spans="2:15" ht="15.75" thickBot="1" x14ac:dyDescent="0.3">
      <c r="B43" s="1750" t="s">
        <v>130</v>
      </c>
      <c r="C43" s="1714"/>
      <c r="D43" s="1714"/>
      <c r="E43" s="1714"/>
      <c r="F43" s="1714"/>
      <c r="G43" s="1714"/>
      <c r="H43" s="1728"/>
      <c r="I43" s="1088">
        <f>SUM(I25:I42)</f>
        <v>26588.42</v>
      </c>
      <c r="J43" s="1089">
        <f>SUM(J25:J42)</f>
        <v>26542.197999999997</v>
      </c>
      <c r="K43" s="309">
        <f>SUM(K25:K42)</f>
        <v>-46.22199999999998</v>
      </c>
      <c r="L43" s="1326">
        <f>K43/I43</f>
        <v>-1.7384259764213136E-3</v>
      </c>
    </row>
    <row r="44" spans="2:15" ht="15.75" thickBot="1" x14ac:dyDescent="0.3"/>
    <row r="45" spans="2:15" ht="14.25" customHeight="1" x14ac:dyDescent="0.25">
      <c r="B45" s="1519" t="s">
        <v>12</v>
      </c>
      <c r="C45" s="1550" t="s">
        <v>18</v>
      </c>
      <c r="D45" s="1387" t="s">
        <v>116</v>
      </c>
      <c r="E45" s="1495">
        <v>44288</v>
      </c>
      <c r="F45" s="1648" t="s">
        <v>527</v>
      </c>
      <c r="G45" s="1393" t="s">
        <v>24</v>
      </c>
      <c r="H45" s="1294">
        <v>1002</v>
      </c>
      <c r="I45" s="532">
        <v>2075.576</v>
      </c>
      <c r="J45" s="1096">
        <v>2071.9340000000002</v>
      </c>
      <c r="K45" s="834">
        <f>J45-I45</f>
        <v>-3.6419999999998254</v>
      </c>
      <c r="L45" s="1097">
        <f>K45/I45</f>
        <v>-1.7546936368506021E-3</v>
      </c>
    </row>
    <row r="46" spans="2:15" ht="14.25" customHeight="1" x14ac:dyDescent="0.25">
      <c r="B46" s="1555"/>
      <c r="C46" s="1738"/>
      <c r="D46" s="1375"/>
      <c r="E46" s="1542"/>
      <c r="F46" s="1569"/>
      <c r="G46" s="1394"/>
      <c r="H46" s="1289">
        <v>1006</v>
      </c>
      <c r="I46" s="528">
        <v>920.99</v>
      </c>
      <c r="J46" s="528">
        <v>923.21799999999996</v>
      </c>
      <c r="K46" s="644">
        <f>J46-I46</f>
        <v>2.2279999999999518</v>
      </c>
      <c r="L46" s="770">
        <f>K46/I46</f>
        <v>2.4191359298146036E-3</v>
      </c>
    </row>
    <row r="47" spans="2:15" ht="14.25" customHeight="1" thickBot="1" x14ac:dyDescent="0.3">
      <c r="B47" s="1555"/>
      <c r="C47" s="1738"/>
      <c r="D47" s="1700"/>
      <c r="E47" s="1543"/>
      <c r="F47" s="1668"/>
      <c r="G47" s="1288" t="s">
        <v>23</v>
      </c>
      <c r="H47" s="1290">
        <v>1004</v>
      </c>
      <c r="I47" s="533">
        <v>100.02</v>
      </c>
      <c r="J47" s="533">
        <v>100.02</v>
      </c>
      <c r="K47" s="644">
        <f>J47-I47</f>
        <v>0</v>
      </c>
      <c r="L47" s="770">
        <f>K47/I47</f>
        <v>0</v>
      </c>
    </row>
    <row r="48" spans="2:15" ht="14.25" customHeight="1" x14ac:dyDescent="0.25">
      <c r="B48" s="1554" t="s">
        <v>12</v>
      </c>
      <c r="C48" s="1738"/>
      <c r="D48" s="1373" t="s">
        <v>116</v>
      </c>
      <c r="E48" s="1541">
        <v>44288</v>
      </c>
      <c r="F48" s="1667" t="s">
        <v>461</v>
      </c>
      <c r="G48" s="1371" t="s">
        <v>24</v>
      </c>
      <c r="H48" s="1293">
        <v>1002</v>
      </c>
      <c r="I48" s="534">
        <v>203.51</v>
      </c>
      <c r="J48" s="534">
        <v>201.47399999999999</v>
      </c>
      <c r="K48" s="1024">
        <f t="shared" ref="K48:K68" si="6">J48-I48</f>
        <v>-2.0360000000000014</v>
      </c>
      <c r="L48" s="1100">
        <f t="shared" ref="L48:L73" si="7">K48/I48</f>
        <v>-1.0004422387106292E-2</v>
      </c>
    </row>
    <row r="49" spans="2:12" ht="14.25" customHeight="1" thickBot="1" x14ac:dyDescent="0.3">
      <c r="B49" s="1556"/>
      <c r="C49" s="1738"/>
      <c r="D49" s="1375"/>
      <c r="E49" s="1542"/>
      <c r="F49" s="1569"/>
      <c r="G49" s="1431"/>
      <c r="H49" s="1292">
        <v>1008</v>
      </c>
      <c r="I49" s="611">
        <v>2077.63</v>
      </c>
      <c r="J49" s="611">
        <v>2077.63</v>
      </c>
      <c r="K49" s="652">
        <f t="shared" si="6"/>
        <v>0</v>
      </c>
      <c r="L49" s="938">
        <f t="shared" si="7"/>
        <v>0</v>
      </c>
    </row>
    <row r="50" spans="2:12" ht="14.25" customHeight="1" x14ac:dyDescent="0.25">
      <c r="B50" s="1475" t="s">
        <v>264</v>
      </c>
      <c r="C50" s="1738"/>
      <c r="D50" s="1493" t="s">
        <v>116</v>
      </c>
      <c r="E50" s="1495">
        <v>44301</v>
      </c>
      <c r="F50" s="1447" t="s">
        <v>528</v>
      </c>
      <c r="G50" s="1371" t="s">
        <v>24</v>
      </c>
      <c r="H50" s="1294">
        <v>1002</v>
      </c>
      <c r="I50" s="532">
        <v>2055.63</v>
      </c>
      <c r="J50" s="532">
        <v>2043.6690000000001</v>
      </c>
      <c r="K50" s="1098">
        <f t="shared" si="6"/>
        <v>-11.961000000000013</v>
      </c>
      <c r="L50" s="1097">
        <f t="shared" si="7"/>
        <v>-5.8186541352286221E-3</v>
      </c>
    </row>
    <row r="51" spans="2:12" ht="14.25" customHeight="1" x14ac:dyDescent="0.25">
      <c r="B51" s="1483"/>
      <c r="C51" s="1738"/>
      <c r="D51" s="1514"/>
      <c r="E51" s="1576"/>
      <c r="F51" s="1424"/>
      <c r="G51" s="1372"/>
      <c r="H51" s="1289">
        <v>1008</v>
      </c>
      <c r="I51" s="528">
        <v>2071.395</v>
      </c>
      <c r="J51" s="528">
        <v>2071.395</v>
      </c>
      <c r="K51" s="644">
        <f t="shared" si="6"/>
        <v>0</v>
      </c>
      <c r="L51" s="594">
        <f t="shared" si="7"/>
        <v>0</v>
      </c>
    </row>
    <row r="52" spans="2:12" ht="14.25" customHeight="1" x14ac:dyDescent="0.25">
      <c r="B52" s="1483"/>
      <c r="C52" s="1738"/>
      <c r="D52" s="1514"/>
      <c r="E52" s="1576"/>
      <c r="F52" s="1424"/>
      <c r="G52" s="1287" t="s">
        <v>23</v>
      </c>
      <c r="H52" s="1289">
        <v>1004</v>
      </c>
      <c r="I52" s="528">
        <v>489.93200000000002</v>
      </c>
      <c r="J52" s="528">
        <v>489.93200000000002</v>
      </c>
      <c r="K52" s="644">
        <f t="shared" si="6"/>
        <v>0</v>
      </c>
      <c r="L52" s="594">
        <f t="shared" si="7"/>
        <v>0</v>
      </c>
    </row>
    <row r="53" spans="2:12" ht="14.25" customHeight="1" x14ac:dyDescent="0.25">
      <c r="B53" s="1483"/>
      <c r="C53" s="1738"/>
      <c r="D53" s="1514"/>
      <c r="E53" s="1576"/>
      <c r="F53" s="1424"/>
      <c r="G53" s="1287" t="s">
        <v>24</v>
      </c>
      <c r="H53" s="1289">
        <v>1005</v>
      </c>
      <c r="I53" s="528">
        <v>2200.152</v>
      </c>
      <c r="J53" s="528">
        <v>2200.152</v>
      </c>
      <c r="K53" s="644">
        <f t="shared" si="6"/>
        <v>0</v>
      </c>
      <c r="L53" s="594">
        <f t="shared" si="7"/>
        <v>0</v>
      </c>
    </row>
    <row r="54" spans="2:12" ht="14.25" customHeight="1" thickBot="1" x14ac:dyDescent="0.3">
      <c r="B54" s="1483"/>
      <c r="C54" s="1738"/>
      <c r="D54" s="1494"/>
      <c r="E54" s="1496"/>
      <c r="F54" s="1367"/>
      <c r="G54" s="1291" t="s">
        <v>23</v>
      </c>
      <c r="H54" s="1292">
        <v>1003</v>
      </c>
      <c r="I54" s="611">
        <v>500.01499999999999</v>
      </c>
      <c r="J54" s="611">
        <v>500.01499999999999</v>
      </c>
      <c r="K54" s="652">
        <f t="shared" si="6"/>
        <v>0</v>
      </c>
      <c r="L54" s="804">
        <f t="shared" si="7"/>
        <v>0</v>
      </c>
    </row>
    <row r="55" spans="2:12" ht="15" customHeight="1" x14ac:dyDescent="0.25">
      <c r="B55" s="1475" t="s">
        <v>12</v>
      </c>
      <c r="C55" s="1719"/>
      <c r="D55" s="1527" t="s">
        <v>116</v>
      </c>
      <c r="E55" s="1541">
        <v>44308</v>
      </c>
      <c r="F55" s="1378" t="s">
        <v>529</v>
      </c>
      <c r="G55" s="1371" t="s">
        <v>24</v>
      </c>
      <c r="H55" s="1294">
        <v>1008</v>
      </c>
      <c r="I55" s="532">
        <v>1097.2449999999999</v>
      </c>
      <c r="J55" s="532">
        <v>1097.2449999999999</v>
      </c>
      <c r="K55" s="833">
        <f t="shared" si="6"/>
        <v>0</v>
      </c>
      <c r="L55" s="527">
        <f t="shared" si="7"/>
        <v>0</v>
      </c>
    </row>
    <row r="56" spans="2:12" ht="15" customHeight="1" x14ac:dyDescent="0.25">
      <c r="B56" s="1483"/>
      <c r="C56" s="1719"/>
      <c r="D56" s="1528"/>
      <c r="E56" s="1542"/>
      <c r="F56" s="1379"/>
      <c r="G56" s="1372"/>
      <c r="H56" s="1289">
        <v>1002</v>
      </c>
      <c r="I56" s="528">
        <v>2083.62</v>
      </c>
      <c r="J56" s="528">
        <v>2076.248</v>
      </c>
      <c r="K56" s="1309">
        <f t="shared" si="6"/>
        <v>-7.3719999999998436</v>
      </c>
      <c r="L56" s="1102">
        <f t="shared" si="7"/>
        <v>-3.538073161132953E-3</v>
      </c>
    </row>
    <row r="57" spans="2:12" ht="15" customHeight="1" x14ac:dyDescent="0.25">
      <c r="B57" s="1483"/>
      <c r="C57" s="1719"/>
      <c r="D57" s="1528"/>
      <c r="E57" s="1542"/>
      <c r="F57" s="1379"/>
      <c r="G57" s="1287" t="s">
        <v>23</v>
      </c>
      <c r="H57" s="1289">
        <v>1011</v>
      </c>
      <c r="I57" s="528">
        <v>102.035</v>
      </c>
      <c r="J57" s="528">
        <v>102.035</v>
      </c>
      <c r="K57" s="652">
        <f t="shared" si="6"/>
        <v>0</v>
      </c>
      <c r="L57" s="804">
        <f t="shared" si="7"/>
        <v>0</v>
      </c>
    </row>
    <row r="58" spans="2:12" ht="15" customHeight="1" x14ac:dyDescent="0.25">
      <c r="B58" s="1483"/>
      <c r="C58" s="1719"/>
      <c r="D58" s="1528"/>
      <c r="E58" s="1542"/>
      <c r="F58" s="1379"/>
      <c r="G58" s="1287" t="s">
        <v>470</v>
      </c>
      <c r="H58" s="1289">
        <v>1006</v>
      </c>
      <c r="I58" s="1308">
        <v>260</v>
      </c>
      <c r="J58" s="528">
        <v>258.863</v>
      </c>
      <c r="K58" s="1309">
        <f t="shared" si="6"/>
        <v>-1.1370000000000005</v>
      </c>
      <c r="L58" s="1102">
        <f t="shared" si="7"/>
        <v>-4.3730769230769248E-3</v>
      </c>
    </row>
    <row r="59" spans="2:12" ht="15" customHeight="1" thickBot="1" x14ac:dyDescent="0.3">
      <c r="B59" s="1483"/>
      <c r="C59" s="1719"/>
      <c r="D59" s="1528"/>
      <c r="E59" s="1542"/>
      <c r="F59" s="1379"/>
      <c r="G59" s="1303" t="s">
        <v>425</v>
      </c>
      <c r="H59" s="1306">
        <v>1004</v>
      </c>
      <c r="I59" s="611">
        <v>647.14</v>
      </c>
      <c r="J59" s="611">
        <v>647.03300000000002</v>
      </c>
      <c r="K59" s="1309">
        <f t="shared" si="6"/>
        <v>-0.1069999999999709</v>
      </c>
      <c r="L59" s="1102">
        <f t="shared" si="7"/>
        <v>-1.6534289334606251E-4</v>
      </c>
    </row>
    <row r="60" spans="2:12" ht="15" customHeight="1" x14ac:dyDescent="0.25">
      <c r="B60" s="1475" t="s">
        <v>264</v>
      </c>
      <c r="C60" s="1719"/>
      <c r="D60" s="1527" t="s">
        <v>116</v>
      </c>
      <c r="E60" s="1541">
        <v>44308</v>
      </c>
      <c r="F60" s="1378" t="s">
        <v>530</v>
      </c>
      <c r="G60" s="1371" t="s">
        <v>191</v>
      </c>
      <c r="H60" s="1307">
        <v>1001</v>
      </c>
      <c r="I60" s="532">
        <v>974.89</v>
      </c>
      <c r="J60" s="532">
        <v>971.40899999999999</v>
      </c>
      <c r="K60" s="748">
        <f t="shared" si="6"/>
        <v>-3.4809999999999945</v>
      </c>
      <c r="L60" s="1097">
        <f t="shared" si="7"/>
        <v>-3.570659253864533E-3</v>
      </c>
    </row>
    <row r="61" spans="2:12" ht="15" customHeight="1" x14ac:dyDescent="0.25">
      <c r="B61" s="1483"/>
      <c r="C61" s="1719"/>
      <c r="D61" s="1528"/>
      <c r="E61" s="1542"/>
      <c r="F61" s="1379"/>
      <c r="G61" s="1372"/>
      <c r="H61" s="1305">
        <v>1010</v>
      </c>
      <c r="I61" s="528">
        <v>587.4</v>
      </c>
      <c r="J61" s="528">
        <v>587.4</v>
      </c>
      <c r="K61" s="769">
        <f t="shared" si="6"/>
        <v>0</v>
      </c>
      <c r="L61" s="770">
        <f t="shared" si="7"/>
        <v>0</v>
      </c>
    </row>
    <row r="62" spans="2:12" ht="12.75" customHeight="1" x14ac:dyDescent="0.25">
      <c r="B62" s="1483"/>
      <c r="C62" s="1719"/>
      <c r="D62" s="1528"/>
      <c r="E62" s="1542"/>
      <c r="F62" s="1379"/>
      <c r="G62" s="1304" t="s">
        <v>425</v>
      </c>
      <c r="H62" s="1305">
        <v>1009</v>
      </c>
      <c r="I62" s="528">
        <v>1483.05</v>
      </c>
      <c r="J62" s="528">
        <v>1477.5920000000001</v>
      </c>
      <c r="K62" s="769">
        <f t="shared" si="6"/>
        <v>-5.4579999999998563</v>
      </c>
      <c r="L62" s="1100">
        <f t="shared" si="7"/>
        <v>-3.6802535315733497E-3</v>
      </c>
    </row>
    <row r="63" spans="2:12" ht="12.75" customHeight="1" x14ac:dyDescent="0.25">
      <c r="B63" s="1483"/>
      <c r="C63" s="1719"/>
      <c r="D63" s="1528"/>
      <c r="E63" s="1542"/>
      <c r="F63" s="1379"/>
      <c r="G63" s="1304" t="s">
        <v>24</v>
      </c>
      <c r="H63" s="1305">
        <v>1005</v>
      </c>
      <c r="I63" s="528">
        <v>1001.154</v>
      </c>
      <c r="J63" s="528">
        <v>1001.154</v>
      </c>
      <c r="K63" s="769">
        <f t="shared" si="6"/>
        <v>0</v>
      </c>
      <c r="L63" s="770">
        <f t="shared" si="7"/>
        <v>0</v>
      </c>
    </row>
    <row r="64" spans="2:12" ht="12.75" customHeight="1" x14ac:dyDescent="0.25">
      <c r="B64" s="1483"/>
      <c r="C64" s="1719"/>
      <c r="D64" s="1528"/>
      <c r="E64" s="1542"/>
      <c r="F64" s="1379"/>
      <c r="G64" s="1304" t="s">
        <v>23</v>
      </c>
      <c r="H64" s="1305">
        <v>1003</v>
      </c>
      <c r="I64" s="528">
        <v>494.14400000000001</v>
      </c>
      <c r="J64" s="528">
        <v>494.12900000000002</v>
      </c>
      <c r="K64" s="769">
        <f t="shared" si="6"/>
        <v>-1.4999999999986358E-2</v>
      </c>
      <c r="L64" s="1323">
        <f t="shared" si="7"/>
        <v>-3.0355523895840802E-5</v>
      </c>
    </row>
    <row r="65" spans="2:12" ht="12.75" customHeight="1" x14ac:dyDescent="0.25">
      <c r="B65" s="1483"/>
      <c r="C65" s="1719"/>
      <c r="D65" s="1528"/>
      <c r="E65" s="1542"/>
      <c r="F65" s="1379"/>
      <c r="G65" s="1449" t="s">
        <v>24</v>
      </c>
      <c r="H65" s="1306">
        <v>1008</v>
      </c>
      <c r="I65" s="611">
        <f>2028.185+643.47</f>
        <v>2671.6549999999997</v>
      </c>
      <c r="J65" s="611">
        <f>2028.185+643.07</f>
        <v>2671.2550000000001</v>
      </c>
      <c r="K65" s="769">
        <f t="shared" si="6"/>
        <v>-0.3999999999996362</v>
      </c>
      <c r="L65" s="1100">
        <f t="shared" si="7"/>
        <v>-1.4971993015551642E-4</v>
      </c>
    </row>
    <row r="66" spans="2:12" ht="12.75" customHeight="1" x14ac:dyDescent="0.25">
      <c r="B66" s="1483"/>
      <c r="C66" s="1719"/>
      <c r="D66" s="1528"/>
      <c r="E66" s="1542"/>
      <c r="F66" s="1379"/>
      <c r="G66" s="1372"/>
      <c r="H66" s="1306">
        <v>1002</v>
      </c>
      <c r="I66" s="611">
        <v>1303.5999999999999</v>
      </c>
      <c r="J66" s="611">
        <v>1295.376</v>
      </c>
      <c r="K66" s="769">
        <f t="shared" si="6"/>
        <v>-8.2239999999999327</v>
      </c>
      <c r="L66" s="1100">
        <f t="shared" si="7"/>
        <v>-6.3086836452899151E-3</v>
      </c>
    </row>
    <row r="67" spans="2:12" ht="12.75" customHeight="1" x14ac:dyDescent="0.25">
      <c r="B67" s="1483"/>
      <c r="C67" s="1719"/>
      <c r="D67" s="1528"/>
      <c r="E67" s="1542"/>
      <c r="F67" s="1379"/>
      <c r="G67" s="1303" t="s">
        <v>531</v>
      </c>
      <c r="H67" s="1306">
        <v>1008</v>
      </c>
      <c r="I67" s="611">
        <v>738.71799999999996</v>
      </c>
      <c r="J67" s="611">
        <v>732.02499999999998</v>
      </c>
      <c r="K67" s="769">
        <f t="shared" si="6"/>
        <v>-6.6929999999999836</v>
      </c>
      <c r="L67" s="1100">
        <f t="shared" si="7"/>
        <v>-9.0602909364601702E-3</v>
      </c>
    </row>
    <row r="68" spans="2:12" ht="12.75" customHeight="1" thickBot="1" x14ac:dyDescent="0.3">
      <c r="B68" s="1476"/>
      <c r="C68" s="1719"/>
      <c r="D68" s="1528"/>
      <c r="E68" s="1542"/>
      <c r="F68" s="1379"/>
      <c r="G68" s="1303" t="s">
        <v>23</v>
      </c>
      <c r="H68" s="1306">
        <v>1011</v>
      </c>
      <c r="I68" s="611">
        <v>2000.7139999999999</v>
      </c>
      <c r="J68" s="611">
        <v>2000.7139999999999</v>
      </c>
      <c r="K68" s="937">
        <f t="shared" si="6"/>
        <v>0</v>
      </c>
      <c r="L68" s="938">
        <f t="shared" si="7"/>
        <v>0</v>
      </c>
    </row>
    <row r="69" spans="2:12" ht="15.75" customHeight="1" x14ac:dyDescent="0.25">
      <c r="B69" s="1475" t="s">
        <v>210</v>
      </c>
      <c r="C69" s="1719"/>
      <c r="D69" s="1527" t="s">
        <v>109</v>
      </c>
      <c r="E69" s="1495" t="s">
        <v>533</v>
      </c>
      <c r="F69" s="1447" t="s">
        <v>330</v>
      </c>
      <c r="G69" s="1371" t="s">
        <v>260</v>
      </c>
      <c r="H69" s="1310">
        <v>1001</v>
      </c>
      <c r="I69" s="532">
        <v>1035.1600000000001</v>
      </c>
      <c r="J69" s="532">
        <v>1031.559</v>
      </c>
      <c r="K69" s="748">
        <f>I69-J69</f>
        <v>3.6010000000001128</v>
      </c>
      <c r="L69" s="749">
        <f t="shared" si="7"/>
        <v>3.47868928474836E-3</v>
      </c>
    </row>
    <row r="70" spans="2:12" ht="15.75" customHeight="1" thickBot="1" x14ac:dyDescent="0.3">
      <c r="B70" s="1476"/>
      <c r="C70" s="1719"/>
      <c r="D70" s="1528"/>
      <c r="E70" s="1496"/>
      <c r="F70" s="1367"/>
      <c r="G70" s="1431"/>
      <c r="H70" s="1320">
        <v>1007</v>
      </c>
      <c r="I70" s="611">
        <v>6441.47</v>
      </c>
      <c r="J70" s="611">
        <v>6450.4960000000001</v>
      </c>
      <c r="K70" s="937">
        <f>I70-J70</f>
        <v>-9.0259999999998399</v>
      </c>
      <c r="L70" s="1102">
        <f t="shared" si="7"/>
        <v>-1.4012329483797704E-3</v>
      </c>
    </row>
    <row r="71" spans="2:12" ht="12.75" customHeight="1" x14ac:dyDescent="0.25">
      <c r="B71" s="1475" t="s">
        <v>264</v>
      </c>
      <c r="C71" s="1719"/>
      <c r="D71" s="1493" t="s">
        <v>116</v>
      </c>
      <c r="E71" s="1541">
        <v>44312</v>
      </c>
      <c r="F71" s="1378" t="s">
        <v>532</v>
      </c>
      <c r="G71" s="1315" t="s">
        <v>459</v>
      </c>
      <c r="H71" s="1322">
        <v>1002</v>
      </c>
      <c r="I71" s="532">
        <v>1372.729</v>
      </c>
      <c r="J71" s="532">
        <v>1372.729</v>
      </c>
      <c r="K71" s="748">
        <f>I71-J71</f>
        <v>0</v>
      </c>
      <c r="L71" s="749">
        <f t="shared" si="7"/>
        <v>0</v>
      </c>
    </row>
    <row r="72" spans="2:12" ht="12.75" customHeight="1" x14ac:dyDescent="0.25">
      <c r="B72" s="1483"/>
      <c r="C72" s="1719"/>
      <c r="D72" s="1514"/>
      <c r="E72" s="1542"/>
      <c r="F72" s="1379"/>
      <c r="G72" s="1314" t="s">
        <v>458</v>
      </c>
      <c r="H72" s="1317">
        <v>1005</v>
      </c>
      <c r="I72" s="528">
        <v>1998.4449999999999</v>
      </c>
      <c r="J72" s="528">
        <v>1998.4449999999999</v>
      </c>
      <c r="K72" s="769">
        <f>I72-J72</f>
        <v>0</v>
      </c>
      <c r="L72" s="770">
        <f t="shared" si="7"/>
        <v>0</v>
      </c>
    </row>
    <row r="73" spans="2:12" ht="12.75" customHeight="1" thickBot="1" x14ac:dyDescent="0.3">
      <c r="B73" s="1476"/>
      <c r="C73" s="1719"/>
      <c r="D73" s="1515"/>
      <c r="E73" s="1543"/>
      <c r="F73" s="1638"/>
      <c r="G73" s="1316" t="s">
        <v>23</v>
      </c>
      <c r="H73" s="1318">
        <v>1011</v>
      </c>
      <c r="I73" s="533">
        <v>100.15</v>
      </c>
      <c r="J73" s="533">
        <v>100.15</v>
      </c>
      <c r="K73" s="769">
        <f>I73-J73</f>
        <v>0</v>
      </c>
      <c r="L73" s="770">
        <f t="shared" si="7"/>
        <v>0</v>
      </c>
    </row>
    <row r="74" spans="2:12" ht="15.75" thickBot="1" x14ac:dyDescent="0.3">
      <c r="B74" s="1499" t="s">
        <v>144</v>
      </c>
      <c r="C74" s="1500"/>
      <c r="D74" s="1500"/>
      <c r="E74" s="1500"/>
      <c r="F74" s="1500"/>
      <c r="G74" s="1500"/>
      <c r="H74" s="1753"/>
      <c r="I74" s="701">
        <f>SUM(I45:I73)</f>
        <v>39088.168999999994</v>
      </c>
      <c r="J74" s="163">
        <f>SUM(J45:J73)</f>
        <v>39045.296000000009</v>
      </c>
      <c r="K74" s="300">
        <f>SUM(K45:K73)</f>
        <v>-53.722999999998819</v>
      </c>
      <c r="L74" s="1327">
        <f t="shared" ref="L74" si="8">K74/I74</f>
        <v>-1.374405641768455E-3</v>
      </c>
    </row>
    <row r="75" spans="2:12" ht="15.75" thickBot="1" x14ac:dyDescent="0.3">
      <c r="B75" s="1114"/>
      <c r="C75" s="1114"/>
      <c r="D75" s="1114"/>
      <c r="E75" s="1114"/>
      <c r="F75" s="1114"/>
      <c r="G75" s="1114"/>
      <c r="H75" s="1114"/>
      <c r="I75" s="326"/>
      <c r="J75" s="326"/>
      <c r="K75" s="1116"/>
      <c r="L75" s="1117"/>
    </row>
    <row r="76" spans="2:12" ht="25.5" customHeight="1" thickBot="1" x14ac:dyDescent="0.3">
      <c r="B76" s="380" t="s">
        <v>210</v>
      </c>
      <c r="C76" s="1473" t="s">
        <v>19</v>
      </c>
      <c r="D76" s="381" t="s">
        <v>109</v>
      </c>
      <c r="E76" s="1330" t="s">
        <v>541</v>
      </c>
      <c r="F76" s="383" t="s">
        <v>542</v>
      </c>
      <c r="G76" s="383" t="s">
        <v>199</v>
      </c>
      <c r="H76" s="1330" t="s">
        <v>543</v>
      </c>
      <c r="I76" s="163">
        <v>13234.02</v>
      </c>
      <c r="J76" s="163">
        <v>13277.495999999999</v>
      </c>
      <c r="K76" s="1331">
        <f>I76-J76</f>
        <v>-43.475999999998749</v>
      </c>
      <c r="L76" s="1332">
        <f>K76/I76</f>
        <v>-3.2851695856586849E-3</v>
      </c>
    </row>
    <row r="77" spans="2:12" ht="18.75" customHeight="1" x14ac:dyDescent="0.25">
      <c r="B77" s="1685" t="s">
        <v>534</v>
      </c>
      <c r="C77" s="1474"/>
      <c r="D77" s="1451" t="s">
        <v>116</v>
      </c>
      <c r="E77" s="1438">
        <v>44330</v>
      </c>
      <c r="F77" s="1435" t="s">
        <v>222</v>
      </c>
      <c r="G77" s="1324" t="s">
        <v>23</v>
      </c>
      <c r="H77" s="1324">
        <v>1003</v>
      </c>
      <c r="I77" s="172">
        <v>300.06</v>
      </c>
      <c r="J77" s="172">
        <v>300.06</v>
      </c>
      <c r="K77" s="172">
        <f>J77-I77</f>
        <v>0</v>
      </c>
      <c r="L77" s="198">
        <f>K77/I77</f>
        <v>0</v>
      </c>
    </row>
    <row r="78" spans="2:12" x14ac:dyDescent="0.25">
      <c r="B78" s="1685"/>
      <c r="C78" s="1474"/>
      <c r="D78" s="1451"/>
      <c r="E78" s="1438"/>
      <c r="F78" s="1435"/>
      <c r="G78" s="1312" t="s">
        <v>24</v>
      </c>
      <c r="H78" s="1312">
        <v>1005</v>
      </c>
      <c r="I78" s="160">
        <v>1890.181</v>
      </c>
      <c r="J78" s="160">
        <v>1890.181</v>
      </c>
      <c r="K78" s="160">
        <f t="shared" ref="K78:K88" si="9">J78-I78</f>
        <v>0</v>
      </c>
      <c r="L78" s="122">
        <f t="shared" ref="L78:L98" si="10">K78/I78</f>
        <v>0</v>
      </c>
    </row>
    <row r="79" spans="2:12" x14ac:dyDescent="0.25">
      <c r="B79" s="1685"/>
      <c r="C79" s="1474"/>
      <c r="D79" s="1451"/>
      <c r="E79" s="1438"/>
      <c r="F79" s="1435"/>
      <c r="G79" s="1443" t="s">
        <v>23</v>
      </c>
      <c r="H79" s="1312">
        <v>1002</v>
      </c>
      <c r="I79" s="160">
        <v>1500.0830000000001</v>
      </c>
      <c r="J79" s="160">
        <v>1500.0830000000001</v>
      </c>
      <c r="K79" s="160">
        <f t="shared" si="9"/>
        <v>0</v>
      </c>
      <c r="L79" s="122">
        <f t="shared" si="10"/>
        <v>0</v>
      </c>
    </row>
    <row r="80" spans="2:12" ht="15.75" thickBot="1" x14ac:dyDescent="0.3">
      <c r="B80" s="1686"/>
      <c r="C80" s="1474"/>
      <c r="D80" s="1451"/>
      <c r="E80" s="1438"/>
      <c r="F80" s="1435"/>
      <c r="G80" s="1460"/>
      <c r="H80" s="1311">
        <v>1011</v>
      </c>
      <c r="I80" s="235">
        <v>1697.45</v>
      </c>
      <c r="J80" s="235">
        <v>1697.45</v>
      </c>
      <c r="K80" s="235">
        <f t="shared" si="9"/>
        <v>0</v>
      </c>
      <c r="L80" s="236">
        <f t="shared" si="10"/>
        <v>0</v>
      </c>
    </row>
    <row r="81" spans="2:12" x14ac:dyDescent="0.25">
      <c r="B81" s="1684" t="s">
        <v>535</v>
      </c>
      <c r="C81" s="1474"/>
      <c r="D81" s="1450" t="s">
        <v>116</v>
      </c>
      <c r="E81" s="1437">
        <v>44334</v>
      </c>
      <c r="F81" s="1437" t="s">
        <v>536</v>
      </c>
      <c r="G81" s="1434" t="s">
        <v>24</v>
      </c>
      <c r="H81" s="1313">
        <v>1001</v>
      </c>
      <c r="I81" s="159">
        <f>2139.2+214.24</f>
        <v>2353.4399999999996</v>
      </c>
      <c r="J81" s="159">
        <f>2125.098+214.24</f>
        <v>2339.3379999999997</v>
      </c>
      <c r="K81" s="909">
        <f t="shared" si="9"/>
        <v>-14.101999999999862</v>
      </c>
      <c r="L81" s="977">
        <f t="shared" si="10"/>
        <v>-5.9920796791079712E-3</v>
      </c>
    </row>
    <row r="82" spans="2:12" x14ac:dyDescent="0.25">
      <c r="B82" s="1685"/>
      <c r="C82" s="1474"/>
      <c r="D82" s="1451"/>
      <c r="E82" s="1438"/>
      <c r="F82" s="1435"/>
      <c r="G82" s="1435"/>
      <c r="H82" s="1312">
        <v>1009</v>
      </c>
      <c r="I82" s="160">
        <v>2125.7800000000002</v>
      </c>
      <c r="J82" s="160">
        <v>2113.172</v>
      </c>
      <c r="K82" s="200">
        <f t="shared" si="9"/>
        <v>-12.608000000000175</v>
      </c>
      <c r="L82" s="136">
        <f t="shared" si="10"/>
        <v>-5.9309994449097151E-3</v>
      </c>
    </row>
    <row r="83" spans="2:12" x14ac:dyDescent="0.25">
      <c r="B83" s="1685"/>
      <c r="C83" s="1474"/>
      <c r="D83" s="1451"/>
      <c r="E83" s="1438"/>
      <c r="F83" s="1435"/>
      <c r="G83" s="1435"/>
      <c r="H83" s="1312">
        <v>1008</v>
      </c>
      <c r="I83" s="160">
        <v>4941.2849999999999</v>
      </c>
      <c r="J83" s="160">
        <v>4933.9340000000002</v>
      </c>
      <c r="K83" s="200">
        <f t="shared" si="9"/>
        <v>-7.350999999999658</v>
      </c>
      <c r="L83" s="136">
        <f t="shared" si="10"/>
        <v>-1.487669705349855E-3</v>
      </c>
    </row>
    <row r="84" spans="2:12" x14ac:dyDescent="0.25">
      <c r="B84" s="1685"/>
      <c r="C84" s="1474"/>
      <c r="D84" s="1451"/>
      <c r="E84" s="1438"/>
      <c r="F84" s="1435"/>
      <c r="G84" s="1460" t="s">
        <v>537</v>
      </c>
      <c r="H84" s="1312">
        <v>1002</v>
      </c>
      <c r="I84" s="160">
        <v>182.345</v>
      </c>
      <c r="J84" s="160">
        <v>182.19</v>
      </c>
      <c r="K84" s="200">
        <f t="shared" si="9"/>
        <v>-0.15500000000000114</v>
      </c>
      <c r="L84" s="136">
        <f t="shared" si="10"/>
        <v>-8.5003701774110144E-4</v>
      </c>
    </row>
    <row r="85" spans="2:12" x14ac:dyDescent="0.25">
      <c r="B85" s="1685"/>
      <c r="C85" s="1474"/>
      <c r="D85" s="1451"/>
      <c r="E85" s="1438"/>
      <c r="F85" s="1435"/>
      <c r="G85" s="1436"/>
      <c r="H85" s="1312">
        <v>1011</v>
      </c>
      <c r="I85" s="160">
        <v>833.84699999999998</v>
      </c>
      <c r="J85" s="160">
        <v>833.84699999999998</v>
      </c>
      <c r="K85" s="160">
        <f t="shared" si="9"/>
        <v>0</v>
      </c>
      <c r="L85" s="122">
        <f t="shared" si="10"/>
        <v>0</v>
      </c>
    </row>
    <row r="86" spans="2:12" x14ac:dyDescent="0.25">
      <c r="B86" s="1685"/>
      <c r="C86" s="1474"/>
      <c r="D86" s="1451"/>
      <c r="E86" s="1438"/>
      <c r="F86" s="1435"/>
      <c r="G86" s="1312" t="s">
        <v>538</v>
      </c>
      <c r="H86" s="1312">
        <v>1003</v>
      </c>
      <c r="I86" s="160">
        <v>300.01400000000001</v>
      </c>
      <c r="J86" s="160">
        <v>300.01400000000001</v>
      </c>
      <c r="K86" s="160">
        <f t="shared" si="9"/>
        <v>0</v>
      </c>
      <c r="L86" s="122">
        <f t="shared" si="10"/>
        <v>0</v>
      </c>
    </row>
    <row r="87" spans="2:12" x14ac:dyDescent="0.25">
      <c r="B87" s="1685"/>
      <c r="C87" s="1474"/>
      <c r="D87" s="1451"/>
      <c r="E87" s="1438"/>
      <c r="F87" s="1435"/>
      <c r="G87" s="1460" t="s">
        <v>24</v>
      </c>
      <c r="H87" s="1312">
        <v>1002</v>
      </c>
      <c r="I87" s="160">
        <v>963.59</v>
      </c>
      <c r="J87" s="160">
        <v>963.28200000000004</v>
      </c>
      <c r="K87" s="200">
        <f t="shared" si="9"/>
        <v>-0.30799999999999272</v>
      </c>
      <c r="L87" s="136">
        <f t="shared" si="10"/>
        <v>-3.1963802031983801E-4</v>
      </c>
    </row>
    <row r="88" spans="2:12" ht="15.75" thickBot="1" x14ac:dyDescent="0.3">
      <c r="B88" s="1686"/>
      <c r="C88" s="1474"/>
      <c r="D88" s="1451"/>
      <c r="E88" s="1438"/>
      <c r="F88" s="1435"/>
      <c r="G88" s="1435"/>
      <c r="H88" s="971">
        <v>1005</v>
      </c>
      <c r="I88" s="235">
        <v>2545.2469999999998</v>
      </c>
      <c r="J88" s="235">
        <v>2542.087</v>
      </c>
      <c r="K88" s="846">
        <f t="shared" si="9"/>
        <v>-3.1599999999998545</v>
      </c>
      <c r="L88" s="756">
        <f t="shared" si="10"/>
        <v>-1.2415298004476009E-3</v>
      </c>
    </row>
    <row r="89" spans="2:12" ht="15" customHeight="1" x14ac:dyDescent="0.25">
      <c r="B89" s="1684" t="s">
        <v>535</v>
      </c>
      <c r="C89" s="1474"/>
      <c r="D89" s="1726" t="s">
        <v>116</v>
      </c>
      <c r="E89" s="1619">
        <v>44342</v>
      </c>
      <c r="F89" s="1442" t="s">
        <v>539</v>
      </c>
      <c r="G89" s="1313" t="s">
        <v>458</v>
      </c>
      <c r="H89" s="1322">
        <v>1002</v>
      </c>
      <c r="I89" s="942">
        <v>1532.1510000000001</v>
      </c>
      <c r="J89" s="942">
        <v>1532.1510000000001</v>
      </c>
      <c r="K89" s="159">
        <f>J89-I89</f>
        <v>0</v>
      </c>
      <c r="L89" s="121">
        <f t="shared" si="10"/>
        <v>0</v>
      </c>
    </row>
    <row r="90" spans="2:12" x14ac:dyDescent="0.25">
      <c r="B90" s="1685"/>
      <c r="C90" s="1474"/>
      <c r="D90" s="1455"/>
      <c r="E90" s="1443"/>
      <c r="F90" s="1443"/>
      <c r="G90" s="1312" t="s">
        <v>459</v>
      </c>
      <c r="H90" s="1317">
        <v>1008</v>
      </c>
      <c r="I90" s="160">
        <v>280.166</v>
      </c>
      <c r="J90" s="160">
        <v>280.166</v>
      </c>
      <c r="K90" s="160">
        <f t="shared" ref="K90:K91" si="11">J90-I90</f>
        <v>0</v>
      </c>
      <c r="L90" s="122">
        <f t="shared" si="10"/>
        <v>0</v>
      </c>
    </row>
    <row r="91" spans="2:12" ht="15.75" thickBot="1" x14ac:dyDescent="0.3">
      <c r="B91" s="1686"/>
      <c r="C91" s="1474"/>
      <c r="D91" s="1639"/>
      <c r="E91" s="1600"/>
      <c r="F91" s="1600"/>
      <c r="G91" s="1319" t="s">
        <v>23</v>
      </c>
      <c r="H91" s="1318">
        <v>1011</v>
      </c>
      <c r="I91" s="161">
        <v>1000.147</v>
      </c>
      <c r="J91" s="161">
        <v>1000.147</v>
      </c>
      <c r="K91" s="161">
        <f t="shared" si="11"/>
        <v>0</v>
      </c>
      <c r="L91" s="180">
        <f t="shared" si="10"/>
        <v>0</v>
      </c>
    </row>
    <row r="92" spans="2:12" ht="23.25" customHeight="1" thickBot="1" x14ac:dyDescent="0.3">
      <c r="B92" s="1321" t="s">
        <v>12</v>
      </c>
      <c r="C92" s="1474"/>
      <c r="D92" s="1329" t="s">
        <v>116</v>
      </c>
      <c r="E92" s="432">
        <v>44343</v>
      </c>
      <c r="F92" s="1328" t="s">
        <v>540</v>
      </c>
      <c r="G92" s="262" t="s">
        <v>23</v>
      </c>
      <c r="H92" s="707">
        <v>1011</v>
      </c>
      <c r="I92" s="163">
        <v>200.00200000000001</v>
      </c>
      <c r="J92" s="163">
        <v>200.00200000000001</v>
      </c>
      <c r="K92" s="163">
        <f>J92-I92</f>
        <v>0</v>
      </c>
      <c r="L92" s="264">
        <f t="shared" si="10"/>
        <v>0</v>
      </c>
    </row>
    <row r="93" spans="2:12" ht="15.75" customHeight="1" x14ac:dyDescent="0.25">
      <c r="B93" s="1777" t="s">
        <v>535</v>
      </c>
      <c r="C93" s="1474"/>
      <c r="D93" s="1774" t="s">
        <v>116</v>
      </c>
      <c r="E93" s="1479">
        <v>44345</v>
      </c>
      <c r="F93" s="1780" t="s">
        <v>524</v>
      </c>
      <c r="G93" s="1371" t="s">
        <v>24</v>
      </c>
      <c r="H93" s="286">
        <v>1008</v>
      </c>
      <c r="I93" s="186">
        <v>2200.0169999999998</v>
      </c>
      <c r="J93" s="186">
        <v>2200.0169999999998</v>
      </c>
      <c r="K93" s="187">
        <f t="shared" ref="K93:K98" si="12">J93-I93</f>
        <v>0</v>
      </c>
      <c r="L93" s="315">
        <f t="shared" si="10"/>
        <v>0</v>
      </c>
    </row>
    <row r="94" spans="2:12" ht="15.75" customHeight="1" x14ac:dyDescent="0.25">
      <c r="B94" s="1778"/>
      <c r="C94" s="1474"/>
      <c r="D94" s="1775"/>
      <c r="E94" s="1458"/>
      <c r="F94" s="1781"/>
      <c r="G94" s="1372"/>
      <c r="H94" s="286">
        <v>1009</v>
      </c>
      <c r="I94" s="160">
        <v>1020.082</v>
      </c>
      <c r="J94" s="160">
        <v>1020.082</v>
      </c>
      <c r="K94" s="160">
        <f t="shared" si="12"/>
        <v>0</v>
      </c>
      <c r="L94" s="270">
        <f t="shared" si="10"/>
        <v>0</v>
      </c>
    </row>
    <row r="95" spans="2:12" ht="15.75" customHeight="1" x14ac:dyDescent="0.25">
      <c r="B95" s="1778"/>
      <c r="C95" s="1474"/>
      <c r="D95" s="1775"/>
      <c r="E95" s="1458"/>
      <c r="F95" s="1781"/>
      <c r="G95" s="1314" t="s">
        <v>537</v>
      </c>
      <c r="H95" s="774">
        <v>1011</v>
      </c>
      <c r="I95" s="160">
        <v>1346.5229999999999</v>
      </c>
      <c r="J95" s="160">
        <v>1346.5229999999999</v>
      </c>
      <c r="K95" s="160">
        <f t="shared" si="12"/>
        <v>0</v>
      </c>
      <c r="L95" s="270">
        <f t="shared" si="10"/>
        <v>0</v>
      </c>
    </row>
    <row r="96" spans="2:12" ht="15.75" customHeight="1" x14ac:dyDescent="0.25">
      <c r="B96" s="1778"/>
      <c r="C96" s="1474"/>
      <c r="D96" s="1775"/>
      <c r="E96" s="1458"/>
      <c r="F96" s="1781"/>
      <c r="G96" s="1449" t="s">
        <v>425</v>
      </c>
      <c r="H96" s="774">
        <v>1006</v>
      </c>
      <c r="I96" s="160">
        <v>1289.8900000000001</v>
      </c>
      <c r="J96" s="160">
        <v>1289.3979999999999</v>
      </c>
      <c r="K96" s="200">
        <f t="shared" si="12"/>
        <v>-0.49200000000018917</v>
      </c>
      <c r="L96" s="1061">
        <f t="shared" si="10"/>
        <v>-3.8142787369480275E-4</v>
      </c>
    </row>
    <row r="97" spans="2:15" ht="15" customHeight="1" x14ac:dyDescent="0.25">
      <c r="B97" s="1778"/>
      <c r="C97" s="1474"/>
      <c r="D97" s="1775"/>
      <c r="E97" s="1458"/>
      <c r="F97" s="1781"/>
      <c r="G97" s="1372"/>
      <c r="H97" s="1218">
        <v>1010</v>
      </c>
      <c r="I97" s="160">
        <v>203.03</v>
      </c>
      <c r="J97" s="160">
        <v>202.321</v>
      </c>
      <c r="K97" s="200">
        <f t="shared" si="12"/>
        <v>-0.70900000000000318</v>
      </c>
      <c r="L97" s="1061">
        <f t="shared" si="10"/>
        <v>-3.4920947643205594E-3</v>
      </c>
      <c r="O97" s="326"/>
    </row>
    <row r="98" spans="2:15" ht="15.75" thickBot="1" x14ac:dyDescent="0.3">
      <c r="B98" s="1779"/>
      <c r="C98" s="1478"/>
      <c r="D98" s="1776"/>
      <c r="E98" s="1485"/>
      <c r="F98" s="1782"/>
      <c r="G98" s="1219" t="s">
        <v>538</v>
      </c>
      <c r="H98" s="1219">
        <v>1003</v>
      </c>
      <c r="I98" s="195">
        <v>500.03100000000001</v>
      </c>
      <c r="J98" s="195">
        <v>500.03100000000001</v>
      </c>
      <c r="K98" s="369">
        <f t="shared" si="12"/>
        <v>0</v>
      </c>
      <c r="L98" s="270">
        <f t="shared" si="10"/>
        <v>0</v>
      </c>
      <c r="O98" s="326"/>
    </row>
    <row r="99" spans="2:15" ht="15.75" thickBot="1" x14ac:dyDescent="0.3">
      <c r="B99" s="1538" t="s">
        <v>207</v>
      </c>
      <c r="C99" s="1385"/>
      <c r="D99" s="1539"/>
      <c r="E99" s="1539"/>
      <c r="F99" s="1539"/>
      <c r="G99" s="1539"/>
      <c r="H99" s="1540"/>
      <c r="I99" s="194">
        <f>SUM(I77:I98)</f>
        <v>29205.360999999997</v>
      </c>
      <c r="J99" s="194">
        <f>SUM(J77:J98)</f>
        <v>29166.476000000002</v>
      </c>
      <c r="K99" s="823">
        <f>SUM(K77:K98)</f>
        <v>-38.884999999999735</v>
      </c>
      <c r="L99" s="1267">
        <f t="shared" ref="L99" si="13">K99/I99</f>
        <v>-1.3314336364477651E-3</v>
      </c>
    </row>
    <row r="100" spans="2:15" ht="15.75" thickBot="1" x14ac:dyDescent="0.3">
      <c r="B100" s="1227"/>
      <c r="C100" s="1227"/>
      <c r="D100" s="1227"/>
      <c r="E100" s="1227"/>
      <c r="F100" s="1227"/>
      <c r="G100" s="1227"/>
      <c r="H100" s="1227"/>
      <c r="I100" s="326"/>
      <c r="J100" s="326"/>
      <c r="K100" s="326"/>
      <c r="L100" s="353"/>
    </row>
    <row r="101" spans="2:15" ht="13.5" customHeight="1" x14ac:dyDescent="0.25">
      <c r="B101" s="1475"/>
      <c r="C101" s="1473" t="s">
        <v>56</v>
      </c>
      <c r="D101" s="1463"/>
      <c r="E101" s="1479"/>
      <c r="F101" s="1434"/>
      <c r="G101" s="1434"/>
      <c r="H101" s="1201"/>
      <c r="I101" s="437"/>
      <c r="J101" s="437"/>
      <c r="K101" s="1128"/>
      <c r="L101" s="1127"/>
    </row>
    <row r="102" spans="2:15" ht="13.5" customHeight="1" x14ac:dyDescent="0.25">
      <c r="B102" s="1483"/>
      <c r="C102" s="1474"/>
      <c r="D102" s="1464"/>
      <c r="E102" s="1458"/>
      <c r="F102" s="1435"/>
      <c r="G102" s="1436"/>
      <c r="H102" s="1200"/>
      <c r="I102" s="632"/>
      <c r="J102" s="632"/>
      <c r="K102" s="632"/>
      <c r="L102" s="634"/>
    </row>
    <row r="103" spans="2:15" ht="13.5" customHeight="1" x14ac:dyDescent="0.25">
      <c r="B103" s="1483"/>
      <c r="C103" s="1474"/>
      <c r="D103" s="1464"/>
      <c r="E103" s="1458"/>
      <c r="F103" s="1435"/>
      <c r="G103" s="1200"/>
      <c r="H103" s="1200"/>
      <c r="I103" s="632"/>
      <c r="J103" s="632"/>
      <c r="K103" s="818"/>
      <c r="L103" s="975"/>
    </row>
    <row r="104" spans="2:15" ht="13.5" customHeight="1" x14ac:dyDescent="0.25">
      <c r="B104" s="1483"/>
      <c r="C104" s="1474"/>
      <c r="D104" s="1464"/>
      <c r="E104" s="1458"/>
      <c r="F104" s="1435"/>
      <c r="G104" s="1460"/>
      <c r="H104" s="1200"/>
      <c r="I104" s="632"/>
      <c r="J104" s="632"/>
      <c r="K104" s="632"/>
      <c r="L104" s="634"/>
    </row>
    <row r="105" spans="2:15" ht="13.5" customHeight="1" x14ac:dyDescent="0.25">
      <c r="B105" s="1483"/>
      <c r="C105" s="1474"/>
      <c r="D105" s="1464"/>
      <c r="E105" s="1458"/>
      <c r="F105" s="1435"/>
      <c r="G105" s="1436"/>
      <c r="H105" s="1200"/>
      <c r="I105" s="632"/>
      <c r="J105" s="632"/>
      <c r="K105" s="632"/>
      <c r="L105" s="634"/>
    </row>
    <row r="106" spans="2:15" ht="13.5" customHeight="1" thickBot="1" x14ac:dyDescent="0.3">
      <c r="B106" s="1476"/>
      <c r="C106" s="1474"/>
      <c r="D106" s="1464"/>
      <c r="E106" s="1458"/>
      <c r="F106" s="1435"/>
      <c r="G106" s="1197"/>
      <c r="H106" s="1197"/>
      <c r="I106" s="972"/>
      <c r="J106" s="972"/>
      <c r="K106" s="1130"/>
      <c r="L106" s="1131"/>
    </row>
    <row r="107" spans="2:15" ht="21.75" customHeight="1" x14ac:dyDescent="0.25">
      <c r="B107" s="1483"/>
      <c r="C107" s="1477"/>
      <c r="D107" s="1480"/>
      <c r="E107" s="1482"/>
      <c r="F107" s="1442"/>
      <c r="G107" s="1434"/>
      <c r="H107" s="1201"/>
      <c r="I107" s="437"/>
      <c r="J107" s="437"/>
      <c r="K107" s="1128"/>
      <c r="L107" s="1127"/>
    </row>
    <row r="108" spans="2:15" ht="18.75" customHeight="1" thickBot="1" x14ac:dyDescent="0.3">
      <c r="B108" s="1476"/>
      <c r="C108" s="1477"/>
      <c r="D108" s="1575"/>
      <c r="E108" s="1691"/>
      <c r="F108" s="1600"/>
      <c r="G108" s="1486"/>
      <c r="H108" s="1222"/>
      <c r="I108" s="640"/>
      <c r="J108" s="640"/>
      <c r="K108" s="640"/>
      <c r="L108" s="641"/>
    </row>
    <row r="109" spans="2:15" ht="15.75" customHeight="1" x14ac:dyDescent="0.25">
      <c r="B109" s="1475"/>
      <c r="C109" s="1474"/>
      <c r="D109" s="1464"/>
      <c r="E109" s="1458"/>
      <c r="F109" s="1435"/>
      <c r="G109" s="1435"/>
      <c r="H109" s="1126"/>
      <c r="I109" s="423"/>
      <c r="J109" s="423"/>
      <c r="K109" s="631"/>
      <c r="L109" s="635"/>
    </row>
    <row r="110" spans="2:15" ht="15.75" customHeight="1" x14ac:dyDescent="0.25">
      <c r="B110" s="1483"/>
      <c r="C110" s="1474"/>
      <c r="D110" s="1464"/>
      <c r="E110" s="1458"/>
      <c r="F110" s="1435"/>
      <c r="G110" s="1436"/>
      <c r="H110" s="1126"/>
      <c r="I110" s="423"/>
      <c r="J110" s="423"/>
      <c r="K110" s="631"/>
      <c r="L110" s="635"/>
    </row>
    <row r="111" spans="2:15" ht="15.75" customHeight="1" x14ac:dyDescent="0.25">
      <c r="B111" s="1483"/>
      <c r="C111" s="1474"/>
      <c r="D111" s="1464"/>
      <c r="E111" s="1458"/>
      <c r="F111" s="1435"/>
      <c r="G111" s="1460"/>
      <c r="H111" s="1126"/>
      <c r="I111" s="423"/>
      <c r="J111" s="423"/>
      <c r="K111" s="631"/>
      <c r="L111" s="635"/>
    </row>
    <row r="112" spans="2:15" ht="15.75" customHeight="1" x14ac:dyDescent="0.25">
      <c r="B112" s="1483"/>
      <c r="C112" s="1474"/>
      <c r="D112" s="1464"/>
      <c r="E112" s="1458"/>
      <c r="F112" s="1435"/>
      <c r="G112" s="1436"/>
      <c r="H112" s="1126"/>
      <c r="I112" s="423"/>
      <c r="J112" s="423"/>
      <c r="K112" s="631"/>
      <c r="L112" s="635"/>
    </row>
    <row r="113" spans="2:15" ht="15.75" customHeight="1" x14ac:dyDescent="0.25">
      <c r="B113" s="1483"/>
      <c r="C113" s="1474"/>
      <c r="D113" s="1464"/>
      <c r="E113" s="1458"/>
      <c r="F113" s="1435"/>
      <c r="G113" s="1200"/>
      <c r="H113" s="1126"/>
      <c r="I113" s="423"/>
      <c r="J113" s="423"/>
      <c r="K113" s="631"/>
      <c r="L113" s="635"/>
    </row>
    <row r="114" spans="2:15" ht="15.75" customHeight="1" x14ac:dyDescent="0.25">
      <c r="B114" s="1483"/>
      <c r="C114" s="1474"/>
      <c r="D114" s="1464"/>
      <c r="E114" s="1458"/>
      <c r="F114" s="1435"/>
      <c r="G114" s="1200"/>
      <c r="H114" s="1126"/>
      <c r="I114" s="423"/>
      <c r="J114" s="423"/>
      <c r="K114" s="631"/>
      <c r="L114" s="635"/>
    </row>
    <row r="115" spans="2:15" ht="15.75" customHeight="1" x14ac:dyDescent="0.25">
      <c r="B115" s="1483"/>
      <c r="C115" s="1474"/>
      <c r="D115" s="1464"/>
      <c r="E115" s="1458"/>
      <c r="F115" s="1435"/>
      <c r="G115" s="1460"/>
      <c r="H115" s="971"/>
      <c r="I115" s="505"/>
      <c r="J115" s="505"/>
      <c r="K115" s="631"/>
      <c r="L115" s="635"/>
    </row>
    <row r="116" spans="2:15" ht="15.75" customHeight="1" thickBot="1" x14ac:dyDescent="0.3">
      <c r="B116" s="1476"/>
      <c r="C116" s="1474"/>
      <c r="D116" s="1484"/>
      <c r="E116" s="1485"/>
      <c r="F116" s="1486"/>
      <c r="G116" s="1486"/>
      <c r="H116" s="971"/>
      <c r="I116" s="505"/>
      <c r="J116" s="505"/>
      <c r="K116" s="389"/>
      <c r="L116" s="1129"/>
    </row>
    <row r="117" spans="2:15" ht="15.75" customHeight="1" x14ac:dyDescent="0.25">
      <c r="B117" s="1475"/>
      <c r="C117" s="1474"/>
      <c r="D117" s="1463"/>
      <c r="E117" s="1479"/>
      <c r="F117" s="1434"/>
      <c r="G117" s="1434"/>
      <c r="H117" s="243"/>
      <c r="I117" s="245"/>
      <c r="J117" s="245"/>
      <c r="K117" s="437"/>
      <c r="L117" s="399"/>
    </row>
    <row r="118" spans="2:15" ht="15.75" customHeight="1" x14ac:dyDescent="0.25">
      <c r="B118" s="1483"/>
      <c r="C118" s="1474"/>
      <c r="D118" s="1464"/>
      <c r="E118" s="1458"/>
      <c r="F118" s="1435"/>
      <c r="G118" s="1435"/>
      <c r="H118" s="252"/>
      <c r="I118" s="369"/>
      <c r="J118" s="369"/>
      <c r="K118" s="632"/>
      <c r="L118" s="634"/>
    </row>
    <row r="119" spans="2:15" ht="15.75" customHeight="1" thickBot="1" x14ac:dyDescent="0.3">
      <c r="B119" s="1476"/>
      <c r="C119" s="1474"/>
      <c r="D119" s="1484"/>
      <c r="E119" s="1485"/>
      <c r="F119" s="1486"/>
      <c r="G119" s="1486"/>
      <c r="H119" s="970"/>
      <c r="I119" s="385"/>
      <c r="J119" s="385"/>
      <c r="K119" s="640"/>
      <c r="L119" s="641"/>
    </row>
    <row r="120" spans="2:15" ht="22.5" customHeight="1" thickBot="1" x14ac:dyDescent="0.3">
      <c r="B120" s="1231"/>
      <c r="C120" s="1474"/>
      <c r="D120" s="1206"/>
      <c r="E120" s="1204"/>
      <c r="F120" s="1199"/>
      <c r="G120" s="1199"/>
      <c r="H120" s="1199"/>
      <c r="I120" s="631"/>
      <c r="J120" s="631"/>
      <c r="K120" s="640"/>
      <c r="L120" s="635"/>
    </row>
    <row r="121" spans="2:15" ht="15.75" customHeight="1" thickBot="1" x14ac:dyDescent="0.3">
      <c r="B121" s="1384" t="s">
        <v>209</v>
      </c>
      <c r="C121" s="1385"/>
      <c r="D121" s="1385"/>
      <c r="E121" s="1385"/>
      <c r="F121" s="1385"/>
      <c r="G121" s="1385"/>
      <c r="H121" s="1386"/>
      <c r="I121" s="162">
        <f>SUM(I101:I120)</f>
        <v>0</v>
      </c>
      <c r="J121" s="162">
        <f>SUM(J101:J120)</f>
        <v>0</v>
      </c>
      <c r="K121" s="162">
        <f>SUM(K101:K120)</f>
        <v>0</v>
      </c>
      <c r="L121" s="220" t="e">
        <f t="shared" ref="L121" si="14">K121/I121</f>
        <v>#DIV/0!</v>
      </c>
    </row>
    <row r="122" spans="2:15" ht="15.75" customHeight="1" thickBot="1" x14ac:dyDescent="0.3">
      <c r="B122" s="1223"/>
      <c r="C122" s="1223"/>
      <c r="D122" s="1223"/>
      <c r="E122" s="1223"/>
      <c r="F122" s="1223"/>
      <c r="G122" s="1223"/>
      <c r="H122" s="1223"/>
      <c r="I122" s="362"/>
      <c r="J122" s="362"/>
      <c r="K122" s="362"/>
      <c r="L122" s="353"/>
    </row>
    <row r="123" spans="2:15" ht="15" customHeight="1" x14ac:dyDescent="0.25">
      <c r="B123" s="1519"/>
      <c r="C123" s="1473" t="s">
        <v>65</v>
      </c>
      <c r="D123" s="1493"/>
      <c r="E123" s="1495"/>
      <c r="F123" s="1447"/>
      <c r="G123" s="1212"/>
      <c r="H123" s="1235"/>
      <c r="I123" s="532"/>
      <c r="J123" s="532"/>
      <c r="K123" s="532"/>
      <c r="L123" s="593"/>
      <c r="N123" s="1618"/>
      <c r="O123" s="1618"/>
    </row>
    <row r="124" spans="2:15" ht="15" customHeight="1" x14ac:dyDescent="0.25">
      <c r="B124" s="1555"/>
      <c r="C124" s="1474"/>
      <c r="D124" s="1514"/>
      <c r="E124" s="1576"/>
      <c r="F124" s="1424"/>
      <c r="G124" s="1210"/>
      <c r="H124" s="1218"/>
      <c r="I124" s="528"/>
      <c r="J124" s="528"/>
      <c r="K124" s="528"/>
      <c r="L124" s="594"/>
      <c r="N124" s="1618"/>
      <c r="O124" s="1618"/>
    </row>
    <row r="125" spans="2:15" ht="15" customHeight="1" x14ac:dyDescent="0.25">
      <c r="B125" s="1555"/>
      <c r="C125" s="1474"/>
      <c r="D125" s="1514"/>
      <c r="E125" s="1576"/>
      <c r="F125" s="1424"/>
      <c r="G125" s="1210"/>
      <c r="H125" s="1218"/>
      <c r="I125" s="528"/>
      <c r="J125" s="528"/>
      <c r="K125" s="528"/>
      <c r="L125" s="594"/>
      <c r="N125" s="1618"/>
      <c r="O125" s="1618"/>
    </row>
    <row r="126" spans="2:15" ht="15" customHeight="1" x14ac:dyDescent="0.25">
      <c r="B126" s="1555"/>
      <c r="C126" s="1474"/>
      <c r="D126" s="1494"/>
      <c r="E126" s="1496"/>
      <c r="F126" s="1367"/>
      <c r="G126" s="1449"/>
      <c r="H126" s="1228"/>
      <c r="I126" s="611"/>
      <c r="J126" s="611"/>
      <c r="K126" s="528"/>
      <c r="L126" s="594"/>
      <c r="N126" s="1618"/>
      <c r="O126" s="1618"/>
    </row>
    <row r="127" spans="2:15" ht="15" customHeight="1" thickBot="1" x14ac:dyDescent="0.3">
      <c r="B127" s="1556"/>
      <c r="C127" s="1474"/>
      <c r="D127" s="1494"/>
      <c r="E127" s="1496"/>
      <c r="F127" s="1367"/>
      <c r="G127" s="1431"/>
      <c r="H127" s="1228"/>
      <c r="I127" s="611"/>
      <c r="J127" s="611"/>
      <c r="K127" s="611"/>
      <c r="L127" s="804"/>
      <c r="N127" s="1618"/>
      <c r="O127" s="1618"/>
    </row>
    <row r="128" spans="2:15" ht="15" customHeight="1" x14ac:dyDescent="0.25">
      <c r="B128" s="1554"/>
      <c r="C128" s="1477"/>
      <c r="D128" s="1493"/>
      <c r="E128" s="1495"/>
      <c r="F128" s="1447"/>
      <c r="G128" s="1393"/>
      <c r="H128" s="1235"/>
      <c r="I128" s="532"/>
      <c r="J128" s="532"/>
      <c r="K128" s="532"/>
      <c r="L128" s="593"/>
      <c r="N128" s="1220"/>
      <c r="O128" s="1220"/>
    </row>
    <row r="129" spans="2:16" ht="15" customHeight="1" x14ac:dyDescent="0.25">
      <c r="B129" s="1555"/>
      <c r="C129" s="1477"/>
      <c r="D129" s="1514"/>
      <c r="E129" s="1576"/>
      <c r="F129" s="1424"/>
      <c r="G129" s="1394"/>
      <c r="H129" s="1218"/>
      <c r="I129" s="528"/>
      <c r="J129" s="528"/>
      <c r="K129" s="528"/>
      <c r="L129" s="594"/>
      <c r="N129" s="1220"/>
      <c r="O129" s="1220"/>
    </row>
    <row r="130" spans="2:16" ht="15" customHeight="1" thickBot="1" x14ac:dyDescent="0.3">
      <c r="B130" s="1556"/>
      <c r="C130" s="1477"/>
      <c r="D130" s="1515"/>
      <c r="E130" s="1577"/>
      <c r="F130" s="1425"/>
      <c r="G130" s="1419"/>
      <c r="H130" s="1219"/>
      <c r="I130" s="533"/>
      <c r="J130" s="533"/>
      <c r="K130" s="533"/>
      <c r="L130" s="595"/>
      <c r="N130" s="1220"/>
      <c r="O130" s="1220"/>
    </row>
    <row r="131" spans="2:16" ht="15" customHeight="1" x14ac:dyDescent="0.25">
      <c r="B131" s="1554"/>
      <c r="C131" s="1474"/>
      <c r="D131" s="1527"/>
      <c r="E131" s="1541"/>
      <c r="F131" s="1378"/>
      <c r="G131" s="1371"/>
      <c r="H131" s="1235"/>
      <c r="I131" s="532"/>
      <c r="J131" s="532"/>
      <c r="K131" s="532"/>
      <c r="L131" s="593"/>
      <c r="N131" s="1220"/>
      <c r="O131" s="1220"/>
    </row>
    <row r="132" spans="2:16" ht="15" customHeight="1" x14ac:dyDescent="0.25">
      <c r="B132" s="1555"/>
      <c r="C132" s="1474"/>
      <c r="D132" s="1528"/>
      <c r="E132" s="1542"/>
      <c r="F132" s="1379"/>
      <c r="G132" s="1431"/>
      <c r="H132" s="1225"/>
      <c r="I132" s="534"/>
      <c r="J132" s="534"/>
      <c r="K132" s="534"/>
      <c r="L132" s="951"/>
      <c r="N132" s="1220"/>
      <c r="O132" s="1220"/>
    </row>
    <row r="133" spans="2:16" ht="15" customHeight="1" x14ac:dyDescent="0.25">
      <c r="B133" s="1555"/>
      <c r="C133" s="1474"/>
      <c r="D133" s="1528"/>
      <c r="E133" s="1542"/>
      <c r="F133" s="1379"/>
      <c r="G133" s="1372"/>
      <c r="H133" s="1225"/>
      <c r="I133" s="534"/>
      <c r="J133" s="534"/>
      <c r="K133" s="534"/>
      <c r="L133" s="951"/>
      <c r="N133" s="1220"/>
      <c r="O133" s="1220"/>
    </row>
    <row r="134" spans="2:16" ht="15" customHeight="1" x14ac:dyDescent="0.25">
      <c r="B134" s="1555"/>
      <c r="C134" s="1474"/>
      <c r="D134" s="1528"/>
      <c r="E134" s="1542"/>
      <c r="F134" s="1379"/>
      <c r="G134" s="1209"/>
      <c r="H134" s="1225"/>
      <c r="I134" s="534"/>
      <c r="J134" s="534"/>
      <c r="K134" s="534"/>
      <c r="L134" s="951"/>
      <c r="N134" s="1220"/>
      <c r="O134" s="1220"/>
    </row>
    <row r="135" spans="2:16" ht="15" customHeight="1" x14ac:dyDescent="0.25">
      <c r="B135" s="1555"/>
      <c r="C135" s="1474"/>
      <c r="D135" s="1528"/>
      <c r="E135" s="1542"/>
      <c r="F135" s="1379"/>
      <c r="G135" s="1449"/>
      <c r="H135" s="1225"/>
      <c r="I135" s="534"/>
      <c r="J135" s="534"/>
      <c r="K135" s="534"/>
      <c r="L135" s="951"/>
      <c r="N135" s="1220"/>
      <c r="O135" s="1220"/>
    </row>
    <row r="136" spans="2:16" ht="15" customHeight="1" x14ac:dyDescent="0.25">
      <c r="B136" s="1555"/>
      <c r="C136" s="1474"/>
      <c r="D136" s="1528"/>
      <c r="E136" s="1542"/>
      <c r="F136" s="1379"/>
      <c r="G136" s="1431"/>
      <c r="H136" s="1225"/>
      <c r="I136" s="534"/>
      <c r="J136" s="534"/>
      <c r="K136" s="534"/>
      <c r="L136" s="951"/>
      <c r="N136" s="1220"/>
      <c r="O136" s="1220"/>
    </row>
    <row r="137" spans="2:16" ht="15" customHeight="1" x14ac:dyDescent="0.25">
      <c r="B137" s="1555"/>
      <c r="C137" s="1474"/>
      <c r="D137" s="1528"/>
      <c r="E137" s="1542"/>
      <c r="F137" s="1379"/>
      <c r="G137" s="1372"/>
      <c r="H137" s="1225"/>
      <c r="I137" s="534"/>
      <c r="J137" s="534"/>
      <c r="K137" s="534"/>
      <c r="L137" s="951"/>
      <c r="N137" s="1220"/>
      <c r="O137" s="1220"/>
    </row>
    <row r="138" spans="2:16" ht="15" customHeight="1" thickBot="1" x14ac:dyDescent="0.3">
      <c r="B138" s="1556"/>
      <c r="C138" s="1474"/>
      <c r="D138" s="1528"/>
      <c r="E138" s="1542"/>
      <c r="F138" s="1379"/>
      <c r="G138" s="1208"/>
      <c r="H138" s="1224"/>
      <c r="I138" s="388"/>
      <c r="J138" s="388"/>
      <c r="K138" s="388"/>
      <c r="L138" s="390"/>
      <c r="N138" s="1220"/>
      <c r="O138" s="1220"/>
    </row>
    <row r="139" spans="2:16" ht="15" customHeight="1" x14ac:dyDescent="0.25">
      <c r="B139" s="1554"/>
      <c r="C139" s="1474"/>
      <c r="D139" s="1527"/>
      <c r="E139" s="1541"/>
      <c r="F139" s="1378"/>
      <c r="G139" s="1371"/>
      <c r="H139" s="1235"/>
      <c r="I139" s="532"/>
      <c r="J139" s="532"/>
      <c r="K139" s="532"/>
      <c r="L139" s="593"/>
      <c r="N139" s="1220"/>
      <c r="O139" s="1220"/>
    </row>
    <row r="140" spans="2:16" ht="15" customHeight="1" x14ac:dyDescent="0.25">
      <c r="B140" s="1555"/>
      <c r="C140" s="1474"/>
      <c r="D140" s="1528"/>
      <c r="E140" s="1542"/>
      <c r="F140" s="1379"/>
      <c r="G140" s="1431"/>
      <c r="H140" s="1218"/>
      <c r="I140" s="528"/>
      <c r="J140" s="528"/>
      <c r="K140" s="528"/>
      <c r="L140" s="594"/>
      <c r="N140" s="1220"/>
      <c r="O140" s="1220"/>
    </row>
    <row r="141" spans="2:16" ht="15" customHeight="1" thickBot="1" x14ac:dyDescent="0.3">
      <c r="B141" s="1556"/>
      <c r="C141" s="1474"/>
      <c r="D141" s="1529"/>
      <c r="E141" s="1543"/>
      <c r="F141" s="1638"/>
      <c r="G141" s="1546"/>
      <c r="H141" s="1219"/>
      <c r="I141" s="533"/>
      <c r="J141" s="533"/>
      <c r="K141" s="533"/>
      <c r="L141" s="595"/>
      <c r="N141" s="1220"/>
      <c r="O141" s="1220"/>
    </row>
    <row r="142" spans="2:16" ht="15.75" thickBot="1" x14ac:dyDescent="0.3">
      <c r="B142" s="1384" t="s">
        <v>216</v>
      </c>
      <c r="C142" s="1385"/>
      <c r="D142" s="1539"/>
      <c r="E142" s="1539"/>
      <c r="F142" s="1539"/>
      <c r="G142" s="1539"/>
      <c r="H142" s="1586"/>
      <c r="I142" s="269">
        <f>SUM(I123:I141)</f>
        <v>0</v>
      </c>
      <c r="J142" s="194">
        <f>SUM(J123:J141)</f>
        <v>0</v>
      </c>
      <c r="K142" s="194">
        <f>SUM(K123:K141)</f>
        <v>0</v>
      </c>
      <c r="L142" s="253" t="e">
        <f>K142/I142</f>
        <v>#DIV/0!</v>
      </c>
    </row>
    <row r="143" spans="2:16" ht="15.75" thickBot="1" x14ac:dyDescent="0.3">
      <c r="B143" s="1227"/>
      <c r="C143" s="1227"/>
      <c r="D143" s="1227"/>
      <c r="E143" s="1227"/>
      <c r="F143" s="1227"/>
      <c r="G143" s="1227"/>
      <c r="H143" s="1227"/>
      <c r="I143" s="326"/>
      <c r="J143" s="326"/>
      <c r="K143" s="326"/>
      <c r="L143" s="368"/>
    </row>
    <row r="144" spans="2:16" x14ac:dyDescent="0.25">
      <c r="B144" s="1475"/>
      <c r="C144" s="1473" t="s">
        <v>72</v>
      </c>
      <c r="D144" s="1463"/>
      <c r="E144" s="1541"/>
      <c r="F144" s="1447"/>
      <c r="G144" s="1201"/>
      <c r="H144" s="1201"/>
      <c r="I144" s="532"/>
      <c r="J144" s="532"/>
      <c r="K144" s="532"/>
      <c r="L144" s="121"/>
      <c r="O144" s="326"/>
      <c r="P144" s="326"/>
    </row>
    <row r="145" spans="2:16" x14ac:dyDescent="0.25">
      <c r="B145" s="1483"/>
      <c r="C145" s="1474"/>
      <c r="D145" s="1464"/>
      <c r="E145" s="1542"/>
      <c r="F145" s="1424"/>
      <c r="G145" s="1200"/>
      <c r="H145" s="1200"/>
      <c r="I145" s="528"/>
      <c r="J145" s="528"/>
      <c r="K145" s="528"/>
      <c r="L145" s="122"/>
      <c r="O145" s="326"/>
      <c r="P145" s="326"/>
    </row>
    <row r="146" spans="2:16" ht="15.75" thickBot="1" x14ac:dyDescent="0.3">
      <c r="B146" s="1483"/>
      <c r="C146" s="1474"/>
      <c r="D146" s="1484"/>
      <c r="E146" s="1543"/>
      <c r="F146" s="1425"/>
      <c r="G146" s="1222"/>
      <c r="H146" s="1222"/>
      <c r="I146" s="533"/>
      <c r="J146" s="533"/>
      <c r="K146" s="533"/>
      <c r="L146" s="180"/>
      <c r="O146" s="326"/>
      <c r="P146" s="326"/>
    </row>
    <row r="147" spans="2:16" ht="14.25" customHeight="1" x14ac:dyDescent="0.25">
      <c r="B147" s="1475"/>
      <c r="C147" s="1474"/>
      <c r="D147" s="1465"/>
      <c r="E147" s="1459"/>
      <c r="F147" s="1688"/>
      <c r="G147" s="1436"/>
      <c r="H147" s="1199"/>
      <c r="I147" s="534"/>
      <c r="J147" s="534"/>
      <c r="K147" s="534"/>
      <c r="L147" s="635"/>
      <c r="O147" s="426"/>
      <c r="P147" s="426"/>
    </row>
    <row r="148" spans="2:16" ht="15" customHeight="1" thickBot="1" x14ac:dyDescent="0.3">
      <c r="B148" s="1476"/>
      <c r="C148" s="1474"/>
      <c r="D148" s="1575"/>
      <c r="E148" s="1603"/>
      <c r="F148" s="1690"/>
      <c r="G148" s="1600"/>
      <c r="H148" s="1222"/>
      <c r="I148" s="533"/>
      <c r="J148" s="533"/>
      <c r="K148" s="533"/>
      <c r="L148" s="428"/>
      <c r="O148" s="425"/>
      <c r="P148" s="425"/>
    </row>
    <row r="149" spans="2:16" ht="15" customHeight="1" x14ac:dyDescent="0.25">
      <c r="B149" s="1483"/>
      <c r="C149" s="1474"/>
      <c r="D149" s="1452"/>
      <c r="E149" s="1755"/>
      <c r="F149" s="1688"/>
      <c r="G149" s="1436"/>
      <c r="H149" s="1199"/>
      <c r="I149" s="534"/>
      <c r="J149" s="534"/>
      <c r="K149" s="534"/>
      <c r="L149" s="1152"/>
      <c r="O149" s="425"/>
      <c r="P149" s="425"/>
    </row>
    <row r="150" spans="2:16" ht="15" customHeight="1" thickBot="1" x14ac:dyDescent="0.3">
      <c r="B150" s="1483"/>
      <c r="C150" s="1474"/>
      <c r="D150" s="1456"/>
      <c r="E150" s="1588"/>
      <c r="F150" s="1723"/>
      <c r="G150" s="1460"/>
      <c r="H150" s="1197"/>
      <c r="I150" s="611"/>
      <c r="J150" s="611"/>
      <c r="K150" s="611"/>
      <c r="L150" s="1161"/>
      <c r="O150" s="425"/>
      <c r="P150" s="425"/>
    </row>
    <row r="151" spans="2:16" x14ac:dyDescent="0.25">
      <c r="B151" s="1444"/>
      <c r="C151" s="1474"/>
      <c r="D151" s="1463"/>
      <c r="E151" s="1541"/>
      <c r="F151" s="1371"/>
      <c r="G151" s="1371"/>
      <c r="H151" s="1212"/>
      <c r="I151" s="159"/>
      <c r="J151" s="159"/>
      <c r="K151" s="532"/>
      <c r="L151" s="121"/>
    </row>
    <row r="152" spans="2:16" ht="16.5" customHeight="1" thickBot="1" x14ac:dyDescent="0.3">
      <c r="B152" s="1590"/>
      <c r="C152" s="1474"/>
      <c r="D152" s="1484"/>
      <c r="E152" s="1543"/>
      <c r="F152" s="1546"/>
      <c r="G152" s="1546"/>
      <c r="H152" s="1219"/>
      <c r="I152" s="161"/>
      <c r="J152" s="161"/>
      <c r="K152" s="533"/>
      <c r="L152" s="595"/>
    </row>
    <row r="153" spans="2:16" ht="16.5" customHeight="1" x14ac:dyDescent="0.25">
      <c r="B153" s="1684"/>
      <c r="C153" s="1474"/>
      <c r="D153" s="1452"/>
      <c r="E153" s="1696"/>
      <c r="F153" s="1372"/>
      <c r="G153" s="1162"/>
      <c r="H153" s="1225"/>
      <c r="I153" s="172"/>
      <c r="J153" s="172"/>
      <c r="K153" s="534"/>
      <c r="L153" s="951"/>
    </row>
    <row r="154" spans="2:16" ht="18" customHeight="1" thickBot="1" x14ac:dyDescent="0.3">
      <c r="B154" s="1685"/>
      <c r="C154" s="1474"/>
      <c r="D154" s="1456"/>
      <c r="E154" s="1496"/>
      <c r="F154" s="1449"/>
      <c r="G154" s="1155"/>
      <c r="H154" s="1228"/>
      <c r="I154" s="235"/>
      <c r="J154" s="235"/>
      <c r="K154" s="611"/>
      <c r="L154" s="804"/>
    </row>
    <row r="155" spans="2:16" ht="15" customHeight="1" x14ac:dyDescent="0.25">
      <c r="B155" s="1483"/>
      <c r="C155" s="1474"/>
      <c r="D155" s="1463"/>
      <c r="E155" s="1756"/>
      <c r="F155" s="1627"/>
      <c r="G155" s="1434"/>
      <c r="H155" s="1201"/>
      <c r="I155" s="532"/>
      <c r="J155" s="532"/>
      <c r="K155" s="532"/>
      <c r="L155" s="240"/>
      <c r="O155" s="425"/>
      <c r="P155" s="425"/>
    </row>
    <row r="156" spans="2:16" ht="15" customHeight="1" x14ac:dyDescent="0.25">
      <c r="B156" s="1483"/>
      <c r="C156" s="1474"/>
      <c r="D156" s="1464"/>
      <c r="E156" s="1633"/>
      <c r="F156" s="1628"/>
      <c r="G156" s="1435"/>
      <c r="H156" s="1200"/>
      <c r="I156" s="528"/>
      <c r="J156" s="528"/>
      <c r="K156" s="528"/>
      <c r="L156" s="610"/>
      <c r="O156" s="425"/>
      <c r="P156" s="425"/>
    </row>
    <row r="157" spans="2:16" ht="15" customHeight="1" x14ac:dyDescent="0.25">
      <c r="B157" s="1483"/>
      <c r="C157" s="1474"/>
      <c r="D157" s="1464"/>
      <c r="E157" s="1633"/>
      <c r="F157" s="1628"/>
      <c r="G157" s="1435"/>
      <c r="H157" s="1200"/>
      <c r="I157" s="528"/>
      <c r="J157" s="528"/>
      <c r="K157" s="528"/>
      <c r="L157" s="610"/>
      <c r="O157" s="425"/>
      <c r="P157" s="425"/>
    </row>
    <row r="158" spans="2:16" ht="15" customHeight="1" thickBot="1" x14ac:dyDescent="0.3">
      <c r="B158" s="1476"/>
      <c r="C158" s="1478"/>
      <c r="D158" s="1484"/>
      <c r="E158" s="1589"/>
      <c r="F158" s="1693"/>
      <c r="G158" s="1486"/>
      <c r="H158" s="1222"/>
      <c r="I158" s="533"/>
      <c r="J158" s="533"/>
      <c r="K158" s="533"/>
      <c r="L158" s="428"/>
      <c r="O158" s="425"/>
      <c r="P158" s="425"/>
    </row>
    <row r="159" spans="2:16" ht="15.75" thickBot="1" x14ac:dyDescent="0.3">
      <c r="B159" s="1384" t="s">
        <v>227</v>
      </c>
      <c r="C159" s="1385"/>
      <c r="D159" s="1539"/>
      <c r="E159" s="1539"/>
      <c r="F159" s="1539"/>
      <c r="G159" s="1539"/>
      <c r="H159" s="1586"/>
      <c r="I159" s="1153">
        <f>SUM(I144:I158)</f>
        <v>0</v>
      </c>
      <c r="J159" s="1153">
        <f>SUM(J144:J158)</f>
        <v>0</v>
      </c>
      <c r="K159" s="1153">
        <f>SUM(K144:K158)</f>
        <v>0</v>
      </c>
      <c r="L159" s="1154" t="e">
        <f>K159/I159</f>
        <v>#DIV/0!</v>
      </c>
    </row>
    <row r="160" spans="2:16" ht="15.75" thickBot="1" x14ac:dyDescent="0.3">
      <c r="B160" s="1227"/>
      <c r="C160" s="1227"/>
      <c r="D160" s="1227"/>
      <c r="E160" s="1227"/>
      <c r="F160" s="1227"/>
      <c r="G160" s="1227"/>
      <c r="H160" s="1227"/>
      <c r="I160" s="326"/>
      <c r="J160" s="326"/>
      <c r="K160" s="326"/>
      <c r="L160" s="353"/>
    </row>
    <row r="161" spans="2:15" x14ac:dyDescent="0.25">
      <c r="B161" s="1684"/>
      <c r="C161" s="1473" t="s">
        <v>77</v>
      </c>
      <c r="D161" s="1450"/>
      <c r="E161" s="1437"/>
      <c r="F161" s="1434"/>
      <c r="G161" s="1201"/>
      <c r="H161" s="1201"/>
      <c r="I161" s="159"/>
      <c r="J161" s="159"/>
      <c r="K161" s="159"/>
      <c r="L161" s="240"/>
    </row>
    <row r="162" spans="2:15" x14ac:dyDescent="0.25">
      <c r="B162" s="1685"/>
      <c r="C162" s="1474"/>
      <c r="D162" s="1451"/>
      <c r="E162" s="1438"/>
      <c r="F162" s="1435"/>
      <c r="G162" s="1200"/>
      <c r="H162" s="1200"/>
      <c r="I162" s="160"/>
      <c r="J162" s="160"/>
      <c r="K162" s="160"/>
      <c r="L162" s="610"/>
    </row>
    <row r="163" spans="2:15" x14ac:dyDescent="0.25">
      <c r="B163" s="1685"/>
      <c r="C163" s="1474"/>
      <c r="D163" s="1451"/>
      <c r="E163" s="1438"/>
      <c r="F163" s="1435"/>
      <c r="G163" s="1200"/>
      <c r="H163" s="1200"/>
      <c r="I163" s="160"/>
      <c r="J163" s="160"/>
      <c r="K163" s="160"/>
      <c r="L163" s="610"/>
    </row>
    <row r="164" spans="2:15" x14ac:dyDescent="0.25">
      <c r="B164" s="1685"/>
      <c r="C164" s="1474"/>
      <c r="D164" s="1451"/>
      <c r="E164" s="1438"/>
      <c r="F164" s="1435"/>
      <c r="G164" s="1200"/>
      <c r="H164" s="1200"/>
      <c r="I164" s="160"/>
      <c r="J164" s="160"/>
      <c r="K164" s="160"/>
      <c r="L164" s="610"/>
    </row>
    <row r="165" spans="2:15" ht="15.75" thickBot="1" x14ac:dyDescent="0.3">
      <c r="B165" s="1686"/>
      <c r="C165" s="1474"/>
      <c r="D165" s="1451"/>
      <c r="E165" s="1435"/>
      <c r="F165" s="1435"/>
      <c r="G165" s="971"/>
      <c r="H165" s="1197"/>
      <c r="I165" s="235"/>
      <c r="J165" s="235"/>
      <c r="K165" s="235"/>
      <c r="L165" s="614"/>
    </row>
    <row r="166" spans="2:15" x14ac:dyDescent="0.25">
      <c r="B166" s="1684"/>
      <c r="C166" s="1474"/>
      <c r="D166" s="1726"/>
      <c r="E166" s="1619"/>
      <c r="F166" s="1442"/>
      <c r="G166" s="1201"/>
      <c r="H166" s="1201"/>
      <c r="I166" s="159"/>
      <c r="J166" s="159"/>
      <c r="K166" s="159"/>
      <c r="L166" s="240"/>
    </row>
    <row r="167" spans="2:15" x14ac:dyDescent="0.25">
      <c r="B167" s="1685"/>
      <c r="C167" s="1474"/>
      <c r="D167" s="1455"/>
      <c r="E167" s="1443"/>
      <c r="F167" s="1443"/>
      <c r="G167" s="1200"/>
      <c r="H167" s="1200"/>
      <c r="I167" s="160"/>
      <c r="J167" s="160"/>
      <c r="K167" s="172"/>
      <c r="L167" s="579"/>
    </row>
    <row r="168" spans="2:15" x14ac:dyDescent="0.25">
      <c r="B168" s="1685"/>
      <c r="C168" s="1474"/>
      <c r="D168" s="1455"/>
      <c r="E168" s="1443"/>
      <c r="F168" s="1443"/>
      <c r="G168" s="1200"/>
      <c r="H168" s="1200"/>
      <c r="I168" s="160"/>
      <c r="J168" s="160"/>
      <c r="K168" s="172"/>
      <c r="L168" s="579"/>
    </row>
    <row r="169" spans="2:15" ht="15" customHeight="1" x14ac:dyDescent="0.25">
      <c r="B169" s="1685"/>
      <c r="C169" s="1474"/>
      <c r="D169" s="1455"/>
      <c r="E169" s="1443"/>
      <c r="F169" s="1443"/>
      <c r="G169" s="1200"/>
      <c r="H169" s="1200"/>
      <c r="I169" s="1167"/>
      <c r="J169" s="1167"/>
      <c r="K169" s="172"/>
      <c r="L169" s="579"/>
      <c r="N169" s="352"/>
      <c r="O169" s="352"/>
    </row>
    <row r="170" spans="2:15" ht="15" customHeight="1" x14ac:dyDescent="0.25">
      <c r="B170" s="1685"/>
      <c r="C170" s="1474"/>
      <c r="D170" s="1455"/>
      <c r="E170" s="1443"/>
      <c r="F170" s="1443"/>
      <c r="G170" s="1200"/>
      <c r="H170" s="1200"/>
      <c r="I170" s="1167"/>
      <c r="J170" s="1167"/>
      <c r="K170" s="172"/>
      <c r="L170" s="579"/>
      <c r="N170" s="352"/>
      <c r="O170" s="352"/>
    </row>
    <row r="171" spans="2:15" ht="15" customHeight="1" x14ac:dyDescent="0.25">
      <c r="B171" s="1685"/>
      <c r="C171" s="1474"/>
      <c r="D171" s="1455"/>
      <c r="E171" s="1443"/>
      <c r="F171" s="1443"/>
      <c r="G171" s="1200"/>
      <c r="H171" s="1200"/>
      <c r="I171" s="369"/>
      <c r="J171" s="369"/>
      <c r="K171" s="172"/>
      <c r="L171" s="579"/>
      <c r="N171" s="352"/>
      <c r="O171" s="352"/>
    </row>
    <row r="172" spans="2:15" ht="15" customHeight="1" x14ac:dyDescent="0.25">
      <c r="B172" s="1685"/>
      <c r="C172" s="1474"/>
      <c r="D172" s="1455"/>
      <c r="E172" s="1443"/>
      <c r="F172" s="1443"/>
      <c r="G172" s="1200"/>
      <c r="H172" s="1200"/>
      <c r="I172" s="369"/>
      <c r="J172" s="369"/>
      <c r="K172" s="369"/>
      <c r="L172" s="610"/>
      <c r="N172" s="352"/>
      <c r="O172" s="352"/>
    </row>
    <row r="173" spans="2:15" ht="15" customHeight="1" thickBot="1" x14ac:dyDescent="0.3">
      <c r="B173" s="1686"/>
      <c r="C173" s="1474"/>
      <c r="D173" s="1639"/>
      <c r="E173" s="1600"/>
      <c r="F173" s="1600"/>
      <c r="G173" s="1222"/>
      <c r="H173" s="1219"/>
      <c r="I173" s="161"/>
      <c r="J173" s="161"/>
      <c r="K173" s="416"/>
      <c r="L173" s="428"/>
      <c r="N173" s="326"/>
      <c r="O173" s="326"/>
    </row>
    <row r="174" spans="2:15" ht="15" customHeight="1" thickBot="1" x14ac:dyDescent="0.3">
      <c r="B174" s="1475"/>
      <c r="C174" s="1474"/>
      <c r="D174" s="1463"/>
      <c r="E174" s="1756"/>
      <c r="F174" s="1434"/>
      <c r="G174" s="1434"/>
      <c r="H174" s="1201"/>
      <c r="I174" s="159"/>
      <c r="J174" s="159"/>
      <c r="K174" s="413"/>
      <c r="L174" s="240"/>
      <c r="N174" s="326"/>
      <c r="O174" s="326"/>
    </row>
    <row r="175" spans="2:15" ht="15" customHeight="1" thickBot="1" x14ac:dyDescent="0.3">
      <c r="B175" s="1483"/>
      <c r="C175" s="1474"/>
      <c r="D175" s="1464"/>
      <c r="E175" s="1633"/>
      <c r="F175" s="1435"/>
      <c r="G175" s="1435"/>
      <c r="H175" s="1200"/>
      <c r="I175" s="160"/>
      <c r="J175" s="160"/>
      <c r="K175" s="401"/>
      <c r="L175" s="240"/>
      <c r="N175" s="326"/>
      <c r="O175" s="326"/>
    </row>
    <row r="176" spans="2:15" ht="15" customHeight="1" thickBot="1" x14ac:dyDescent="0.3">
      <c r="B176" s="1483"/>
      <c r="C176" s="1474"/>
      <c r="D176" s="1464"/>
      <c r="E176" s="1633"/>
      <c r="F176" s="1435"/>
      <c r="G176" s="1435"/>
      <c r="H176" s="1200"/>
      <c r="I176" s="160"/>
      <c r="J176" s="160"/>
      <c r="K176" s="401"/>
      <c r="L176" s="240"/>
      <c r="N176" s="326"/>
      <c r="O176" s="326"/>
    </row>
    <row r="177" spans="2:15" ht="15" customHeight="1" thickBot="1" x14ac:dyDescent="0.3">
      <c r="B177" s="1476"/>
      <c r="C177" s="1478"/>
      <c r="D177" s="1484"/>
      <c r="E177" s="1589"/>
      <c r="F177" s="1486"/>
      <c r="G177" s="1486"/>
      <c r="H177" s="1222"/>
      <c r="I177" s="161"/>
      <c r="J177" s="161"/>
      <c r="K177" s="416"/>
      <c r="L177" s="240"/>
      <c r="N177" s="326"/>
      <c r="O177" s="326"/>
    </row>
    <row r="178" spans="2:15" ht="15.75" thickBot="1" x14ac:dyDescent="0.3">
      <c r="B178" s="1538" t="s">
        <v>231</v>
      </c>
      <c r="C178" s="1385"/>
      <c r="D178" s="1539"/>
      <c r="E178" s="1539"/>
      <c r="F178" s="1539"/>
      <c r="G178" s="1539"/>
      <c r="H178" s="1539"/>
      <c r="I178" s="1168">
        <f>SUM(I161:I177)</f>
        <v>0</v>
      </c>
      <c r="J178" s="194">
        <f>SUM(J161:J177)</f>
        <v>0</v>
      </c>
      <c r="K178" s="194">
        <f>SUM(K161:K177)</f>
        <v>0</v>
      </c>
      <c r="L178" s="824" t="e">
        <f>K178/I178</f>
        <v>#DIV/0!</v>
      </c>
    </row>
    <row r="179" spans="2:15" ht="15.75" hidden="1" customHeight="1" thickBot="1" x14ac:dyDescent="0.3">
      <c r="B179" s="1199"/>
      <c r="C179" s="403"/>
      <c r="D179" s="1209"/>
      <c r="E179" s="1214"/>
      <c r="F179" s="1216"/>
      <c r="G179" s="1209"/>
      <c r="H179" s="131"/>
      <c r="I179" s="172"/>
      <c r="J179" s="172"/>
      <c r="K179" s="172"/>
      <c r="L179" s="198"/>
    </row>
    <row r="180" spans="2:15" ht="15" hidden="1" customHeight="1" x14ac:dyDescent="0.25">
      <c r="B180" s="1460"/>
      <c r="C180" s="404"/>
      <c r="D180" s="1449"/>
      <c r="E180" s="1369"/>
      <c r="F180" s="1367"/>
      <c r="G180" s="1210"/>
      <c r="H180" s="124"/>
      <c r="I180" s="160"/>
      <c r="J180" s="160"/>
      <c r="K180" s="160"/>
      <c r="L180" s="122"/>
    </row>
    <row r="181" spans="2:15" ht="15.75" hidden="1" customHeight="1" thickBot="1" x14ac:dyDescent="0.3">
      <c r="B181" s="1435"/>
      <c r="C181" s="404"/>
      <c r="D181" s="1431"/>
      <c r="E181" s="1377"/>
      <c r="F181" s="1379"/>
      <c r="G181" s="1210"/>
      <c r="H181" s="124"/>
      <c r="I181" s="160"/>
      <c r="J181" s="160"/>
      <c r="K181" s="160"/>
      <c r="L181" s="122"/>
    </row>
    <row r="182" spans="2:15" ht="15.75" hidden="1" customHeight="1" thickBot="1" x14ac:dyDescent="0.3">
      <c r="B182" s="1435"/>
      <c r="C182" s="404"/>
      <c r="D182" s="1431"/>
      <c r="E182" s="1377"/>
      <c r="F182" s="1379"/>
      <c r="G182" s="1210"/>
      <c r="H182" s="124"/>
      <c r="I182" s="160"/>
      <c r="J182" s="160"/>
      <c r="K182" s="160"/>
      <c r="L182" s="122"/>
    </row>
    <row r="183" spans="2:15" ht="15.75" hidden="1" customHeight="1" thickBot="1" x14ac:dyDescent="0.3">
      <c r="B183" s="1436"/>
      <c r="C183" s="404"/>
      <c r="D183" s="1372"/>
      <c r="E183" s="1370"/>
      <c r="F183" s="1368"/>
      <c r="G183" s="1207"/>
      <c r="H183" s="234"/>
      <c r="I183" s="235"/>
      <c r="J183" s="235"/>
      <c r="K183" s="235"/>
      <c r="L183" s="236"/>
    </row>
    <row r="184" spans="2:15" ht="15.75" hidden="1" customHeight="1" thickBot="1" x14ac:dyDescent="0.3">
      <c r="B184" s="1202"/>
      <c r="C184" s="404"/>
      <c r="D184" s="1198"/>
      <c r="E184" s="1213"/>
      <c r="F184" s="1215"/>
      <c r="G184" s="1217"/>
      <c r="H184" s="402"/>
      <c r="I184" s="214"/>
      <c r="J184" s="214"/>
      <c r="K184" s="214"/>
      <c r="L184" s="315"/>
    </row>
    <row r="185" spans="2:15" ht="15.75" customHeight="1" thickBot="1" x14ac:dyDescent="0.3">
      <c r="B185" s="405"/>
      <c r="C185" s="406"/>
      <c r="D185" s="405"/>
      <c r="E185" s="407"/>
      <c r="F185" s="408"/>
      <c r="G185" s="409"/>
      <c r="H185" s="410"/>
      <c r="I185" s="362"/>
      <c r="J185" s="362"/>
      <c r="K185" s="362"/>
      <c r="L185" s="411"/>
    </row>
    <row r="186" spans="2:15" ht="15" customHeight="1" x14ac:dyDescent="0.25">
      <c r="B186" s="1684"/>
      <c r="C186" s="1473" t="s">
        <v>80</v>
      </c>
      <c r="D186" s="1450"/>
      <c r="E186" s="1479"/>
      <c r="F186" s="1627"/>
      <c r="G186" s="1434"/>
      <c r="H186" s="1201"/>
      <c r="I186" s="638"/>
      <c r="J186" s="638"/>
      <c r="K186" s="437"/>
      <c r="L186" s="399"/>
    </row>
    <row r="187" spans="2:15" ht="15" customHeight="1" x14ac:dyDescent="0.25">
      <c r="B187" s="1685"/>
      <c r="C187" s="1474"/>
      <c r="D187" s="1451"/>
      <c r="E187" s="1458"/>
      <c r="F187" s="1628"/>
      <c r="G187" s="1435"/>
      <c r="H187" s="1200"/>
      <c r="I187" s="637"/>
      <c r="J187" s="637"/>
      <c r="K187" s="632"/>
      <c r="L187" s="634"/>
    </row>
    <row r="188" spans="2:15" ht="15" customHeight="1" x14ac:dyDescent="0.25">
      <c r="B188" s="1685"/>
      <c r="C188" s="1474"/>
      <c r="D188" s="1451"/>
      <c r="E188" s="1458"/>
      <c r="F188" s="1628"/>
      <c r="G188" s="1435"/>
      <c r="H188" s="1200"/>
      <c r="I188" s="637"/>
      <c r="J188" s="637"/>
      <c r="K188" s="632"/>
      <c r="L188" s="634"/>
    </row>
    <row r="189" spans="2:15" ht="15" customHeight="1" thickBot="1" x14ac:dyDescent="0.3">
      <c r="B189" s="1685"/>
      <c r="C189" s="1474"/>
      <c r="D189" s="1451"/>
      <c r="E189" s="1458"/>
      <c r="F189" s="1628"/>
      <c r="G189" s="1435"/>
      <c r="H189" s="1197"/>
      <c r="I189" s="1178"/>
      <c r="J189" s="1178"/>
      <c r="K189" s="972"/>
      <c r="L189" s="973"/>
    </row>
    <row r="190" spans="2:15" ht="15" customHeight="1" x14ac:dyDescent="0.25">
      <c r="B190" s="1694"/>
      <c r="C190" s="1474"/>
      <c r="D190" s="1463"/>
      <c r="E190" s="1479"/>
      <c r="F190" s="1627"/>
      <c r="G190" s="1201"/>
      <c r="H190" s="1201"/>
      <c r="I190" s="638"/>
      <c r="J190" s="638"/>
      <c r="K190" s="437"/>
      <c r="L190" s="399"/>
    </row>
    <row r="191" spans="2:15" ht="15" customHeight="1" thickBot="1" x14ac:dyDescent="0.3">
      <c r="B191" s="1695"/>
      <c r="C191" s="1474"/>
      <c r="D191" s="1464"/>
      <c r="E191" s="1458"/>
      <c r="F191" s="1628"/>
      <c r="G191" s="1197"/>
      <c r="H191" s="1197"/>
      <c r="I191" s="1178"/>
      <c r="J191" s="1178"/>
      <c r="K191" s="972"/>
      <c r="L191" s="1129"/>
    </row>
    <row r="192" spans="2:15" ht="15" customHeight="1" x14ac:dyDescent="0.25">
      <c r="B192" s="1684"/>
      <c r="C192" s="1477"/>
      <c r="D192" s="1480"/>
      <c r="E192" s="1482"/>
      <c r="F192" s="1692"/>
      <c r="G192" s="1442"/>
      <c r="H192" s="1201"/>
      <c r="I192" s="638"/>
      <c r="J192" s="638"/>
      <c r="K192" s="437"/>
      <c r="L192" s="399"/>
    </row>
    <row r="193" spans="2:14" ht="15" customHeight="1" x14ac:dyDescent="0.25">
      <c r="B193" s="1685"/>
      <c r="C193" s="1477"/>
      <c r="D193" s="1446"/>
      <c r="E193" s="1626"/>
      <c r="F193" s="1689"/>
      <c r="G193" s="1443"/>
      <c r="H193" s="1200"/>
      <c r="I193" s="637"/>
      <c r="J193" s="637"/>
      <c r="K193" s="632"/>
      <c r="L193" s="634"/>
    </row>
    <row r="194" spans="2:14" ht="15" customHeight="1" x14ac:dyDescent="0.25">
      <c r="B194" s="1685"/>
      <c r="C194" s="1477"/>
      <c r="D194" s="1446"/>
      <c r="E194" s="1626"/>
      <c r="F194" s="1689"/>
      <c r="G194" s="1443"/>
      <c r="H194" s="1200"/>
      <c r="I194" s="637"/>
      <c r="J194" s="637"/>
      <c r="K194" s="632"/>
      <c r="L194" s="634"/>
    </row>
    <row r="195" spans="2:14" ht="15" customHeight="1" x14ac:dyDescent="0.25">
      <c r="B195" s="1685"/>
      <c r="C195" s="1477"/>
      <c r="D195" s="1446"/>
      <c r="E195" s="1626"/>
      <c r="F195" s="1689"/>
      <c r="G195" s="1200"/>
      <c r="H195" s="1200"/>
      <c r="I195" s="637"/>
      <c r="J195" s="637"/>
      <c r="K195" s="632"/>
      <c r="L195" s="634"/>
    </row>
    <row r="196" spans="2:14" ht="15" customHeight="1" x14ac:dyDescent="0.25">
      <c r="B196" s="1685"/>
      <c r="C196" s="1477"/>
      <c r="D196" s="1446"/>
      <c r="E196" s="1626"/>
      <c r="F196" s="1689"/>
      <c r="G196" s="1200"/>
      <c r="H196" s="1200"/>
      <c r="I196" s="636"/>
      <c r="J196" s="636"/>
      <c r="K196" s="632"/>
      <c r="L196" s="634"/>
    </row>
    <row r="197" spans="2:14" ht="15" customHeight="1" x14ac:dyDescent="0.25">
      <c r="B197" s="1685"/>
      <c r="C197" s="1477"/>
      <c r="D197" s="1446"/>
      <c r="E197" s="1626"/>
      <c r="F197" s="1689"/>
      <c r="G197" s="1200"/>
      <c r="H197" s="1200"/>
      <c r="I197" s="637"/>
      <c r="J197" s="637"/>
      <c r="K197" s="632"/>
      <c r="L197" s="634"/>
    </row>
    <row r="198" spans="2:14" ht="15" customHeight="1" x14ac:dyDescent="0.25">
      <c r="B198" s="1685"/>
      <c r="C198" s="1477"/>
      <c r="D198" s="1446"/>
      <c r="E198" s="1626"/>
      <c r="F198" s="1689"/>
      <c r="G198" s="1200"/>
      <c r="H198" s="1200"/>
      <c r="I198" s="637"/>
      <c r="J198" s="637"/>
      <c r="K198" s="632"/>
      <c r="L198" s="634"/>
    </row>
    <row r="199" spans="2:14" ht="15" customHeight="1" thickBot="1" x14ac:dyDescent="0.3">
      <c r="B199" s="1686"/>
      <c r="C199" s="1754"/>
      <c r="D199" s="1575"/>
      <c r="E199" s="1691"/>
      <c r="F199" s="1690"/>
      <c r="G199" s="1222"/>
      <c r="H199" s="1222"/>
      <c r="I199" s="639"/>
      <c r="J199" s="639"/>
      <c r="K199" s="640"/>
      <c r="L199" s="641"/>
    </row>
    <row r="200" spans="2:14" ht="15.75" thickBot="1" x14ac:dyDescent="0.3">
      <c r="B200" s="1384" t="s">
        <v>237</v>
      </c>
      <c r="C200" s="1385"/>
      <c r="D200" s="1539"/>
      <c r="E200" s="1539"/>
      <c r="F200" s="1539"/>
      <c r="G200" s="1539"/>
      <c r="H200" s="1586"/>
      <c r="I200" s="194">
        <f>SUM(I186:I199)</f>
        <v>0</v>
      </c>
      <c r="J200" s="194">
        <f>SUM(J186:J199)</f>
        <v>0</v>
      </c>
      <c r="K200" s="823">
        <f>SUM(K186:K199)</f>
        <v>0</v>
      </c>
      <c r="L200" s="824" t="e">
        <f>K200/I200</f>
        <v>#DIV/0!</v>
      </c>
      <c r="N200" s="1243"/>
    </row>
    <row r="201" spans="2:14" s="425" customFormat="1" ht="15.75" thickBot="1" x14ac:dyDescent="0.3">
      <c r="B201" s="1227"/>
      <c r="C201" s="1227"/>
      <c r="D201" s="1227"/>
      <c r="E201" s="1227"/>
      <c r="F201" s="1227"/>
      <c r="G201" s="1227"/>
      <c r="H201" s="1227"/>
      <c r="I201" s="326"/>
      <c r="J201" s="326"/>
      <c r="K201" s="326"/>
      <c r="L201" s="353"/>
    </row>
    <row r="202" spans="2:14" s="425" customFormat="1" ht="15" customHeight="1" x14ac:dyDescent="0.25">
      <c r="B202" s="1475"/>
      <c r="C202" s="1764" t="s">
        <v>81</v>
      </c>
      <c r="D202" s="1480"/>
      <c r="E202" s="1482"/>
      <c r="F202" s="1692"/>
      <c r="G202" s="1442"/>
      <c r="H202" s="1201"/>
      <c r="I202" s="1229"/>
      <c r="J202" s="1229"/>
      <c r="K202" s="650"/>
      <c r="L202" s="645"/>
    </row>
    <row r="203" spans="2:14" s="425" customFormat="1" ht="15" customHeight="1" x14ac:dyDescent="0.25">
      <c r="B203" s="1483"/>
      <c r="C203" s="1625"/>
      <c r="D203" s="1446"/>
      <c r="E203" s="1626"/>
      <c r="F203" s="1689"/>
      <c r="G203" s="1443"/>
      <c r="H203" s="1200"/>
      <c r="I203" s="643"/>
      <c r="J203" s="643"/>
      <c r="K203" s="644"/>
      <c r="L203" s="646"/>
    </row>
    <row r="204" spans="2:14" s="425" customFormat="1" ht="15" customHeight="1" thickBot="1" x14ac:dyDescent="0.3">
      <c r="B204" s="1476"/>
      <c r="C204" s="1625"/>
      <c r="D204" s="1575"/>
      <c r="E204" s="1691"/>
      <c r="F204" s="1690"/>
      <c r="G204" s="1600"/>
      <c r="H204" s="1222"/>
      <c r="I204" s="647"/>
      <c r="J204" s="647"/>
      <c r="K204" s="1025"/>
      <c r="L204" s="1184"/>
    </row>
    <row r="205" spans="2:14" ht="15" customHeight="1" x14ac:dyDescent="0.25">
      <c r="B205" s="1475"/>
      <c r="C205" s="1625"/>
      <c r="D205" s="1480"/>
      <c r="E205" s="1482"/>
      <c r="F205" s="1692"/>
      <c r="G205" s="1442"/>
      <c r="H205" s="1201"/>
      <c r="I205" s="1229"/>
      <c r="J205" s="1229"/>
      <c r="K205" s="650"/>
      <c r="L205" s="645"/>
    </row>
    <row r="206" spans="2:14" ht="15" customHeight="1" x14ac:dyDescent="0.25">
      <c r="B206" s="1483"/>
      <c r="C206" s="1625"/>
      <c r="D206" s="1446"/>
      <c r="E206" s="1626"/>
      <c r="F206" s="1689"/>
      <c r="G206" s="1443"/>
      <c r="H206" s="1200"/>
      <c r="I206" s="643"/>
      <c r="J206" s="643"/>
      <c r="K206" s="1024"/>
      <c r="L206" s="646"/>
    </row>
    <row r="207" spans="2:14" ht="15" customHeight="1" thickBot="1" x14ac:dyDescent="0.3">
      <c r="B207" s="1483"/>
      <c r="C207" s="1625"/>
      <c r="D207" s="1575"/>
      <c r="E207" s="1691"/>
      <c r="F207" s="1690"/>
      <c r="G207" s="1600"/>
      <c r="H207" s="1222"/>
      <c r="I207" s="647"/>
      <c r="J207" s="647"/>
      <c r="K207" s="648"/>
      <c r="L207" s="649"/>
    </row>
    <row r="208" spans="2:14" ht="39" customHeight="1" thickBot="1" x14ac:dyDescent="0.3">
      <c r="B208" s="1226"/>
      <c r="C208" s="1625"/>
      <c r="D208" s="1205"/>
      <c r="E208" s="1203"/>
      <c r="F208" s="1232"/>
      <c r="G208" s="1198"/>
      <c r="H208" s="1198"/>
      <c r="I208" s="1191"/>
      <c r="J208" s="1191"/>
      <c r="K208" s="1189"/>
      <c r="L208" s="1186"/>
      <c r="N208" s="1187"/>
    </row>
    <row r="209" spans="2:14 16384:16384" ht="30.75" customHeight="1" x14ac:dyDescent="0.25">
      <c r="B209" s="1523"/>
      <c r="C209" s="1625"/>
      <c r="D209" s="1480"/>
      <c r="E209" s="1482"/>
      <c r="F209" s="1601"/>
      <c r="G209" s="1201"/>
      <c r="H209" s="1201"/>
      <c r="I209" s="1194"/>
      <c r="J209" s="119"/>
      <c r="K209" s="650"/>
      <c r="L209" s="645"/>
    </row>
    <row r="210" spans="2:14 16384:16384" ht="30.75" customHeight="1" x14ac:dyDescent="0.25">
      <c r="B210" s="1524"/>
      <c r="C210" s="1625"/>
      <c r="D210" s="1446"/>
      <c r="E210" s="1626"/>
      <c r="F210" s="1602"/>
      <c r="G210" s="1200"/>
      <c r="H210" s="1200"/>
      <c r="I210" s="1193"/>
      <c r="J210" s="1192"/>
      <c r="K210" s="1024"/>
      <c r="L210" s="831"/>
      <c r="N210" s="1188"/>
    </row>
    <row r="211" spans="2:14 16384:16384" ht="30.75" customHeight="1" thickBot="1" x14ac:dyDescent="0.3">
      <c r="B211" s="1585"/>
      <c r="C211" s="1765"/>
      <c r="D211" s="1575"/>
      <c r="E211" s="1691"/>
      <c r="F211" s="1603"/>
      <c r="G211" s="1222"/>
      <c r="H211" s="1222"/>
      <c r="I211" s="1195"/>
      <c r="J211" s="1196"/>
      <c r="K211" s="1025"/>
      <c r="L211" s="1184"/>
      <c r="N211" s="1188"/>
    </row>
    <row r="212" spans="2:14 16384:16384" ht="16.5" customHeight="1" thickBot="1" x14ac:dyDescent="0.3">
      <c r="B212" s="1750" t="s">
        <v>242</v>
      </c>
      <c r="C212" s="1751"/>
      <c r="D212" s="1714"/>
      <c r="E212" s="1714"/>
      <c r="F212" s="1714"/>
      <c r="G212" s="1714"/>
      <c r="H212" s="1728"/>
      <c r="I212" s="412">
        <f>SUM(I202:I211)</f>
        <v>0</v>
      </c>
      <c r="J212" s="1190">
        <f>SUM(J202:J211)</f>
        <v>0</v>
      </c>
      <c r="K212" s="1185">
        <f>SUM(K202:K211)</f>
        <v>0</v>
      </c>
      <c r="L212" s="886" t="e">
        <f>K212/I212</f>
        <v>#DIV/0!</v>
      </c>
    </row>
    <row r="213" spans="2:14 16384:16384" ht="15.75" thickBot="1" x14ac:dyDescent="0.3">
      <c r="B213" s="464"/>
      <c r="C213" s="465"/>
      <c r="D213" s="466"/>
      <c r="E213" s="467"/>
      <c r="F213" s="466"/>
      <c r="G213" s="466"/>
      <c r="H213" s="468"/>
      <c r="I213" s="326"/>
      <c r="J213" s="326"/>
      <c r="K213" s="352"/>
      <c r="L213" s="469"/>
      <c r="N213" s="1188"/>
    </row>
    <row r="214" spans="2:14 16384:16384" ht="135" customHeight="1" thickBot="1" x14ac:dyDescent="0.3">
      <c r="B214" s="1233"/>
      <c r="C214" s="1237" t="s">
        <v>321</v>
      </c>
      <c r="D214" s="1221"/>
      <c r="E214" s="1230"/>
      <c r="F214" s="1201"/>
      <c r="G214" s="1201"/>
      <c r="H214" s="1235"/>
      <c r="I214" s="1238"/>
      <c r="J214" s="1238"/>
      <c r="K214" s="1239"/>
      <c r="L214" s="1244"/>
      <c r="XFD214" s="187"/>
    </row>
    <row r="215" spans="2:14 16384:16384" ht="15.75" hidden="1" customHeight="1" thickBot="1" x14ac:dyDescent="0.3">
      <c r="B215" s="699"/>
      <c r="C215" s="450"/>
      <c r="D215" s="446"/>
      <c r="E215" s="447"/>
      <c r="F215" s="448"/>
      <c r="G215" s="448"/>
      <c r="H215" s="502"/>
      <c r="I215" s="172"/>
      <c r="J215" s="172"/>
      <c r="K215" s="172"/>
      <c r="L215" s="501"/>
    </row>
    <row r="216" spans="2:14 16384:16384" ht="15.75" hidden="1" customHeight="1" thickBot="1" x14ac:dyDescent="0.3">
      <c r="B216" s="699"/>
      <c r="C216" s="450"/>
      <c r="D216" s="446"/>
      <c r="E216" s="447"/>
      <c r="F216" s="448"/>
      <c r="G216" s="448"/>
      <c r="H216" s="234"/>
      <c r="I216" s="235"/>
      <c r="J216" s="235"/>
      <c r="K216" s="235"/>
      <c r="L216" s="848"/>
    </row>
    <row r="217" spans="2:14 16384:16384" s="425" customFormat="1" ht="15.75" thickBot="1" x14ac:dyDescent="0.3">
      <c r="B217" s="1469" t="s">
        <v>248</v>
      </c>
      <c r="C217" s="1470"/>
      <c r="D217" s="1470"/>
      <c r="E217" s="1470"/>
      <c r="F217" s="1470"/>
      <c r="G217" s="1470"/>
      <c r="H217" s="1757"/>
      <c r="I217" s="999">
        <f>SUM(I214:I214)</f>
        <v>0</v>
      </c>
      <c r="J217" s="1240">
        <f>SUM(J214:J214)</f>
        <v>0</v>
      </c>
      <c r="K217" s="1241">
        <f>SUM(K214:K214)</f>
        <v>0</v>
      </c>
      <c r="L217" s="1242" t="e">
        <f>K217/I217</f>
        <v>#DIV/0!</v>
      </c>
    </row>
    <row r="218" spans="2:14 16384:16384" s="425" customFormat="1" x14ac:dyDescent="0.25"/>
    <row r="219" spans="2:14 16384:16384" s="425" customFormat="1" x14ac:dyDescent="0.25"/>
    <row r="220" spans="2:14 16384:16384" s="425" customFormat="1" x14ac:dyDescent="0.25">
      <c r="J220" s="1245"/>
      <c r="K220" s="1247"/>
      <c r="L220" s="1248"/>
    </row>
    <row r="221" spans="2:14 16384:16384" s="425" customFormat="1" x14ac:dyDescent="0.25">
      <c r="J221" s="1245"/>
      <c r="K221" s="1247"/>
      <c r="L221" s="1248"/>
    </row>
    <row r="222" spans="2:14 16384:16384" x14ac:dyDescent="0.25">
      <c r="J222" s="1246"/>
      <c r="K222" s="1247"/>
    </row>
  </sheetData>
  <mergeCells count="247">
    <mergeCell ref="F4:F6"/>
    <mergeCell ref="B217:H217"/>
    <mergeCell ref="B11:B12"/>
    <mergeCell ref="D11:D12"/>
    <mergeCell ref="E11:E12"/>
    <mergeCell ref="F11:F12"/>
    <mergeCell ref="G11:G12"/>
    <mergeCell ref="G205:G207"/>
    <mergeCell ref="B209:B211"/>
    <mergeCell ref="D209:D211"/>
    <mergeCell ref="E209:E211"/>
    <mergeCell ref="F209:F211"/>
    <mergeCell ref="B212:H212"/>
    <mergeCell ref="B202:B204"/>
    <mergeCell ref="C202:C211"/>
    <mergeCell ref="D202:D204"/>
    <mergeCell ref="E202:E204"/>
    <mergeCell ref="F202:F204"/>
    <mergeCell ref="G202:G204"/>
    <mergeCell ref="G26:G28"/>
    <mergeCell ref="B60:B68"/>
    <mergeCell ref="D60:D68"/>
    <mergeCell ref="E60:E68"/>
    <mergeCell ref="G174:G177"/>
    <mergeCell ref="B178:H178"/>
    <mergeCell ref="B180:B183"/>
    <mergeCell ref="D180:D183"/>
    <mergeCell ref="E180:E183"/>
    <mergeCell ref="F180:F183"/>
    <mergeCell ref="B186:B189"/>
    <mergeCell ref="C186:C199"/>
    <mergeCell ref="D186:D189"/>
    <mergeCell ref="E186:E189"/>
    <mergeCell ref="F186:F189"/>
    <mergeCell ref="G186:G189"/>
    <mergeCell ref="B190:B191"/>
    <mergeCell ref="D190:D191"/>
    <mergeCell ref="E190:E191"/>
    <mergeCell ref="F190:F191"/>
    <mergeCell ref="B205:B207"/>
    <mergeCell ref="D205:D207"/>
    <mergeCell ref="E205:E207"/>
    <mergeCell ref="F205:F207"/>
    <mergeCell ref="B192:B199"/>
    <mergeCell ref="D192:D199"/>
    <mergeCell ref="E192:E199"/>
    <mergeCell ref="F192:F199"/>
    <mergeCell ref="G192:G194"/>
    <mergeCell ref="B200:H200"/>
    <mergeCell ref="B161:B165"/>
    <mergeCell ref="C161:C177"/>
    <mergeCell ref="D161:D165"/>
    <mergeCell ref="E161:E165"/>
    <mergeCell ref="F161:F165"/>
    <mergeCell ref="B166:B173"/>
    <mergeCell ref="D166:D173"/>
    <mergeCell ref="E166:E173"/>
    <mergeCell ref="F166:F173"/>
    <mergeCell ref="B174:B177"/>
    <mergeCell ref="D174:D177"/>
    <mergeCell ref="E174:E177"/>
    <mergeCell ref="F174:F177"/>
    <mergeCell ref="B159:H159"/>
    <mergeCell ref="B151:B152"/>
    <mergeCell ref="D151:D152"/>
    <mergeCell ref="E151:E152"/>
    <mergeCell ref="F151:F152"/>
    <mergeCell ref="G151:G152"/>
    <mergeCell ref="B153:B154"/>
    <mergeCell ref="D153:D154"/>
    <mergeCell ref="E153:E154"/>
    <mergeCell ref="F153:F154"/>
    <mergeCell ref="G147:G148"/>
    <mergeCell ref="B149:B150"/>
    <mergeCell ref="D149:D150"/>
    <mergeCell ref="E149:E150"/>
    <mergeCell ref="F149:F150"/>
    <mergeCell ref="G149:G150"/>
    <mergeCell ref="B142:H142"/>
    <mergeCell ref="B144:B146"/>
    <mergeCell ref="C144:C158"/>
    <mergeCell ref="D144:D146"/>
    <mergeCell ref="E144:E146"/>
    <mergeCell ref="F144:F146"/>
    <mergeCell ref="B147:B148"/>
    <mergeCell ref="D147:D148"/>
    <mergeCell ref="E147:E148"/>
    <mergeCell ref="F147:F148"/>
    <mergeCell ref="B155:B158"/>
    <mergeCell ref="D155:D158"/>
    <mergeCell ref="E155:E158"/>
    <mergeCell ref="F155:F158"/>
    <mergeCell ref="G155:G158"/>
    <mergeCell ref="G131:G133"/>
    <mergeCell ref="G135:G137"/>
    <mergeCell ref="B139:B141"/>
    <mergeCell ref="D139:D141"/>
    <mergeCell ref="E139:E141"/>
    <mergeCell ref="F139:F141"/>
    <mergeCell ref="G139:G141"/>
    <mergeCell ref="O123:O127"/>
    <mergeCell ref="G126:G127"/>
    <mergeCell ref="B128:B130"/>
    <mergeCell ref="D128:D130"/>
    <mergeCell ref="E128:E130"/>
    <mergeCell ref="F128:F130"/>
    <mergeCell ref="G128:G130"/>
    <mergeCell ref="B123:B127"/>
    <mergeCell ref="C123:C141"/>
    <mergeCell ref="D123:D127"/>
    <mergeCell ref="E123:E127"/>
    <mergeCell ref="F123:F127"/>
    <mergeCell ref="N123:N127"/>
    <mergeCell ref="B131:B138"/>
    <mergeCell ref="D131:D138"/>
    <mergeCell ref="E131:E138"/>
    <mergeCell ref="F131:F138"/>
    <mergeCell ref="B121:H121"/>
    <mergeCell ref="E107:E108"/>
    <mergeCell ref="F107:F108"/>
    <mergeCell ref="G107:G108"/>
    <mergeCell ref="B109:B116"/>
    <mergeCell ref="D109:D116"/>
    <mergeCell ref="E109:E116"/>
    <mergeCell ref="F109:F116"/>
    <mergeCell ref="G109:G110"/>
    <mergeCell ref="G111:G112"/>
    <mergeCell ref="G115:G116"/>
    <mergeCell ref="B99:H99"/>
    <mergeCell ref="B101:B106"/>
    <mergeCell ref="C101:C120"/>
    <mergeCell ref="D101:D106"/>
    <mergeCell ref="E101:E106"/>
    <mergeCell ref="F101:F106"/>
    <mergeCell ref="G101:G102"/>
    <mergeCell ref="G104:G105"/>
    <mergeCell ref="B107:B108"/>
    <mergeCell ref="D107:D108"/>
    <mergeCell ref="B117:B119"/>
    <mergeCell ref="D117:D119"/>
    <mergeCell ref="E117:E119"/>
    <mergeCell ref="F117:F119"/>
    <mergeCell ref="G117:G119"/>
    <mergeCell ref="B74:H74"/>
    <mergeCell ref="B89:B91"/>
    <mergeCell ref="D89:D91"/>
    <mergeCell ref="E89:E91"/>
    <mergeCell ref="B77:B80"/>
    <mergeCell ref="D77:D80"/>
    <mergeCell ref="E77:E80"/>
    <mergeCell ref="F77:F80"/>
    <mergeCell ref="G79:G80"/>
    <mergeCell ref="C76:C98"/>
    <mergeCell ref="B81:B88"/>
    <mergeCell ref="D81:D88"/>
    <mergeCell ref="E81:E88"/>
    <mergeCell ref="F81:F88"/>
    <mergeCell ref="G81:G83"/>
    <mergeCell ref="G84:G85"/>
    <mergeCell ref="G87:G88"/>
    <mergeCell ref="D93:D98"/>
    <mergeCell ref="B93:B98"/>
    <mergeCell ref="E93:E98"/>
    <mergeCell ref="F93:F98"/>
    <mergeCell ref="G93:G94"/>
    <mergeCell ref="G96:G97"/>
    <mergeCell ref="F89:F91"/>
    <mergeCell ref="G55:G56"/>
    <mergeCell ref="G45:G46"/>
    <mergeCell ref="G50:G51"/>
    <mergeCell ref="B71:B73"/>
    <mergeCell ref="D71:D73"/>
    <mergeCell ref="F71:F73"/>
    <mergeCell ref="F60:F68"/>
    <mergeCell ref="G60:G61"/>
    <mergeCell ref="G65:G66"/>
    <mergeCell ref="E71:E73"/>
    <mergeCell ref="B69:B70"/>
    <mergeCell ref="D69:D70"/>
    <mergeCell ref="E69:E70"/>
    <mergeCell ref="F69:F70"/>
    <mergeCell ref="G69:G70"/>
    <mergeCell ref="G33:G34"/>
    <mergeCell ref="G38:G40"/>
    <mergeCell ref="C4:C12"/>
    <mergeCell ref="D4:D6"/>
    <mergeCell ref="E4:E6"/>
    <mergeCell ref="B43:H43"/>
    <mergeCell ref="B45:B47"/>
    <mergeCell ref="C45:C73"/>
    <mergeCell ref="D45:D47"/>
    <mergeCell ref="E45:E47"/>
    <mergeCell ref="F45:F47"/>
    <mergeCell ref="B48:B49"/>
    <mergeCell ref="B55:B59"/>
    <mergeCell ref="D55:D59"/>
    <mergeCell ref="E55:E59"/>
    <mergeCell ref="F55:F59"/>
    <mergeCell ref="D48:D49"/>
    <mergeCell ref="E48:E49"/>
    <mergeCell ref="F48:F49"/>
    <mergeCell ref="G48:G49"/>
    <mergeCell ref="B50:B54"/>
    <mergeCell ref="D50:D54"/>
    <mergeCell ref="E50:E54"/>
    <mergeCell ref="F50:F54"/>
    <mergeCell ref="B25:B30"/>
    <mergeCell ref="C25:C42"/>
    <mergeCell ref="D25:D30"/>
    <mergeCell ref="E25:E30"/>
    <mergeCell ref="F25:F30"/>
    <mergeCell ref="B31:B34"/>
    <mergeCell ref="D31:D34"/>
    <mergeCell ref="E31:E34"/>
    <mergeCell ref="F31:F34"/>
    <mergeCell ref="B35:B37"/>
    <mergeCell ref="D35:D37"/>
    <mergeCell ref="E35:E37"/>
    <mergeCell ref="F35:F37"/>
    <mergeCell ref="B38:B42"/>
    <mergeCell ref="D38:D42"/>
    <mergeCell ref="E38:E42"/>
    <mergeCell ref="F38:F42"/>
    <mergeCell ref="F19:F20"/>
    <mergeCell ref="G19:G20"/>
    <mergeCell ref="C15:C22"/>
    <mergeCell ref="B23:H23"/>
    <mergeCell ref="B13:H13"/>
    <mergeCell ref="B2:L2"/>
    <mergeCell ref="B8:B10"/>
    <mergeCell ref="D8:D10"/>
    <mergeCell ref="E8:E10"/>
    <mergeCell ref="F8:F10"/>
    <mergeCell ref="B16:B18"/>
    <mergeCell ref="D16:D18"/>
    <mergeCell ref="E16:E18"/>
    <mergeCell ref="F16:F18"/>
    <mergeCell ref="G16:G17"/>
    <mergeCell ref="B21:B22"/>
    <mergeCell ref="D21:D22"/>
    <mergeCell ref="E21:E22"/>
    <mergeCell ref="F21:F22"/>
    <mergeCell ref="B19:B20"/>
    <mergeCell ref="D19:D20"/>
    <mergeCell ref="E19:E20"/>
    <mergeCell ref="G4:G6"/>
    <mergeCell ref="B4:B6"/>
  </mergeCells>
  <pageMargins left="0.7" right="0.7" top="0.75" bottom="0.75" header="0.3" footer="0.3"/>
  <pageSetup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13F5D-0B7C-4CE6-9991-154A30A97E9C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E vs D 2014</vt:lpstr>
      <vt:lpstr>E vs D 2015</vt:lpstr>
      <vt:lpstr>E vs D 2016</vt:lpstr>
      <vt:lpstr>E vs D 2017</vt:lpstr>
      <vt:lpstr>E vs D 2018</vt:lpstr>
      <vt:lpstr>E vs D 2019</vt:lpstr>
      <vt:lpstr>E vs D 2020</vt:lpstr>
      <vt:lpstr>E vs D 2021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HENRIQUEZ</dc:creator>
  <cp:lastModifiedBy>HENOC MENDOZA</cp:lastModifiedBy>
  <dcterms:created xsi:type="dcterms:W3CDTF">2014-06-03T16:50:06Z</dcterms:created>
  <dcterms:modified xsi:type="dcterms:W3CDTF">2021-06-21T15:59:55Z</dcterms:modified>
</cp:coreProperties>
</file>