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pivotTables/pivotTable1.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4.xml" ContentType="application/vnd.openxmlformats-officedocument.spreadsheetml.pivotTable+xml"/>
  <Override PartName="/xl/drawings/drawing5.xml" ContentType="application/vnd.openxmlformats-officedocument.drawing+xml"/>
  <Override PartName="/xl/tables/table2.xml" ContentType="application/vnd.openxmlformats-officedocument.spreadsheetml.table+xml"/>
  <Override PartName="/xl/slicers/slicer3.xml" ContentType="application/vnd.ms-excel.slicer+xml"/>
  <Override PartName="/xl/pivotTables/pivotTable5.xml" ContentType="application/vnd.openxmlformats-officedocument.spreadsheetml.pivotTable+xml"/>
  <Override PartName="/xl/drawings/drawing6.xml" ContentType="application/vnd.openxmlformats-officedocument.drawing+xml"/>
  <Override PartName="/xl/charts/chart1.xml" ContentType="application/vnd.openxmlformats-officedocument.drawingml.chart+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charts/colors1.xml" ContentType="application/vnd.ms-office.chartcolorstyle+xml"/>
  <Override PartName="/xl/charts/style1.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hidePivotFieldList="1" defaultThemeVersion="124226"/>
  <bookViews>
    <workbookView xWindow="-120" yWindow="-120" windowWidth="20730" windowHeight="11160" tabRatio="909" firstSheet="1" activeTab="3"/>
  </bookViews>
  <sheets>
    <sheet name="TLM791" sheetId="39" state="hidden" r:id="rId1"/>
    <sheet name="HOJA DE VIDA MODIFICADA" sheetId="63" r:id="rId2"/>
    <sheet name="Sheet14" sheetId="118" r:id="rId3"/>
    <sheet name="% Disponibilidad" sheetId="73" r:id="rId4"/>
    <sheet name="% Prev - MTTR (Hora Total)" sheetId="74" r:id="rId5"/>
    <sheet name="% Utilización" sheetId="78" r:id="rId6"/>
    <sheet name="Fallas Recurrente" sheetId="65" r:id="rId7"/>
    <sheet name="Sheet18" sheetId="97" r:id="rId8"/>
  </sheets>
  <definedNames>
    <definedName name="_xlnm._FilterDatabase" localSheetId="1" hidden="1">'HOJA DE VIDA MODIFICADA'!$B$7:$AH$629</definedName>
    <definedName name="Slicer_MES">#N/A</definedName>
    <definedName name="Slicer_MES1">#N/A</definedName>
    <definedName name="Slicer_MES2">#N/A</definedName>
    <definedName name="Slicer_SEM_MTTO">#N/A</definedName>
    <definedName name="Slicer_TIPO_DE_REPARACION">#N/A</definedName>
  </definedNames>
  <calcPr calcId="145621"/>
  <pivotCaches>
    <pivotCache cacheId="186" r:id="rId9"/>
    <pivotCache cacheId="187" r:id="rId10"/>
  </pivotCaches>
  <extLst>
    <ext xmlns:x14="http://schemas.microsoft.com/office/spreadsheetml/2009/9/main" uri="{BBE1A952-AA13-448e-AADC-164F8A28A991}">
      <x14:slicerCaches>
        <x14:slicerCache r:id="rId11"/>
        <x14:slicerCache r:id="rId12"/>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23" i="73" l="1"/>
  <c r="F14" i="73"/>
  <c r="D18" i="73"/>
  <c r="D17" i="73"/>
  <c r="D22" i="73"/>
  <c r="D20" i="73"/>
  <c r="D19" i="73"/>
  <c r="F3" i="78" l="1"/>
  <c r="H9" i="78"/>
  <c r="F9" i="78"/>
  <c r="F12" i="73"/>
  <c r="F11" i="73"/>
  <c r="F10" i="73"/>
  <c r="F9" i="73"/>
  <c r="AB628" i="63"/>
  <c r="AB626" i="63"/>
  <c r="AB620" i="63"/>
  <c r="AB619" i="63"/>
  <c r="AB614" i="63"/>
  <c r="AB613" i="63"/>
  <c r="AB612" i="63"/>
  <c r="AB609" i="63"/>
  <c r="AB607" i="63"/>
  <c r="AB602" i="63"/>
  <c r="AB586" i="63"/>
  <c r="AB584" i="63"/>
  <c r="AB583" i="63"/>
  <c r="AB582" i="63"/>
  <c r="AB581" i="63"/>
  <c r="AB578" i="63"/>
  <c r="AB577" i="63"/>
  <c r="AB574" i="63"/>
  <c r="AB572" i="63"/>
  <c r="AB571" i="63"/>
  <c r="AB566" i="63"/>
  <c r="AB565" i="63"/>
  <c r="AB561" i="63"/>
  <c r="AB560" i="63"/>
  <c r="AB556" i="63"/>
  <c r="AB555" i="63"/>
  <c r="AB553" i="63"/>
  <c r="AB552" i="63"/>
  <c r="AB551" i="63"/>
  <c r="AB550" i="63"/>
  <c r="AB548" i="63"/>
  <c r="AB547" i="63"/>
  <c r="AB544" i="63"/>
  <c r="AB541" i="63"/>
  <c r="AB540" i="63"/>
  <c r="AB539" i="63"/>
  <c r="AB536" i="63"/>
  <c r="AB534" i="63"/>
  <c r="AB533" i="63"/>
  <c r="AB531" i="63"/>
  <c r="AB523" i="63"/>
  <c r="AB522" i="63"/>
  <c r="AB521" i="63"/>
  <c r="AB520" i="63"/>
  <c r="AB519" i="63"/>
  <c r="AB518" i="63"/>
  <c r="AB517" i="63"/>
  <c r="AB516" i="63"/>
  <c r="AB515" i="63"/>
  <c r="AB514" i="63"/>
  <c r="AB513" i="63"/>
  <c r="AB510" i="63"/>
  <c r="AB509" i="63"/>
  <c r="AB508" i="63"/>
  <c r="AB504" i="63"/>
  <c r="AB503" i="63"/>
  <c r="AB502" i="63"/>
  <c r="AB498" i="63"/>
  <c r="AB478" i="63"/>
  <c r="AB475" i="63"/>
  <c r="AB474" i="63"/>
  <c r="AB469" i="63"/>
  <c r="AB466" i="63"/>
  <c r="AB463" i="63"/>
  <c r="AB461" i="63"/>
  <c r="AB458" i="63"/>
  <c r="AB457" i="63"/>
  <c r="AB456" i="63"/>
  <c r="AB455" i="63"/>
  <c r="AB454" i="63"/>
  <c r="AB445" i="63"/>
  <c r="AB444" i="63"/>
  <c r="AB439" i="63"/>
  <c r="AB437" i="63"/>
  <c r="AB436" i="63"/>
  <c r="AB434" i="63"/>
  <c r="AB431" i="63"/>
  <c r="AB430" i="63"/>
  <c r="AB423" i="63"/>
  <c r="AB421" i="63"/>
  <c r="AB420" i="63"/>
  <c r="AB418" i="63"/>
  <c r="AB417" i="63"/>
  <c r="AB409" i="63"/>
  <c r="AB406" i="63"/>
  <c r="AB405" i="63"/>
  <c r="AB404" i="63"/>
  <c r="AB403" i="63"/>
  <c r="AB402" i="63"/>
  <c r="AB399" i="63"/>
  <c r="AB398" i="63"/>
  <c r="AB397" i="63"/>
  <c r="AB396" i="63"/>
  <c r="AB395" i="63"/>
  <c r="AB394" i="63"/>
  <c r="AB393" i="63"/>
  <c r="AB392" i="63"/>
  <c r="AB391" i="63"/>
  <c r="AB390" i="63"/>
  <c r="AB389" i="63"/>
  <c r="AB388" i="63"/>
  <c r="AB387" i="63"/>
  <c r="AB386" i="63"/>
  <c r="AB385" i="63"/>
  <c r="AB384" i="63"/>
  <c r="AB383" i="63"/>
  <c r="AB382" i="63"/>
  <c r="AB381" i="63"/>
  <c r="AB380" i="63"/>
  <c r="AB379" i="63"/>
  <c r="AB378" i="63"/>
  <c r="AB377" i="63"/>
  <c r="AB376" i="63"/>
  <c r="AB375" i="63"/>
  <c r="AB374" i="63"/>
  <c r="AB373" i="63"/>
  <c r="AB372" i="63"/>
  <c r="AB363" i="63"/>
  <c r="AB360" i="63"/>
  <c r="AB359" i="63"/>
  <c r="AB358" i="63"/>
  <c r="AB357" i="63"/>
  <c r="AB354" i="63"/>
  <c r="AB353" i="63"/>
  <c r="AB352" i="63"/>
  <c r="AB351" i="63"/>
  <c r="AB350" i="63"/>
  <c r="AB349" i="63"/>
  <c r="AB348" i="63"/>
  <c r="AB345" i="63"/>
  <c r="AB343" i="63"/>
  <c r="AB342" i="63"/>
  <c r="AB341" i="63"/>
  <c r="AB338" i="63"/>
  <c r="AB337" i="63"/>
  <c r="AB336" i="63"/>
  <c r="AB335" i="63"/>
  <c r="AB334" i="63"/>
  <c r="AB333" i="63"/>
  <c r="AB332" i="63"/>
  <c r="AB331" i="63"/>
  <c r="AB330" i="63"/>
  <c r="AB326" i="63"/>
  <c r="AB325" i="63"/>
  <c r="AB323" i="63"/>
  <c r="AB322" i="63"/>
  <c r="AB321" i="63"/>
  <c r="AB317" i="63"/>
  <c r="AB316" i="63"/>
  <c r="AB315" i="63"/>
  <c r="AB308" i="63"/>
  <c r="AB307" i="63"/>
  <c r="AB304" i="63"/>
  <c r="AB303" i="63"/>
  <c r="AB301" i="63"/>
  <c r="AB300" i="63"/>
  <c r="AB299" i="63"/>
  <c r="AB298" i="63"/>
  <c r="AB297" i="63"/>
  <c r="AB295" i="63"/>
  <c r="AB294" i="63"/>
  <c r="AB273" i="63"/>
  <c r="AB272" i="63"/>
  <c r="AB271" i="63"/>
  <c r="AB269" i="63"/>
  <c r="AB268" i="63"/>
  <c r="AB267" i="63"/>
  <c r="AB265" i="63"/>
  <c r="AB264" i="63"/>
  <c r="AB263" i="63"/>
  <c r="AB261" i="63"/>
  <c r="AB260" i="63"/>
  <c r="AB259" i="63"/>
  <c r="AB255" i="63"/>
  <c r="AB254" i="63"/>
  <c r="AB246" i="63"/>
  <c r="AB245" i="63"/>
  <c r="AB239" i="63"/>
  <c r="AB238" i="63"/>
  <c r="AB236" i="63"/>
  <c r="AB235" i="63"/>
  <c r="AB229" i="63"/>
  <c r="AB218" i="63"/>
  <c r="AB217" i="63"/>
  <c r="AB209" i="63"/>
  <c r="AB198" i="63"/>
  <c r="AB197" i="63"/>
  <c r="AB195" i="63"/>
  <c r="AB194" i="63"/>
  <c r="AB193" i="63"/>
  <c r="AB192" i="63"/>
  <c r="AB191" i="63"/>
  <c r="AB190" i="63"/>
  <c r="AB189" i="63"/>
  <c r="AB188" i="63"/>
  <c r="AB186" i="63"/>
  <c r="AB175" i="63"/>
  <c r="AB166" i="63"/>
  <c r="AB164" i="63"/>
  <c r="AB163" i="63"/>
  <c r="AB162" i="63"/>
  <c r="AB161" i="63"/>
  <c r="AB160" i="63"/>
  <c r="AB159" i="63"/>
  <c r="AB157" i="63"/>
  <c r="AB156" i="63"/>
  <c r="AB155" i="63"/>
  <c r="AB154" i="63"/>
  <c r="AB153" i="63"/>
  <c r="AB147" i="63"/>
  <c r="AB145" i="63"/>
  <c r="AB137" i="63"/>
  <c r="AB135" i="63"/>
  <c r="AB134" i="63"/>
  <c r="AB132" i="63"/>
  <c r="AB127" i="63"/>
  <c r="AB126" i="63"/>
  <c r="AB117" i="63"/>
  <c r="AB112" i="63"/>
  <c r="AB110" i="63"/>
  <c r="AB109" i="63"/>
  <c r="AB95" i="63"/>
  <c r="AB92" i="63"/>
  <c r="AB91" i="63"/>
  <c r="AB88" i="63"/>
  <c r="AB87" i="63"/>
  <c r="AB80" i="63"/>
  <c r="AB77" i="63"/>
  <c r="AB74" i="63"/>
  <c r="AB72" i="63"/>
  <c r="AB67" i="63"/>
  <c r="AB64" i="63"/>
  <c r="AB61" i="63"/>
  <c r="AB60" i="63"/>
  <c r="AB54" i="63"/>
  <c r="AB51" i="63"/>
  <c r="AB50" i="63"/>
  <c r="AB45" i="63"/>
  <c r="AB43" i="63"/>
  <c r="AB42" i="63"/>
  <c r="AB39" i="63"/>
  <c r="AB37" i="63"/>
  <c r="AB34" i="63"/>
  <c r="AB32" i="63"/>
  <c r="AB31" i="63"/>
  <c r="AB30" i="63"/>
  <c r="AB25" i="63"/>
  <c r="AB24" i="63"/>
  <c r="AB23" i="63"/>
  <c r="AB22" i="63"/>
  <c r="R19" i="74"/>
  <c r="Q19" i="74"/>
  <c r="R17" i="74"/>
  <c r="Q17" i="74"/>
  <c r="R16" i="74"/>
  <c r="Q16" i="74"/>
  <c r="R15" i="74"/>
  <c r="Q15" i="74"/>
  <c r="R14" i="74"/>
  <c r="Q14" i="74"/>
  <c r="R13" i="74"/>
  <c r="Q13" i="74"/>
  <c r="R12" i="74"/>
  <c r="Q12" i="74"/>
  <c r="R11" i="74"/>
  <c r="Q11" i="74"/>
  <c r="R10" i="74"/>
  <c r="Q10" i="74"/>
  <c r="R9" i="74"/>
  <c r="Q9" i="74"/>
  <c r="R8" i="74"/>
  <c r="Q8" i="74"/>
  <c r="R7" i="74"/>
  <c r="Q7" i="74"/>
  <c r="R6" i="74"/>
  <c r="Q6" i="74"/>
  <c r="P19" i="74"/>
  <c r="P18" i="74"/>
  <c r="P17" i="74"/>
  <c r="P16" i="74"/>
  <c r="P15" i="74"/>
  <c r="P14" i="74"/>
  <c r="P13" i="74"/>
  <c r="P12" i="74"/>
  <c r="P11" i="74"/>
  <c r="P10" i="74"/>
  <c r="P9" i="74"/>
  <c r="P8" i="74"/>
  <c r="P7" i="74"/>
  <c r="P6" i="74"/>
  <c r="H15" i="78"/>
  <c r="K19" i="74"/>
  <c r="K18" i="74"/>
  <c r="K17" i="74"/>
  <c r="K16" i="74"/>
  <c r="K15" i="74"/>
  <c r="K14" i="74"/>
  <c r="K13" i="74"/>
  <c r="K12" i="74"/>
  <c r="K11" i="74"/>
  <c r="K10" i="74"/>
  <c r="K9" i="74"/>
  <c r="K8" i="74"/>
  <c r="K7" i="74"/>
  <c r="K6" i="74"/>
  <c r="G15" i="73"/>
  <c r="E13" i="73"/>
  <c r="F13" i="73" s="1"/>
  <c r="V583" i="63"/>
  <c r="U583" i="63"/>
  <c r="E21" i="73"/>
  <c r="E20" i="73"/>
  <c r="F20" i="73" s="1"/>
  <c r="E19" i="73"/>
  <c r="F19" i="73" s="1"/>
  <c r="E18" i="73"/>
  <c r="F18" i="73" s="1"/>
  <c r="E17" i="73"/>
  <c r="F17" i="73" s="1"/>
  <c r="E16" i="73"/>
  <c r="F16" i="73" s="1"/>
  <c r="E15" i="73"/>
  <c r="F15" i="73" s="1"/>
  <c r="G7" i="73"/>
  <c r="E7" i="73"/>
  <c r="E6" i="73"/>
  <c r="G6" i="73"/>
  <c r="AB340" i="63"/>
  <c r="Y340" i="63"/>
  <c r="Z340" i="63" s="1"/>
  <c r="V340" i="63"/>
  <c r="U340" i="63"/>
  <c r="Y354" i="63"/>
  <c r="Z354" i="63" s="1"/>
  <c r="V354" i="63"/>
  <c r="U354" i="63"/>
  <c r="Y353" i="63"/>
  <c r="Z353" i="63" s="1"/>
  <c r="V353" i="63"/>
  <c r="U353" i="63"/>
  <c r="Y375" i="63"/>
  <c r="Z375" i="63" s="1"/>
  <c r="V375" i="63"/>
  <c r="U375" i="63"/>
  <c r="Y374" i="63"/>
  <c r="Z374" i="63" s="1"/>
  <c r="V374" i="63"/>
  <c r="U374" i="63"/>
  <c r="Y373" i="63"/>
  <c r="Z373" i="63" s="1"/>
  <c r="V373" i="63"/>
  <c r="U373" i="63"/>
  <c r="AH611" i="63"/>
  <c r="AB601" i="63"/>
  <c r="AB600" i="63"/>
  <c r="Y601" i="63"/>
  <c r="Z601" i="63" s="1"/>
  <c r="Y600" i="63"/>
  <c r="Z600" i="63" s="1"/>
  <c r="V601" i="63"/>
  <c r="U601" i="63"/>
  <c r="U600" i="63"/>
  <c r="Y386" i="63"/>
  <c r="Z386" i="63" s="1"/>
  <c r="Y385" i="63"/>
  <c r="Z385" i="63" s="1"/>
  <c r="Y384" i="63"/>
  <c r="Z384" i="63" s="1"/>
  <c r="U386" i="63"/>
  <c r="U385" i="63"/>
  <c r="U384" i="63"/>
  <c r="AH629" i="63"/>
  <c r="AG629" i="63"/>
  <c r="AE629" i="63" s="1"/>
  <c r="AF629" i="63"/>
  <c r="AH628" i="63"/>
  <c r="AG628" i="63"/>
  <c r="AF628" i="63"/>
  <c r="AH627" i="63"/>
  <c r="AG627" i="63"/>
  <c r="AF627" i="63"/>
  <c r="AH626" i="63"/>
  <c r="AG626" i="63"/>
  <c r="AF626" i="63"/>
  <c r="AH625" i="63"/>
  <c r="AG625" i="63"/>
  <c r="AF625" i="63"/>
  <c r="AH624" i="63"/>
  <c r="AG624" i="63"/>
  <c r="AF624" i="63"/>
  <c r="AH623" i="63"/>
  <c r="AG623" i="63"/>
  <c r="AF623" i="63"/>
  <c r="AH622" i="63"/>
  <c r="AG622" i="63"/>
  <c r="AE622" i="63" s="1"/>
  <c r="AF622" i="63"/>
  <c r="AH621" i="63"/>
  <c r="AG621" i="63"/>
  <c r="AF621" i="63"/>
  <c r="AH620" i="63"/>
  <c r="AG620" i="63"/>
  <c r="AE620" i="63" s="1"/>
  <c r="AF620" i="63"/>
  <c r="AH619" i="63"/>
  <c r="AG619" i="63"/>
  <c r="AF619" i="63"/>
  <c r="AH618" i="63"/>
  <c r="AG618" i="63"/>
  <c r="AF618" i="63"/>
  <c r="AH617" i="63"/>
  <c r="AG617" i="63"/>
  <c r="AF617" i="63"/>
  <c r="AH616" i="63"/>
  <c r="AG616" i="63"/>
  <c r="AF616" i="63"/>
  <c r="AH615" i="63"/>
  <c r="AG615" i="63"/>
  <c r="AF615" i="63"/>
  <c r="AH614" i="63"/>
  <c r="AG614" i="63"/>
  <c r="AF614" i="63"/>
  <c r="AH613" i="63"/>
  <c r="AG613" i="63"/>
  <c r="AF613" i="63"/>
  <c r="AH612" i="63"/>
  <c r="AG612" i="63"/>
  <c r="AF612" i="63"/>
  <c r="AG611" i="63"/>
  <c r="AF611" i="63"/>
  <c r="AH610" i="63"/>
  <c r="AG610" i="63"/>
  <c r="AF610" i="63"/>
  <c r="AH609" i="63"/>
  <c r="AG609" i="63"/>
  <c r="AF609" i="63"/>
  <c r="AH608" i="63"/>
  <c r="AG608" i="63"/>
  <c r="AF608" i="63"/>
  <c r="AH607" i="63"/>
  <c r="AG607" i="63"/>
  <c r="AF607" i="63"/>
  <c r="AH606" i="63"/>
  <c r="AG606" i="63"/>
  <c r="AF606" i="63"/>
  <c r="AH605" i="63"/>
  <c r="AG605" i="63"/>
  <c r="AE605" i="63" s="1"/>
  <c r="AF605" i="63"/>
  <c r="AH604" i="63"/>
  <c r="AG604" i="63"/>
  <c r="AF604" i="63"/>
  <c r="AH603" i="63"/>
  <c r="AG603" i="63"/>
  <c r="AF603" i="63"/>
  <c r="AH602" i="63"/>
  <c r="AG602" i="63"/>
  <c r="AF602" i="63"/>
  <c r="AH601" i="63"/>
  <c r="AG601" i="63"/>
  <c r="AF601" i="63"/>
  <c r="AH600" i="63"/>
  <c r="AG600" i="63"/>
  <c r="AF600" i="63"/>
  <c r="AH599" i="63"/>
  <c r="AG599" i="63"/>
  <c r="AF599" i="63"/>
  <c r="AH598" i="63"/>
  <c r="AG598" i="63"/>
  <c r="AF598" i="63"/>
  <c r="AH597" i="63"/>
  <c r="AG597" i="63"/>
  <c r="AF597" i="63"/>
  <c r="AH596" i="63"/>
  <c r="AG596" i="63"/>
  <c r="AF596" i="63"/>
  <c r="AH595" i="63"/>
  <c r="AG595" i="63"/>
  <c r="AF595" i="63"/>
  <c r="AH594" i="63"/>
  <c r="AG594" i="63"/>
  <c r="AF594" i="63"/>
  <c r="AH593" i="63"/>
  <c r="AG593" i="63"/>
  <c r="AE593" i="63" s="1"/>
  <c r="AF593" i="63"/>
  <c r="AH592" i="63"/>
  <c r="AG592" i="63"/>
  <c r="AE592" i="63" s="1"/>
  <c r="AF592" i="63"/>
  <c r="AH591" i="63"/>
  <c r="AG591" i="63"/>
  <c r="AF591" i="63"/>
  <c r="AH590" i="63"/>
  <c r="AG590" i="63"/>
  <c r="AF590" i="63"/>
  <c r="AH589" i="63"/>
  <c r="AG589" i="63"/>
  <c r="AF589" i="63"/>
  <c r="AH588" i="63"/>
  <c r="AG588" i="63"/>
  <c r="AF588" i="63"/>
  <c r="AH587" i="63"/>
  <c r="AG587" i="63"/>
  <c r="AF587" i="63"/>
  <c r="AH586" i="63"/>
  <c r="AG586" i="63"/>
  <c r="AF586" i="63"/>
  <c r="AH585" i="63"/>
  <c r="AG585" i="63"/>
  <c r="AF585" i="63"/>
  <c r="AH584" i="63"/>
  <c r="AG584" i="63"/>
  <c r="AF584" i="63"/>
  <c r="AH583" i="63"/>
  <c r="AG583" i="63"/>
  <c r="AF583" i="63"/>
  <c r="AH582" i="63"/>
  <c r="AG582" i="63"/>
  <c r="AE582" i="63" s="1"/>
  <c r="AF582" i="63"/>
  <c r="AH581" i="63"/>
  <c r="AG581" i="63"/>
  <c r="AF581" i="63"/>
  <c r="AH580" i="63"/>
  <c r="AG580" i="63"/>
  <c r="AF580" i="63"/>
  <c r="AH579" i="63"/>
  <c r="AG579" i="63"/>
  <c r="AF579" i="63"/>
  <c r="AH578" i="63"/>
  <c r="AG578" i="63"/>
  <c r="AF578" i="63"/>
  <c r="AH577" i="63"/>
  <c r="AG577" i="63"/>
  <c r="AF577" i="63"/>
  <c r="AH576" i="63"/>
  <c r="AG576" i="63"/>
  <c r="AF576" i="63"/>
  <c r="AH575" i="63"/>
  <c r="AG575" i="63"/>
  <c r="AF575" i="63"/>
  <c r="AH574" i="63"/>
  <c r="AG574" i="63"/>
  <c r="AF574" i="63"/>
  <c r="AH573" i="63"/>
  <c r="AG573" i="63"/>
  <c r="AF573" i="63"/>
  <c r="AH572" i="63"/>
  <c r="AG572" i="63"/>
  <c r="AF572" i="63"/>
  <c r="AH571" i="63"/>
  <c r="AG571" i="63"/>
  <c r="AF571" i="63"/>
  <c r="AH570" i="63"/>
  <c r="AG570" i="63"/>
  <c r="AF570" i="63"/>
  <c r="AH569" i="63"/>
  <c r="AG569" i="63"/>
  <c r="AF569" i="63"/>
  <c r="AH568" i="63"/>
  <c r="AG568" i="63"/>
  <c r="AF568" i="63"/>
  <c r="AH567" i="63"/>
  <c r="AG567" i="63"/>
  <c r="AF567" i="63"/>
  <c r="AH566" i="63"/>
  <c r="AG566" i="63"/>
  <c r="AF566" i="63"/>
  <c r="AH565" i="63"/>
  <c r="AG565" i="63"/>
  <c r="AF565" i="63"/>
  <c r="AH564" i="63"/>
  <c r="AG564" i="63"/>
  <c r="AF564" i="63"/>
  <c r="AH563" i="63"/>
  <c r="AG563" i="63"/>
  <c r="AF563" i="63"/>
  <c r="AH562" i="63"/>
  <c r="AG562" i="63"/>
  <c r="AF562" i="63"/>
  <c r="AH561" i="63"/>
  <c r="AG561" i="63"/>
  <c r="AF561" i="63"/>
  <c r="AH560" i="63"/>
  <c r="AG560" i="63"/>
  <c r="AF560" i="63"/>
  <c r="AH559" i="63"/>
  <c r="AG559" i="63"/>
  <c r="AF559" i="63"/>
  <c r="AH558" i="63"/>
  <c r="AG558" i="63"/>
  <c r="AF558" i="63"/>
  <c r="AH557" i="63"/>
  <c r="AG557" i="63"/>
  <c r="AF557" i="63"/>
  <c r="AH556" i="63"/>
  <c r="AG556" i="63"/>
  <c r="AF556" i="63"/>
  <c r="AH555" i="63"/>
  <c r="AG555" i="63"/>
  <c r="AF555" i="63"/>
  <c r="AH554" i="63"/>
  <c r="AG554" i="63"/>
  <c r="AF554" i="63"/>
  <c r="AH553" i="63"/>
  <c r="AG553" i="63"/>
  <c r="AF553" i="63"/>
  <c r="AH552" i="63"/>
  <c r="AG552" i="63"/>
  <c r="AF552" i="63"/>
  <c r="AH551" i="63"/>
  <c r="AG551" i="63"/>
  <c r="AF551" i="63"/>
  <c r="AH550" i="63"/>
  <c r="AG550" i="63"/>
  <c r="AF550" i="63"/>
  <c r="AH549" i="63"/>
  <c r="AG549" i="63"/>
  <c r="AF549" i="63"/>
  <c r="AH548" i="63"/>
  <c r="AG548" i="63"/>
  <c r="AF548" i="63"/>
  <c r="AH547" i="63"/>
  <c r="AG547" i="63"/>
  <c r="AF547" i="63"/>
  <c r="AH546" i="63"/>
  <c r="AG546" i="63"/>
  <c r="AF546" i="63"/>
  <c r="AH545" i="63"/>
  <c r="AG545" i="63"/>
  <c r="AF545" i="63"/>
  <c r="AH544" i="63"/>
  <c r="AG544" i="63"/>
  <c r="AF544" i="63"/>
  <c r="AH543" i="63"/>
  <c r="AG543" i="63"/>
  <c r="AF543" i="63"/>
  <c r="AH542" i="63"/>
  <c r="AG542" i="63"/>
  <c r="AF542" i="63"/>
  <c r="AH541" i="63"/>
  <c r="AG541" i="63"/>
  <c r="AF541" i="63"/>
  <c r="AH540" i="63"/>
  <c r="AG540" i="63"/>
  <c r="AF540" i="63"/>
  <c r="AH539" i="63"/>
  <c r="AG539" i="63"/>
  <c r="AF539" i="63"/>
  <c r="AH538" i="63"/>
  <c r="AG538" i="63"/>
  <c r="AF538" i="63"/>
  <c r="AH537" i="63"/>
  <c r="AG537" i="63"/>
  <c r="AF537" i="63"/>
  <c r="AH536" i="63"/>
  <c r="AG536" i="63"/>
  <c r="AF536" i="63"/>
  <c r="AH535" i="63"/>
  <c r="AG535" i="63"/>
  <c r="AF535" i="63"/>
  <c r="AH534" i="63"/>
  <c r="AG534" i="63"/>
  <c r="AF534" i="63"/>
  <c r="AH533" i="63"/>
  <c r="AG533" i="63"/>
  <c r="AF533" i="63"/>
  <c r="AH532" i="63"/>
  <c r="AG532" i="63"/>
  <c r="AF532" i="63"/>
  <c r="AH531" i="63"/>
  <c r="AG531" i="63"/>
  <c r="AF531" i="63"/>
  <c r="AH530" i="63"/>
  <c r="AG530" i="63"/>
  <c r="AF530" i="63"/>
  <c r="AH529" i="63"/>
  <c r="AG529" i="63"/>
  <c r="AF529" i="63"/>
  <c r="AH528" i="63"/>
  <c r="AG528" i="63"/>
  <c r="AF528" i="63"/>
  <c r="AH527" i="63"/>
  <c r="AG527" i="63"/>
  <c r="AF527" i="63"/>
  <c r="AH526" i="63"/>
  <c r="AG526" i="63"/>
  <c r="AF526" i="63"/>
  <c r="AH525" i="63"/>
  <c r="AG525" i="63"/>
  <c r="AF525" i="63"/>
  <c r="AH524" i="63"/>
  <c r="AG524" i="63"/>
  <c r="AF524" i="63"/>
  <c r="AH523" i="63"/>
  <c r="AG523" i="63"/>
  <c r="AF523" i="63"/>
  <c r="AH522" i="63"/>
  <c r="AG522" i="63"/>
  <c r="AF522" i="63"/>
  <c r="AH521" i="63"/>
  <c r="AG521" i="63"/>
  <c r="AF521" i="63"/>
  <c r="AH520" i="63"/>
  <c r="AG520" i="63"/>
  <c r="AF520" i="63"/>
  <c r="AH519" i="63"/>
  <c r="AG519" i="63"/>
  <c r="AF519" i="63"/>
  <c r="AH518" i="63"/>
  <c r="AG518" i="63"/>
  <c r="AF518" i="63"/>
  <c r="AH517" i="63"/>
  <c r="AG517" i="63"/>
  <c r="AF517" i="63"/>
  <c r="AH516" i="63"/>
  <c r="AG516" i="63"/>
  <c r="AF516" i="63"/>
  <c r="AH515" i="63"/>
  <c r="AG515" i="63"/>
  <c r="AF515" i="63"/>
  <c r="AH514" i="63"/>
  <c r="AG514" i="63"/>
  <c r="AF514" i="63"/>
  <c r="AH513" i="63"/>
  <c r="AG513" i="63"/>
  <c r="AF513" i="63"/>
  <c r="AH512" i="63"/>
  <c r="AG512" i="63"/>
  <c r="AF512" i="63"/>
  <c r="AH511" i="63"/>
  <c r="AG511" i="63"/>
  <c r="AF511" i="63"/>
  <c r="AH510" i="63"/>
  <c r="AG510" i="63"/>
  <c r="AF510" i="63"/>
  <c r="AH509" i="63"/>
  <c r="AG509" i="63"/>
  <c r="AF509" i="63"/>
  <c r="AH508" i="63"/>
  <c r="AG508" i="63"/>
  <c r="AF508" i="63"/>
  <c r="AH507" i="63"/>
  <c r="AG507" i="63"/>
  <c r="AF507" i="63"/>
  <c r="AH506" i="63"/>
  <c r="AG506" i="63"/>
  <c r="AF506" i="63"/>
  <c r="AH505" i="63"/>
  <c r="AG505" i="63"/>
  <c r="AF505" i="63"/>
  <c r="AH504" i="63"/>
  <c r="AG504" i="63"/>
  <c r="AF504" i="63"/>
  <c r="AH503" i="63"/>
  <c r="AG503" i="63"/>
  <c r="AF503" i="63"/>
  <c r="AH502" i="63"/>
  <c r="AG502" i="63"/>
  <c r="AF502" i="63"/>
  <c r="AH501" i="63"/>
  <c r="AG501" i="63"/>
  <c r="AF501" i="63"/>
  <c r="AH500" i="63"/>
  <c r="AG500" i="63"/>
  <c r="AF500" i="63"/>
  <c r="AH499" i="63"/>
  <c r="AG499" i="63"/>
  <c r="AF499" i="63"/>
  <c r="AH498" i="63"/>
  <c r="AG498" i="63"/>
  <c r="AF498" i="63"/>
  <c r="AH497" i="63"/>
  <c r="AG497" i="63"/>
  <c r="AF497" i="63"/>
  <c r="AH496" i="63"/>
  <c r="AG496" i="63"/>
  <c r="AF496" i="63"/>
  <c r="AH495" i="63"/>
  <c r="AG495" i="63"/>
  <c r="AF495" i="63"/>
  <c r="AH494" i="63"/>
  <c r="AG494" i="63"/>
  <c r="AF494" i="63"/>
  <c r="AH493" i="63"/>
  <c r="AG493" i="63"/>
  <c r="AF493" i="63"/>
  <c r="AH492" i="63"/>
  <c r="AG492" i="63"/>
  <c r="AF492" i="63"/>
  <c r="AH491" i="63"/>
  <c r="AG491" i="63"/>
  <c r="AF491" i="63"/>
  <c r="AH490" i="63"/>
  <c r="AG490" i="63"/>
  <c r="AF490" i="63"/>
  <c r="AH489" i="63"/>
  <c r="AG489" i="63"/>
  <c r="AF489" i="63"/>
  <c r="AH488" i="63"/>
  <c r="AG488" i="63"/>
  <c r="AF488" i="63"/>
  <c r="AH487" i="63"/>
  <c r="AG487" i="63"/>
  <c r="AF487" i="63"/>
  <c r="AH486" i="63"/>
  <c r="AG486" i="63"/>
  <c r="AF486" i="63"/>
  <c r="AH485" i="63"/>
  <c r="AG485" i="63"/>
  <c r="AF485" i="63"/>
  <c r="AH484" i="63"/>
  <c r="AG484" i="63"/>
  <c r="AF484" i="63"/>
  <c r="AH483" i="63"/>
  <c r="AG483" i="63"/>
  <c r="AF483" i="63"/>
  <c r="AH482" i="63"/>
  <c r="AG482" i="63"/>
  <c r="AF482" i="63"/>
  <c r="AH481" i="63"/>
  <c r="AG481" i="63"/>
  <c r="AF481" i="63"/>
  <c r="AH480" i="63"/>
  <c r="AG480" i="63"/>
  <c r="AF480" i="63"/>
  <c r="AH479" i="63"/>
  <c r="AG479" i="63"/>
  <c r="AF479" i="63"/>
  <c r="AH478" i="63"/>
  <c r="AG478" i="63"/>
  <c r="AF478" i="63"/>
  <c r="AH477" i="63"/>
  <c r="AG477" i="63"/>
  <c r="AF477" i="63"/>
  <c r="AH476" i="63"/>
  <c r="AG476" i="63"/>
  <c r="AF476" i="63"/>
  <c r="AH475" i="63"/>
  <c r="AG475" i="63"/>
  <c r="AF475" i="63"/>
  <c r="AH474" i="63"/>
  <c r="AG474" i="63"/>
  <c r="AF474" i="63"/>
  <c r="AH473" i="63"/>
  <c r="AG473" i="63"/>
  <c r="AF473" i="63"/>
  <c r="AH472" i="63"/>
  <c r="AG472" i="63"/>
  <c r="AF472" i="63"/>
  <c r="AH471" i="63"/>
  <c r="AG471" i="63"/>
  <c r="AF471" i="63"/>
  <c r="AH470" i="63"/>
  <c r="AG470" i="63"/>
  <c r="AF470" i="63"/>
  <c r="AH469" i="63"/>
  <c r="AG469" i="63"/>
  <c r="AF469" i="63"/>
  <c r="AH468" i="63"/>
  <c r="AG468" i="63"/>
  <c r="AF468" i="63"/>
  <c r="AH467" i="63"/>
  <c r="AG467" i="63"/>
  <c r="AF467" i="63"/>
  <c r="AH466" i="63"/>
  <c r="AG466" i="63"/>
  <c r="AF466" i="63"/>
  <c r="AH465" i="63"/>
  <c r="AG465" i="63"/>
  <c r="AF465" i="63"/>
  <c r="AH464" i="63"/>
  <c r="AG464" i="63"/>
  <c r="AF464" i="63"/>
  <c r="AH463" i="63"/>
  <c r="AG463" i="63"/>
  <c r="AF463" i="63"/>
  <c r="AH462" i="63"/>
  <c r="AG462" i="63"/>
  <c r="AF462" i="63"/>
  <c r="AH461" i="63"/>
  <c r="AG461" i="63"/>
  <c r="AF461" i="63"/>
  <c r="AH460" i="63"/>
  <c r="AG460" i="63"/>
  <c r="AF460" i="63"/>
  <c r="AH459" i="63"/>
  <c r="AG459" i="63"/>
  <c r="AF459" i="63"/>
  <c r="AH458" i="63"/>
  <c r="AG458" i="63"/>
  <c r="AF458" i="63"/>
  <c r="AH457" i="63"/>
  <c r="AG457" i="63"/>
  <c r="AF457" i="63"/>
  <c r="AH456" i="63"/>
  <c r="AG456" i="63"/>
  <c r="AF456" i="63"/>
  <c r="AH455" i="63"/>
  <c r="AG455" i="63"/>
  <c r="AF455" i="63"/>
  <c r="AH454" i="63"/>
  <c r="AG454" i="63"/>
  <c r="AF454" i="63"/>
  <c r="AH453" i="63"/>
  <c r="AG453" i="63"/>
  <c r="AF453" i="63"/>
  <c r="AH452" i="63"/>
  <c r="AG452" i="63"/>
  <c r="AF452" i="63"/>
  <c r="AH451" i="63"/>
  <c r="AG451" i="63"/>
  <c r="AF451" i="63"/>
  <c r="AH450" i="63"/>
  <c r="AG450" i="63"/>
  <c r="AF450" i="63"/>
  <c r="AH449" i="63"/>
  <c r="AG449" i="63"/>
  <c r="AF449" i="63"/>
  <c r="AH448" i="63"/>
  <c r="AG448" i="63"/>
  <c r="AF448" i="63"/>
  <c r="AH447" i="63"/>
  <c r="AG447" i="63"/>
  <c r="AF447" i="63"/>
  <c r="AH446" i="63"/>
  <c r="AG446" i="63"/>
  <c r="AF446" i="63"/>
  <c r="AH445" i="63"/>
  <c r="AG445" i="63"/>
  <c r="AF445" i="63"/>
  <c r="AH444" i="63"/>
  <c r="AG444" i="63"/>
  <c r="AF444" i="63"/>
  <c r="AH443" i="63"/>
  <c r="AG443" i="63"/>
  <c r="AF443" i="63"/>
  <c r="AH442" i="63"/>
  <c r="AG442" i="63"/>
  <c r="AF442" i="63"/>
  <c r="AH441" i="63"/>
  <c r="AG441" i="63"/>
  <c r="AF441" i="63"/>
  <c r="AH440" i="63"/>
  <c r="AG440" i="63"/>
  <c r="AF440" i="63"/>
  <c r="AH439" i="63"/>
  <c r="AG439" i="63"/>
  <c r="AF439" i="63"/>
  <c r="AH438" i="63"/>
  <c r="AG438" i="63"/>
  <c r="AF438" i="63"/>
  <c r="AH437" i="63"/>
  <c r="AG437" i="63"/>
  <c r="AF437" i="63"/>
  <c r="AH436" i="63"/>
  <c r="AG436" i="63"/>
  <c r="AF436" i="63"/>
  <c r="AH435" i="63"/>
  <c r="AG435" i="63"/>
  <c r="AF435" i="63"/>
  <c r="AH434" i="63"/>
  <c r="AG434" i="63"/>
  <c r="AF434" i="63"/>
  <c r="AH433" i="63"/>
  <c r="AG433" i="63"/>
  <c r="AF433" i="63"/>
  <c r="AH432" i="63"/>
  <c r="AG432" i="63"/>
  <c r="AF432" i="63"/>
  <c r="AH431" i="63"/>
  <c r="AG431" i="63"/>
  <c r="AF431" i="63"/>
  <c r="AH430" i="63"/>
  <c r="AG430" i="63"/>
  <c r="AF430" i="63"/>
  <c r="AH429" i="63"/>
  <c r="AG429" i="63"/>
  <c r="AF429" i="63"/>
  <c r="AH428" i="63"/>
  <c r="AG428" i="63"/>
  <c r="AF428" i="63"/>
  <c r="AH427" i="63"/>
  <c r="AG427" i="63"/>
  <c r="AF427" i="63"/>
  <c r="AH426" i="63"/>
  <c r="AG426" i="63"/>
  <c r="AF426" i="63"/>
  <c r="AH425" i="63"/>
  <c r="AG425" i="63"/>
  <c r="AF425" i="63"/>
  <c r="AH424" i="63"/>
  <c r="AG424" i="63"/>
  <c r="AF424" i="63"/>
  <c r="AH423" i="63"/>
  <c r="AG423" i="63"/>
  <c r="AF423" i="63"/>
  <c r="AH422" i="63"/>
  <c r="AG422" i="63"/>
  <c r="AF422" i="63"/>
  <c r="AH421" i="63"/>
  <c r="AG421" i="63"/>
  <c r="AF421" i="63"/>
  <c r="AH420" i="63"/>
  <c r="AG420" i="63"/>
  <c r="AF420" i="63"/>
  <c r="AH419" i="63"/>
  <c r="AG419" i="63"/>
  <c r="AF419" i="63"/>
  <c r="AH418" i="63"/>
  <c r="AG418" i="63"/>
  <c r="AF418" i="63"/>
  <c r="D628" i="63"/>
  <c r="D627" i="63"/>
  <c r="D626" i="63"/>
  <c r="D625" i="63"/>
  <c r="D624" i="63"/>
  <c r="D623" i="63"/>
  <c r="D622" i="63"/>
  <c r="D621" i="63"/>
  <c r="D620" i="63"/>
  <c r="D619" i="63"/>
  <c r="D618" i="63"/>
  <c r="D617" i="63"/>
  <c r="D616" i="63"/>
  <c r="D615" i="63"/>
  <c r="D614" i="63"/>
  <c r="D613" i="63"/>
  <c r="D612" i="63"/>
  <c r="D611" i="63"/>
  <c r="D610" i="63"/>
  <c r="D609" i="63"/>
  <c r="D608" i="63"/>
  <c r="D607" i="63"/>
  <c r="D606" i="63"/>
  <c r="D605" i="63"/>
  <c r="D604" i="63"/>
  <c r="D603" i="63"/>
  <c r="D602" i="63"/>
  <c r="D601" i="63"/>
  <c r="D600" i="63"/>
  <c r="D599" i="63"/>
  <c r="D598" i="63"/>
  <c r="D597" i="63"/>
  <c r="D596" i="63"/>
  <c r="D595" i="63"/>
  <c r="D594" i="63"/>
  <c r="D593" i="63"/>
  <c r="D592" i="63"/>
  <c r="D591" i="63"/>
  <c r="D590" i="63"/>
  <c r="D589" i="63"/>
  <c r="D588" i="63"/>
  <c r="D587" i="63"/>
  <c r="D586" i="63"/>
  <c r="D585" i="63"/>
  <c r="D584" i="63"/>
  <c r="D583" i="63"/>
  <c r="D582" i="63"/>
  <c r="D581" i="63"/>
  <c r="D580" i="63"/>
  <c r="D579" i="63"/>
  <c r="D578" i="63"/>
  <c r="D577" i="63"/>
  <c r="D576" i="63"/>
  <c r="D575" i="63"/>
  <c r="D574" i="63"/>
  <c r="D573" i="63"/>
  <c r="D572" i="63"/>
  <c r="D571" i="63"/>
  <c r="D570" i="63"/>
  <c r="D569" i="63"/>
  <c r="D568" i="63"/>
  <c r="D567" i="63"/>
  <c r="D566" i="63"/>
  <c r="D565" i="63"/>
  <c r="D564" i="63"/>
  <c r="D563" i="63"/>
  <c r="D562" i="63"/>
  <c r="D561" i="63"/>
  <c r="D560" i="63"/>
  <c r="D559" i="63"/>
  <c r="D558" i="63"/>
  <c r="D557" i="63"/>
  <c r="D556" i="63"/>
  <c r="D555" i="63"/>
  <c r="D554" i="63"/>
  <c r="D553" i="63"/>
  <c r="D552" i="63"/>
  <c r="D551" i="63"/>
  <c r="D550" i="63"/>
  <c r="D549" i="63"/>
  <c r="D548" i="63"/>
  <c r="D547" i="63"/>
  <c r="D546" i="63"/>
  <c r="D545" i="63"/>
  <c r="D544" i="63"/>
  <c r="D543" i="63"/>
  <c r="D542" i="63"/>
  <c r="D541" i="63"/>
  <c r="D540" i="63"/>
  <c r="D539" i="63"/>
  <c r="D538" i="63"/>
  <c r="D537" i="63"/>
  <c r="D536" i="63"/>
  <c r="D535" i="63"/>
  <c r="D534" i="63"/>
  <c r="D533" i="63"/>
  <c r="D532" i="63"/>
  <c r="D531" i="63"/>
  <c r="D530" i="63"/>
  <c r="D529" i="63"/>
  <c r="D528" i="63"/>
  <c r="D527" i="63"/>
  <c r="D526" i="63"/>
  <c r="D525" i="63"/>
  <c r="D524" i="63"/>
  <c r="D523" i="63"/>
  <c r="D522" i="63"/>
  <c r="D521" i="63"/>
  <c r="D520" i="63"/>
  <c r="D519" i="63"/>
  <c r="D518" i="63"/>
  <c r="D517" i="63"/>
  <c r="D516" i="63"/>
  <c r="D515" i="63"/>
  <c r="D514" i="63"/>
  <c r="D513" i="63"/>
  <c r="D512" i="63"/>
  <c r="D511" i="63"/>
  <c r="D510" i="63"/>
  <c r="D509" i="63"/>
  <c r="D508" i="63"/>
  <c r="D507" i="63"/>
  <c r="D506" i="63"/>
  <c r="D505" i="63"/>
  <c r="D504" i="63"/>
  <c r="D503" i="63"/>
  <c r="D502" i="63"/>
  <c r="D501" i="63"/>
  <c r="D500" i="63"/>
  <c r="D499" i="63"/>
  <c r="D498" i="63"/>
  <c r="D497" i="63"/>
  <c r="D496" i="63"/>
  <c r="D495" i="63"/>
  <c r="D494" i="63"/>
  <c r="D493" i="63"/>
  <c r="D492" i="63"/>
  <c r="D491" i="63"/>
  <c r="D490" i="63"/>
  <c r="D489" i="63"/>
  <c r="D488" i="63"/>
  <c r="D487" i="63"/>
  <c r="D486" i="63"/>
  <c r="D485" i="63"/>
  <c r="D484" i="63"/>
  <c r="D483" i="63"/>
  <c r="D482" i="63"/>
  <c r="D481" i="63"/>
  <c r="D480" i="63"/>
  <c r="D479" i="63"/>
  <c r="D478" i="63"/>
  <c r="D477" i="63"/>
  <c r="D476" i="63"/>
  <c r="D475" i="63"/>
  <c r="D474" i="63"/>
  <c r="D473" i="63"/>
  <c r="D472" i="63"/>
  <c r="D471" i="63"/>
  <c r="D470" i="63"/>
  <c r="D469" i="63"/>
  <c r="D468" i="63"/>
  <c r="D467" i="63"/>
  <c r="D466" i="63"/>
  <c r="D465" i="63"/>
  <c r="D464" i="63"/>
  <c r="D463" i="63"/>
  <c r="D462" i="63"/>
  <c r="D461" i="63"/>
  <c r="D460" i="63"/>
  <c r="D459" i="63"/>
  <c r="D458" i="63"/>
  <c r="D457" i="63"/>
  <c r="D456" i="63"/>
  <c r="D455" i="63"/>
  <c r="D454" i="63"/>
  <c r="D453" i="63"/>
  <c r="D452" i="63"/>
  <c r="D451" i="63"/>
  <c r="D450" i="63"/>
  <c r="D449" i="63"/>
  <c r="D448" i="63"/>
  <c r="D447" i="63"/>
  <c r="D446" i="63"/>
  <c r="D445" i="63"/>
  <c r="D444" i="63"/>
  <c r="D443" i="63"/>
  <c r="D442" i="63"/>
  <c r="D441" i="63"/>
  <c r="D440" i="63"/>
  <c r="D439" i="63"/>
  <c r="D438" i="63"/>
  <c r="D437" i="63"/>
  <c r="D436" i="63"/>
  <c r="D435" i="63"/>
  <c r="D434" i="63"/>
  <c r="D433" i="63"/>
  <c r="D432" i="63"/>
  <c r="D431" i="63"/>
  <c r="D430" i="63"/>
  <c r="D429" i="63"/>
  <c r="D428" i="63"/>
  <c r="D427" i="63"/>
  <c r="D426" i="63"/>
  <c r="D425" i="63"/>
  <c r="D424" i="63"/>
  <c r="D423" i="63"/>
  <c r="D422" i="63"/>
  <c r="D421" i="63"/>
  <c r="D420" i="63"/>
  <c r="D419" i="63"/>
  <c r="D418" i="63"/>
  <c r="D417" i="63"/>
  <c r="D416" i="63"/>
  <c r="D415" i="63"/>
  <c r="D414" i="63"/>
  <c r="D413" i="63"/>
  <c r="D412" i="63"/>
  <c r="D411" i="63"/>
  <c r="D410" i="63"/>
  <c r="D409" i="63"/>
  <c r="D408" i="63"/>
  <c r="D407" i="63"/>
  <c r="D406" i="63"/>
  <c r="D405" i="63"/>
  <c r="D404" i="63"/>
  <c r="D403" i="63"/>
  <c r="D402" i="63"/>
  <c r="D401" i="63"/>
  <c r="D400" i="63"/>
  <c r="D399" i="63"/>
  <c r="D398" i="63"/>
  <c r="D397" i="63"/>
  <c r="D396" i="63"/>
  <c r="D395" i="63"/>
  <c r="D394" i="63"/>
  <c r="D393" i="63"/>
  <c r="D392" i="63"/>
  <c r="D391" i="63"/>
  <c r="D390" i="63"/>
  <c r="D389" i="63"/>
  <c r="D388" i="63"/>
  <c r="D387" i="63"/>
  <c r="D386" i="63"/>
  <c r="D385" i="63"/>
  <c r="D384" i="63"/>
  <c r="D383" i="63"/>
  <c r="D382" i="63"/>
  <c r="D381" i="63"/>
  <c r="D380" i="63"/>
  <c r="D379" i="63"/>
  <c r="D378" i="63"/>
  <c r="D377" i="63"/>
  <c r="D376" i="63"/>
  <c r="D375" i="63"/>
  <c r="D374" i="63"/>
  <c r="D373" i="63"/>
  <c r="D372" i="63"/>
  <c r="D371" i="63"/>
  <c r="D370" i="63"/>
  <c r="D369" i="63"/>
  <c r="D368" i="63"/>
  <c r="D367" i="63"/>
  <c r="D366" i="63"/>
  <c r="D365" i="63"/>
  <c r="D364" i="63"/>
  <c r="D363" i="63"/>
  <c r="D362" i="63"/>
  <c r="D361" i="63"/>
  <c r="D360" i="63"/>
  <c r="D359" i="63"/>
  <c r="D358" i="63"/>
  <c r="D357" i="63"/>
  <c r="D356" i="63"/>
  <c r="D355" i="63"/>
  <c r="D354" i="63"/>
  <c r="D353" i="63"/>
  <c r="D352" i="63"/>
  <c r="D351" i="63"/>
  <c r="D350" i="63"/>
  <c r="D349" i="63"/>
  <c r="D348" i="63"/>
  <c r="D347" i="63"/>
  <c r="D346" i="63"/>
  <c r="D345" i="63"/>
  <c r="D344" i="63"/>
  <c r="D343" i="63"/>
  <c r="D342" i="63"/>
  <c r="D341" i="63"/>
  <c r="D340" i="63"/>
  <c r="D339" i="63"/>
  <c r="D338" i="63"/>
  <c r="D337" i="63"/>
  <c r="D336" i="63"/>
  <c r="D335" i="63"/>
  <c r="D334" i="63"/>
  <c r="D333" i="63"/>
  <c r="D332" i="63"/>
  <c r="D331" i="63"/>
  <c r="D330" i="63"/>
  <c r="D329" i="63"/>
  <c r="D328" i="63"/>
  <c r="D327" i="63"/>
  <c r="D326" i="63"/>
  <c r="D325" i="63"/>
  <c r="D324" i="63"/>
  <c r="D323" i="63"/>
  <c r="D322" i="63"/>
  <c r="D321" i="63"/>
  <c r="D320" i="63"/>
  <c r="D319" i="63"/>
  <c r="D318" i="63"/>
  <c r="D317" i="63"/>
  <c r="D316" i="63"/>
  <c r="D315" i="63"/>
  <c r="D314" i="63"/>
  <c r="D313" i="63"/>
  <c r="D312" i="63"/>
  <c r="D311" i="63"/>
  <c r="D310" i="63"/>
  <c r="D309" i="63"/>
  <c r="D308" i="63"/>
  <c r="D307" i="63"/>
  <c r="D306" i="63"/>
  <c r="D305" i="63"/>
  <c r="D304" i="63"/>
  <c r="D303" i="63"/>
  <c r="D302" i="63"/>
  <c r="D301" i="63"/>
  <c r="D300" i="63"/>
  <c r="D299" i="63"/>
  <c r="D298" i="63"/>
  <c r="D297" i="63"/>
  <c r="D296" i="63"/>
  <c r="D295" i="63"/>
  <c r="D294" i="63"/>
  <c r="D293" i="63"/>
  <c r="D292" i="63"/>
  <c r="D291" i="63"/>
  <c r="D290" i="63"/>
  <c r="D289" i="63"/>
  <c r="D288" i="63"/>
  <c r="D287" i="63"/>
  <c r="D286" i="63"/>
  <c r="D285" i="63"/>
  <c r="D284" i="63"/>
  <c r="D283" i="63"/>
  <c r="AC629" i="63"/>
  <c r="AB629" i="63"/>
  <c r="Y629" i="63"/>
  <c r="Z629" i="63" s="1"/>
  <c r="V629" i="63"/>
  <c r="U629" i="63"/>
  <c r="AC628" i="63"/>
  <c r="Y628" i="63"/>
  <c r="Z628" i="63" s="1"/>
  <c r="V628" i="63"/>
  <c r="X628" i="63" s="1"/>
  <c r="U628" i="63"/>
  <c r="AC627" i="63"/>
  <c r="AB627" i="63"/>
  <c r="Y627" i="63"/>
  <c r="Z627" i="63" s="1"/>
  <c r="V627" i="63"/>
  <c r="U627" i="63"/>
  <c r="AC626" i="63"/>
  <c r="Y626" i="63"/>
  <c r="Z626" i="63" s="1"/>
  <c r="V626" i="63"/>
  <c r="U626" i="63"/>
  <c r="AC625" i="63"/>
  <c r="AB625" i="63"/>
  <c r="Y625" i="63"/>
  <c r="Z625" i="63" s="1"/>
  <c r="V625" i="63"/>
  <c r="U625" i="63"/>
  <c r="AC624" i="63"/>
  <c r="AB624" i="63"/>
  <c r="Y624" i="63"/>
  <c r="Z624" i="63" s="1"/>
  <c r="V624" i="63"/>
  <c r="U624" i="63"/>
  <c r="AC623" i="63"/>
  <c r="AB623" i="63"/>
  <c r="Y623" i="63"/>
  <c r="Z623" i="63" s="1"/>
  <c r="V623" i="63"/>
  <c r="U623" i="63"/>
  <c r="AC622" i="63"/>
  <c r="AB622" i="63"/>
  <c r="Y622" i="63"/>
  <c r="Z622" i="63" s="1"/>
  <c r="V622" i="63"/>
  <c r="U622" i="63"/>
  <c r="AC621" i="63"/>
  <c r="AB621" i="63"/>
  <c r="Y621" i="63"/>
  <c r="Z621" i="63" s="1"/>
  <c r="V621" i="63"/>
  <c r="U621" i="63"/>
  <c r="AC620" i="63"/>
  <c r="AD620" i="63" s="1"/>
  <c r="AC619" i="63"/>
  <c r="Y619" i="63"/>
  <c r="Z619" i="63" s="1"/>
  <c r="V619" i="63"/>
  <c r="U619" i="63"/>
  <c r="AC618" i="63"/>
  <c r="AB618" i="63"/>
  <c r="Y618" i="63"/>
  <c r="Z618" i="63" s="1"/>
  <c r="V618" i="63"/>
  <c r="U618" i="63"/>
  <c r="AC617" i="63"/>
  <c r="AB617" i="63"/>
  <c r="Y617" i="63"/>
  <c r="Z617" i="63" s="1"/>
  <c r="V617" i="63"/>
  <c r="U617" i="63"/>
  <c r="AB616" i="63"/>
  <c r="AD616" i="63" s="1"/>
  <c r="Y616" i="63"/>
  <c r="Z616" i="63" s="1"/>
  <c r="V616" i="63"/>
  <c r="X616" i="63" s="1"/>
  <c r="U616" i="63"/>
  <c r="AC615" i="63"/>
  <c r="AB615" i="63"/>
  <c r="Y615" i="63"/>
  <c r="Z615" i="63" s="1"/>
  <c r="V615" i="63"/>
  <c r="U615" i="63"/>
  <c r="AC614" i="63"/>
  <c r="Y614" i="63"/>
  <c r="Z614" i="63" s="1"/>
  <c r="V614" i="63"/>
  <c r="U614" i="63"/>
  <c r="AC613" i="63"/>
  <c r="Y613" i="63"/>
  <c r="Z613" i="63" s="1"/>
  <c r="V613" i="63"/>
  <c r="U613" i="63"/>
  <c r="AC612" i="63"/>
  <c r="Y612" i="63"/>
  <c r="Z612" i="63" s="1"/>
  <c r="V612" i="63"/>
  <c r="U612" i="63"/>
  <c r="AC611" i="63"/>
  <c r="AB611" i="63"/>
  <c r="Y611" i="63"/>
  <c r="Z611" i="63" s="1"/>
  <c r="V611" i="63"/>
  <c r="U611" i="63"/>
  <c r="AC610" i="63"/>
  <c r="AB610" i="63"/>
  <c r="Y610" i="63"/>
  <c r="Z610" i="63" s="1"/>
  <c r="V610" i="63"/>
  <c r="U610" i="63"/>
  <c r="AC609" i="63"/>
  <c r="Y609" i="63"/>
  <c r="Z609" i="63" s="1"/>
  <c r="V609" i="63"/>
  <c r="U609" i="63"/>
  <c r="AC608" i="63"/>
  <c r="AB608" i="63"/>
  <c r="Y608" i="63"/>
  <c r="Z608" i="63" s="1"/>
  <c r="V608" i="63"/>
  <c r="U608" i="63"/>
  <c r="AC607" i="63"/>
  <c r="Y607" i="63"/>
  <c r="Z607" i="63" s="1"/>
  <c r="V607" i="63"/>
  <c r="U607" i="63"/>
  <c r="AC606" i="63"/>
  <c r="AB606" i="63"/>
  <c r="Y606" i="63"/>
  <c r="Z606" i="63" s="1"/>
  <c r="V606" i="63"/>
  <c r="U606" i="63"/>
  <c r="AC605" i="63"/>
  <c r="AB605" i="63"/>
  <c r="Y605" i="63"/>
  <c r="Z605" i="63" s="1"/>
  <c r="V605" i="63"/>
  <c r="U605" i="63"/>
  <c r="AC604" i="63"/>
  <c r="AB604" i="63"/>
  <c r="Y604" i="63"/>
  <c r="Z604" i="63" s="1"/>
  <c r="V604" i="63"/>
  <c r="U604" i="63"/>
  <c r="AC603" i="63"/>
  <c r="AB603" i="63"/>
  <c r="Y603" i="63"/>
  <c r="Z603" i="63" s="1"/>
  <c r="V603" i="63"/>
  <c r="U603" i="63"/>
  <c r="AC602" i="63"/>
  <c r="Y602" i="63"/>
  <c r="Z602" i="63" s="1"/>
  <c r="V602" i="63"/>
  <c r="U602" i="63"/>
  <c r="AC601" i="63"/>
  <c r="AD601" i="63" s="1"/>
  <c r="AC600" i="63"/>
  <c r="V600" i="63"/>
  <c r="AC599" i="63"/>
  <c r="AB599" i="63"/>
  <c r="Y599" i="63"/>
  <c r="Z599" i="63" s="1"/>
  <c r="V599" i="63"/>
  <c r="U599" i="63"/>
  <c r="AC598" i="63"/>
  <c r="AB598" i="63"/>
  <c r="Y598" i="63"/>
  <c r="Z598" i="63" s="1"/>
  <c r="V598" i="63"/>
  <c r="U598" i="63"/>
  <c r="AC597" i="63"/>
  <c r="AB597" i="63"/>
  <c r="Y597" i="63"/>
  <c r="Z597" i="63" s="1"/>
  <c r="V597" i="63"/>
  <c r="U597" i="63"/>
  <c r="AC596" i="63"/>
  <c r="AB596" i="63"/>
  <c r="Y596" i="63"/>
  <c r="Z596" i="63" s="1"/>
  <c r="V596" i="63"/>
  <c r="U596" i="63"/>
  <c r="AC595" i="63"/>
  <c r="AB595" i="63"/>
  <c r="Y595" i="63"/>
  <c r="Z595" i="63" s="1"/>
  <c r="V595" i="63"/>
  <c r="U595" i="63"/>
  <c r="AC594" i="63"/>
  <c r="AB594" i="63"/>
  <c r="Y594" i="63"/>
  <c r="Z594" i="63" s="1"/>
  <c r="V594" i="63"/>
  <c r="U594" i="63"/>
  <c r="AC593" i="63"/>
  <c r="AB593" i="63"/>
  <c r="Y593" i="63"/>
  <c r="Z593" i="63" s="1"/>
  <c r="V593" i="63"/>
  <c r="W593" i="63" s="1"/>
  <c r="U593" i="63"/>
  <c r="AC592" i="63"/>
  <c r="AB592" i="63"/>
  <c r="Y592" i="63"/>
  <c r="Z592" i="63" s="1"/>
  <c r="V592" i="63"/>
  <c r="U592" i="63"/>
  <c r="AC591" i="63"/>
  <c r="AB591" i="63"/>
  <c r="Y591" i="63"/>
  <c r="Z591" i="63" s="1"/>
  <c r="V591" i="63"/>
  <c r="U591" i="63"/>
  <c r="AC590" i="63"/>
  <c r="AB590" i="63"/>
  <c r="Y590" i="63"/>
  <c r="Z590" i="63" s="1"/>
  <c r="V590" i="63"/>
  <c r="U590" i="63"/>
  <c r="AC589" i="63"/>
  <c r="AB589" i="63"/>
  <c r="Y589" i="63"/>
  <c r="Z589" i="63" s="1"/>
  <c r="V589" i="63"/>
  <c r="X589" i="63" s="1"/>
  <c r="U589" i="63"/>
  <c r="AC588" i="63"/>
  <c r="AB588" i="63"/>
  <c r="Y588" i="63"/>
  <c r="Z588" i="63" s="1"/>
  <c r="V588" i="63"/>
  <c r="X588" i="63" s="1"/>
  <c r="U588" i="63"/>
  <c r="AC587" i="63"/>
  <c r="AB587" i="63"/>
  <c r="Y587" i="63"/>
  <c r="Z587" i="63" s="1"/>
  <c r="V587" i="63"/>
  <c r="U587" i="63"/>
  <c r="AC586" i="63"/>
  <c r="Y586" i="63"/>
  <c r="Z586" i="63" s="1"/>
  <c r="V586" i="63"/>
  <c r="U586" i="63"/>
  <c r="AC585" i="63"/>
  <c r="AB585" i="63"/>
  <c r="Y585" i="63"/>
  <c r="Z585" i="63" s="1"/>
  <c r="V585" i="63"/>
  <c r="X585" i="63" s="1"/>
  <c r="U585" i="63"/>
  <c r="AC584" i="63"/>
  <c r="Y584" i="63"/>
  <c r="Z584" i="63" s="1"/>
  <c r="V584" i="63"/>
  <c r="U584" i="63"/>
  <c r="AC583" i="63"/>
  <c r="AD583" i="63" s="1"/>
  <c r="Y583" i="63"/>
  <c r="Z583" i="63" s="1"/>
  <c r="AC582" i="63"/>
  <c r="Y582" i="63"/>
  <c r="Z582" i="63" s="1"/>
  <c r="V582" i="63"/>
  <c r="U582" i="63"/>
  <c r="AC581" i="63"/>
  <c r="Y581" i="63"/>
  <c r="Z581" i="63" s="1"/>
  <c r="V581" i="63"/>
  <c r="U581" i="63"/>
  <c r="AC580" i="63"/>
  <c r="AB580" i="63"/>
  <c r="Y580" i="63"/>
  <c r="Z580" i="63" s="1"/>
  <c r="V580" i="63"/>
  <c r="U580" i="63"/>
  <c r="AC579" i="63"/>
  <c r="AB579" i="63"/>
  <c r="Y579" i="63"/>
  <c r="Z579" i="63" s="1"/>
  <c r="V579" i="63"/>
  <c r="U579" i="63"/>
  <c r="AC578" i="63"/>
  <c r="Y578" i="63"/>
  <c r="Z578" i="63" s="1"/>
  <c r="V578" i="63"/>
  <c r="U578" i="63"/>
  <c r="AC577" i="63"/>
  <c r="Y577" i="63"/>
  <c r="Z577" i="63" s="1"/>
  <c r="V577" i="63"/>
  <c r="U577" i="63"/>
  <c r="AC576" i="63"/>
  <c r="AB576" i="63"/>
  <c r="Y576" i="63"/>
  <c r="Z576" i="63" s="1"/>
  <c r="V576" i="63"/>
  <c r="U576" i="63"/>
  <c r="AC575" i="63"/>
  <c r="AB575" i="63"/>
  <c r="Y575" i="63"/>
  <c r="Z575" i="63" s="1"/>
  <c r="V575" i="63"/>
  <c r="U575" i="63"/>
  <c r="AC574" i="63"/>
  <c r="Y574" i="63"/>
  <c r="Z574" i="63" s="1"/>
  <c r="V574" i="63"/>
  <c r="U574" i="63"/>
  <c r="AC573" i="63"/>
  <c r="AB573" i="63"/>
  <c r="Y573" i="63"/>
  <c r="Z573" i="63" s="1"/>
  <c r="V573" i="63"/>
  <c r="U573" i="63"/>
  <c r="AC572" i="63"/>
  <c r="Y572" i="63"/>
  <c r="Z572" i="63" s="1"/>
  <c r="V572" i="63"/>
  <c r="U572" i="63"/>
  <c r="AC571" i="63"/>
  <c r="Y571" i="63"/>
  <c r="Z571" i="63" s="1"/>
  <c r="V571" i="63"/>
  <c r="U571" i="63"/>
  <c r="AC570" i="63"/>
  <c r="AB570" i="63"/>
  <c r="Y570" i="63"/>
  <c r="Z570" i="63" s="1"/>
  <c r="V570" i="63"/>
  <c r="U570" i="63"/>
  <c r="AC569" i="63"/>
  <c r="AB569" i="63"/>
  <c r="Y569" i="63"/>
  <c r="Z569" i="63" s="1"/>
  <c r="V569" i="63"/>
  <c r="U569" i="63"/>
  <c r="AC568" i="63"/>
  <c r="AB568" i="63"/>
  <c r="Y568" i="63"/>
  <c r="Z568" i="63" s="1"/>
  <c r="V568" i="63"/>
  <c r="U568" i="63"/>
  <c r="AC567" i="63"/>
  <c r="AB567" i="63"/>
  <c r="Y567" i="63"/>
  <c r="Z567" i="63" s="1"/>
  <c r="V567" i="63"/>
  <c r="U567" i="63"/>
  <c r="AC566" i="63"/>
  <c r="Y566" i="63"/>
  <c r="Z566" i="63" s="1"/>
  <c r="V566" i="63"/>
  <c r="U566" i="63"/>
  <c r="AC565" i="63"/>
  <c r="Y565" i="63"/>
  <c r="Z565" i="63" s="1"/>
  <c r="V565" i="63"/>
  <c r="U565" i="63"/>
  <c r="AC564" i="63"/>
  <c r="AB564" i="63"/>
  <c r="Y564" i="63"/>
  <c r="Z564" i="63" s="1"/>
  <c r="V564" i="63"/>
  <c r="U564" i="63"/>
  <c r="AC563" i="63"/>
  <c r="AB563" i="63"/>
  <c r="Y563" i="63"/>
  <c r="Z563" i="63" s="1"/>
  <c r="V563" i="63"/>
  <c r="U563" i="63"/>
  <c r="AC562" i="63"/>
  <c r="AB562" i="63"/>
  <c r="Y562" i="63"/>
  <c r="Z562" i="63" s="1"/>
  <c r="V562" i="63"/>
  <c r="U562" i="63"/>
  <c r="AC561" i="63"/>
  <c r="Y561" i="63"/>
  <c r="Z561" i="63" s="1"/>
  <c r="V561" i="63"/>
  <c r="U561" i="63"/>
  <c r="AC560" i="63"/>
  <c r="Y560" i="63"/>
  <c r="Z560" i="63" s="1"/>
  <c r="V560" i="63"/>
  <c r="U560" i="63"/>
  <c r="AC559" i="63"/>
  <c r="AB559" i="63"/>
  <c r="Y559" i="63"/>
  <c r="Z559" i="63" s="1"/>
  <c r="V559" i="63"/>
  <c r="U559" i="63"/>
  <c r="AC558" i="63"/>
  <c r="AB558" i="63"/>
  <c r="Y558" i="63"/>
  <c r="Z558" i="63" s="1"/>
  <c r="V558" i="63"/>
  <c r="U558" i="63"/>
  <c r="AC557" i="63"/>
  <c r="AB557" i="63"/>
  <c r="Y557" i="63"/>
  <c r="Z557" i="63" s="1"/>
  <c r="V557" i="63"/>
  <c r="U557" i="63"/>
  <c r="AC556" i="63"/>
  <c r="Y556" i="63"/>
  <c r="Z556" i="63" s="1"/>
  <c r="V556" i="63"/>
  <c r="U556" i="63"/>
  <c r="AC555" i="63"/>
  <c r="Y555" i="63"/>
  <c r="Z555" i="63" s="1"/>
  <c r="V555" i="63"/>
  <c r="U555" i="63"/>
  <c r="AC554" i="63"/>
  <c r="AB554" i="63"/>
  <c r="Y554" i="63"/>
  <c r="Z554" i="63" s="1"/>
  <c r="V554" i="63"/>
  <c r="U554" i="63"/>
  <c r="AC553" i="63"/>
  <c r="Y553" i="63"/>
  <c r="Z553" i="63" s="1"/>
  <c r="V553" i="63"/>
  <c r="U553" i="63"/>
  <c r="AC552" i="63"/>
  <c r="Y552" i="63"/>
  <c r="Z552" i="63" s="1"/>
  <c r="V552" i="63"/>
  <c r="U552" i="63"/>
  <c r="AC551" i="63"/>
  <c r="Y551" i="63"/>
  <c r="Z551" i="63" s="1"/>
  <c r="V551" i="63"/>
  <c r="U551" i="63"/>
  <c r="AC550" i="63"/>
  <c r="Y550" i="63"/>
  <c r="Z550" i="63" s="1"/>
  <c r="V550" i="63"/>
  <c r="U550" i="63"/>
  <c r="AC549" i="63"/>
  <c r="AB549" i="63"/>
  <c r="Y549" i="63"/>
  <c r="Z549" i="63" s="1"/>
  <c r="V549" i="63"/>
  <c r="U549" i="63"/>
  <c r="AC548" i="63"/>
  <c r="Y548" i="63"/>
  <c r="Z548" i="63" s="1"/>
  <c r="V548" i="63"/>
  <c r="U548" i="63"/>
  <c r="AC547" i="63"/>
  <c r="Y547" i="63"/>
  <c r="Z547" i="63" s="1"/>
  <c r="V547" i="63"/>
  <c r="U547" i="63"/>
  <c r="AC546" i="63"/>
  <c r="AB546" i="63"/>
  <c r="Y546" i="63"/>
  <c r="Z546" i="63" s="1"/>
  <c r="V546" i="63"/>
  <c r="U546" i="63"/>
  <c r="AC545" i="63"/>
  <c r="AB545" i="63"/>
  <c r="Y545" i="63"/>
  <c r="Z545" i="63" s="1"/>
  <c r="V545" i="63"/>
  <c r="U545" i="63"/>
  <c r="AC544" i="63"/>
  <c r="Y544" i="63"/>
  <c r="Z544" i="63" s="1"/>
  <c r="V544" i="63"/>
  <c r="U544" i="63"/>
  <c r="AC543" i="63"/>
  <c r="AB543" i="63"/>
  <c r="Y543" i="63"/>
  <c r="Z543" i="63" s="1"/>
  <c r="V543" i="63"/>
  <c r="X543" i="63" s="1"/>
  <c r="U543" i="63"/>
  <c r="AC542" i="63"/>
  <c r="AB542" i="63"/>
  <c r="Y542" i="63"/>
  <c r="Z542" i="63" s="1"/>
  <c r="V542" i="63"/>
  <c r="U542" i="63"/>
  <c r="AC541" i="63"/>
  <c r="Y541" i="63"/>
  <c r="Z541" i="63" s="1"/>
  <c r="V541" i="63"/>
  <c r="U541" i="63"/>
  <c r="AC540" i="63"/>
  <c r="Y540" i="63"/>
  <c r="Z540" i="63" s="1"/>
  <c r="V540" i="63"/>
  <c r="U540" i="63"/>
  <c r="AC539" i="63"/>
  <c r="Y539" i="63"/>
  <c r="Z539" i="63" s="1"/>
  <c r="V539" i="63"/>
  <c r="X539" i="63" s="1"/>
  <c r="U539" i="63"/>
  <c r="AC538" i="63"/>
  <c r="AB538" i="63"/>
  <c r="Y538" i="63"/>
  <c r="Z538" i="63" s="1"/>
  <c r="V538" i="63"/>
  <c r="X538" i="63" s="1"/>
  <c r="U538" i="63"/>
  <c r="AC537" i="63"/>
  <c r="AB537" i="63"/>
  <c r="Y537" i="63"/>
  <c r="Z537" i="63" s="1"/>
  <c r="V537" i="63"/>
  <c r="U537" i="63"/>
  <c r="AC536" i="63"/>
  <c r="Y536" i="63"/>
  <c r="Z536" i="63" s="1"/>
  <c r="V536" i="63"/>
  <c r="X536" i="63" s="1"/>
  <c r="U536" i="63"/>
  <c r="AC535" i="63"/>
  <c r="AB535" i="63"/>
  <c r="Y535" i="63"/>
  <c r="Z535" i="63" s="1"/>
  <c r="V535" i="63"/>
  <c r="U535" i="63"/>
  <c r="AC534" i="63"/>
  <c r="Y534" i="63"/>
  <c r="Z534" i="63" s="1"/>
  <c r="V534" i="63"/>
  <c r="U534" i="63"/>
  <c r="AC533" i="63"/>
  <c r="Y533" i="63"/>
  <c r="Z533" i="63" s="1"/>
  <c r="V533" i="63"/>
  <c r="U533" i="63"/>
  <c r="AC532" i="63"/>
  <c r="AB532" i="63"/>
  <c r="Y532" i="63"/>
  <c r="Z532" i="63" s="1"/>
  <c r="V532" i="63"/>
  <c r="U532" i="63"/>
  <c r="AC531" i="63"/>
  <c r="Y531" i="63"/>
  <c r="Z531" i="63" s="1"/>
  <c r="V531" i="63"/>
  <c r="U531" i="63"/>
  <c r="AC530" i="63"/>
  <c r="AB530" i="63"/>
  <c r="Y530" i="63"/>
  <c r="Z530" i="63" s="1"/>
  <c r="V530" i="63"/>
  <c r="U530" i="63"/>
  <c r="AC529" i="63"/>
  <c r="AB529" i="63"/>
  <c r="Y529" i="63"/>
  <c r="Z529" i="63" s="1"/>
  <c r="V529" i="63"/>
  <c r="U529" i="63"/>
  <c r="AC528" i="63"/>
  <c r="AB528" i="63"/>
  <c r="Y528" i="63"/>
  <c r="Z528" i="63" s="1"/>
  <c r="V528" i="63"/>
  <c r="U528" i="63"/>
  <c r="AC527" i="63"/>
  <c r="AB527" i="63"/>
  <c r="Y527" i="63"/>
  <c r="Z527" i="63" s="1"/>
  <c r="V527" i="63"/>
  <c r="U527" i="63"/>
  <c r="AC526" i="63"/>
  <c r="AB526" i="63"/>
  <c r="Y526" i="63"/>
  <c r="Z526" i="63" s="1"/>
  <c r="V526" i="63"/>
  <c r="U526" i="63"/>
  <c r="AC525" i="63"/>
  <c r="AB525" i="63"/>
  <c r="Y525" i="63"/>
  <c r="Z525" i="63" s="1"/>
  <c r="V525" i="63"/>
  <c r="U525" i="63"/>
  <c r="AC524" i="63"/>
  <c r="AB524" i="63"/>
  <c r="Y524" i="63"/>
  <c r="Z524" i="63" s="1"/>
  <c r="V524" i="63"/>
  <c r="U524" i="63"/>
  <c r="AC523" i="63"/>
  <c r="Y523" i="63"/>
  <c r="Z523" i="63" s="1"/>
  <c r="V523" i="63"/>
  <c r="U523" i="63"/>
  <c r="AC522" i="63"/>
  <c r="Y522" i="63"/>
  <c r="Z522" i="63" s="1"/>
  <c r="V522" i="63"/>
  <c r="U522" i="63"/>
  <c r="AC521" i="63"/>
  <c r="Y521" i="63"/>
  <c r="Z521" i="63" s="1"/>
  <c r="V521" i="63"/>
  <c r="U521" i="63"/>
  <c r="AC520" i="63"/>
  <c r="Y520" i="63"/>
  <c r="Z520" i="63" s="1"/>
  <c r="V520" i="63"/>
  <c r="X520" i="63" s="1"/>
  <c r="U520" i="63"/>
  <c r="AC519" i="63"/>
  <c r="Y519" i="63"/>
  <c r="Z519" i="63" s="1"/>
  <c r="V519" i="63"/>
  <c r="U519" i="63"/>
  <c r="AC518" i="63"/>
  <c r="Y518" i="63"/>
  <c r="Z518" i="63" s="1"/>
  <c r="V518" i="63"/>
  <c r="X518" i="63" s="1"/>
  <c r="U518" i="63"/>
  <c r="AC517" i="63"/>
  <c r="Y517" i="63"/>
  <c r="Z517" i="63" s="1"/>
  <c r="V517" i="63"/>
  <c r="U517" i="63"/>
  <c r="AC516" i="63"/>
  <c r="Y516" i="63"/>
  <c r="Z516" i="63" s="1"/>
  <c r="V516" i="63"/>
  <c r="U516" i="63"/>
  <c r="AC515" i="63"/>
  <c r="Y515" i="63"/>
  <c r="Z515" i="63" s="1"/>
  <c r="V515" i="63"/>
  <c r="U515" i="63"/>
  <c r="AC514" i="63"/>
  <c r="Y514" i="63"/>
  <c r="Z514" i="63" s="1"/>
  <c r="V514" i="63"/>
  <c r="U514" i="63"/>
  <c r="AC513" i="63"/>
  <c r="Y513" i="63"/>
  <c r="Z513" i="63" s="1"/>
  <c r="V513" i="63"/>
  <c r="U513" i="63"/>
  <c r="AC512" i="63"/>
  <c r="AB512" i="63"/>
  <c r="Y512" i="63"/>
  <c r="Z512" i="63" s="1"/>
  <c r="V512" i="63"/>
  <c r="U512" i="63"/>
  <c r="AC511" i="63"/>
  <c r="AB511" i="63"/>
  <c r="Y511" i="63"/>
  <c r="Z511" i="63" s="1"/>
  <c r="V511" i="63"/>
  <c r="U511" i="63"/>
  <c r="AC510" i="63"/>
  <c r="Y510" i="63"/>
  <c r="Z510" i="63" s="1"/>
  <c r="V510" i="63"/>
  <c r="U510" i="63"/>
  <c r="AC509" i="63"/>
  <c r="Y509" i="63"/>
  <c r="Z509" i="63" s="1"/>
  <c r="V509" i="63"/>
  <c r="U509" i="63"/>
  <c r="AC508" i="63"/>
  <c r="Y508" i="63"/>
  <c r="Z508" i="63" s="1"/>
  <c r="V508" i="63"/>
  <c r="U508" i="63"/>
  <c r="AC507" i="63"/>
  <c r="AB507" i="63"/>
  <c r="Y507" i="63"/>
  <c r="Z507" i="63" s="1"/>
  <c r="V507" i="63"/>
  <c r="U507" i="63"/>
  <c r="AC506" i="63"/>
  <c r="AB506" i="63"/>
  <c r="Y506" i="63"/>
  <c r="Z506" i="63" s="1"/>
  <c r="V506" i="63"/>
  <c r="U506" i="63"/>
  <c r="AC505" i="63"/>
  <c r="AB505" i="63"/>
  <c r="Y505" i="63"/>
  <c r="Z505" i="63" s="1"/>
  <c r="V505" i="63"/>
  <c r="U505" i="63"/>
  <c r="AC504" i="63"/>
  <c r="Y504" i="63"/>
  <c r="Z504" i="63" s="1"/>
  <c r="V504" i="63"/>
  <c r="U504" i="63"/>
  <c r="AC503" i="63"/>
  <c r="Y503" i="63"/>
  <c r="Z503" i="63" s="1"/>
  <c r="V503" i="63"/>
  <c r="U503" i="63"/>
  <c r="AC502" i="63"/>
  <c r="Y502" i="63"/>
  <c r="Z502" i="63" s="1"/>
  <c r="V502" i="63"/>
  <c r="U502" i="63"/>
  <c r="AC501" i="63"/>
  <c r="AB501" i="63"/>
  <c r="Y501" i="63"/>
  <c r="Z501" i="63" s="1"/>
  <c r="V501" i="63"/>
  <c r="U501" i="63"/>
  <c r="AC500" i="63"/>
  <c r="AB500" i="63"/>
  <c r="Y500" i="63"/>
  <c r="Z500" i="63" s="1"/>
  <c r="V500" i="63"/>
  <c r="U500" i="63"/>
  <c r="AC499" i="63"/>
  <c r="AB499" i="63"/>
  <c r="Y499" i="63"/>
  <c r="Z499" i="63" s="1"/>
  <c r="V499" i="63"/>
  <c r="W499" i="63" s="1"/>
  <c r="U499" i="63"/>
  <c r="AC498" i="63"/>
  <c r="Y498" i="63"/>
  <c r="Z498" i="63" s="1"/>
  <c r="V498" i="63"/>
  <c r="W498" i="63" s="1"/>
  <c r="U498" i="63"/>
  <c r="AC497" i="63"/>
  <c r="AB497" i="63"/>
  <c r="Y497" i="63"/>
  <c r="Z497" i="63" s="1"/>
  <c r="V497" i="63"/>
  <c r="U497" i="63"/>
  <c r="AC496" i="63"/>
  <c r="AB496" i="63"/>
  <c r="Y496" i="63"/>
  <c r="Z496" i="63" s="1"/>
  <c r="V496" i="63"/>
  <c r="X496" i="63" s="1"/>
  <c r="U496" i="63"/>
  <c r="AC495" i="63"/>
  <c r="AB495" i="63"/>
  <c r="Y495" i="63"/>
  <c r="Z495" i="63" s="1"/>
  <c r="V495" i="63"/>
  <c r="W495" i="63" s="1"/>
  <c r="U495" i="63"/>
  <c r="AC494" i="63"/>
  <c r="AB494" i="63"/>
  <c r="Y494" i="63"/>
  <c r="Z494" i="63" s="1"/>
  <c r="V494" i="63"/>
  <c r="U494" i="63"/>
  <c r="AC493" i="63"/>
  <c r="AB493" i="63"/>
  <c r="Y493" i="63"/>
  <c r="Z493" i="63" s="1"/>
  <c r="V493" i="63"/>
  <c r="U493" i="63"/>
  <c r="AC492" i="63"/>
  <c r="AB492" i="63"/>
  <c r="Y492" i="63"/>
  <c r="Z492" i="63" s="1"/>
  <c r="V492" i="63"/>
  <c r="U492" i="63"/>
  <c r="AC491" i="63"/>
  <c r="AB491" i="63"/>
  <c r="Y491" i="63"/>
  <c r="Z491" i="63" s="1"/>
  <c r="V491" i="63"/>
  <c r="U491" i="63"/>
  <c r="AC490" i="63"/>
  <c r="AB490" i="63"/>
  <c r="Y490" i="63"/>
  <c r="Z490" i="63" s="1"/>
  <c r="V490" i="63"/>
  <c r="U490" i="63"/>
  <c r="AC489" i="63"/>
  <c r="AB489" i="63"/>
  <c r="Y489" i="63"/>
  <c r="Z489" i="63" s="1"/>
  <c r="V489" i="63"/>
  <c r="U489" i="63"/>
  <c r="AC488" i="63"/>
  <c r="AB488" i="63"/>
  <c r="Y488" i="63"/>
  <c r="Z488" i="63" s="1"/>
  <c r="V488" i="63"/>
  <c r="U488" i="63"/>
  <c r="AC487" i="63"/>
  <c r="AB487" i="63"/>
  <c r="Y487" i="63"/>
  <c r="Z487" i="63" s="1"/>
  <c r="V487" i="63"/>
  <c r="U487" i="63"/>
  <c r="AC486" i="63"/>
  <c r="AB486" i="63"/>
  <c r="Y486" i="63"/>
  <c r="Z486" i="63" s="1"/>
  <c r="V486" i="63"/>
  <c r="U486" i="63"/>
  <c r="AC485" i="63"/>
  <c r="AB485" i="63"/>
  <c r="Y485" i="63"/>
  <c r="Z485" i="63" s="1"/>
  <c r="V485" i="63"/>
  <c r="U485" i="63"/>
  <c r="AC484" i="63"/>
  <c r="AB484" i="63"/>
  <c r="Y484" i="63"/>
  <c r="Z484" i="63" s="1"/>
  <c r="V484" i="63"/>
  <c r="U484" i="63"/>
  <c r="AC483" i="63"/>
  <c r="AB483" i="63"/>
  <c r="Y483" i="63"/>
  <c r="Z483" i="63" s="1"/>
  <c r="V483" i="63"/>
  <c r="U483" i="63"/>
  <c r="AC482" i="63"/>
  <c r="AB482" i="63"/>
  <c r="Y482" i="63"/>
  <c r="Z482" i="63" s="1"/>
  <c r="V482" i="63"/>
  <c r="U482" i="63"/>
  <c r="AC481" i="63"/>
  <c r="AB481" i="63"/>
  <c r="Y481" i="63"/>
  <c r="Z481" i="63" s="1"/>
  <c r="V481" i="63"/>
  <c r="U481" i="63"/>
  <c r="AC480" i="63"/>
  <c r="AB480" i="63"/>
  <c r="Y480" i="63"/>
  <c r="Z480" i="63" s="1"/>
  <c r="V480" i="63"/>
  <c r="U480" i="63"/>
  <c r="AC479" i="63"/>
  <c r="AB479" i="63"/>
  <c r="Y479" i="63"/>
  <c r="Z479" i="63" s="1"/>
  <c r="V479" i="63"/>
  <c r="U479" i="63"/>
  <c r="AC478" i="63"/>
  <c r="Y478" i="63"/>
  <c r="Z478" i="63" s="1"/>
  <c r="V478" i="63"/>
  <c r="U478" i="63"/>
  <c r="AC477" i="63"/>
  <c r="AB477" i="63"/>
  <c r="Y477" i="63"/>
  <c r="Z477" i="63" s="1"/>
  <c r="V477" i="63"/>
  <c r="U477" i="63"/>
  <c r="AC476" i="63"/>
  <c r="AB476" i="63"/>
  <c r="Y476" i="63"/>
  <c r="Z476" i="63" s="1"/>
  <c r="V476" i="63"/>
  <c r="U476" i="63"/>
  <c r="AC475" i="63"/>
  <c r="Y475" i="63"/>
  <c r="Z475" i="63" s="1"/>
  <c r="V475" i="63"/>
  <c r="U475" i="63"/>
  <c r="AC474" i="63"/>
  <c r="Y474" i="63"/>
  <c r="Z474" i="63" s="1"/>
  <c r="V474" i="63"/>
  <c r="U474" i="63"/>
  <c r="AC473" i="63"/>
  <c r="AB473" i="63"/>
  <c r="Y473" i="63"/>
  <c r="Z473" i="63" s="1"/>
  <c r="V473" i="63"/>
  <c r="U473" i="63"/>
  <c r="AC472" i="63"/>
  <c r="AB472" i="63"/>
  <c r="Y472" i="63"/>
  <c r="Z472" i="63" s="1"/>
  <c r="V472" i="63"/>
  <c r="U472" i="63"/>
  <c r="AC471" i="63"/>
  <c r="AB471" i="63"/>
  <c r="Y471" i="63"/>
  <c r="Z471" i="63" s="1"/>
  <c r="V471" i="63"/>
  <c r="U471" i="63"/>
  <c r="AC470" i="63"/>
  <c r="AB470" i="63"/>
  <c r="Y470" i="63"/>
  <c r="Z470" i="63" s="1"/>
  <c r="V470" i="63"/>
  <c r="U470" i="63"/>
  <c r="AC469" i="63"/>
  <c r="Y469" i="63"/>
  <c r="Z469" i="63" s="1"/>
  <c r="V469" i="63"/>
  <c r="U469" i="63"/>
  <c r="AC468" i="63"/>
  <c r="AB468" i="63"/>
  <c r="Y468" i="63"/>
  <c r="Z468" i="63" s="1"/>
  <c r="V468" i="63"/>
  <c r="U468" i="63"/>
  <c r="AC467" i="63"/>
  <c r="AB467" i="63"/>
  <c r="Y467" i="63"/>
  <c r="Z467" i="63" s="1"/>
  <c r="V467" i="63"/>
  <c r="U467" i="63"/>
  <c r="AC466" i="63"/>
  <c r="Y466" i="63"/>
  <c r="Z466" i="63" s="1"/>
  <c r="V466" i="63"/>
  <c r="U466" i="63"/>
  <c r="AC465" i="63"/>
  <c r="AB465" i="63"/>
  <c r="Y465" i="63"/>
  <c r="Z465" i="63" s="1"/>
  <c r="V465" i="63"/>
  <c r="U465" i="63"/>
  <c r="AC464" i="63"/>
  <c r="AB464" i="63"/>
  <c r="Y464" i="63"/>
  <c r="Z464" i="63" s="1"/>
  <c r="V464" i="63"/>
  <c r="U464" i="63"/>
  <c r="AC463" i="63"/>
  <c r="Y463" i="63"/>
  <c r="Z463" i="63" s="1"/>
  <c r="V463" i="63"/>
  <c r="U463" i="63"/>
  <c r="AC462" i="63"/>
  <c r="AB462" i="63"/>
  <c r="Y462" i="63"/>
  <c r="Z462" i="63" s="1"/>
  <c r="V462" i="63"/>
  <c r="U462" i="63"/>
  <c r="AC461" i="63"/>
  <c r="Y461" i="63"/>
  <c r="Z461" i="63" s="1"/>
  <c r="V461" i="63"/>
  <c r="U461" i="63"/>
  <c r="AC460" i="63"/>
  <c r="AB460" i="63"/>
  <c r="Y460" i="63"/>
  <c r="Z460" i="63" s="1"/>
  <c r="V460" i="63"/>
  <c r="U460" i="63"/>
  <c r="AC459" i="63"/>
  <c r="AB459" i="63"/>
  <c r="Y459" i="63"/>
  <c r="Z459" i="63" s="1"/>
  <c r="V459" i="63"/>
  <c r="U459" i="63"/>
  <c r="AC458" i="63"/>
  <c r="Y458" i="63"/>
  <c r="Z458" i="63" s="1"/>
  <c r="V458" i="63"/>
  <c r="U458" i="63"/>
  <c r="AC457" i="63"/>
  <c r="Y457" i="63"/>
  <c r="Z457" i="63" s="1"/>
  <c r="V457" i="63"/>
  <c r="U457" i="63"/>
  <c r="AC456" i="63"/>
  <c r="Y456" i="63"/>
  <c r="Z456" i="63" s="1"/>
  <c r="V456" i="63"/>
  <c r="U456" i="63"/>
  <c r="AC455" i="63"/>
  <c r="Y455" i="63"/>
  <c r="Z455" i="63" s="1"/>
  <c r="V455" i="63"/>
  <c r="U455" i="63"/>
  <c r="AC454" i="63"/>
  <c r="Y454" i="63"/>
  <c r="Z454" i="63" s="1"/>
  <c r="V454" i="63"/>
  <c r="U454" i="63"/>
  <c r="AC453" i="63"/>
  <c r="AB453" i="63"/>
  <c r="Y453" i="63"/>
  <c r="Z453" i="63" s="1"/>
  <c r="V453" i="63"/>
  <c r="U453" i="63"/>
  <c r="AC452" i="63"/>
  <c r="AB452" i="63"/>
  <c r="Y452" i="63"/>
  <c r="Z452" i="63" s="1"/>
  <c r="V452" i="63"/>
  <c r="U452" i="63"/>
  <c r="AC451" i="63"/>
  <c r="AB451" i="63"/>
  <c r="Y451" i="63"/>
  <c r="Z451" i="63" s="1"/>
  <c r="V451" i="63"/>
  <c r="U451" i="63"/>
  <c r="AC450" i="63"/>
  <c r="AB450" i="63"/>
  <c r="Y450" i="63"/>
  <c r="Z450" i="63" s="1"/>
  <c r="V450" i="63"/>
  <c r="U450" i="63"/>
  <c r="AC449" i="63"/>
  <c r="AB449" i="63"/>
  <c r="Y449" i="63"/>
  <c r="Z449" i="63" s="1"/>
  <c r="V449" i="63"/>
  <c r="U449" i="63"/>
  <c r="AC448" i="63"/>
  <c r="AB448" i="63"/>
  <c r="Y448" i="63"/>
  <c r="Z448" i="63" s="1"/>
  <c r="V448" i="63"/>
  <c r="U448" i="63"/>
  <c r="AC447" i="63"/>
  <c r="AB447" i="63"/>
  <c r="Y447" i="63"/>
  <c r="Z447" i="63" s="1"/>
  <c r="V447" i="63"/>
  <c r="U447" i="63"/>
  <c r="AC446" i="63"/>
  <c r="AB446" i="63"/>
  <c r="Y446" i="63"/>
  <c r="Z446" i="63" s="1"/>
  <c r="V446" i="63"/>
  <c r="U446" i="63"/>
  <c r="AC445" i="63"/>
  <c r="Y445" i="63"/>
  <c r="Z445" i="63" s="1"/>
  <c r="V445" i="63"/>
  <c r="U445" i="63"/>
  <c r="AC444" i="63"/>
  <c r="Y444" i="63"/>
  <c r="Z444" i="63" s="1"/>
  <c r="V444" i="63"/>
  <c r="U444" i="63"/>
  <c r="AC443" i="63"/>
  <c r="AB443" i="63"/>
  <c r="Y443" i="63"/>
  <c r="Z443" i="63" s="1"/>
  <c r="V443" i="63"/>
  <c r="U443" i="63"/>
  <c r="AC442" i="63"/>
  <c r="AB442" i="63"/>
  <c r="Y442" i="63"/>
  <c r="Z442" i="63" s="1"/>
  <c r="V442" i="63"/>
  <c r="U442" i="63"/>
  <c r="AC441" i="63"/>
  <c r="AB441" i="63"/>
  <c r="Y441" i="63"/>
  <c r="Z441" i="63" s="1"/>
  <c r="V441" i="63"/>
  <c r="U441" i="63"/>
  <c r="AC440" i="63"/>
  <c r="AB440" i="63"/>
  <c r="Y440" i="63"/>
  <c r="Z440" i="63" s="1"/>
  <c r="V440" i="63"/>
  <c r="U440" i="63"/>
  <c r="AC439" i="63"/>
  <c r="Y439" i="63"/>
  <c r="Z439" i="63" s="1"/>
  <c r="V439" i="63"/>
  <c r="U439" i="63"/>
  <c r="AC438" i="63"/>
  <c r="AB438" i="63"/>
  <c r="Y438" i="63"/>
  <c r="Z438" i="63" s="1"/>
  <c r="V438" i="63"/>
  <c r="U438" i="63"/>
  <c r="AC437" i="63"/>
  <c r="Y437" i="63"/>
  <c r="Z437" i="63" s="1"/>
  <c r="V437" i="63"/>
  <c r="U437" i="63"/>
  <c r="AC436" i="63"/>
  <c r="Y436" i="63"/>
  <c r="Z436" i="63" s="1"/>
  <c r="V436" i="63"/>
  <c r="U436" i="63"/>
  <c r="AC435" i="63"/>
  <c r="AB435" i="63"/>
  <c r="Y435" i="63"/>
  <c r="Z435" i="63" s="1"/>
  <c r="V435" i="63"/>
  <c r="U435" i="63"/>
  <c r="AC434" i="63"/>
  <c r="Y434" i="63"/>
  <c r="Z434" i="63" s="1"/>
  <c r="V434" i="63"/>
  <c r="U434" i="63"/>
  <c r="AC433" i="63"/>
  <c r="AB433" i="63"/>
  <c r="Y433" i="63"/>
  <c r="Z433" i="63" s="1"/>
  <c r="V433" i="63"/>
  <c r="U433" i="63"/>
  <c r="AC432" i="63"/>
  <c r="AB432" i="63"/>
  <c r="Y432" i="63"/>
  <c r="Z432" i="63" s="1"/>
  <c r="V432" i="63"/>
  <c r="U432" i="63"/>
  <c r="AC431" i="63"/>
  <c r="Y431" i="63"/>
  <c r="Z431" i="63" s="1"/>
  <c r="V431" i="63"/>
  <c r="U431" i="63"/>
  <c r="AC430" i="63"/>
  <c r="Y430" i="63"/>
  <c r="Z430" i="63" s="1"/>
  <c r="V430" i="63"/>
  <c r="U430" i="63"/>
  <c r="AC429" i="63"/>
  <c r="AB429" i="63"/>
  <c r="Y429" i="63"/>
  <c r="Z429" i="63" s="1"/>
  <c r="V429" i="63"/>
  <c r="U429" i="63"/>
  <c r="AC428" i="63"/>
  <c r="AB428" i="63"/>
  <c r="Y428" i="63"/>
  <c r="Z428" i="63" s="1"/>
  <c r="V428" i="63"/>
  <c r="U428" i="63"/>
  <c r="AC427" i="63"/>
  <c r="AB427" i="63"/>
  <c r="Y427" i="63"/>
  <c r="Z427" i="63" s="1"/>
  <c r="V427" i="63"/>
  <c r="U427" i="63"/>
  <c r="AC426" i="63"/>
  <c r="AB426" i="63"/>
  <c r="Y426" i="63"/>
  <c r="Z426" i="63" s="1"/>
  <c r="V426" i="63"/>
  <c r="U426" i="63"/>
  <c r="AC425" i="63"/>
  <c r="AB425" i="63"/>
  <c r="Y425" i="63"/>
  <c r="Z425" i="63" s="1"/>
  <c r="V425" i="63"/>
  <c r="U425" i="63"/>
  <c r="AC424" i="63"/>
  <c r="AB424" i="63"/>
  <c r="Y424" i="63"/>
  <c r="Z424" i="63" s="1"/>
  <c r="V424" i="63"/>
  <c r="U424" i="63"/>
  <c r="AC423" i="63"/>
  <c r="Y423" i="63"/>
  <c r="Z423" i="63" s="1"/>
  <c r="V423" i="63"/>
  <c r="U423" i="63"/>
  <c r="AC422" i="63"/>
  <c r="AB422" i="63"/>
  <c r="Y422" i="63"/>
  <c r="Z422" i="63" s="1"/>
  <c r="V422" i="63"/>
  <c r="U422" i="63"/>
  <c r="AC421" i="63"/>
  <c r="Y421" i="63"/>
  <c r="Z421" i="63" s="1"/>
  <c r="V421" i="63"/>
  <c r="U421" i="63"/>
  <c r="AC420" i="63"/>
  <c r="Y420" i="63"/>
  <c r="Z420" i="63" s="1"/>
  <c r="V420" i="63"/>
  <c r="U420" i="63"/>
  <c r="AC419" i="63"/>
  <c r="AB419" i="63"/>
  <c r="Y419" i="63"/>
  <c r="Z419" i="63" s="1"/>
  <c r="V419" i="63"/>
  <c r="U419" i="63"/>
  <c r="AC418" i="63"/>
  <c r="Y418" i="63"/>
  <c r="Z418" i="63" s="1"/>
  <c r="V418" i="63"/>
  <c r="U418" i="63"/>
  <c r="AC417" i="63"/>
  <c r="Y417" i="63"/>
  <c r="Z417" i="63" s="1"/>
  <c r="V417" i="63"/>
  <c r="U417" i="63"/>
  <c r="AC416" i="63"/>
  <c r="AB416" i="63"/>
  <c r="Y416" i="63"/>
  <c r="Z416" i="63" s="1"/>
  <c r="V416" i="63"/>
  <c r="U416" i="63"/>
  <c r="AC415" i="63"/>
  <c r="AB415" i="63"/>
  <c r="Y415" i="63"/>
  <c r="Z415" i="63" s="1"/>
  <c r="V415" i="63"/>
  <c r="U415" i="63"/>
  <c r="AC414" i="63"/>
  <c r="AB414" i="63"/>
  <c r="Y414" i="63"/>
  <c r="Z414" i="63" s="1"/>
  <c r="V414" i="63"/>
  <c r="U414" i="63"/>
  <c r="AC413" i="63"/>
  <c r="AB413" i="63"/>
  <c r="Y413" i="63"/>
  <c r="Z413" i="63" s="1"/>
  <c r="V413" i="63"/>
  <c r="U413" i="63"/>
  <c r="AC412" i="63"/>
  <c r="AB412" i="63"/>
  <c r="Y412" i="63"/>
  <c r="Z412" i="63" s="1"/>
  <c r="V412" i="63"/>
  <c r="U412" i="63"/>
  <c r="AC411" i="63"/>
  <c r="AB411" i="63"/>
  <c r="Y411" i="63"/>
  <c r="Z411" i="63" s="1"/>
  <c r="V411" i="63"/>
  <c r="U411" i="63"/>
  <c r="AC410" i="63"/>
  <c r="AB410" i="63"/>
  <c r="Y410" i="63"/>
  <c r="Z410" i="63" s="1"/>
  <c r="V410" i="63"/>
  <c r="U410" i="63"/>
  <c r="AC409" i="63"/>
  <c r="Y409" i="63"/>
  <c r="Z409" i="63" s="1"/>
  <c r="V409" i="63"/>
  <c r="U409" i="63"/>
  <c r="AC408" i="63"/>
  <c r="AB408" i="63"/>
  <c r="Y408" i="63"/>
  <c r="Z408" i="63" s="1"/>
  <c r="V408" i="63"/>
  <c r="U408" i="63"/>
  <c r="AC407" i="63"/>
  <c r="AB407" i="63"/>
  <c r="Y407" i="63"/>
  <c r="Z407" i="63" s="1"/>
  <c r="V407" i="63"/>
  <c r="U407" i="63"/>
  <c r="AC406" i="63"/>
  <c r="Y406" i="63"/>
  <c r="Z406" i="63" s="1"/>
  <c r="V406" i="63"/>
  <c r="U406" i="63"/>
  <c r="AC405" i="63"/>
  <c r="Y405" i="63"/>
  <c r="Z405" i="63" s="1"/>
  <c r="V405" i="63"/>
  <c r="U405" i="63"/>
  <c r="AC404" i="63"/>
  <c r="Y404" i="63"/>
  <c r="Z404" i="63" s="1"/>
  <c r="V404" i="63"/>
  <c r="U404" i="63"/>
  <c r="AC403" i="63"/>
  <c r="Y403" i="63"/>
  <c r="Z403" i="63" s="1"/>
  <c r="V403" i="63"/>
  <c r="U403" i="63"/>
  <c r="AC402" i="63"/>
  <c r="Y402" i="63"/>
  <c r="Z402" i="63" s="1"/>
  <c r="V402" i="63"/>
  <c r="U402" i="63"/>
  <c r="AC401" i="63"/>
  <c r="AB401" i="63"/>
  <c r="Y401" i="63"/>
  <c r="Z401" i="63" s="1"/>
  <c r="V401" i="63"/>
  <c r="U401" i="63"/>
  <c r="AC400" i="63"/>
  <c r="AB400" i="63"/>
  <c r="Y400" i="63"/>
  <c r="Z400" i="63" s="1"/>
  <c r="V400" i="63"/>
  <c r="U400" i="63"/>
  <c r="AC399" i="63"/>
  <c r="Y399" i="63"/>
  <c r="Z399" i="63" s="1"/>
  <c r="V399" i="63"/>
  <c r="U399" i="63"/>
  <c r="AC398" i="63"/>
  <c r="Y398" i="63"/>
  <c r="Z398" i="63" s="1"/>
  <c r="V398" i="63"/>
  <c r="U398" i="63"/>
  <c r="AC397" i="63"/>
  <c r="Y397" i="63"/>
  <c r="Z397" i="63" s="1"/>
  <c r="V397" i="63"/>
  <c r="U397" i="63"/>
  <c r="AC396" i="63"/>
  <c r="Y396" i="63"/>
  <c r="Z396" i="63" s="1"/>
  <c r="V396" i="63"/>
  <c r="U396" i="63"/>
  <c r="AC395" i="63"/>
  <c r="Y395" i="63"/>
  <c r="Z395" i="63" s="1"/>
  <c r="V395" i="63"/>
  <c r="U395" i="63"/>
  <c r="AC394" i="63"/>
  <c r="Y394" i="63"/>
  <c r="Z394" i="63" s="1"/>
  <c r="V394" i="63"/>
  <c r="U394" i="63"/>
  <c r="AC393" i="63"/>
  <c r="Y393" i="63"/>
  <c r="Z393" i="63" s="1"/>
  <c r="V393" i="63"/>
  <c r="U393" i="63"/>
  <c r="AC392" i="63"/>
  <c r="Y392" i="63"/>
  <c r="Z392" i="63" s="1"/>
  <c r="V392" i="63"/>
  <c r="U392" i="63"/>
  <c r="AC391" i="63"/>
  <c r="Y391" i="63"/>
  <c r="Z391" i="63" s="1"/>
  <c r="V391" i="63"/>
  <c r="U391" i="63"/>
  <c r="AC390" i="63"/>
  <c r="Y390" i="63"/>
  <c r="Z390" i="63" s="1"/>
  <c r="V390" i="63"/>
  <c r="U390" i="63"/>
  <c r="AC389" i="63"/>
  <c r="Y389" i="63"/>
  <c r="Z389" i="63" s="1"/>
  <c r="V389" i="63"/>
  <c r="U389" i="63"/>
  <c r="AC388" i="63"/>
  <c r="Y388" i="63"/>
  <c r="Z388" i="63" s="1"/>
  <c r="V388" i="63"/>
  <c r="U388" i="63"/>
  <c r="AC387" i="63"/>
  <c r="Y387" i="63"/>
  <c r="Z387" i="63" s="1"/>
  <c r="V387" i="63"/>
  <c r="U387" i="63"/>
  <c r="AC386" i="63"/>
  <c r="V386" i="63"/>
  <c r="AC385" i="63"/>
  <c r="V385" i="63"/>
  <c r="AC384" i="63"/>
  <c r="V384" i="63"/>
  <c r="AC383" i="63"/>
  <c r="Y383" i="63"/>
  <c r="Z383" i="63" s="1"/>
  <c r="V383" i="63"/>
  <c r="U383" i="63"/>
  <c r="AC382" i="63"/>
  <c r="Y382" i="63"/>
  <c r="Z382" i="63" s="1"/>
  <c r="V382" i="63"/>
  <c r="U382" i="63"/>
  <c r="AC381" i="63"/>
  <c r="Y381" i="63"/>
  <c r="Z381" i="63" s="1"/>
  <c r="V381" i="63"/>
  <c r="U381" i="63"/>
  <c r="AC380" i="63"/>
  <c r="Y380" i="63"/>
  <c r="Z380" i="63" s="1"/>
  <c r="V380" i="63"/>
  <c r="U380" i="63"/>
  <c r="AC379" i="63"/>
  <c r="Y379" i="63"/>
  <c r="Z379" i="63" s="1"/>
  <c r="V379" i="63"/>
  <c r="U379" i="63"/>
  <c r="AC378" i="63"/>
  <c r="Y378" i="63"/>
  <c r="Z378" i="63" s="1"/>
  <c r="V378" i="63"/>
  <c r="U378" i="63"/>
  <c r="AC377" i="63"/>
  <c r="Y377" i="63"/>
  <c r="Z377" i="63" s="1"/>
  <c r="V377" i="63"/>
  <c r="U377" i="63"/>
  <c r="AC376" i="63"/>
  <c r="Y376" i="63"/>
  <c r="Z376" i="63" s="1"/>
  <c r="V376" i="63"/>
  <c r="U376" i="63"/>
  <c r="AC375" i="63"/>
  <c r="AC374" i="63"/>
  <c r="AC373" i="63"/>
  <c r="AC372" i="63"/>
  <c r="Y372" i="63"/>
  <c r="Z372" i="63" s="1"/>
  <c r="V372" i="63"/>
  <c r="U372" i="63"/>
  <c r="AC371" i="63"/>
  <c r="AB371" i="63"/>
  <c r="Y371" i="63"/>
  <c r="Z371" i="63" s="1"/>
  <c r="V371" i="63"/>
  <c r="U371" i="63"/>
  <c r="AC370" i="63"/>
  <c r="AB370" i="63"/>
  <c r="Y370" i="63"/>
  <c r="Z370" i="63" s="1"/>
  <c r="V370" i="63"/>
  <c r="U370" i="63"/>
  <c r="AC369" i="63"/>
  <c r="AB369" i="63"/>
  <c r="Y369" i="63"/>
  <c r="Z369" i="63" s="1"/>
  <c r="V369" i="63"/>
  <c r="U369" i="63"/>
  <c r="AC368" i="63"/>
  <c r="AB368" i="63"/>
  <c r="Y368" i="63"/>
  <c r="Z368" i="63" s="1"/>
  <c r="V368" i="63"/>
  <c r="U368" i="63"/>
  <c r="AC367" i="63"/>
  <c r="AB367" i="63"/>
  <c r="Y367" i="63"/>
  <c r="Z367" i="63" s="1"/>
  <c r="V367" i="63"/>
  <c r="U367" i="63"/>
  <c r="AC366" i="63"/>
  <c r="AB366" i="63"/>
  <c r="Y366" i="63"/>
  <c r="Z366" i="63" s="1"/>
  <c r="V366" i="63"/>
  <c r="U366" i="63"/>
  <c r="AC365" i="63"/>
  <c r="AB365" i="63"/>
  <c r="Y365" i="63"/>
  <c r="Z365" i="63" s="1"/>
  <c r="V365" i="63"/>
  <c r="U365" i="63"/>
  <c r="AC364" i="63"/>
  <c r="AB364" i="63"/>
  <c r="Y364" i="63"/>
  <c r="Z364" i="63" s="1"/>
  <c r="V364" i="63"/>
  <c r="U364" i="63"/>
  <c r="AC363" i="63"/>
  <c r="Y363" i="63"/>
  <c r="Z363" i="63" s="1"/>
  <c r="V363" i="63"/>
  <c r="U363" i="63"/>
  <c r="AC362" i="63"/>
  <c r="AB362" i="63"/>
  <c r="Y362" i="63"/>
  <c r="Z362" i="63" s="1"/>
  <c r="V362" i="63"/>
  <c r="U362" i="63"/>
  <c r="AC361" i="63"/>
  <c r="AB361" i="63"/>
  <c r="Y361" i="63"/>
  <c r="Z361" i="63" s="1"/>
  <c r="V361" i="63"/>
  <c r="U361" i="63"/>
  <c r="AC360" i="63"/>
  <c r="Y360" i="63"/>
  <c r="Z360" i="63" s="1"/>
  <c r="V360" i="63"/>
  <c r="U360" i="63"/>
  <c r="AC359" i="63"/>
  <c r="Y359" i="63"/>
  <c r="Z359" i="63" s="1"/>
  <c r="V359" i="63"/>
  <c r="U359" i="63"/>
  <c r="AC358" i="63"/>
  <c r="Y358" i="63"/>
  <c r="Z358" i="63" s="1"/>
  <c r="V358" i="63"/>
  <c r="U358" i="63"/>
  <c r="AC357" i="63"/>
  <c r="Y357" i="63"/>
  <c r="Z357" i="63" s="1"/>
  <c r="V357" i="63"/>
  <c r="U357" i="63"/>
  <c r="AC356" i="63"/>
  <c r="AB356" i="63"/>
  <c r="Y356" i="63"/>
  <c r="Z356" i="63" s="1"/>
  <c r="V356" i="63"/>
  <c r="U356" i="63"/>
  <c r="AC355" i="63"/>
  <c r="AB355" i="63"/>
  <c r="Y355" i="63"/>
  <c r="Z355" i="63" s="1"/>
  <c r="V355" i="63"/>
  <c r="U355" i="63"/>
  <c r="AC354" i="63"/>
  <c r="AC353" i="63"/>
  <c r="AC352" i="63"/>
  <c r="Y352" i="63"/>
  <c r="Z352" i="63" s="1"/>
  <c r="V352" i="63"/>
  <c r="U352" i="63"/>
  <c r="AC351" i="63"/>
  <c r="Y351" i="63"/>
  <c r="Z351" i="63" s="1"/>
  <c r="V351" i="63"/>
  <c r="U351" i="63"/>
  <c r="AC350" i="63"/>
  <c r="Y350" i="63"/>
  <c r="Z350" i="63" s="1"/>
  <c r="V350" i="63"/>
  <c r="U350" i="63"/>
  <c r="AC349" i="63"/>
  <c r="Y349" i="63"/>
  <c r="Z349" i="63" s="1"/>
  <c r="V349" i="63"/>
  <c r="U349" i="63"/>
  <c r="AC348" i="63"/>
  <c r="Y348" i="63"/>
  <c r="Z348" i="63" s="1"/>
  <c r="V348" i="63"/>
  <c r="U348" i="63"/>
  <c r="AC347" i="63"/>
  <c r="AB347" i="63"/>
  <c r="Y347" i="63"/>
  <c r="Z347" i="63" s="1"/>
  <c r="V347" i="63"/>
  <c r="U347" i="63"/>
  <c r="AC346" i="63"/>
  <c r="AB346" i="63"/>
  <c r="Y346" i="63"/>
  <c r="Z346" i="63" s="1"/>
  <c r="V346" i="63"/>
  <c r="U346" i="63"/>
  <c r="AC345" i="63"/>
  <c r="Y345" i="63"/>
  <c r="Z345" i="63" s="1"/>
  <c r="V345" i="63"/>
  <c r="U345" i="63"/>
  <c r="AC344" i="63"/>
  <c r="AB344" i="63"/>
  <c r="Y344" i="63"/>
  <c r="Z344" i="63" s="1"/>
  <c r="V344" i="63"/>
  <c r="U344" i="63"/>
  <c r="AC343" i="63"/>
  <c r="Y343" i="63"/>
  <c r="Z343" i="63" s="1"/>
  <c r="V343" i="63"/>
  <c r="U343" i="63"/>
  <c r="AC342" i="63"/>
  <c r="Y342" i="63"/>
  <c r="Z342" i="63" s="1"/>
  <c r="V342" i="63"/>
  <c r="U342" i="63"/>
  <c r="AC341" i="63"/>
  <c r="Y341" i="63"/>
  <c r="Z341" i="63" s="1"/>
  <c r="V341" i="63"/>
  <c r="U341" i="63"/>
  <c r="AC340" i="63"/>
  <c r="AC339" i="63"/>
  <c r="AB339" i="63"/>
  <c r="Y339" i="63"/>
  <c r="Z339" i="63" s="1"/>
  <c r="V339" i="63"/>
  <c r="U339" i="63"/>
  <c r="AC338" i="63"/>
  <c r="Y338" i="63"/>
  <c r="Z338" i="63" s="1"/>
  <c r="V338" i="63"/>
  <c r="U338" i="63"/>
  <c r="AC337" i="63"/>
  <c r="Y337" i="63"/>
  <c r="Z337" i="63" s="1"/>
  <c r="V337" i="63"/>
  <c r="U337" i="63"/>
  <c r="AC336" i="63"/>
  <c r="Y336" i="63"/>
  <c r="Z336" i="63" s="1"/>
  <c r="V336" i="63"/>
  <c r="U336" i="63"/>
  <c r="AC335" i="63"/>
  <c r="Y335" i="63"/>
  <c r="Z335" i="63" s="1"/>
  <c r="V335" i="63"/>
  <c r="U335" i="63"/>
  <c r="AC334" i="63"/>
  <c r="Y334" i="63"/>
  <c r="Z334" i="63" s="1"/>
  <c r="V334" i="63"/>
  <c r="U334" i="63"/>
  <c r="AC333" i="63"/>
  <c r="Y333" i="63"/>
  <c r="Z333" i="63" s="1"/>
  <c r="V333" i="63"/>
  <c r="U333" i="63"/>
  <c r="AC332" i="63"/>
  <c r="Y332" i="63"/>
  <c r="Z332" i="63" s="1"/>
  <c r="V332" i="63"/>
  <c r="U332" i="63"/>
  <c r="AC331" i="63"/>
  <c r="Y331" i="63"/>
  <c r="Z331" i="63" s="1"/>
  <c r="V331" i="63"/>
  <c r="U331" i="63"/>
  <c r="AC330" i="63"/>
  <c r="Y330" i="63"/>
  <c r="Z330" i="63" s="1"/>
  <c r="V330" i="63"/>
  <c r="U330" i="63"/>
  <c r="AC329" i="63"/>
  <c r="AB329" i="63"/>
  <c r="Y329" i="63"/>
  <c r="Z329" i="63" s="1"/>
  <c r="V329" i="63"/>
  <c r="U329" i="63"/>
  <c r="AC328" i="63"/>
  <c r="AB328" i="63"/>
  <c r="Y328" i="63"/>
  <c r="Z328" i="63" s="1"/>
  <c r="V328" i="63"/>
  <c r="U328" i="63"/>
  <c r="AC327" i="63"/>
  <c r="AB327" i="63"/>
  <c r="Y327" i="63"/>
  <c r="Z327" i="63" s="1"/>
  <c r="V327" i="63"/>
  <c r="U327" i="63"/>
  <c r="AC326" i="63"/>
  <c r="Y326" i="63"/>
  <c r="Z326" i="63" s="1"/>
  <c r="V326" i="63"/>
  <c r="U326" i="63"/>
  <c r="AC325" i="63"/>
  <c r="Y325" i="63"/>
  <c r="Z325" i="63" s="1"/>
  <c r="V325" i="63"/>
  <c r="U325" i="63"/>
  <c r="AC324" i="63"/>
  <c r="AB324" i="63"/>
  <c r="Y324" i="63"/>
  <c r="Z324" i="63" s="1"/>
  <c r="V324" i="63"/>
  <c r="U324" i="63"/>
  <c r="AC323" i="63"/>
  <c r="Y323" i="63"/>
  <c r="Z323" i="63" s="1"/>
  <c r="V323" i="63"/>
  <c r="U323" i="63"/>
  <c r="AC322" i="63"/>
  <c r="Y322" i="63"/>
  <c r="Z322" i="63" s="1"/>
  <c r="V322" i="63"/>
  <c r="U322" i="63"/>
  <c r="AC321" i="63"/>
  <c r="Y321" i="63"/>
  <c r="Z321" i="63" s="1"/>
  <c r="V321" i="63"/>
  <c r="U321" i="63"/>
  <c r="AC320" i="63"/>
  <c r="AB320" i="63"/>
  <c r="Y320" i="63"/>
  <c r="Z320" i="63" s="1"/>
  <c r="V320" i="63"/>
  <c r="U320" i="63"/>
  <c r="AC319" i="63"/>
  <c r="AB319" i="63"/>
  <c r="Y319" i="63"/>
  <c r="Z319" i="63" s="1"/>
  <c r="V319" i="63"/>
  <c r="U319" i="63"/>
  <c r="AC318" i="63"/>
  <c r="AB318" i="63"/>
  <c r="Y318" i="63"/>
  <c r="Z318" i="63" s="1"/>
  <c r="V318" i="63"/>
  <c r="U318" i="63"/>
  <c r="AC317" i="63"/>
  <c r="Y317" i="63"/>
  <c r="Z317" i="63" s="1"/>
  <c r="V317" i="63"/>
  <c r="U317" i="63"/>
  <c r="AC316" i="63"/>
  <c r="Y316" i="63"/>
  <c r="Z316" i="63" s="1"/>
  <c r="V316" i="63"/>
  <c r="U316" i="63"/>
  <c r="AC315" i="63"/>
  <c r="Y315" i="63"/>
  <c r="Z315" i="63" s="1"/>
  <c r="V315" i="63"/>
  <c r="U315" i="63"/>
  <c r="AC314" i="63"/>
  <c r="AB314" i="63"/>
  <c r="Y314" i="63"/>
  <c r="Z314" i="63" s="1"/>
  <c r="V314" i="63"/>
  <c r="U314" i="63"/>
  <c r="AC313" i="63"/>
  <c r="AB313" i="63"/>
  <c r="Y313" i="63"/>
  <c r="Z313" i="63" s="1"/>
  <c r="V313" i="63"/>
  <c r="U313" i="63"/>
  <c r="AC312" i="63"/>
  <c r="AB312" i="63"/>
  <c r="Y312" i="63"/>
  <c r="Z312" i="63" s="1"/>
  <c r="V312" i="63"/>
  <c r="U312" i="63"/>
  <c r="AC311" i="63"/>
  <c r="AB311" i="63"/>
  <c r="Y311" i="63"/>
  <c r="Z311" i="63" s="1"/>
  <c r="V311" i="63"/>
  <c r="U311" i="63"/>
  <c r="AC310" i="63"/>
  <c r="AB310" i="63"/>
  <c r="Y310" i="63"/>
  <c r="Z310" i="63" s="1"/>
  <c r="V310" i="63"/>
  <c r="U310" i="63"/>
  <c r="AC309" i="63"/>
  <c r="AB309" i="63"/>
  <c r="Y309" i="63"/>
  <c r="Z309" i="63" s="1"/>
  <c r="V309" i="63"/>
  <c r="U309" i="63"/>
  <c r="AC308" i="63"/>
  <c r="Y308" i="63"/>
  <c r="Z308" i="63" s="1"/>
  <c r="V308" i="63"/>
  <c r="U308" i="63"/>
  <c r="AC307" i="63"/>
  <c r="Y307" i="63"/>
  <c r="Z307" i="63" s="1"/>
  <c r="V307" i="63"/>
  <c r="U307" i="63"/>
  <c r="AC306" i="63"/>
  <c r="AB306" i="63"/>
  <c r="Y306" i="63"/>
  <c r="Z306" i="63" s="1"/>
  <c r="V306" i="63"/>
  <c r="U306" i="63"/>
  <c r="AC305" i="63"/>
  <c r="AB305" i="63"/>
  <c r="Y305" i="63"/>
  <c r="Z305" i="63" s="1"/>
  <c r="V305" i="63"/>
  <c r="U305" i="63"/>
  <c r="AC304" i="63"/>
  <c r="Y304" i="63"/>
  <c r="Z304" i="63" s="1"/>
  <c r="V304" i="63"/>
  <c r="U304" i="63"/>
  <c r="AC303" i="63"/>
  <c r="Y303" i="63"/>
  <c r="Z303" i="63" s="1"/>
  <c r="V303" i="63"/>
  <c r="U303" i="63"/>
  <c r="AC302" i="63"/>
  <c r="AB302" i="63"/>
  <c r="Y302" i="63"/>
  <c r="Z302" i="63" s="1"/>
  <c r="V302" i="63"/>
  <c r="U302" i="63"/>
  <c r="AC301" i="63"/>
  <c r="Y301" i="63"/>
  <c r="Z301" i="63" s="1"/>
  <c r="V301" i="63"/>
  <c r="U301" i="63"/>
  <c r="AC300" i="63"/>
  <c r="Y300" i="63"/>
  <c r="Z300" i="63" s="1"/>
  <c r="V300" i="63"/>
  <c r="U300" i="63"/>
  <c r="AC299" i="63"/>
  <c r="Y299" i="63"/>
  <c r="Z299" i="63" s="1"/>
  <c r="V299" i="63"/>
  <c r="U299" i="63"/>
  <c r="AC298" i="63"/>
  <c r="Y298" i="63"/>
  <c r="Z298" i="63" s="1"/>
  <c r="V298" i="63"/>
  <c r="U298" i="63"/>
  <c r="AC297" i="63"/>
  <c r="Y297" i="63"/>
  <c r="Z297" i="63" s="1"/>
  <c r="V297" i="63"/>
  <c r="U297" i="63"/>
  <c r="AC296" i="63"/>
  <c r="AB296" i="63"/>
  <c r="Y296" i="63"/>
  <c r="Z296" i="63" s="1"/>
  <c r="V296" i="63"/>
  <c r="U296" i="63"/>
  <c r="AC295" i="63"/>
  <c r="Y295" i="63"/>
  <c r="Z295" i="63" s="1"/>
  <c r="V295" i="63"/>
  <c r="U295" i="63"/>
  <c r="AC294" i="63"/>
  <c r="Y294" i="63"/>
  <c r="Z294" i="63" s="1"/>
  <c r="V294" i="63"/>
  <c r="U294" i="63"/>
  <c r="AC293" i="63"/>
  <c r="AB293" i="63"/>
  <c r="Y293" i="63"/>
  <c r="Z293" i="63" s="1"/>
  <c r="V293" i="63"/>
  <c r="U293" i="63"/>
  <c r="AC292" i="63"/>
  <c r="AB292" i="63"/>
  <c r="Y292" i="63"/>
  <c r="Z292" i="63" s="1"/>
  <c r="V292" i="63"/>
  <c r="U292" i="63"/>
  <c r="AC291" i="63"/>
  <c r="AB291" i="63"/>
  <c r="Y291" i="63"/>
  <c r="Z291" i="63" s="1"/>
  <c r="V291" i="63"/>
  <c r="U291" i="63"/>
  <c r="AC290" i="63"/>
  <c r="AB290" i="63"/>
  <c r="Y290" i="63"/>
  <c r="Z290" i="63" s="1"/>
  <c r="V290" i="63"/>
  <c r="U290" i="63"/>
  <c r="AC289" i="63"/>
  <c r="AB289" i="63"/>
  <c r="Y289" i="63"/>
  <c r="Z289" i="63" s="1"/>
  <c r="V289" i="63"/>
  <c r="U289" i="63"/>
  <c r="AC288" i="63"/>
  <c r="AB288" i="63"/>
  <c r="Y288" i="63"/>
  <c r="Z288" i="63" s="1"/>
  <c r="V288" i="63"/>
  <c r="U288" i="63"/>
  <c r="AC287" i="63"/>
  <c r="AB287" i="63"/>
  <c r="Y287" i="63"/>
  <c r="Z287" i="63" s="1"/>
  <c r="V287" i="63"/>
  <c r="U287" i="63"/>
  <c r="AC286" i="63"/>
  <c r="AB286" i="63"/>
  <c r="Y286" i="63"/>
  <c r="Z286" i="63" s="1"/>
  <c r="V286" i="63"/>
  <c r="U286" i="63"/>
  <c r="AC285" i="63"/>
  <c r="AB285" i="63"/>
  <c r="Y285" i="63"/>
  <c r="Z285" i="63" s="1"/>
  <c r="V285" i="63"/>
  <c r="U285" i="63"/>
  <c r="AC284" i="63"/>
  <c r="AB284" i="63"/>
  <c r="Y284" i="63"/>
  <c r="Z284" i="63" s="1"/>
  <c r="V284" i="63"/>
  <c r="U284" i="63"/>
  <c r="AC283" i="63"/>
  <c r="AB283" i="63"/>
  <c r="Y283" i="63"/>
  <c r="Z283" i="63" s="1"/>
  <c r="V283" i="63"/>
  <c r="U283" i="63"/>
  <c r="AE583" i="63" l="1"/>
  <c r="AD617" i="63"/>
  <c r="AE595" i="63"/>
  <c r="X583" i="63"/>
  <c r="X384" i="63"/>
  <c r="AA384" i="63" s="1"/>
  <c r="AA616" i="63"/>
  <c r="AE600" i="63"/>
  <c r="W583" i="63"/>
  <c r="X549" i="63"/>
  <c r="AA549" i="63" s="1"/>
  <c r="W554" i="63"/>
  <c r="AD555" i="63"/>
  <c r="W562" i="63"/>
  <c r="AD579" i="63"/>
  <c r="AD586" i="63"/>
  <c r="AD594" i="63"/>
  <c r="X597" i="63"/>
  <c r="AA597" i="63" s="1"/>
  <c r="X318" i="63"/>
  <c r="X322" i="63"/>
  <c r="AA322" i="63" s="1"/>
  <c r="X326" i="63"/>
  <c r="AA326" i="63" s="1"/>
  <c r="X330" i="63"/>
  <c r="AA330" i="63" s="1"/>
  <c r="AD452" i="63"/>
  <c r="AD453" i="63"/>
  <c r="W456" i="63"/>
  <c r="W460" i="63"/>
  <c r="AD461" i="63"/>
  <c r="W464" i="63"/>
  <c r="W468" i="63"/>
  <c r="AD489" i="63"/>
  <c r="W512" i="63"/>
  <c r="W531" i="63"/>
  <c r="AD545" i="63"/>
  <c r="X380" i="63"/>
  <c r="AA380" i="63" s="1"/>
  <c r="W422" i="63"/>
  <c r="AD423" i="63"/>
  <c r="AD427" i="63"/>
  <c r="AD431" i="63"/>
  <c r="AD435" i="63"/>
  <c r="AD447" i="63"/>
  <c r="AD451" i="63"/>
  <c r="AD479" i="63"/>
  <c r="AD495" i="63"/>
  <c r="AD503" i="63"/>
  <c r="AD507" i="63"/>
  <c r="AD522" i="63"/>
  <c r="X528" i="63"/>
  <c r="AA528" i="63" s="1"/>
  <c r="AD530" i="63"/>
  <c r="AD533" i="63"/>
  <c r="X535" i="63"/>
  <c r="AA535" i="63" s="1"/>
  <c r="AA539" i="63"/>
  <c r="X571" i="63"/>
  <c r="AA571" i="63" s="1"/>
  <c r="X598" i="63"/>
  <c r="AA598" i="63" s="1"/>
  <c r="W625" i="63"/>
  <c r="AE425" i="63"/>
  <c r="AE457" i="63"/>
  <c r="AE465" i="63"/>
  <c r="AE473" i="63"/>
  <c r="AE513" i="63"/>
  <c r="AE458" i="63"/>
  <c r="X381" i="63"/>
  <c r="AA381" i="63" s="1"/>
  <c r="AD496" i="63"/>
  <c r="AD500" i="63"/>
  <c r="W503" i="63"/>
  <c r="AD504" i="63"/>
  <c r="AD520" i="63"/>
  <c r="AD524" i="63"/>
  <c r="W527" i="63"/>
  <c r="AA536" i="63"/>
  <c r="AD538" i="63"/>
  <c r="AD542" i="63"/>
  <c r="X561" i="63"/>
  <c r="AA561" i="63" s="1"/>
  <c r="AD566" i="63"/>
  <c r="AD570" i="63"/>
  <c r="AD604" i="63"/>
  <c r="AE440" i="63"/>
  <c r="AE474" i="63"/>
  <c r="AE478" i="63"/>
  <c r="AE482" i="63"/>
  <c r="AE490" i="63"/>
  <c r="AE612" i="63"/>
  <c r="AE624" i="63"/>
  <c r="X356" i="63"/>
  <c r="AA356" i="63" s="1"/>
  <c r="X360" i="63"/>
  <c r="AA360" i="63" s="1"/>
  <c r="X364" i="63"/>
  <c r="AA364" i="63" s="1"/>
  <c r="X372" i="63"/>
  <c r="AA372" i="63" s="1"/>
  <c r="W376" i="63"/>
  <c r="AD430" i="63"/>
  <c r="AD434" i="63"/>
  <c r="X437" i="63"/>
  <c r="AD438" i="63"/>
  <c r="AD450" i="63"/>
  <c r="AD454" i="63"/>
  <c r="AD458" i="63"/>
  <c r="X461" i="63"/>
  <c r="AA461" i="63" s="1"/>
  <c r="AD470" i="63"/>
  <c r="AD474" i="63"/>
  <c r="X477" i="63"/>
  <c r="AA477" i="63" s="1"/>
  <c r="AD486" i="63"/>
  <c r="AD514" i="63"/>
  <c r="X546" i="63"/>
  <c r="AA546" i="63" s="1"/>
  <c r="AE426" i="63"/>
  <c r="W576" i="63"/>
  <c r="AE442" i="63"/>
  <c r="AE446" i="63"/>
  <c r="AE450" i="63"/>
  <c r="AE472" i="63"/>
  <c r="AE538" i="63"/>
  <c r="AE554" i="63"/>
  <c r="AE570" i="63"/>
  <c r="AE578" i="63"/>
  <c r="AD419" i="63"/>
  <c r="X421" i="63"/>
  <c r="AA421" i="63" s="1"/>
  <c r="W290" i="63"/>
  <c r="X401" i="63"/>
  <c r="AA401" i="63" s="1"/>
  <c r="W420" i="63"/>
  <c r="AD420" i="63"/>
  <c r="AD424" i="63"/>
  <c r="AD428" i="63"/>
  <c r="AD467" i="63"/>
  <c r="AD483" i="63"/>
  <c r="X495" i="63"/>
  <c r="AA495" i="63" s="1"/>
  <c r="W511" i="63"/>
  <c r="AD513" i="63"/>
  <c r="AD528" i="63"/>
  <c r="X581" i="63"/>
  <c r="AA581" i="63" s="1"/>
  <c r="AE433" i="63"/>
  <c r="AE441" i="63"/>
  <c r="AE521" i="63"/>
  <c r="AE525" i="63"/>
  <c r="AE533" i="63"/>
  <c r="AE541" i="63"/>
  <c r="AE549" i="63"/>
  <c r="AE553" i="63"/>
  <c r="AE557" i="63"/>
  <c r="AE565" i="63"/>
  <c r="AE569" i="63"/>
  <c r="AE573" i="63"/>
  <c r="X418" i="63"/>
  <c r="AA418" i="63" s="1"/>
  <c r="W543" i="63"/>
  <c r="W553" i="63"/>
  <c r="X287" i="63"/>
  <c r="AA287" i="63" s="1"/>
  <c r="W342" i="63"/>
  <c r="X376" i="63"/>
  <c r="AA376" i="63" s="1"/>
  <c r="AD418" i="63"/>
  <c r="AD437" i="63"/>
  <c r="W440" i="63"/>
  <c r="AD464" i="63"/>
  <c r="AD472" i="63"/>
  <c r="AD476" i="63"/>
  <c r="AD502" i="63"/>
  <c r="AD506" i="63"/>
  <c r="W508" i="63"/>
  <c r="AD510" i="63"/>
  <c r="AD536" i="63"/>
  <c r="W546" i="63"/>
  <c r="AD546" i="63"/>
  <c r="AD549" i="63"/>
  <c r="AD557" i="63"/>
  <c r="AD560" i="63"/>
  <c r="AD564" i="63"/>
  <c r="W567" i="63"/>
  <c r="AD576" i="63"/>
  <c r="AE418" i="63"/>
  <c r="AE498" i="63"/>
  <c r="AE502" i="63"/>
  <c r="AE506" i="63"/>
  <c r="AE510" i="63"/>
  <c r="AE615" i="63"/>
  <c r="X315" i="63"/>
  <c r="AA315" i="63" s="1"/>
  <c r="X413" i="63"/>
  <c r="AA413" i="63" s="1"/>
  <c r="X491" i="63"/>
  <c r="AA491" i="63" s="1"/>
  <c r="X498" i="63"/>
  <c r="AA498" i="63" s="1"/>
  <c r="W515" i="63"/>
  <c r="AD516" i="63"/>
  <c r="W518" i="63"/>
  <c r="W532" i="63"/>
  <c r="W544" i="63"/>
  <c r="X568" i="63"/>
  <c r="AA568" i="63" s="1"/>
  <c r="W575" i="63"/>
  <c r="X578" i="63"/>
  <c r="AA578" i="63" s="1"/>
  <c r="AD603" i="63"/>
  <c r="AD605" i="63"/>
  <c r="X608" i="63"/>
  <c r="AA608" i="63" s="1"/>
  <c r="AE449" i="63"/>
  <c r="AE481" i="63"/>
  <c r="AE485" i="63"/>
  <c r="AE489" i="63"/>
  <c r="AE493" i="63"/>
  <c r="AE505" i="63"/>
  <c r="AE589" i="63"/>
  <c r="AE601" i="63"/>
  <c r="AE610" i="63"/>
  <c r="AE613" i="63"/>
  <c r="AE621" i="63"/>
  <c r="AE625" i="63"/>
  <c r="X323" i="63"/>
  <c r="AA323" i="63" s="1"/>
  <c r="X355" i="63"/>
  <c r="AA355" i="63" s="1"/>
  <c r="X359" i="63"/>
  <c r="AA359" i="63" s="1"/>
  <c r="X294" i="63"/>
  <c r="AA294" i="63" s="1"/>
  <c r="X298" i="63"/>
  <c r="X345" i="63"/>
  <c r="AA345" i="63" s="1"/>
  <c r="X349" i="63"/>
  <c r="AA349" i="63" s="1"/>
  <c r="W389" i="63"/>
  <c r="W393" i="63"/>
  <c r="W411" i="63"/>
  <c r="X414" i="63"/>
  <c r="AA414" i="63" s="1"/>
  <c r="AD468" i="63"/>
  <c r="AD492" i="63"/>
  <c r="W496" i="63"/>
  <c r="W539" i="63"/>
  <c r="AD540" i="63"/>
  <c r="X603" i="63"/>
  <c r="AA603" i="63" s="1"/>
  <c r="AD610" i="63"/>
  <c r="AD621" i="63"/>
  <c r="W624" i="63"/>
  <c r="AE424" i="63"/>
  <c r="AE430" i="63"/>
  <c r="AE434" i="63"/>
  <c r="AE456" i="63"/>
  <c r="AE462" i="63"/>
  <c r="AE466" i="63"/>
  <c r="AE514" i="63"/>
  <c r="AE518" i="63"/>
  <c r="AE522" i="63"/>
  <c r="AE551" i="63"/>
  <c r="W383" i="63"/>
  <c r="X291" i="63"/>
  <c r="AA291" i="63" s="1"/>
  <c r="W295" i="63"/>
  <c r="X346" i="63"/>
  <c r="X365" i="63"/>
  <c r="AA365" i="63" s="1"/>
  <c r="W405" i="63"/>
  <c r="AD436" i="63"/>
  <c r="AD444" i="63"/>
  <c r="AD477" i="63"/>
  <c r="W480" i="63"/>
  <c r="W484" i="63"/>
  <c r="AD484" i="63"/>
  <c r="X499" i="63"/>
  <c r="AA499" i="63" s="1"/>
  <c r="AD508" i="63"/>
  <c r="AD511" i="63"/>
  <c r="AD515" i="63"/>
  <c r="AD525" i="63"/>
  <c r="AD526" i="63"/>
  <c r="X531" i="63"/>
  <c r="AA531" i="63" s="1"/>
  <c r="AD561" i="63"/>
  <c r="W563" i="63"/>
  <c r="W564" i="63"/>
  <c r="X570" i="63"/>
  <c r="AA570" i="63" s="1"/>
  <c r="W573" i="63"/>
  <c r="AD575" i="63"/>
  <c r="AD578" i="63"/>
  <c r="W589" i="63"/>
  <c r="AD591" i="63"/>
  <c r="W607" i="63"/>
  <c r="W616" i="63"/>
  <c r="AD626" i="63"/>
  <c r="AD629" i="63"/>
  <c r="AE537" i="63"/>
  <c r="AE577" i="63"/>
  <c r="AE627" i="63"/>
  <c r="AA346" i="63"/>
  <c r="X286" i="63"/>
  <c r="AA286" i="63" s="1"/>
  <c r="X295" i="63"/>
  <c r="AA295" i="63" s="1"/>
  <c r="X306" i="63"/>
  <c r="X331" i="63"/>
  <c r="AA331" i="63" s="1"/>
  <c r="X334" i="63"/>
  <c r="AA334" i="63" s="1"/>
  <c r="X338" i="63"/>
  <c r="AA338" i="63" s="1"/>
  <c r="W352" i="63"/>
  <c r="X363" i="63"/>
  <c r="AA363" i="63" s="1"/>
  <c r="W368" i="63"/>
  <c r="X371" i="63"/>
  <c r="AA371" i="63" s="1"/>
  <c r="W380" i="63"/>
  <c r="W397" i="63"/>
  <c r="W409" i="63"/>
  <c r="W494" i="63"/>
  <c r="X494" i="63"/>
  <c r="AA494" i="63" s="1"/>
  <c r="X563" i="63"/>
  <c r="AA563" i="63" s="1"/>
  <c r="X593" i="63"/>
  <c r="AA593" i="63" s="1"/>
  <c r="W612" i="63"/>
  <c r="X612" i="63"/>
  <c r="AA612" i="63" s="1"/>
  <c r="W619" i="63"/>
  <c r="X619" i="63"/>
  <c r="AA619" i="63" s="1"/>
  <c r="AE497" i="63"/>
  <c r="AE530" i="63"/>
  <c r="AE546" i="63"/>
  <c r="AE562" i="63"/>
  <c r="W287" i="63"/>
  <c r="X290" i="63"/>
  <c r="AA290" i="63" s="1"/>
  <c r="AA307" i="63"/>
  <c r="X310" i="63"/>
  <c r="AA310" i="63" s="1"/>
  <c r="X314" i="63"/>
  <c r="AA314" i="63" s="1"/>
  <c r="X339" i="63"/>
  <c r="AA339" i="63" s="1"/>
  <c r="X347" i="63"/>
  <c r="AA347" i="63" s="1"/>
  <c r="X357" i="63"/>
  <c r="AA357" i="63" s="1"/>
  <c r="X361" i="63"/>
  <c r="AA361" i="63" s="1"/>
  <c r="X369" i="63"/>
  <c r="AA369" i="63" s="1"/>
  <c r="AD421" i="63"/>
  <c r="W424" i="63"/>
  <c r="W428" i="63"/>
  <c r="AD432" i="63"/>
  <c r="X445" i="63"/>
  <c r="AA445" i="63" s="1"/>
  <c r="AD445" i="63"/>
  <c r="W448" i="63"/>
  <c r="AD455" i="63"/>
  <c r="AD459" i="63"/>
  <c r="AD462" i="63"/>
  <c r="AD466" i="63"/>
  <c r="AD501" i="63"/>
  <c r="AA518" i="63"/>
  <c r="X555" i="63"/>
  <c r="AA555" i="63" s="1"/>
  <c r="W555" i="63"/>
  <c r="X575" i="63"/>
  <c r="AA575" i="63" s="1"/>
  <c r="W597" i="63"/>
  <c r="X609" i="63"/>
  <c r="AA609" i="63" s="1"/>
  <c r="W609" i="63"/>
  <c r="X624" i="63"/>
  <c r="AA624" i="63" s="1"/>
  <c r="AE529" i="63"/>
  <c r="AE545" i="63"/>
  <c r="AE561" i="63"/>
  <c r="W522" i="63"/>
  <c r="X522" i="63"/>
  <c r="AA522" i="63" s="1"/>
  <c r="X283" i="63"/>
  <c r="AA283" i="63" s="1"/>
  <c r="X299" i="63"/>
  <c r="AA299" i="63" s="1"/>
  <c r="X302" i="63"/>
  <c r="AA302" i="63" s="1"/>
  <c r="W298" i="63"/>
  <c r="AA318" i="63"/>
  <c r="X342" i="63"/>
  <c r="AA342" i="63" s="1"/>
  <c r="W346" i="63"/>
  <c r="X389" i="63"/>
  <c r="AA389" i="63" s="1"/>
  <c r="X393" i="63"/>
  <c r="AA393" i="63" s="1"/>
  <c r="W401" i="63"/>
  <c r="W414" i="63"/>
  <c r="X419" i="63"/>
  <c r="AA419" i="63" s="1"/>
  <c r="AD422" i="63"/>
  <c r="AD426" i="63"/>
  <c r="X429" i="63"/>
  <c r="AA429" i="63" s="1"/>
  <c r="AD429" i="63"/>
  <c r="W432" i="63"/>
  <c r="W436" i="63"/>
  <c r="AD440" i="63"/>
  <c r="AD443" i="63"/>
  <c r="AD446" i="63"/>
  <c r="AD456" i="63"/>
  <c r="AD460" i="63"/>
  <c r="AD463" i="63"/>
  <c r="X540" i="63"/>
  <c r="AA540" i="63" s="1"/>
  <c r="W540" i="63"/>
  <c r="AA543" i="63"/>
  <c r="AA589" i="63"/>
  <c r="AA628" i="63"/>
  <c r="X469" i="63"/>
  <c r="AA469" i="63" s="1"/>
  <c r="AD469" i="63"/>
  <c r="W472" i="63"/>
  <c r="W476" i="63"/>
  <c r="AD480" i="63"/>
  <c r="AD490" i="63"/>
  <c r="AD494" i="63"/>
  <c r="AD499" i="63"/>
  <c r="X507" i="63"/>
  <c r="AA507" i="63" s="1"/>
  <c r="AD518" i="63"/>
  <c r="AD523" i="63"/>
  <c r="W526" i="63"/>
  <c r="AD529" i="63"/>
  <c r="AD534" i="63"/>
  <c r="AD537" i="63"/>
  <c r="AD539" i="63"/>
  <c r="AD541" i="63"/>
  <c r="X551" i="63"/>
  <c r="AA551" i="63" s="1"/>
  <c r="AD552" i="63"/>
  <c r="X556" i="63"/>
  <c r="AA556" i="63" s="1"/>
  <c r="AD558" i="63"/>
  <c r="X567" i="63"/>
  <c r="AA567" i="63" s="1"/>
  <c r="AD567" i="63"/>
  <c r="AD574" i="63"/>
  <c r="W578" i="63"/>
  <c r="AD581" i="63"/>
  <c r="AD584" i="63"/>
  <c r="AD587" i="63"/>
  <c r="AD589" i="63"/>
  <c r="AD592" i="63"/>
  <c r="W595" i="63"/>
  <c r="AD599" i="63"/>
  <c r="AD602" i="63"/>
  <c r="AD607" i="63"/>
  <c r="AD609" i="63"/>
  <c r="AD628" i="63"/>
  <c r="AE421" i="63"/>
  <c r="AE437" i="63"/>
  <c r="AE453" i="63"/>
  <c r="AE469" i="63"/>
  <c r="AE509" i="63"/>
  <c r="AE517" i="63"/>
  <c r="AE528" i="63"/>
  <c r="AE534" i="63"/>
  <c r="AE544" i="63"/>
  <c r="AE550" i="63"/>
  <c r="AE594" i="63"/>
  <c r="AE604" i="63"/>
  <c r="AE611" i="63"/>
  <c r="AE614" i="63"/>
  <c r="AD600" i="63"/>
  <c r="AD475" i="63"/>
  <c r="AD478" i="63"/>
  <c r="AD482" i="63"/>
  <c r="X485" i="63"/>
  <c r="AA485" i="63" s="1"/>
  <c r="AD485" i="63"/>
  <c r="AD488" i="63"/>
  <c r="W491" i="63"/>
  <c r="AD491" i="63"/>
  <c r="AD493" i="63"/>
  <c r="AD497" i="63"/>
  <c r="AD498" i="63"/>
  <c r="W506" i="63"/>
  <c r="X508" i="63"/>
  <c r="AA508" i="63" s="1"/>
  <c r="X511" i="63"/>
  <c r="AA511" i="63" s="1"/>
  <c r="AD517" i="63"/>
  <c r="X527" i="63"/>
  <c r="AA527" i="63" s="1"/>
  <c r="AD527" i="63"/>
  <c r="W530" i="63"/>
  <c r="AD532" i="63"/>
  <c r="AD535" i="63"/>
  <c r="AD544" i="63"/>
  <c r="AD547" i="63"/>
  <c r="AD554" i="63"/>
  <c r="AD559" i="63"/>
  <c r="AD562" i="63"/>
  <c r="AD569" i="63"/>
  <c r="AD572" i="63"/>
  <c r="AD577" i="63"/>
  <c r="AD580" i="63"/>
  <c r="AD585" i="63"/>
  <c r="AD590" i="63"/>
  <c r="W594" i="63"/>
  <c r="AD597" i="63"/>
  <c r="W603" i="63"/>
  <c r="AD608" i="63"/>
  <c r="AD613" i="63"/>
  <c r="AD619" i="63"/>
  <c r="AD627" i="63"/>
  <c r="AE429" i="63"/>
  <c r="AE445" i="63"/>
  <c r="AE461" i="63"/>
  <c r="AE477" i="63"/>
  <c r="AE488" i="63"/>
  <c r="AE494" i="63"/>
  <c r="AE501" i="63"/>
  <c r="AE580" i="63"/>
  <c r="AE581" i="63"/>
  <c r="AE588" i="63"/>
  <c r="AE608" i="63"/>
  <c r="AE609" i="63"/>
  <c r="AE626" i="63"/>
  <c r="X351" i="63"/>
  <c r="AA351" i="63" s="1"/>
  <c r="W351" i="63"/>
  <c r="X523" i="63"/>
  <c r="AA523" i="63" s="1"/>
  <c r="W523" i="63"/>
  <c r="W283" i="63"/>
  <c r="X289" i="63"/>
  <c r="AA289" i="63" s="1"/>
  <c r="W291" i="63"/>
  <c r="X292" i="63"/>
  <c r="AA292" i="63" s="1"/>
  <c r="X297" i="63"/>
  <c r="AA297" i="63" s="1"/>
  <c r="W299" i="63"/>
  <c r="W300" i="63"/>
  <c r="W347" i="63"/>
  <c r="W350" i="63"/>
  <c r="W364" i="63"/>
  <c r="W395" i="63"/>
  <c r="W415" i="63"/>
  <c r="X487" i="63"/>
  <c r="AA487" i="63" s="1"/>
  <c r="W487" i="63"/>
  <c r="W507" i="63"/>
  <c r="W545" i="63"/>
  <c r="X545" i="63"/>
  <c r="AA545" i="63" s="1"/>
  <c r="X553" i="63"/>
  <c r="AA553" i="63" s="1"/>
  <c r="X579" i="63"/>
  <c r="AA579" i="63" s="1"/>
  <c r="W579" i="63"/>
  <c r="X592" i="63"/>
  <c r="AA592" i="63" s="1"/>
  <c r="W592" i="63"/>
  <c r="W384" i="63"/>
  <c r="W502" i="63"/>
  <c r="X502" i="63"/>
  <c r="AA502" i="63" s="1"/>
  <c r="W565" i="63"/>
  <c r="X565" i="63"/>
  <c r="AA565" i="63" s="1"/>
  <c r="X584" i="63"/>
  <c r="AA584" i="63" s="1"/>
  <c r="W584" i="63"/>
  <c r="W311" i="63"/>
  <c r="X316" i="63"/>
  <c r="AA316" i="63" s="1"/>
  <c r="W319" i="63"/>
  <c r="W323" i="63"/>
  <c r="X324" i="63"/>
  <c r="AA324" i="63" s="1"/>
  <c r="W327" i="63"/>
  <c r="W331" i="63"/>
  <c r="W332" i="63"/>
  <c r="W335" i="63"/>
  <c r="W339" i="63"/>
  <c r="X343" i="63"/>
  <c r="AA343" i="63" s="1"/>
  <c r="X344" i="63"/>
  <c r="AA344" i="63" s="1"/>
  <c r="W348" i="63"/>
  <c r="X348" i="63"/>
  <c r="AA348" i="63" s="1"/>
  <c r="X350" i="63"/>
  <c r="AA350" i="63" s="1"/>
  <c r="X352" i="63"/>
  <c r="AA352" i="63" s="1"/>
  <c r="W360" i="63"/>
  <c r="W377" i="63"/>
  <c r="X385" i="63"/>
  <c r="AA385" i="63" s="1"/>
  <c r="W385" i="63"/>
  <c r="X415" i="63"/>
  <c r="AA415" i="63" s="1"/>
  <c r="X417" i="63"/>
  <c r="AA417" i="63" s="1"/>
  <c r="X422" i="63"/>
  <c r="AA422" i="63" s="1"/>
  <c r="W519" i="63"/>
  <c r="X519" i="63"/>
  <c r="AA519" i="63" s="1"/>
  <c r="X548" i="63"/>
  <c r="AA548" i="63" s="1"/>
  <c r="W548" i="63"/>
  <c r="W551" i="63"/>
  <c r="W588" i="63"/>
  <c r="AE423" i="63"/>
  <c r="AE439" i="63"/>
  <c r="AE455" i="63"/>
  <c r="AE471" i="63"/>
  <c r="AE487" i="63"/>
  <c r="AE574" i="63"/>
  <c r="AE585" i="63"/>
  <c r="X386" i="63"/>
  <c r="AA386" i="63" s="1"/>
  <c r="W386" i="63"/>
  <c r="W284" i="63"/>
  <c r="W303" i="63"/>
  <c r="W315" i="63"/>
  <c r="X285" i="63"/>
  <c r="AA285" i="63" s="1"/>
  <c r="W286" i="63"/>
  <c r="W288" i="63"/>
  <c r="X293" i="63"/>
  <c r="AA293" i="63" s="1"/>
  <c r="W294" i="63"/>
  <c r="X296" i="63"/>
  <c r="AA296" i="63" s="1"/>
  <c r="X301" i="63"/>
  <c r="AA301" i="63" s="1"/>
  <c r="W302" i="63"/>
  <c r="X303" i="63"/>
  <c r="AA303" i="63" s="1"/>
  <c r="X305" i="63"/>
  <c r="AA305" i="63" s="1"/>
  <c r="W306" i="63"/>
  <c r="X311" i="63"/>
  <c r="AA311" i="63" s="1"/>
  <c r="X313" i="63"/>
  <c r="AA313" i="63" s="1"/>
  <c r="W314" i="63"/>
  <c r="X319" i="63"/>
  <c r="AA319" i="63" s="1"/>
  <c r="X321" i="63"/>
  <c r="AA321" i="63" s="1"/>
  <c r="W322" i="63"/>
  <c r="X327" i="63"/>
  <c r="AA327" i="63" s="1"/>
  <c r="X329" i="63"/>
  <c r="AA329" i="63" s="1"/>
  <c r="W330" i="63"/>
  <c r="X335" i="63"/>
  <c r="AA335" i="63" s="1"/>
  <c r="X337" i="63"/>
  <c r="AA337" i="63" s="1"/>
  <c r="W338" i="63"/>
  <c r="X341" i="63"/>
  <c r="AA341" i="63" s="1"/>
  <c r="W343" i="63"/>
  <c r="W356" i="63"/>
  <c r="X368" i="63"/>
  <c r="AA368" i="63" s="1"/>
  <c r="W370" i="63"/>
  <c r="W372" i="63"/>
  <c r="X377" i="63"/>
  <c r="AA377" i="63" s="1"/>
  <c r="W379" i="63"/>
  <c r="W381" i="63"/>
  <c r="W387" i="63"/>
  <c r="X397" i="63"/>
  <c r="AA397" i="63" s="1"/>
  <c r="W403" i="63"/>
  <c r="W406" i="63"/>
  <c r="X410" i="63"/>
  <c r="AA410" i="63" s="1"/>
  <c r="X412" i="63"/>
  <c r="AA412" i="63" s="1"/>
  <c r="W418" i="63"/>
  <c r="AD439" i="63"/>
  <c r="AD442" i="63"/>
  <c r="W444" i="63"/>
  <c r="AD448" i="63"/>
  <c r="X453" i="63"/>
  <c r="AA453" i="63" s="1"/>
  <c r="AD471" i="63"/>
  <c r="AD509" i="63"/>
  <c r="X515" i="63"/>
  <c r="AA515" i="63" s="1"/>
  <c r="W538" i="63"/>
  <c r="X542" i="63"/>
  <c r="AA542" i="63" s="1"/>
  <c r="W542" i="63"/>
  <c r="X560" i="63"/>
  <c r="W560" i="63"/>
  <c r="AD563" i="63"/>
  <c r="X586" i="63"/>
  <c r="AA586" i="63" s="1"/>
  <c r="W586" i="63"/>
  <c r="W608" i="63"/>
  <c r="AD623" i="63"/>
  <c r="X488" i="63"/>
  <c r="AA488" i="63" s="1"/>
  <c r="X504" i="63"/>
  <c r="AA504" i="63" s="1"/>
  <c r="X526" i="63"/>
  <c r="AA526" i="63" s="1"/>
  <c r="X530" i="63"/>
  <c r="AA530" i="63" s="1"/>
  <c r="X554" i="63"/>
  <c r="AA554" i="63" s="1"/>
  <c r="X559" i="63"/>
  <c r="AA559" i="63" s="1"/>
  <c r="W559" i="63"/>
  <c r="W577" i="63"/>
  <c r="X577" i="63"/>
  <c r="AA577" i="63" s="1"/>
  <c r="AA585" i="63"/>
  <c r="X604" i="63"/>
  <c r="AA604" i="63" s="1"/>
  <c r="W604" i="63"/>
  <c r="AE422" i="63"/>
  <c r="AE432" i="63"/>
  <c r="AE438" i="63"/>
  <c r="AE448" i="63"/>
  <c r="AE454" i="63"/>
  <c r="AE464" i="63"/>
  <c r="AE470" i="63"/>
  <c r="AE480" i="63"/>
  <c r="AE486" i="63"/>
  <c r="AE496" i="63"/>
  <c r="W601" i="63"/>
  <c r="X601" i="63"/>
  <c r="AA601" i="63" s="1"/>
  <c r="X304" i="63"/>
  <c r="AA304" i="63" s="1"/>
  <c r="X309" i="63"/>
  <c r="AA309" i="63" s="1"/>
  <c r="W310" i="63"/>
  <c r="W312" i="63"/>
  <c r="X317" i="63"/>
  <c r="AA317" i="63" s="1"/>
  <c r="W318" i="63"/>
  <c r="W320" i="63"/>
  <c r="X325" i="63"/>
  <c r="AA325" i="63" s="1"/>
  <c r="W326" i="63"/>
  <c r="X328" i="63"/>
  <c r="AA328" i="63" s="1"/>
  <c r="X333" i="63"/>
  <c r="AA333" i="63" s="1"/>
  <c r="W334" i="63"/>
  <c r="W336" i="63"/>
  <c r="W349" i="63"/>
  <c r="X378" i="63"/>
  <c r="AA378" i="63" s="1"/>
  <c r="X382" i="63"/>
  <c r="AA382" i="63" s="1"/>
  <c r="X388" i="63"/>
  <c r="AA388" i="63" s="1"/>
  <c r="W390" i="63"/>
  <c r="X394" i="63"/>
  <c r="AA394" i="63" s="1"/>
  <c r="X396" i="63"/>
  <c r="AA396" i="63" s="1"/>
  <c r="X398" i="63"/>
  <c r="AA398" i="63" s="1"/>
  <c r="X400" i="63"/>
  <c r="AA400" i="63" s="1"/>
  <c r="X402" i="63"/>
  <c r="AA402" i="63" s="1"/>
  <c r="X404" i="63"/>
  <c r="AA404" i="63" s="1"/>
  <c r="X405" i="63"/>
  <c r="AA405" i="63" s="1"/>
  <c r="X409" i="63"/>
  <c r="AA409" i="63" s="1"/>
  <c r="W416" i="63"/>
  <c r="W419" i="63"/>
  <c r="X425" i="63"/>
  <c r="AA425" i="63" s="1"/>
  <c r="AD425" i="63"/>
  <c r="X433" i="63"/>
  <c r="AA433" i="63" s="1"/>
  <c r="AD433" i="63"/>
  <c r="X441" i="63"/>
  <c r="AA441" i="63" s="1"/>
  <c r="AD441" i="63"/>
  <c r="X449" i="63"/>
  <c r="AD449" i="63"/>
  <c r="X457" i="63"/>
  <c r="AA457" i="63" s="1"/>
  <c r="AD457" i="63"/>
  <c r="X465" i="63"/>
  <c r="AA465" i="63" s="1"/>
  <c r="AD465" i="63"/>
  <c r="X473" i="63"/>
  <c r="AA473" i="63" s="1"/>
  <c r="AD473" i="63"/>
  <c r="X481" i="63"/>
  <c r="AA481" i="63" s="1"/>
  <c r="AD481" i="63"/>
  <c r="AD487" i="63"/>
  <c r="X503" i="63"/>
  <c r="AA503" i="63" s="1"/>
  <c r="W504" i="63"/>
  <c r="X506" i="63"/>
  <c r="AA506" i="63" s="1"/>
  <c r="X512" i="63"/>
  <c r="AA512" i="63" s="1"/>
  <c r="AD512" i="63"/>
  <c r="W528" i="63"/>
  <c r="AD531" i="63"/>
  <c r="W535" i="63"/>
  <c r="AD543" i="63"/>
  <c r="X547" i="63"/>
  <c r="AA547" i="63" s="1"/>
  <c r="W547" i="63"/>
  <c r="AD548" i="63"/>
  <c r="W556" i="63"/>
  <c r="X562" i="63"/>
  <c r="AD565" i="63"/>
  <c r="W568" i="63"/>
  <c r="W571" i="63"/>
  <c r="X573" i="63"/>
  <c r="AA573" i="63" s="1"/>
  <c r="X580" i="63"/>
  <c r="AA580" i="63" s="1"/>
  <c r="W580" i="63"/>
  <c r="W585" i="63"/>
  <c r="AD588" i="63"/>
  <c r="AD593" i="63"/>
  <c r="AD596" i="63"/>
  <c r="X607" i="63"/>
  <c r="AA607" i="63" s="1"/>
  <c r="AD612" i="63"/>
  <c r="AD615" i="63"/>
  <c r="AD624" i="63"/>
  <c r="W628" i="63"/>
  <c r="AE431" i="63"/>
  <c r="AE447" i="63"/>
  <c r="AE463" i="63"/>
  <c r="AE479" i="63"/>
  <c r="AE495" i="63"/>
  <c r="AE527" i="63"/>
  <c r="AE543" i="63"/>
  <c r="AA520" i="63"/>
  <c r="X552" i="63"/>
  <c r="AA552" i="63" s="1"/>
  <c r="W557" i="63"/>
  <c r="W569" i="63"/>
  <c r="X572" i="63"/>
  <c r="AA572" i="63" s="1"/>
  <c r="X600" i="63"/>
  <c r="AA600" i="63" s="1"/>
  <c r="W600" i="63"/>
  <c r="X605" i="63"/>
  <c r="AA605" i="63" s="1"/>
  <c r="X621" i="63"/>
  <c r="AA621" i="63" s="1"/>
  <c r="AE504" i="63"/>
  <c r="AE512" i="63"/>
  <c r="AE520" i="63"/>
  <c r="AE526" i="63"/>
  <c r="AE536" i="63"/>
  <c r="AE542" i="63"/>
  <c r="AE552" i="63"/>
  <c r="AE566" i="63"/>
  <c r="AE597" i="63"/>
  <c r="AA496" i="63"/>
  <c r="AD505" i="63"/>
  <c r="AD519" i="63"/>
  <c r="W520" i="63"/>
  <c r="AD521" i="63"/>
  <c r="X532" i="63"/>
  <c r="AA532" i="63" s="1"/>
  <c r="X544" i="63"/>
  <c r="AA544" i="63" s="1"/>
  <c r="W549" i="63"/>
  <c r="AD550" i="63"/>
  <c r="AD551" i="63"/>
  <c r="W552" i="63"/>
  <c r="AD553" i="63"/>
  <c r="AD556" i="63"/>
  <c r="X557" i="63"/>
  <c r="AA557" i="63" s="1"/>
  <c r="W561" i="63"/>
  <c r="X564" i="63"/>
  <c r="AA564" i="63" s="1"/>
  <c r="AD568" i="63"/>
  <c r="X569" i="63"/>
  <c r="AA569" i="63" s="1"/>
  <c r="W570" i="63"/>
  <c r="AD571" i="63"/>
  <c r="W572" i="63"/>
  <c r="AD573" i="63"/>
  <c r="X576" i="63"/>
  <c r="AA576" i="63" s="1"/>
  <c r="W581" i="63"/>
  <c r="AD582" i="63"/>
  <c r="X594" i="63"/>
  <c r="AA594" i="63" s="1"/>
  <c r="AD595" i="63"/>
  <c r="AD598" i="63"/>
  <c r="AD606" i="63"/>
  <c r="AD611" i="63"/>
  <c r="AD614" i="63"/>
  <c r="AD618" i="63"/>
  <c r="W621" i="63"/>
  <c r="AD622" i="63"/>
  <c r="X625" i="63"/>
  <c r="AA625" i="63" s="1"/>
  <c r="AD625" i="63"/>
  <c r="AE419" i="63"/>
  <c r="AE420" i="63"/>
  <c r="AE427" i="63"/>
  <c r="AE428" i="63"/>
  <c r="AE435" i="63"/>
  <c r="AE436" i="63"/>
  <c r="AE443" i="63"/>
  <c r="AE444" i="63"/>
  <c r="AE451" i="63"/>
  <c r="AE452" i="63"/>
  <c r="AE459" i="63"/>
  <c r="AE460" i="63"/>
  <c r="AE467" i="63"/>
  <c r="AE468" i="63"/>
  <c r="AE475" i="63"/>
  <c r="AE476" i="63"/>
  <c r="AE483" i="63"/>
  <c r="AE484" i="63"/>
  <c r="AE491" i="63"/>
  <c r="AE492" i="63"/>
  <c r="AE503" i="63"/>
  <c r="AE511" i="63"/>
  <c r="AE519" i="63"/>
  <c r="AE535" i="63"/>
  <c r="AE558" i="63"/>
  <c r="AE617" i="63"/>
  <c r="AE559" i="63"/>
  <c r="AE560" i="63"/>
  <c r="AE567" i="63"/>
  <c r="AE568" i="63"/>
  <c r="AE575" i="63"/>
  <c r="AE576" i="63"/>
  <c r="AE586" i="63"/>
  <c r="AE587" i="63"/>
  <c r="AE598" i="63"/>
  <c r="AE599" i="63"/>
  <c r="AE618" i="63"/>
  <c r="AE619" i="63"/>
  <c r="X373" i="63"/>
  <c r="AA373" i="63" s="1"/>
  <c r="X374" i="63"/>
  <c r="AA374" i="63" s="1"/>
  <c r="X375" i="63"/>
  <c r="AA375" i="63" s="1"/>
  <c r="X353" i="63"/>
  <c r="AA353" i="63" s="1"/>
  <c r="X354" i="63"/>
  <c r="AA354" i="63" s="1"/>
  <c r="X340" i="63"/>
  <c r="AA340" i="63" s="1"/>
  <c r="AE590" i="63"/>
  <c r="AE591" i="63"/>
  <c r="AE602" i="63"/>
  <c r="AE603" i="63"/>
  <c r="AE499" i="63"/>
  <c r="AE500" i="63"/>
  <c r="AE507" i="63"/>
  <c r="AE508" i="63"/>
  <c r="AE515" i="63"/>
  <c r="AE516" i="63"/>
  <c r="AE523" i="63"/>
  <c r="AE524" i="63"/>
  <c r="AE531" i="63"/>
  <c r="AE532" i="63"/>
  <c r="AE539" i="63"/>
  <c r="AE540" i="63"/>
  <c r="AE547" i="63"/>
  <c r="AE548" i="63"/>
  <c r="AE555" i="63"/>
  <c r="AE556" i="63"/>
  <c r="AE563" i="63"/>
  <c r="AE564" i="63"/>
  <c r="AE571" i="63"/>
  <c r="AE572" i="63"/>
  <c r="AE579" i="63"/>
  <c r="AE584" i="63"/>
  <c r="AE596" i="63"/>
  <c r="AE606" i="63"/>
  <c r="AE607" i="63"/>
  <c r="AE616" i="63"/>
  <c r="AE623" i="63"/>
  <c r="AE628" i="63"/>
  <c r="W340" i="63"/>
  <c r="W354" i="63"/>
  <c r="W353" i="63"/>
  <c r="W375" i="63"/>
  <c r="W374" i="63"/>
  <c r="W373" i="63"/>
  <c r="AA298" i="63"/>
  <c r="AA306" i="63"/>
  <c r="X537" i="63"/>
  <c r="AA537" i="63" s="1"/>
  <c r="W537" i="63"/>
  <c r="X599" i="63"/>
  <c r="AA599" i="63" s="1"/>
  <c r="W599" i="63"/>
  <c r="X602" i="63"/>
  <c r="AA602" i="63" s="1"/>
  <c r="W602" i="63"/>
  <c r="X614" i="63"/>
  <c r="AA614" i="63" s="1"/>
  <c r="W614" i="63"/>
  <c r="W615" i="63"/>
  <c r="X615" i="63"/>
  <c r="AA615" i="63" s="1"/>
  <c r="W292" i="63"/>
  <c r="W304" i="63"/>
  <c r="W344" i="63"/>
  <c r="X493" i="63"/>
  <c r="AA493" i="63" s="1"/>
  <c r="W493" i="63"/>
  <c r="W558" i="63"/>
  <c r="X558" i="63"/>
  <c r="AA558" i="63" s="1"/>
  <c r="W296" i="63"/>
  <c r="W316" i="63"/>
  <c r="W324" i="63"/>
  <c r="W328" i="63"/>
  <c r="W357" i="63"/>
  <c r="X358" i="63"/>
  <c r="AA358" i="63" s="1"/>
  <c r="W361" i="63"/>
  <c r="X362" i="63"/>
  <c r="AA362" i="63" s="1"/>
  <c r="W365" i="63"/>
  <c r="X366" i="63"/>
  <c r="AA366" i="63" s="1"/>
  <c r="W367" i="63"/>
  <c r="W369" i="63"/>
  <c r="W378" i="63"/>
  <c r="X379" i="63"/>
  <c r="AA379" i="63" s="1"/>
  <c r="W382" i="63"/>
  <c r="X391" i="63"/>
  <c r="AA391" i="63" s="1"/>
  <c r="W392" i="63"/>
  <c r="W394" i="63"/>
  <c r="W398" i="63"/>
  <c r="AA399" i="63"/>
  <c r="W402" i="63"/>
  <c r="X407" i="63"/>
  <c r="AA407" i="63" s="1"/>
  <c r="W408" i="63"/>
  <c r="W410" i="63"/>
  <c r="AA437" i="63"/>
  <c r="X492" i="63"/>
  <c r="AA492" i="63" s="1"/>
  <c r="W492" i="63"/>
  <c r="X501" i="63"/>
  <c r="AA501" i="63" s="1"/>
  <c r="W501" i="63"/>
  <c r="W534" i="63"/>
  <c r="X534" i="63"/>
  <c r="AA534" i="63" s="1"/>
  <c r="W536" i="63"/>
  <c r="W550" i="63"/>
  <c r="X550" i="63"/>
  <c r="AA550" i="63" s="1"/>
  <c r="W582" i="63"/>
  <c r="X582" i="63"/>
  <c r="AA582" i="63" s="1"/>
  <c r="X591" i="63"/>
  <c r="AA591" i="63" s="1"/>
  <c r="W591" i="63"/>
  <c r="W596" i="63"/>
  <c r="X596" i="63"/>
  <c r="AA596" i="63" s="1"/>
  <c r="W598" i="63"/>
  <c r="X613" i="63"/>
  <c r="AA613" i="63" s="1"/>
  <c r="W613" i="63"/>
  <c r="X284" i="63"/>
  <c r="AA284" i="63" s="1"/>
  <c r="W285" i="63"/>
  <c r="X288" i="63"/>
  <c r="AA288" i="63" s="1"/>
  <c r="W289" i="63"/>
  <c r="W293" i="63"/>
  <c r="W297" i="63"/>
  <c r="X300" i="63"/>
  <c r="AA300" i="63" s="1"/>
  <c r="W301" i="63"/>
  <c r="W305" i="63"/>
  <c r="AA308" i="63"/>
  <c r="W309" i="63"/>
  <c r="X312" i="63"/>
  <c r="AA312" i="63" s="1"/>
  <c r="W313" i="63"/>
  <c r="W317" i="63"/>
  <c r="X320" i="63"/>
  <c r="AA320" i="63" s="1"/>
  <c r="W321" i="63"/>
  <c r="W325" i="63"/>
  <c r="W329" i="63"/>
  <c r="X332" i="63"/>
  <c r="AA332" i="63" s="1"/>
  <c r="W333" i="63"/>
  <c r="X336" i="63"/>
  <c r="AA336" i="63" s="1"/>
  <c r="W337" i="63"/>
  <c r="W341" i="63"/>
  <c r="W345" i="63"/>
  <c r="W358" i="63"/>
  <c r="W362" i="63"/>
  <c r="W366" i="63"/>
  <c r="X367" i="63"/>
  <c r="AA367" i="63" s="1"/>
  <c r="X390" i="63"/>
  <c r="AA390" i="63" s="1"/>
  <c r="W391" i="63"/>
  <c r="X392" i="63"/>
  <c r="AA392" i="63" s="1"/>
  <c r="X406" i="63"/>
  <c r="AA406" i="63" s="1"/>
  <c r="W407" i="63"/>
  <c r="X408" i="63"/>
  <c r="AA408" i="63" s="1"/>
  <c r="X423" i="63"/>
  <c r="AA423" i="63" s="1"/>
  <c r="W423" i="63"/>
  <c r="X427" i="63"/>
  <c r="AA427" i="63" s="1"/>
  <c r="W427" i="63"/>
  <c r="X431" i="63"/>
  <c r="AA431" i="63" s="1"/>
  <c r="W431" i="63"/>
  <c r="X435" i="63"/>
  <c r="AA435" i="63" s="1"/>
  <c r="W435" i="63"/>
  <c r="X439" i="63"/>
  <c r="AA439" i="63" s="1"/>
  <c r="W439" i="63"/>
  <c r="X443" i="63"/>
  <c r="AA443" i="63" s="1"/>
  <c r="W443" i="63"/>
  <c r="X447" i="63"/>
  <c r="W447" i="63"/>
  <c r="X455" i="63"/>
  <c r="AA455" i="63" s="1"/>
  <c r="W455" i="63"/>
  <c r="X459" i="63"/>
  <c r="AA459" i="63" s="1"/>
  <c r="W459" i="63"/>
  <c r="X463" i="63"/>
  <c r="AA463" i="63" s="1"/>
  <c r="W463" i="63"/>
  <c r="X467" i="63"/>
  <c r="AA467" i="63" s="1"/>
  <c r="W467" i="63"/>
  <c r="X471" i="63"/>
  <c r="AA471" i="63" s="1"/>
  <c r="W471" i="63"/>
  <c r="X475" i="63"/>
  <c r="AA475" i="63" s="1"/>
  <c r="W475" i="63"/>
  <c r="X479" i="63"/>
  <c r="AA479" i="63" s="1"/>
  <c r="W479" i="63"/>
  <c r="X483" i="63"/>
  <c r="AA483" i="63" s="1"/>
  <c r="W483" i="63"/>
  <c r="X489" i="63"/>
  <c r="AA489" i="63" s="1"/>
  <c r="W489" i="63"/>
  <c r="W490" i="63"/>
  <c r="X490" i="63"/>
  <c r="AA490" i="63" s="1"/>
  <c r="X500" i="63"/>
  <c r="AA500" i="63" s="1"/>
  <c r="W500" i="63"/>
  <c r="X516" i="63"/>
  <c r="AA516" i="63" s="1"/>
  <c r="W516" i="63"/>
  <c r="X525" i="63"/>
  <c r="AA525" i="63" s="1"/>
  <c r="W525" i="63"/>
  <c r="W574" i="63"/>
  <c r="X574" i="63"/>
  <c r="AA574" i="63" s="1"/>
  <c r="X590" i="63"/>
  <c r="AA590" i="63" s="1"/>
  <c r="W590" i="63"/>
  <c r="W623" i="63"/>
  <c r="X623" i="63"/>
  <c r="AA623" i="63" s="1"/>
  <c r="W510" i="63"/>
  <c r="X510" i="63"/>
  <c r="AA510" i="63" s="1"/>
  <c r="W355" i="63"/>
  <c r="W359" i="63"/>
  <c r="W363" i="63"/>
  <c r="X370" i="63"/>
  <c r="AA370" i="63" s="1"/>
  <c r="W371" i="63"/>
  <c r="X383" i="63"/>
  <c r="AA383" i="63" s="1"/>
  <c r="X387" i="63"/>
  <c r="AA387" i="63" s="1"/>
  <c r="W388" i="63"/>
  <c r="X395" i="63"/>
  <c r="AA395" i="63" s="1"/>
  <c r="W396" i="63"/>
  <c r="W400" i="63"/>
  <c r="X403" i="63"/>
  <c r="AA403" i="63" s="1"/>
  <c r="W404" i="63"/>
  <c r="X411" i="63"/>
  <c r="AA411" i="63" s="1"/>
  <c r="W412" i="63"/>
  <c r="X517" i="63"/>
  <c r="AA517" i="63" s="1"/>
  <c r="W517" i="63"/>
  <c r="X426" i="63"/>
  <c r="AA426" i="63" s="1"/>
  <c r="W426" i="63"/>
  <c r="X430" i="63"/>
  <c r="AA430" i="63" s="1"/>
  <c r="W430" i="63"/>
  <c r="X434" i="63"/>
  <c r="AA434" i="63" s="1"/>
  <c r="W434" i="63"/>
  <c r="X438" i="63"/>
  <c r="AA438" i="63" s="1"/>
  <c r="W438" i="63"/>
  <c r="X442" i="63"/>
  <c r="AA442" i="63" s="1"/>
  <c r="W442" i="63"/>
  <c r="X446" i="63"/>
  <c r="W446" i="63"/>
  <c r="X450" i="63"/>
  <c r="W450" i="63"/>
  <c r="X454" i="63"/>
  <c r="AA454" i="63" s="1"/>
  <c r="W454" i="63"/>
  <c r="X458" i="63"/>
  <c r="AA458" i="63" s="1"/>
  <c r="W458" i="63"/>
  <c r="X462" i="63"/>
  <c r="AA462" i="63" s="1"/>
  <c r="W462" i="63"/>
  <c r="X466" i="63"/>
  <c r="AA466" i="63" s="1"/>
  <c r="W466" i="63"/>
  <c r="X470" i="63"/>
  <c r="AA470" i="63" s="1"/>
  <c r="W470" i="63"/>
  <c r="X474" i="63"/>
  <c r="AA474" i="63" s="1"/>
  <c r="W474" i="63"/>
  <c r="X478" i="63"/>
  <c r="AA478" i="63" s="1"/>
  <c r="W478" i="63"/>
  <c r="X482" i="63"/>
  <c r="AA482" i="63" s="1"/>
  <c r="W482" i="63"/>
  <c r="W486" i="63"/>
  <c r="X486" i="63"/>
  <c r="AA486" i="63" s="1"/>
  <c r="W488" i="63"/>
  <c r="X513" i="63"/>
  <c r="AA513" i="63" s="1"/>
  <c r="W513" i="63"/>
  <c r="W514" i="63"/>
  <c r="X514" i="63"/>
  <c r="AA514" i="63" s="1"/>
  <c r="X524" i="63"/>
  <c r="AA524" i="63" s="1"/>
  <c r="W524" i="63"/>
  <c r="AA538" i="63"/>
  <c r="AA562" i="63"/>
  <c r="W566" i="63"/>
  <c r="X566" i="63"/>
  <c r="AA566" i="63" s="1"/>
  <c r="X617" i="63"/>
  <c r="AA617" i="63" s="1"/>
  <c r="W617" i="63"/>
  <c r="W413" i="63"/>
  <c r="X416" i="63"/>
  <c r="AA416" i="63" s="1"/>
  <c r="W417" i="63"/>
  <c r="X420" i="63"/>
  <c r="AA420" i="63" s="1"/>
  <c r="W421" i="63"/>
  <c r="X424" i="63"/>
  <c r="AA424" i="63" s="1"/>
  <c r="W425" i="63"/>
  <c r="X428" i="63"/>
  <c r="AA428" i="63" s="1"/>
  <c r="W429" i="63"/>
  <c r="X432" i="63"/>
  <c r="AA432" i="63" s="1"/>
  <c r="W433" i="63"/>
  <c r="X436" i="63"/>
  <c r="AA436" i="63" s="1"/>
  <c r="W437" i="63"/>
  <c r="X440" i="63"/>
  <c r="AA440" i="63" s="1"/>
  <c r="W441" i="63"/>
  <c r="X444" i="63"/>
  <c r="AA444" i="63" s="1"/>
  <c r="W445" i="63"/>
  <c r="X448" i="63"/>
  <c r="W449" i="63"/>
  <c r="W453" i="63"/>
  <c r="X456" i="63"/>
  <c r="AA456" i="63" s="1"/>
  <c r="W457" i="63"/>
  <c r="X460" i="63"/>
  <c r="AA460" i="63" s="1"/>
  <c r="W461" i="63"/>
  <c r="X464" i="63"/>
  <c r="AA464" i="63" s="1"/>
  <c r="W465" i="63"/>
  <c r="X468" i="63"/>
  <c r="AA468" i="63" s="1"/>
  <c r="W469" i="63"/>
  <c r="X472" i="63"/>
  <c r="AA472" i="63" s="1"/>
  <c r="W473" i="63"/>
  <c r="X476" i="63"/>
  <c r="AA476" i="63" s="1"/>
  <c r="W477" i="63"/>
  <c r="X480" i="63"/>
  <c r="AA480" i="63" s="1"/>
  <c r="W481" i="63"/>
  <c r="X484" i="63"/>
  <c r="AA484" i="63" s="1"/>
  <c r="W485" i="63"/>
  <c r="X505" i="63"/>
  <c r="AA505" i="63" s="1"/>
  <c r="W505" i="63"/>
  <c r="X529" i="63"/>
  <c r="AA529" i="63" s="1"/>
  <c r="W529" i="63"/>
  <c r="X541" i="63"/>
  <c r="AA541" i="63" s="1"/>
  <c r="W541" i="63"/>
  <c r="W611" i="63"/>
  <c r="X611" i="63"/>
  <c r="AA611" i="63" s="1"/>
  <c r="X629" i="63"/>
  <c r="AA629" i="63" s="1"/>
  <c r="W629" i="63"/>
  <c r="X497" i="63"/>
  <c r="AA497" i="63" s="1"/>
  <c r="W497" i="63"/>
  <c r="X509" i="63"/>
  <c r="AA509" i="63" s="1"/>
  <c r="W509" i="63"/>
  <c r="X521" i="63"/>
  <c r="AA521" i="63" s="1"/>
  <c r="W521" i="63"/>
  <c r="X533" i="63"/>
  <c r="AA533" i="63" s="1"/>
  <c r="W533" i="63"/>
  <c r="AA560" i="63"/>
  <c r="X618" i="63"/>
  <c r="AA618" i="63" s="1"/>
  <c r="W618" i="63"/>
  <c r="X626" i="63"/>
  <c r="AA626" i="63" s="1"/>
  <c r="W626" i="63"/>
  <c r="W627" i="63"/>
  <c r="X627" i="63"/>
  <c r="AA627" i="63" s="1"/>
  <c r="X606" i="63"/>
  <c r="AA606" i="63" s="1"/>
  <c r="W606" i="63"/>
  <c r="X587" i="63"/>
  <c r="AA587" i="63" s="1"/>
  <c r="W587" i="63"/>
  <c r="AA588" i="63"/>
  <c r="X595" i="63"/>
  <c r="AA595" i="63" s="1"/>
  <c r="W605" i="63"/>
  <c r="X610" i="63"/>
  <c r="AA610" i="63" s="1"/>
  <c r="W610" i="63"/>
  <c r="X622" i="63"/>
  <c r="AA622" i="63" s="1"/>
  <c r="W622" i="63"/>
  <c r="AH417" i="63" l="1"/>
  <c r="AH416" i="63"/>
  <c r="AH415" i="63"/>
  <c r="AH414" i="63"/>
  <c r="AH413" i="63"/>
  <c r="AH412" i="63"/>
  <c r="AH411" i="63"/>
  <c r="AH410" i="63"/>
  <c r="AH409" i="63"/>
  <c r="AH408" i="63"/>
  <c r="AH407" i="63"/>
  <c r="AH406" i="63"/>
  <c r="AH405" i="63"/>
  <c r="AH404" i="63"/>
  <c r="AH403" i="63"/>
  <c r="AH402" i="63"/>
  <c r="AH401" i="63"/>
  <c r="AH400" i="63"/>
  <c r="AH399" i="63"/>
  <c r="AH398" i="63"/>
  <c r="AH397" i="63"/>
  <c r="AH396" i="63"/>
  <c r="AH395" i="63"/>
  <c r="AH394" i="63"/>
  <c r="AH393" i="63"/>
  <c r="AH392" i="63"/>
  <c r="AH391" i="63"/>
  <c r="AH390" i="63"/>
  <c r="AH389" i="63"/>
  <c r="AH388" i="63"/>
  <c r="AH387" i="63"/>
  <c r="AH386" i="63"/>
  <c r="AH385" i="63"/>
  <c r="AH384" i="63"/>
  <c r="AH383" i="63"/>
  <c r="AH382" i="63"/>
  <c r="AH381" i="63"/>
  <c r="AH380" i="63"/>
  <c r="AH379" i="63"/>
  <c r="AH378" i="63"/>
  <c r="AH377" i="63"/>
  <c r="AH376" i="63"/>
  <c r="AH375" i="63"/>
  <c r="AH374" i="63"/>
  <c r="AH373" i="63"/>
  <c r="AH372" i="63"/>
  <c r="AH371" i="63"/>
  <c r="AH370" i="63"/>
  <c r="AH369" i="63"/>
  <c r="AH368" i="63"/>
  <c r="AH367" i="63"/>
  <c r="AH366" i="63"/>
  <c r="AH365" i="63"/>
  <c r="AH364" i="63"/>
  <c r="AH363" i="63"/>
  <c r="AH362" i="63"/>
  <c r="AH361" i="63"/>
  <c r="AH360" i="63"/>
  <c r="AH359" i="63"/>
  <c r="AH358" i="63"/>
  <c r="AH357" i="63"/>
  <c r="AH356" i="63"/>
  <c r="AH355" i="63"/>
  <c r="AH354" i="63"/>
  <c r="AH353" i="63"/>
  <c r="AH352" i="63"/>
  <c r="AH351" i="63"/>
  <c r="AH350" i="63"/>
  <c r="AH349" i="63"/>
  <c r="AH348" i="63"/>
  <c r="AH347" i="63"/>
  <c r="AH346" i="63"/>
  <c r="AH345" i="63"/>
  <c r="AH344" i="63"/>
  <c r="AH343" i="63"/>
  <c r="AH342" i="63"/>
  <c r="AH341" i="63"/>
  <c r="AH340" i="63"/>
  <c r="AH339" i="63"/>
  <c r="AH338" i="63"/>
  <c r="AH337" i="63"/>
  <c r="AH336" i="63"/>
  <c r="AH335" i="63"/>
  <c r="AH334" i="63"/>
  <c r="AH333" i="63"/>
  <c r="AH332" i="63"/>
  <c r="AH331" i="63"/>
  <c r="AH330" i="63"/>
  <c r="AH329" i="63"/>
  <c r="AH328" i="63"/>
  <c r="AH327" i="63"/>
  <c r="AH326" i="63"/>
  <c r="AH325" i="63"/>
  <c r="AH324" i="63"/>
  <c r="AH323" i="63"/>
  <c r="AH322" i="63"/>
  <c r="AH321" i="63"/>
  <c r="AH320" i="63"/>
  <c r="AH319" i="63"/>
  <c r="AH318" i="63"/>
  <c r="AH317" i="63"/>
  <c r="AH316" i="63"/>
  <c r="AH315" i="63"/>
  <c r="AH314" i="63"/>
  <c r="AH313" i="63"/>
  <c r="AH312" i="63"/>
  <c r="AH311" i="63"/>
  <c r="AH310" i="63"/>
  <c r="AH309" i="63"/>
  <c r="AH308" i="63"/>
  <c r="AH307" i="63"/>
  <c r="AH306" i="63"/>
  <c r="AH305" i="63"/>
  <c r="AH304" i="63"/>
  <c r="AH303" i="63"/>
  <c r="AH302" i="63"/>
  <c r="AH301" i="63"/>
  <c r="AH300" i="63"/>
  <c r="AH299" i="63"/>
  <c r="AH298" i="63"/>
  <c r="AH297" i="63"/>
  <c r="AH296" i="63"/>
  <c r="AH295" i="63"/>
  <c r="AH294" i="63"/>
  <c r="AH293" i="63"/>
  <c r="AH292" i="63"/>
  <c r="AH291" i="63"/>
  <c r="AH290" i="63"/>
  <c r="AH289" i="63"/>
  <c r="AH288" i="63"/>
  <c r="AH287" i="63"/>
  <c r="AH286" i="63"/>
  <c r="AH285" i="63"/>
  <c r="AH284" i="63"/>
  <c r="AH283" i="63"/>
  <c r="AH282" i="63"/>
  <c r="AH281" i="63"/>
  <c r="AH280" i="63"/>
  <c r="AH279" i="63"/>
  <c r="AH278" i="63"/>
  <c r="AH277" i="63"/>
  <c r="AH276" i="63"/>
  <c r="AH275" i="63"/>
  <c r="AH274" i="63"/>
  <c r="AH273" i="63"/>
  <c r="AH272" i="63"/>
  <c r="AH271" i="63"/>
  <c r="AH270" i="63"/>
  <c r="AH269" i="63"/>
  <c r="AH268" i="63"/>
  <c r="AH267" i="63"/>
  <c r="AH266" i="63"/>
  <c r="AH265" i="63"/>
  <c r="AH264" i="63"/>
  <c r="AH263" i="63"/>
  <c r="AH262" i="63"/>
  <c r="AH261" i="63"/>
  <c r="AH260" i="63"/>
  <c r="AH259" i="63"/>
  <c r="AH258" i="63"/>
  <c r="AH257" i="63"/>
  <c r="AH256" i="63"/>
  <c r="AH255" i="63"/>
  <c r="AH254" i="63"/>
  <c r="AH253" i="63"/>
  <c r="AH252" i="63"/>
  <c r="AH251" i="63"/>
  <c r="AH250" i="63"/>
  <c r="AH249" i="63"/>
  <c r="AH248" i="63"/>
  <c r="AH247" i="63"/>
  <c r="AH246" i="63"/>
  <c r="AH245" i="63"/>
  <c r="AH244" i="63"/>
  <c r="AH243" i="63"/>
  <c r="AH242" i="63"/>
  <c r="AH241" i="63"/>
  <c r="AH240" i="63"/>
  <c r="AH239" i="63"/>
  <c r="AH238" i="63"/>
  <c r="AH237" i="63"/>
  <c r="AH236" i="63"/>
  <c r="AH235" i="63"/>
  <c r="AH234" i="63"/>
  <c r="AH233" i="63"/>
  <c r="AH232" i="63"/>
  <c r="AH231" i="63"/>
  <c r="AH230" i="63"/>
  <c r="AH229" i="63"/>
  <c r="AH228" i="63"/>
  <c r="AH227" i="63"/>
  <c r="AH226" i="63"/>
  <c r="AH225" i="63"/>
  <c r="AH224" i="63"/>
  <c r="AH223" i="63"/>
  <c r="AH222" i="63"/>
  <c r="AH221" i="63"/>
  <c r="AH220" i="63"/>
  <c r="AH219" i="63"/>
  <c r="AH218" i="63"/>
  <c r="AH217" i="63"/>
  <c r="AH216" i="63"/>
  <c r="AH215" i="63"/>
  <c r="AH214" i="63"/>
  <c r="AH213" i="63"/>
  <c r="AH212" i="63"/>
  <c r="AH211" i="63"/>
  <c r="AH210" i="63"/>
  <c r="AH209" i="63"/>
  <c r="AH208" i="63"/>
  <c r="AH207" i="63"/>
  <c r="AH206" i="63"/>
  <c r="AH205" i="63"/>
  <c r="AH204" i="63"/>
  <c r="AH203" i="63"/>
  <c r="AH202" i="63"/>
  <c r="AH201" i="63"/>
  <c r="AH200" i="63"/>
  <c r="AH199" i="63"/>
  <c r="AH198" i="63"/>
  <c r="AH197" i="63"/>
  <c r="AH196" i="63"/>
  <c r="AH195" i="63"/>
  <c r="AH194" i="63"/>
  <c r="AH193" i="63"/>
  <c r="AH192" i="63"/>
  <c r="AH191" i="63"/>
  <c r="AH190" i="63"/>
  <c r="AH189" i="63"/>
  <c r="AH188" i="63"/>
  <c r="AH187" i="63"/>
  <c r="AH186" i="63"/>
  <c r="AH185" i="63"/>
  <c r="AH184" i="63"/>
  <c r="AH183" i="63"/>
  <c r="AH182" i="63"/>
  <c r="AH181" i="63"/>
  <c r="AH180" i="63"/>
  <c r="AH179" i="63"/>
  <c r="AH178" i="63"/>
  <c r="AH177" i="63"/>
  <c r="AH176" i="63"/>
  <c r="AH175" i="63"/>
  <c r="AH174" i="63"/>
  <c r="AH173" i="63"/>
  <c r="AH172" i="63"/>
  <c r="AH171" i="63"/>
  <c r="AH170" i="63"/>
  <c r="AH169" i="63"/>
  <c r="AH168" i="63"/>
  <c r="AH167" i="63"/>
  <c r="AH166" i="63"/>
  <c r="AH165" i="63"/>
  <c r="AH164" i="63"/>
  <c r="AH163" i="63"/>
  <c r="AH162" i="63"/>
  <c r="AH161" i="63"/>
  <c r="AH160" i="63"/>
  <c r="AH159" i="63"/>
  <c r="AH158" i="63"/>
  <c r="AH157" i="63"/>
  <c r="AH156" i="63"/>
  <c r="AH155" i="63"/>
  <c r="AH154" i="63"/>
  <c r="AH153" i="63"/>
  <c r="AH152" i="63"/>
  <c r="AH151" i="63"/>
  <c r="AH150" i="63"/>
  <c r="AH149" i="63"/>
  <c r="AH148" i="63"/>
  <c r="AH147" i="63"/>
  <c r="AH146" i="63"/>
  <c r="AH145" i="63"/>
  <c r="AH144" i="63"/>
  <c r="AH143" i="63"/>
  <c r="AH142" i="63"/>
  <c r="AH141" i="63"/>
  <c r="AH140" i="63"/>
  <c r="AH139" i="63"/>
  <c r="AH138" i="63"/>
  <c r="AH137" i="63"/>
  <c r="AH136" i="63"/>
  <c r="AH135" i="63"/>
  <c r="AH134" i="63"/>
  <c r="AH133" i="63"/>
  <c r="AH132" i="63"/>
  <c r="AH131" i="63"/>
  <c r="AH130" i="63"/>
  <c r="AH129" i="63"/>
  <c r="AH128" i="63"/>
  <c r="AH127" i="63"/>
  <c r="AH126" i="63"/>
  <c r="AH125" i="63"/>
  <c r="AH124" i="63"/>
  <c r="AH123" i="63"/>
  <c r="AH122" i="63"/>
  <c r="AH121" i="63"/>
  <c r="AH120" i="63"/>
  <c r="AH119" i="63"/>
  <c r="AH118" i="63"/>
  <c r="AH117" i="63"/>
  <c r="AH116" i="63"/>
  <c r="AH115" i="63"/>
  <c r="AH114" i="63"/>
  <c r="AH113" i="63"/>
  <c r="AH112" i="63"/>
  <c r="AH111" i="63"/>
  <c r="AH110" i="63"/>
  <c r="AH109" i="63"/>
  <c r="AH108" i="63"/>
  <c r="AH107" i="63"/>
  <c r="AH106" i="63"/>
  <c r="AH105" i="63"/>
  <c r="AH104" i="63"/>
  <c r="AH103" i="63"/>
  <c r="AH102" i="63"/>
  <c r="AH101" i="63"/>
  <c r="AH100" i="63"/>
  <c r="AH99" i="63"/>
  <c r="AH98" i="63"/>
  <c r="AH97" i="63"/>
  <c r="AH96" i="63"/>
  <c r="AH95" i="63"/>
  <c r="AH94" i="63"/>
  <c r="AH93" i="63"/>
  <c r="AH92" i="63"/>
  <c r="AH91" i="63"/>
  <c r="AH90" i="63"/>
  <c r="AH89" i="63"/>
  <c r="AH88" i="63"/>
  <c r="AH87" i="63"/>
  <c r="AH86" i="63"/>
  <c r="AH85" i="63"/>
  <c r="AH84" i="63"/>
  <c r="AH83" i="63"/>
  <c r="AH82" i="63"/>
  <c r="AH81" i="63"/>
  <c r="AH80" i="63"/>
  <c r="AH79" i="63"/>
  <c r="AH78" i="63"/>
  <c r="AH77" i="63"/>
  <c r="AH76" i="63"/>
  <c r="AH75" i="63"/>
  <c r="AH74" i="63"/>
  <c r="AH73" i="63"/>
  <c r="AH72" i="63"/>
  <c r="AH71" i="63"/>
  <c r="AH70" i="63"/>
  <c r="AH69" i="63"/>
  <c r="AH68" i="63"/>
  <c r="AH67" i="63"/>
  <c r="AH66" i="63"/>
  <c r="AH65" i="63"/>
  <c r="AH64" i="63"/>
  <c r="AH63" i="63"/>
  <c r="AH62" i="63"/>
  <c r="AH61" i="63"/>
  <c r="AH60" i="63"/>
  <c r="AH59" i="63"/>
  <c r="AH58" i="63"/>
  <c r="AH57" i="63"/>
  <c r="AH56" i="63"/>
  <c r="AH55" i="63"/>
  <c r="AH54" i="63"/>
  <c r="AH53" i="63"/>
  <c r="AH52" i="63"/>
  <c r="AH51" i="63"/>
  <c r="AH50" i="63"/>
  <c r="AH49" i="63"/>
  <c r="AH48" i="63"/>
  <c r="AH47" i="63"/>
  <c r="AH46" i="63"/>
  <c r="AH45" i="63"/>
  <c r="AH44" i="63"/>
  <c r="AH43" i="63"/>
  <c r="AH42" i="63"/>
  <c r="AH41" i="63"/>
  <c r="AH40" i="63"/>
  <c r="AH39" i="63"/>
  <c r="AH38" i="63"/>
  <c r="AH37" i="63"/>
  <c r="AH36" i="63"/>
  <c r="AH35" i="63"/>
  <c r="AH34" i="63"/>
  <c r="AH33" i="63"/>
  <c r="AH32" i="63"/>
  <c r="AH31" i="63"/>
  <c r="AH30" i="63"/>
  <c r="AH29" i="63"/>
  <c r="AH28" i="63"/>
  <c r="AH27" i="63"/>
  <c r="AH26" i="63"/>
  <c r="AH25" i="63"/>
  <c r="AH24" i="63"/>
  <c r="AH23" i="63"/>
  <c r="AH22" i="63"/>
  <c r="AH21" i="63"/>
  <c r="AH20" i="63"/>
  <c r="AH19" i="63"/>
  <c r="AH18" i="63"/>
  <c r="AH17" i="63"/>
  <c r="AH16" i="63"/>
  <c r="AH15" i="63"/>
  <c r="AH14" i="63"/>
  <c r="AH13" i="63"/>
  <c r="AH12" i="63"/>
  <c r="AH11" i="63"/>
  <c r="AH10" i="63"/>
  <c r="AH9" i="63"/>
  <c r="AH8" i="63"/>
  <c r="AC282" i="63"/>
  <c r="AC281" i="63"/>
  <c r="AC280" i="63"/>
  <c r="AC279" i="63"/>
  <c r="AC278" i="63"/>
  <c r="AC277" i="63"/>
  <c r="AC276" i="63"/>
  <c r="AC275" i="63"/>
  <c r="AC274" i="63"/>
  <c r="AC273" i="63"/>
  <c r="AC272" i="63"/>
  <c r="AC271" i="63"/>
  <c r="AC270" i="63"/>
  <c r="AC269" i="63"/>
  <c r="AC268" i="63"/>
  <c r="AC267" i="63"/>
  <c r="AC266" i="63"/>
  <c r="AC265" i="63"/>
  <c r="AC264" i="63"/>
  <c r="AC263" i="63"/>
  <c r="AC262" i="63"/>
  <c r="AC261" i="63"/>
  <c r="AC260" i="63"/>
  <c r="AC259" i="63"/>
  <c r="AC258" i="63"/>
  <c r="AC257" i="63"/>
  <c r="AC256" i="63"/>
  <c r="AC255" i="63"/>
  <c r="AC254" i="63"/>
  <c r="AC253" i="63"/>
  <c r="AC252" i="63"/>
  <c r="AC251" i="63"/>
  <c r="AC250" i="63"/>
  <c r="AC249" i="63"/>
  <c r="AC248" i="63"/>
  <c r="AC247" i="63"/>
  <c r="AC246" i="63"/>
  <c r="AC245" i="63"/>
  <c r="AC244" i="63"/>
  <c r="AC243" i="63"/>
  <c r="AC242" i="63"/>
  <c r="AC241" i="63"/>
  <c r="AC240" i="63"/>
  <c r="AC239" i="63"/>
  <c r="AC238" i="63"/>
  <c r="AC237" i="63"/>
  <c r="AC236" i="63"/>
  <c r="AC235" i="63"/>
  <c r="AC234" i="63"/>
  <c r="AC233" i="63"/>
  <c r="AC232" i="63"/>
  <c r="AC231" i="63"/>
  <c r="AC230" i="63"/>
  <c r="AC229" i="63"/>
  <c r="AC228" i="63"/>
  <c r="AC227" i="63"/>
  <c r="AC226" i="63"/>
  <c r="AC225" i="63"/>
  <c r="AC224" i="63"/>
  <c r="AC223" i="63"/>
  <c r="AC222" i="63"/>
  <c r="AC221" i="63"/>
  <c r="AC220" i="63"/>
  <c r="AC219" i="63"/>
  <c r="AC218" i="63"/>
  <c r="AC217" i="63"/>
  <c r="AC216" i="63"/>
  <c r="AC215" i="63"/>
  <c r="AC214" i="63"/>
  <c r="AC213" i="63"/>
  <c r="AC212" i="63"/>
  <c r="AC211" i="63"/>
  <c r="AC210" i="63"/>
  <c r="AC209" i="63"/>
  <c r="AC208" i="63"/>
  <c r="AC207" i="63"/>
  <c r="AC206" i="63"/>
  <c r="AC205" i="63"/>
  <c r="AC204" i="63"/>
  <c r="AC203" i="63"/>
  <c r="AC202" i="63"/>
  <c r="AC201" i="63"/>
  <c r="AC200" i="63"/>
  <c r="AC199" i="63"/>
  <c r="AC198" i="63"/>
  <c r="AC197" i="63"/>
  <c r="AC196" i="63"/>
  <c r="AC195" i="63"/>
  <c r="AC194" i="63"/>
  <c r="AC193" i="63"/>
  <c r="AC192" i="63"/>
  <c r="AC191" i="63"/>
  <c r="AC190" i="63"/>
  <c r="AC189" i="63"/>
  <c r="AC188" i="63"/>
  <c r="AC187" i="63"/>
  <c r="AC186" i="63"/>
  <c r="AC185" i="63"/>
  <c r="AC184" i="63"/>
  <c r="AC183" i="63"/>
  <c r="AC182" i="63"/>
  <c r="AC181" i="63"/>
  <c r="AC180" i="63"/>
  <c r="AC179" i="63"/>
  <c r="AC178" i="63"/>
  <c r="AC177" i="63"/>
  <c r="AC176" i="63"/>
  <c r="AC175" i="63"/>
  <c r="AC174" i="63"/>
  <c r="AC173" i="63"/>
  <c r="AC172" i="63"/>
  <c r="AC171" i="63"/>
  <c r="AC170" i="63"/>
  <c r="AC169" i="63"/>
  <c r="AC168" i="63"/>
  <c r="AC167" i="63"/>
  <c r="AC166" i="63"/>
  <c r="AC165" i="63"/>
  <c r="AC164" i="63"/>
  <c r="AC163" i="63"/>
  <c r="AC162" i="63"/>
  <c r="AC161" i="63"/>
  <c r="AC160" i="63"/>
  <c r="AC159" i="63"/>
  <c r="AC158" i="63"/>
  <c r="AC157" i="63"/>
  <c r="AC156" i="63"/>
  <c r="AC155" i="63"/>
  <c r="AC154" i="63"/>
  <c r="AC153" i="63"/>
  <c r="AC152" i="63"/>
  <c r="AC151" i="63"/>
  <c r="AC150" i="63"/>
  <c r="AC149" i="63"/>
  <c r="AC148" i="63"/>
  <c r="AC147" i="63"/>
  <c r="AC146" i="63"/>
  <c r="AC145" i="63"/>
  <c r="AC144" i="63"/>
  <c r="AC143" i="63"/>
  <c r="AC142" i="63"/>
  <c r="AC141" i="63"/>
  <c r="AC140" i="63"/>
  <c r="AC139" i="63"/>
  <c r="AC138" i="63"/>
  <c r="AC137" i="63"/>
  <c r="AC136" i="63"/>
  <c r="AC135" i="63"/>
  <c r="AC134" i="63"/>
  <c r="AC133" i="63"/>
  <c r="AC132" i="63"/>
  <c r="AC131" i="63"/>
  <c r="AC130" i="63"/>
  <c r="AC129" i="63"/>
  <c r="AC128" i="63"/>
  <c r="AC127" i="63"/>
  <c r="AC126" i="63"/>
  <c r="AC125" i="63"/>
  <c r="AC124" i="63"/>
  <c r="AC123" i="63"/>
  <c r="AC122" i="63"/>
  <c r="AC121" i="63"/>
  <c r="AC120" i="63"/>
  <c r="AC119" i="63"/>
  <c r="AC118" i="63"/>
  <c r="AC117" i="63"/>
  <c r="AC116" i="63"/>
  <c r="AC115" i="63"/>
  <c r="AC114" i="63"/>
  <c r="AC113" i="63"/>
  <c r="AC112" i="63"/>
  <c r="AC111" i="63"/>
  <c r="AC110" i="63"/>
  <c r="AC109" i="63"/>
  <c r="AC108" i="63"/>
  <c r="AC107" i="63"/>
  <c r="AC106" i="63"/>
  <c r="AC105" i="63"/>
  <c r="AC104" i="63"/>
  <c r="AC103" i="63"/>
  <c r="AC102" i="63"/>
  <c r="AC101" i="63"/>
  <c r="AC100" i="63"/>
  <c r="AC99" i="63"/>
  <c r="AC98" i="63"/>
  <c r="AC97" i="63"/>
  <c r="AC96" i="63"/>
  <c r="AC95" i="63"/>
  <c r="AC94" i="63"/>
  <c r="AC93" i="63"/>
  <c r="AC92" i="63"/>
  <c r="AC91" i="63"/>
  <c r="AC90" i="63"/>
  <c r="AC89" i="63"/>
  <c r="AC88" i="63"/>
  <c r="AC87" i="63"/>
  <c r="AC86" i="63"/>
  <c r="AC85" i="63"/>
  <c r="AC84" i="63"/>
  <c r="AC83" i="63"/>
  <c r="AC82" i="63"/>
  <c r="AC81" i="63"/>
  <c r="AC80" i="63"/>
  <c r="AC79" i="63"/>
  <c r="AC78" i="63"/>
  <c r="AC77" i="63"/>
  <c r="AC76" i="63"/>
  <c r="AC75" i="63"/>
  <c r="AC74" i="63"/>
  <c r="AC73" i="63"/>
  <c r="AC72" i="63"/>
  <c r="AC71" i="63"/>
  <c r="AC70" i="63"/>
  <c r="AC69" i="63"/>
  <c r="AC68" i="63"/>
  <c r="AC67" i="63"/>
  <c r="AC66" i="63"/>
  <c r="AC65" i="63"/>
  <c r="AC64" i="63"/>
  <c r="AC63" i="63"/>
  <c r="AC62" i="63"/>
  <c r="AC61" i="63"/>
  <c r="AC60" i="63"/>
  <c r="AC59" i="63"/>
  <c r="AC58" i="63"/>
  <c r="AC57" i="63"/>
  <c r="AC56" i="63"/>
  <c r="AC55" i="63"/>
  <c r="AC54" i="63"/>
  <c r="AC53" i="63"/>
  <c r="AC52" i="63"/>
  <c r="AC51" i="63"/>
  <c r="AC50" i="63"/>
  <c r="AC49" i="63"/>
  <c r="AC48" i="63"/>
  <c r="AC47" i="63"/>
  <c r="AC46" i="63"/>
  <c r="AC45" i="63"/>
  <c r="AC44" i="63"/>
  <c r="AC43" i="63"/>
  <c r="AC42" i="63"/>
  <c r="AC41" i="63"/>
  <c r="AC40" i="63"/>
  <c r="AC39" i="63"/>
  <c r="AC38" i="63"/>
  <c r="AC37" i="63"/>
  <c r="AC36" i="63"/>
  <c r="AC35" i="63"/>
  <c r="AC34" i="63"/>
  <c r="AC33" i="63"/>
  <c r="AC32" i="63"/>
  <c r="AC31" i="63"/>
  <c r="AC30" i="63"/>
  <c r="AC29" i="63"/>
  <c r="AC28" i="63"/>
  <c r="AC27" i="63"/>
  <c r="AC26" i="63"/>
  <c r="AC25" i="63"/>
  <c r="AC24" i="63"/>
  <c r="AC23" i="63"/>
  <c r="AC22" i="63"/>
  <c r="AC21" i="63"/>
  <c r="AC20" i="63"/>
  <c r="AC19" i="63"/>
  <c r="AC18" i="63"/>
  <c r="AC17" i="63"/>
  <c r="AC16" i="63"/>
  <c r="AC15" i="63"/>
  <c r="AC14" i="63"/>
  <c r="AC13" i="63"/>
  <c r="AC12" i="63"/>
  <c r="AC11" i="63"/>
  <c r="AC10" i="63"/>
  <c r="AC9" i="63"/>
  <c r="AC8" i="63"/>
  <c r="AI283" i="63"/>
  <c r="AI282" i="63"/>
  <c r="E23" i="73" l="1"/>
  <c r="G1" i="73"/>
  <c r="E1" i="73" s="1"/>
  <c r="G2" i="73"/>
  <c r="E2" i="73" s="1"/>
  <c r="G5" i="73"/>
  <c r="E5" i="73" s="1"/>
  <c r="G4" i="73"/>
  <c r="E4" i="73" s="1"/>
  <c r="G3" i="73"/>
  <c r="E3" i="73" s="1"/>
  <c r="Q21" i="74"/>
  <c r="R21" i="74"/>
  <c r="H18" i="78"/>
  <c r="H17" i="78"/>
  <c r="H5" i="78"/>
  <c r="H16" i="78"/>
  <c r="H7" i="78"/>
  <c r="H6" i="78"/>
  <c r="H14" i="78"/>
  <c r="H12" i="78"/>
  <c r="H11" i="78"/>
  <c r="H13" i="78"/>
  <c r="H10" i="78"/>
  <c r="AG337" i="63"/>
  <c r="AF337" i="63"/>
  <c r="F13" i="78"/>
  <c r="G13" i="78" s="1"/>
  <c r="AE337" i="63" l="1"/>
  <c r="AF350" i="63"/>
  <c r="AG350" i="63"/>
  <c r="AE350" i="63" s="1"/>
  <c r="AF351" i="63"/>
  <c r="AG351" i="63"/>
  <c r="AF352" i="63"/>
  <c r="AG352" i="63"/>
  <c r="AF353" i="63"/>
  <c r="AG353" i="63"/>
  <c r="AF354" i="63"/>
  <c r="AG354" i="63"/>
  <c r="AE354" i="63" s="1"/>
  <c r="AF355" i="63"/>
  <c r="AG355" i="63"/>
  <c r="AF356" i="63"/>
  <c r="AG356" i="63"/>
  <c r="AF357" i="63"/>
  <c r="AG357" i="63"/>
  <c r="AF358" i="63"/>
  <c r="AG358" i="63"/>
  <c r="AE358" i="63" s="1"/>
  <c r="AF359" i="63"/>
  <c r="AG359" i="63"/>
  <c r="AF360" i="63"/>
  <c r="AG360" i="63"/>
  <c r="AF361" i="63"/>
  <c r="AG361" i="63"/>
  <c r="AF362" i="63"/>
  <c r="AG362" i="63"/>
  <c r="AE362" i="63" s="1"/>
  <c r="AF363" i="63"/>
  <c r="AG363" i="63"/>
  <c r="AF364" i="63"/>
  <c r="AG364" i="63"/>
  <c r="AF365" i="63"/>
  <c r="AG365" i="63"/>
  <c r="AF366" i="63"/>
  <c r="AG366" i="63"/>
  <c r="AE366" i="63" s="1"/>
  <c r="AF367" i="63"/>
  <c r="AG367" i="63"/>
  <c r="AF368" i="63"/>
  <c r="AG368" i="63"/>
  <c r="AF369" i="63"/>
  <c r="AG369" i="63"/>
  <c r="AF370" i="63"/>
  <c r="AG370" i="63"/>
  <c r="AE370" i="63" s="1"/>
  <c r="AF371" i="63"/>
  <c r="AG371" i="63"/>
  <c r="AF372" i="63"/>
  <c r="AG372" i="63"/>
  <c r="AF373" i="63"/>
  <c r="AG373" i="63"/>
  <c r="AF374" i="63"/>
  <c r="AG374" i="63"/>
  <c r="AE374" i="63" s="1"/>
  <c r="AF375" i="63"/>
  <c r="AG375" i="63"/>
  <c r="AF376" i="63"/>
  <c r="AG376" i="63"/>
  <c r="AF377" i="63"/>
  <c r="AG377" i="63"/>
  <c r="AF378" i="63"/>
  <c r="AG378" i="63"/>
  <c r="AE378" i="63" s="1"/>
  <c r="AF379" i="63"/>
  <c r="AG379" i="63"/>
  <c r="AF380" i="63"/>
  <c r="AG380" i="63"/>
  <c r="AF381" i="63"/>
  <c r="AG381" i="63"/>
  <c r="AF382" i="63"/>
  <c r="AG382" i="63"/>
  <c r="AE382" i="63" s="1"/>
  <c r="AF383" i="63"/>
  <c r="AG383" i="63"/>
  <c r="AF384" i="63"/>
  <c r="AG384" i="63"/>
  <c r="AF385" i="63"/>
  <c r="AG385" i="63"/>
  <c r="AF386" i="63"/>
  <c r="AG386" i="63"/>
  <c r="AE386" i="63" s="1"/>
  <c r="AF387" i="63"/>
  <c r="AG387" i="63"/>
  <c r="AF388" i="63"/>
  <c r="AG388" i="63"/>
  <c r="AF389" i="63"/>
  <c r="AG389" i="63"/>
  <c r="AF390" i="63"/>
  <c r="AG390" i="63"/>
  <c r="AE390" i="63" s="1"/>
  <c r="AF391" i="63"/>
  <c r="AG391" i="63"/>
  <c r="AF392" i="63"/>
  <c r="AG392" i="63"/>
  <c r="AF393" i="63"/>
  <c r="AG393" i="63"/>
  <c r="AF394" i="63"/>
  <c r="AG394" i="63"/>
  <c r="AE394" i="63" s="1"/>
  <c r="AF395" i="63"/>
  <c r="AG395" i="63"/>
  <c r="AF396" i="63"/>
  <c r="AG396" i="63"/>
  <c r="AF397" i="63"/>
  <c r="AG397" i="63"/>
  <c r="AF398" i="63"/>
  <c r="AG398" i="63"/>
  <c r="AE398" i="63" s="1"/>
  <c r="AF399" i="63"/>
  <c r="AG399" i="63"/>
  <c r="AF400" i="63"/>
  <c r="AG400" i="63"/>
  <c r="AF401" i="63"/>
  <c r="AG401" i="63"/>
  <c r="AF402" i="63"/>
  <c r="AG402" i="63"/>
  <c r="AE402" i="63" s="1"/>
  <c r="AF403" i="63"/>
  <c r="AG403" i="63"/>
  <c r="AF404" i="63"/>
  <c r="AG404" i="63"/>
  <c r="AE404" i="63" s="1"/>
  <c r="AF405" i="63"/>
  <c r="AG405" i="63"/>
  <c r="AF406" i="63"/>
  <c r="AG406" i="63"/>
  <c r="AE406" i="63" s="1"/>
  <c r="AF407" i="63"/>
  <c r="AG407" i="63"/>
  <c r="AF408" i="63"/>
  <c r="AG408" i="63"/>
  <c r="AF409" i="63"/>
  <c r="AG409" i="63"/>
  <c r="AF410" i="63"/>
  <c r="AG410" i="63"/>
  <c r="AE410" i="63" s="1"/>
  <c r="AF411" i="63"/>
  <c r="AG411" i="63"/>
  <c r="AF412" i="63"/>
  <c r="AG412" i="63"/>
  <c r="AF413" i="63"/>
  <c r="AG413" i="63"/>
  <c r="AF414" i="63"/>
  <c r="AG414" i="63"/>
  <c r="AE414" i="63" s="1"/>
  <c r="AF415" i="63"/>
  <c r="AG415" i="63"/>
  <c r="AF416" i="63"/>
  <c r="AG416" i="63"/>
  <c r="AF417" i="63"/>
  <c r="AG417" i="63"/>
  <c r="AE393" i="63" l="1"/>
  <c r="AE383" i="63"/>
  <c r="AE381" i="63"/>
  <c r="AE351" i="63"/>
  <c r="AE416" i="63"/>
  <c r="AE412" i="63"/>
  <c r="AE408" i="63"/>
  <c r="AE400" i="63"/>
  <c r="AE396" i="63"/>
  <c r="AE392" i="63"/>
  <c r="AE388" i="63"/>
  <c r="AE384" i="63"/>
  <c r="AE380" i="63"/>
  <c r="AE376" i="63"/>
  <c r="AE372" i="63"/>
  <c r="AE368" i="63"/>
  <c r="AE364" i="63"/>
  <c r="AE360" i="63"/>
  <c r="AE356" i="63"/>
  <c r="AE352" i="63"/>
  <c r="AE415" i="63"/>
  <c r="AE411" i="63"/>
  <c r="AE407" i="63"/>
  <c r="AE399" i="63"/>
  <c r="AE395" i="63"/>
  <c r="AE391" i="63"/>
  <c r="AE387" i="63"/>
  <c r="AE379" i="63"/>
  <c r="AE375" i="63"/>
  <c r="AE371" i="63"/>
  <c r="AE367" i="63"/>
  <c r="AE363" i="63"/>
  <c r="AE359" i="63"/>
  <c r="AE355" i="63"/>
  <c r="AE403" i="63"/>
  <c r="AE417" i="63"/>
  <c r="AE413" i="63"/>
  <c r="AE409" i="63"/>
  <c r="AE405" i="63"/>
  <c r="AE401" i="63"/>
  <c r="AE397" i="63"/>
  <c r="AE389" i="63"/>
  <c r="AE385" i="63"/>
  <c r="AE377" i="63"/>
  <c r="AE373" i="63"/>
  <c r="AE369" i="63"/>
  <c r="AE365" i="63"/>
  <c r="AE361" i="63"/>
  <c r="AE357" i="63"/>
  <c r="AE353" i="63"/>
  <c r="F19" i="78"/>
  <c r="G19" i="78" s="1"/>
  <c r="F15" i="78"/>
  <c r="G15" i="78" s="1"/>
  <c r="G9" i="78"/>
  <c r="F5" i="78"/>
  <c r="F12" i="78"/>
  <c r="G12" i="78" s="1"/>
  <c r="F14" i="78"/>
  <c r="G14" i="78" s="1"/>
  <c r="F7" i="78"/>
  <c r="G7" i="78" s="1"/>
  <c r="F18" i="78"/>
  <c r="G18" i="78" s="1"/>
  <c r="F17" i="78"/>
  <c r="G17" i="78" s="1"/>
  <c r="F16" i="78"/>
  <c r="G16" i="78" s="1"/>
  <c r="F11" i="78"/>
  <c r="G11" i="78" s="1"/>
  <c r="F6" i="78"/>
  <c r="G6" i="78" s="1"/>
  <c r="F10" i="78"/>
  <c r="G10" i="78" s="1"/>
  <c r="G5" i="78" l="1"/>
  <c r="D9" i="63"/>
  <c r="D282" i="63"/>
  <c r="D281" i="63"/>
  <c r="D280" i="63"/>
  <c r="D279" i="63"/>
  <c r="D278" i="63"/>
  <c r="D277" i="63"/>
  <c r="D276" i="63"/>
  <c r="D275" i="63"/>
  <c r="D274" i="63"/>
  <c r="D273" i="63"/>
  <c r="D272" i="63"/>
  <c r="D271" i="63"/>
  <c r="D270" i="63"/>
  <c r="D269" i="63"/>
  <c r="D268" i="63"/>
  <c r="D267" i="63"/>
  <c r="D266" i="63"/>
  <c r="D265" i="63"/>
  <c r="D264" i="63"/>
  <c r="D263" i="63"/>
  <c r="D262" i="63"/>
  <c r="D261" i="63"/>
  <c r="D260" i="63"/>
  <c r="D259" i="63"/>
  <c r="D258" i="63"/>
  <c r="D257" i="63"/>
  <c r="D256" i="63"/>
  <c r="D255" i="63"/>
  <c r="D254" i="63"/>
  <c r="D253" i="63"/>
  <c r="D252" i="63"/>
  <c r="D251" i="63"/>
  <c r="D250" i="63"/>
  <c r="D249" i="63"/>
  <c r="D248" i="63"/>
  <c r="D247" i="63"/>
  <c r="D246" i="63"/>
  <c r="D245" i="63"/>
  <c r="D244" i="63"/>
  <c r="D243" i="63"/>
  <c r="D242" i="63"/>
  <c r="D241" i="63"/>
  <c r="D240" i="63"/>
  <c r="D239" i="63"/>
  <c r="D238" i="63"/>
  <c r="D237" i="63"/>
  <c r="D236" i="63"/>
  <c r="D235" i="63"/>
  <c r="D234" i="63"/>
  <c r="D233" i="63"/>
  <c r="D232" i="63"/>
  <c r="D231" i="63"/>
  <c r="D230" i="63"/>
  <c r="D229" i="63"/>
  <c r="D228" i="63"/>
  <c r="D227" i="63"/>
  <c r="D226" i="63"/>
  <c r="D225" i="63"/>
  <c r="D224" i="63"/>
  <c r="D223" i="63"/>
  <c r="D222" i="63"/>
  <c r="D221" i="63"/>
  <c r="D220" i="63"/>
  <c r="D219" i="63"/>
  <c r="D218" i="63"/>
  <c r="D217" i="63"/>
  <c r="D216" i="63"/>
  <c r="D215" i="63"/>
  <c r="D214" i="63"/>
  <c r="D213" i="63"/>
  <c r="D212" i="63"/>
  <c r="D211" i="63"/>
  <c r="D210" i="63"/>
  <c r="D209" i="63"/>
  <c r="D208" i="63"/>
  <c r="D207" i="63"/>
  <c r="D206" i="63"/>
  <c r="D205" i="63"/>
  <c r="D204" i="63"/>
  <c r="D203" i="63"/>
  <c r="D202" i="63"/>
  <c r="D201" i="63"/>
  <c r="D200" i="63"/>
  <c r="D199" i="63"/>
  <c r="D198" i="63"/>
  <c r="D197" i="63"/>
  <c r="D196" i="63"/>
  <c r="D195" i="63"/>
  <c r="D194" i="63"/>
  <c r="D193" i="63"/>
  <c r="D192" i="63"/>
  <c r="D191" i="63"/>
  <c r="D190" i="63"/>
  <c r="D189" i="63"/>
  <c r="D188" i="63"/>
  <c r="D187" i="63"/>
  <c r="D186" i="63"/>
  <c r="D185" i="63"/>
  <c r="D184" i="63"/>
  <c r="D183" i="63"/>
  <c r="D182" i="63"/>
  <c r="D181" i="63"/>
  <c r="D180" i="63"/>
  <c r="D179" i="63"/>
  <c r="D178" i="63"/>
  <c r="D177" i="63"/>
  <c r="D176" i="63"/>
  <c r="D175" i="63"/>
  <c r="D174" i="63"/>
  <c r="D173" i="63"/>
  <c r="D172" i="63"/>
  <c r="D171" i="63"/>
  <c r="D170" i="63"/>
  <c r="D169" i="63"/>
  <c r="D168" i="63"/>
  <c r="D167" i="63"/>
  <c r="D166" i="63"/>
  <c r="D165" i="63"/>
  <c r="D164" i="63"/>
  <c r="D163" i="63"/>
  <c r="D162" i="63"/>
  <c r="D161" i="63"/>
  <c r="D160" i="63"/>
  <c r="D159" i="63"/>
  <c r="D158" i="63"/>
  <c r="D157" i="63"/>
  <c r="D156" i="63"/>
  <c r="D155" i="63"/>
  <c r="D154" i="63"/>
  <c r="D153" i="63"/>
  <c r="D152" i="63"/>
  <c r="D151" i="63"/>
  <c r="D150" i="63"/>
  <c r="D149" i="63"/>
  <c r="D148" i="63"/>
  <c r="D147" i="63"/>
  <c r="D146" i="63"/>
  <c r="D145" i="63"/>
  <c r="D144" i="63"/>
  <c r="D143" i="63"/>
  <c r="D142" i="63"/>
  <c r="D141" i="63"/>
  <c r="D140" i="63"/>
  <c r="D139" i="63"/>
  <c r="D138" i="63"/>
  <c r="D137" i="63"/>
  <c r="D136" i="63"/>
  <c r="D135" i="63"/>
  <c r="D134" i="63"/>
  <c r="D133" i="63"/>
  <c r="D132" i="63"/>
  <c r="D131" i="63"/>
  <c r="D130" i="63"/>
  <c r="D129" i="63"/>
  <c r="D128" i="63"/>
  <c r="D127" i="63"/>
  <c r="D126" i="63"/>
  <c r="D125" i="63"/>
  <c r="D124" i="63"/>
  <c r="D123" i="63"/>
  <c r="D122" i="63"/>
  <c r="D121" i="63"/>
  <c r="D120" i="63"/>
  <c r="D119" i="63"/>
  <c r="D118" i="63"/>
  <c r="D117" i="63"/>
  <c r="D116" i="63"/>
  <c r="D115" i="63"/>
  <c r="D114" i="63"/>
  <c r="D113" i="63"/>
  <c r="D112" i="63"/>
  <c r="D111" i="63"/>
  <c r="D110" i="63"/>
  <c r="D109" i="63"/>
  <c r="D108" i="63"/>
  <c r="D107" i="63"/>
  <c r="D106" i="63"/>
  <c r="D105" i="63"/>
  <c r="D104" i="63"/>
  <c r="D103" i="63"/>
  <c r="D102" i="63"/>
  <c r="D101" i="63"/>
  <c r="D100" i="63"/>
  <c r="D99" i="63"/>
  <c r="D98" i="63"/>
  <c r="D97" i="63"/>
  <c r="D96" i="63"/>
  <c r="D95" i="63"/>
  <c r="D94" i="63"/>
  <c r="D93" i="63"/>
  <c r="D92" i="63"/>
  <c r="D91" i="63"/>
  <c r="D90" i="63"/>
  <c r="D89" i="63"/>
  <c r="D88" i="63"/>
  <c r="D87" i="63"/>
  <c r="D86" i="63"/>
  <c r="D85" i="63"/>
  <c r="D84" i="63"/>
  <c r="D83" i="63"/>
  <c r="D82" i="63"/>
  <c r="D81" i="63"/>
  <c r="D80" i="63"/>
  <c r="D79" i="63"/>
  <c r="D78" i="63"/>
  <c r="D77" i="63"/>
  <c r="D76" i="63"/>
  <c r="D75" i="63"/>
  <c r="D74" i="63"/>
  <c r="D73" i="63"/>
  <c r="D72" i="63"/>
  <c r="D71" i="63"/>
  <c r="D70" i="63"/>
  <c r="D69" i="63"/>
  <c r="D68" i="63"/>
  <c r="D67" i="63"/>
  <c r="D66" i="63"/>
  <c r="D65" i="63"/>
  <c r="D64" i="63"/>
  <c r="D63" i="63"/>
  <c r="D62" i="63"/>
  <c r="D61" i="63"/>
  <c r="D60" i="63"/>
  <c r="D59" i="63"/>
  <c r="D58" i="63"/>
  <c r="D57" i="63"/>
  <c r="D56" i="63"/>
  <c r="D55" i="63"/>
  <c r="D54" i="63"/>
  <c r="D53" i="63"/>
  <c r="D52" i="63"/>
  <c r="D51" i="63"/>
  <c r="D50" i="63"/>
  <c r="D49" i="63"/>
  <c r="D48" i="63"/>
  <c r="D47" i="63"/>
  <c r="D46" i="63"/>
  <c r="D45" i="63"/>
  <c r="D44" i="63"/>
  <c r="D43" i="63"/>
  <c r="D42" i="63"/>
  <c r="D41" i="63"/>
  <c r="D40" i="63"/>
  <c r="D39" i="63"/>
  <c r="D38" i="63"/>
  <c r="D37" i="63"/>
  <c r="D36" i="63"/>
  <c r="D35" i="63"/>
  <c r="D34" i="63"/>
  <c r="D33" i="63"/>
  <c r="D32" i="63"/>
  <c r="D31" i="63"/>
  <c r="D30" i="63"/>
  <c r="D29" i="63"/>
  <c r="D28" i="63"/>
  <c r="D27" i="63"/>
  <c r="D26" i="63"/>
  <c r="D25" i="63"/>
  <c r="D24" i="63"/>
  <c r="D23" i="63"/>
  <c r="D22" i="63"/>
  <c r="D21" i="63"/>
  <c r="D20" i="63"/>
  <c r="D19" i="63"/>
  <c r="D18" i="63"/>
  <c r="D17" i="63"/>
  <c r="D16" i="63"/>
  <c r="D15" i="63"/>
  <c r="D14" i="63"/>
  <c r="D13" i="63"/>
  <c r="D12" i="63"/>
  <c r="D11" i="63"/>
  <c r="D10" i="63"/>
  <c r="AG235" i="63"/>
  <c r="AD412" i="63" l="1"/>
  <c r="AD385" i="63" l="1"/>
  <c r="AD397" i="63"/>
  <c r="AD401" i="63"/>
  <c r="AD415" i="63"/>
  <c r="AD287" i="63"/>
  <c r="AD291" i="63"/>
  <c r="AD295" i="63"/>
  <c r="AD299" i="63"/>
  <c r="AD303" i="63"/>
  <c r="AD307" i="63"/>
  <c r="AD323" i="63"/>
  <c r="AD331" i="63"/>
  <c r="AD339" i="63"/>
  <c r="AD383" i="63"/>
  <c r="AD343" i="63"/>
  <c r="AD391" i="63"/>
  <c r="AD417" i="63"/>
  <c r="AD407" i="63"/>
  <c r="AD298" i="63"/>
  <c r="AD338" i="63"/>
  <c r="AD342" i="63"/>
  <c r="AD362" i="63"/>
  <c r="AD370" i="63"/>
  <c r="AD410" i="63"/>
  <c r="AD402" i="63"/>
  <c r="AD288" i="63"/>
  <c r="AD308" i="63"/>
  <c r="AD316" i="63"/>
  <c r="AD324" i="63"/>
  <c r="AD328" i="63"/>
  <c r="AD348" i="63"/>
  <c r="AD352" i="63"/>
  <c r="AD364" i="63"/>
  <c r="AD304" i="63"/>
  <c r="AD355" i="63"/>
  <c r="AD367" i="63"/>
  <c r="AD386" i="63"/>
  <c r="AD394" i="63"/>
  <c r="AD311" i="63"/>
  <c r="AD374" i="63"/>
  <c r="AD382" i="63"/>
  <c r="AD292" i="63"/>
  <c r="AD300" i="63"/>
  <c r="AD301" i="63"/>
  <c r="AD309" i="63"/>
  <c r="AD313" i="63"/>
  <c r="AD320" i="63"/>
  <c r="AD329" i="63"/>
  <c r="AD332" i="63"/>
  <c r="AD346" i="63"/>
  <c r="AD349" i="63"/>
  <c r="AD326" i="63"/>
  <c r="AD330" i="63"/>
  <c r="AD333" i="63"/>
  <c r="AD344" i="63"/>
  <c r="AD347" i="63"/>
  <c r="AD365" i="63"/>
  <c r="AD373" i="63"/>
  <c r="AD377" i="63"/>
  <c r="AD409" i="63"/>
  <c r="AD399" i="63"/>
  <c r="AD336" i="63"/>
  <c r="AD356" i="63"/>
  <c r="AD368" i="63"/>
  <c r="AD380" i="63"/>
  <c r="AD388" i="63"/>
  <c r="AD315" i="63"/>
  <c r="AD327" i="63"/>
  <c r="AD314" i="63"/>
  <c r="AD317" i="63"/>
  <c r="AD322" i="63"/>
  <c r="AD325" i="63"/>
  <c r="AD340" i="63"/>
  <c r="AD351" i="63"/>
  <c r="AD357" i="63"/>
  <c r="AD359" i="63"/>
  <c r="AD378" i="63"/>
  <c r="AD400" i="63"/>
  <c r="AD404" i="63"/>
  <c r="AD408" i="63"/>
  <c r="AD285" i="63"/>
  <c r="AD293" i="63"/>
  <c r="AD297" i="63"/>
  <c r="AD306" i="63"/>
  <c r="AD310" i="63"/>
  <c r="AD312" i="63"/>
  <c r="AD335" i="63"/>
  <c r="AD361" i="63"/>
  <c r="AD414" i="63"/>
  <c r="AD290" i="63"/>
  <c r="AD294" i="63"/>
  <c r="AD296" i="63"/>
  <c r="AD319" i="63"/>
  <c r="AD341" i="63"/>
  <c r="AD345" i="63"/>
  <c r="AD354" i="63"/>
  <c r="AD358" i="63"/>
  <c r="AD360" i="63"/>
  <c r="AD376" i="63"/>
  <c r="AD384" i="63"/>
  <c r="AD390" i="63"/>
  <c r="AD396" i="63"/>
  <c r="AD406" i="63"/>
  <c r="AD416" i="63"/>
  <c r="AD286" i="63"/>
  <c r="AD289" i="63"/>
  <c r="AD302" i="63"/>
  <c r="AD305" i="63"/>
  <c r="AD318" i="63"/>
  <c r="AD321" i="63"/>
  <c r="AD334" i="63"/>
  <c r="AD337" i="63"/>
  <c r="AD350" i="63"/>
  <c r="AD353" i="63"/>
  <c r="AD366" i="63"/>
  <c r="AD369" i="63"/>
  <c r="AD372" i="63"/>
  <c r="AD375" i="63"/>
  <c r="AD389" i="63"/>
  <c r="AD392" i="63"/>
  <c r="AD393" i="63"/>
  <c r="AD398" i="63"/>
  <c r="AD405" i="63"/>
  <c r="AD381" i="63"/>
  <c r="AD413" i="63"/>
  <c r="AD363" i="63"/>
  <c r="AD371" i="63"/>
  <c r="AD379" i="63"/>
  <c r="AD387" i="63"/>
  <c r="AD395" i="63"/>
  <c r="AD403" i="63"/>
  <c r="AD411" i="63"/>
  <c r="AF342" i="63"/>
  <c r="AG342" i="63"/>
  <c r="AF283" i="63"/>
  <c r="AG283" i="63"/>
  <c r="AF284" i="63"/>
  <c r="AG284" i="63"/>
  <c r="AF285" i="63"/>
  <c r="AG285" i="63"/>
  <c r="AF286" i="63"/>
  <c r="AG286" i="63"/>
  <c r="AF287" i="63"/>
  <c r="AG287" i="63"/>
  <c r="AF288" i="63"/>
  <c r="AG288" i="63"/>
  <c r="AF289" i="63"/>
  <c r="AG289" i="63"/>
  <c r="AF290" i="63"/>
  <c r="AG290" i="63"/>
  <c r="AF291" i="63"/>
  <c r="AG291" i="63"/>
  <c r="AF292" i="63"/>
  <c r="AG292" i="63"/>
  <c r="AF293" i="63"/>
  <c r="AG293" i="63"/>
  <c r="AF294" i="63"/>
  <c r="AG294" i="63"/>
  <c r="AF295" i="63"/>
  <c r="AG295" i="63"/>
  <c r="AF296" i="63"/>
  <c r="AG296" i="63"/>
  <c r="AF297" i="63"/>
  <c r="AG297" i="63"/>
  <c r="AF298" i="63"/>
  <c r="AG298" i="63"/>
  <c r="AF299" i="63"/>
  <c r="AG299" i="63"/>
  <c r="AF300" i="63"/>
  <c r="AG300" i="63"/>
  <c r="AF301" i="63"/>
  <c r="AG301" i="63"/>
  <c r="AF302" i="63"/>
  <c r="AG302" i="63"/>
  <c r="AF303" i="63"/>
  <c r="AG303" i="63"/>
  <c r="AF304" i="63"/>
  <c r="AG304" i="63"/>
  <c r="AF305" i="63"/>
  <c r="AG305" i="63"/>
  <c r="AF306" i="63"/>
  <c r="AG306" i="63"/>
  <c r="AF307" i="63"/>
  <c r="AG307" i="63"/>
  <c r="AF308" i="63"/>
  <c r="AG308" i="63"/>
  <c r="AF309" i="63"/>
  <c r="AG309" i="63"/>
  <c r="AE309" i="63" s="1"/>
  <c r="AF310" i="63"/>
  <c r="AG310" i="63"/>
  <c r="AF311" i="63"/>
  <c r="AG311" i="63"/>
  <c r="AF312" i="63"/>
  <c r="AG312" i="63"/>
  <c r="AF313" i="63"/>
  <c r="AG313" i="63"/>
  <c r="AF314" i="63"/>
  <c r="AG314" i="63"/>
  <c r="AF315" i="63"/>
  <c r="AG315" i="63"/>
  <c r="AF316" i="63"/>
  <c r="AG316" i="63"/>
  <c r="AF317" i="63"/>
  <c r="AG317" i="63"/>
  <c r="AF318" i="63"/>
  <c r="AG318" i="63"/>
  <c r="AF319" i="63"/>
  <c r="AG319" i="63"/>
  <c r="AF320" i="63"/>
  <c r="AG320" i="63"/>
  <c r="AE320" i="63" s="1"/>
  <c r="AF321" i="63"/>
  <c r="AG321" i="63"/>
  <c r="AF322" i="63"/>
  <c r="AG322" i="63"/>
  <c r="AF323" i="63"/>
  <c r="AG323" i="63"/>
  <c r="AF324" i="63"/>
  <c r="AG324" i="63"/>
  <c r="AF325" i="63"/>
  <c r="AG325" i="63"/>
  <c r="AF326" i="63"/>
  <c r="AG326" i="63"/>
  <c r="AF327" i="63"/>
  <c r="AG327" i="63"/>
  <c r="AF328" i="63"/>
  <c r="AG328" i="63"/>
  <c r="AF329" i="63"/>
  <c r="AG329" i="63"/>
  <c r="AF330" i="63"/>
  <c r="AG330" i="63"/>
  <c r="AF331" i="63"/>
  <c r="AG331" i="63"/>
  <c r="AF332" i="63"/>
  <c r="AG332" i="63"/>
  <c r="AF333" i="63"/>
  <c r="AG333" i="63"/>
  <c r="AF334" i="63"/>
  <c r="AG334" i="63"/>
  <c r="AF335" i="63"/>
  <c r="AG335" i="63"/>
  <c r="AF336" i="63"/>
  <c r="AG336" i="63"/>
  <c r="AF338" i="63"/>
  <c r="AG338" i="63"/>
  <c r="AF339" i="63"/>
  <c r="AG339" i="63"/>
  <c r="AF340" i="63"/>
  <c r="AG340" i="63"/>
  <c r="AF341" i="63"/>
  <c r="AG341" i="63"/>
  <c r="AF343" i="63"/>
  <c r="AG343" i="63"/>
  <c r="AF344" i="63"/>
  <c r="AG344" i="63"/>
  <c r="AF345" i="63"/>
  <c r="AG345" i="63"/>
  <c r="AF346" i="63"/>
  <c r="AG346" i="63"/>
  <c r="AF347" i="63"/>
  <c r="AG347" i="63"/>
  <c r="AF348" i="63"/>
  <c r="AG348" i="63"/>
  <c r="AF349" i="63"/>
  <c r="AG349" i="63"/>
  <c r="AE285" i="63" l="1"/>
  <c r="AE342" i="63"/>
  <c r="AE306" i="63"/>
  <c r="AE349" i="63"/>
  <c r="AE348" i="63"/>
  <c r="AE339" i="63"/>
  <c r="AE334" i="63"/>
  <c r="AE316" i="63"/>
  <c r="AE333" i="63"/>
  <c r="AE330" i="63"/>
  <c r="AE304" i="63"/>
  <c r="AE338" i="63"/>
  <c r="AE336" i="63"/>
  <c r="AE335" i="63"/>
  <c r="AE307" i="63"/>
  <c r="AE298" i="63"/>
  <c r="AE291" i="63"/>
  <c r="AE347" i="63"/>
  <c r="AE341" i="63"/>
  <c r="AE340" i="63"/>
  <c r="AE324" i="63"/>
  <c r="AE315" i="63"/>
  <c r="AE308" i="63"/>
  <c r="AE296" i="63"/>
  <c r="AE293" i="63"/>
  <c r="AE292" i="63"/>
  <c r="AE325" i="63"/>
  <c r="AE331" i="63"/>
  <c r="AE319" i="63"/>
  <c r="AE283" i="63"/>
  <c r="AE344" i="63"/>
  <c r="AE332" i="63"/>
  <c r="AE329" i="63"/>
  <c r="AE327" i="63"/>
  <c r="AE312" i="63"/>
  <c r="AE305" i="63"/>
  <c r="AE288" i="63"/>
  <c r="AE303" i="63"/>
  <c r="AE343" i="63"/>
  <c r="AE313" i="63"/>
  <c r="AE311" i="63"/>
  <c r="AE301" i="63"/>
  <c r="AD284" i="63"/>
  <c r="AE323" i="63"/>
  <c r="AE317" i="63"/>
  <c r="AE299" i="63"/>
  <c r="AE297" i="63"/>
  <c r="AE289" i="63"/>
  <c r="AD283" i="63"/>
  <c r="AE346" i="63"/>
  <c r="AE345" i="63"/>
  <c r="AE328" i="63"/>
  <c r="AE321" i="63"/>
  <c r="AE295" i="63"/>
  <c r="AE290" i="63"/>
  <c r="AE287" i="63"/>
  <c r="AE322" i="63"/>
  <c r="AE314" i="63"/>
  <c r="AE300" i="63"/>
  <c r="AE284" i="63"/>
  <c r="AE326" i="63"/>
  <c r="AE318" i="63"/>
  <c r="AE310" i="63"/>
  <c r="AE302" i="63"/>
  <c r="AE294" i="63"/>
  <c r="AE286" i="63"/>
  <c r="H19" i="78" l="1"/>
  <c r="H8" i="78"/>
  <c r="F8" i="78"/>
  <c r="F24" i="78" s="1"/>
  <c r="G24" i="78" s="1"/>
  <c r="G8" i="78" l="1"/>
  <c r="I5" i="78"/>
  <c r="I15" i="78"/>
  <c r="I19" i="78"/>
  <c r="I11" i="78"/>
  <c r="I10" i="78"/>
  <c r="I12" i="78"/>
  <c r="I14" i="78"/>
  <c r="I8" i="78"/>
  <c r="I9" i="78"/>
  <c r="I16" i="78"/>
  <c r="I17" i="78"/>
  <c r="I13" i="78"/>
  <c r="I7" i="78"/>
  <c r="I18" i="78"/>
  <c r="I6" i="78"/>
  <c r="I24" i="78" l="1"/>
  <c r="AG282" i="63"/>
  <c r="AG281" i="63"/>
  <c r="AG280" i="63"/>
  <c r="AG279" i="63"/>
  <c r="AG278" i="63"/>
  <c r="AG277" i="63"/>
  <c r="AE277" i="63" s="1"/>
  <c r="AG276" i="63"/>
  <c r="AE276" i="63" s="1"/>
  <c r="AG275" i="63"/>
  <c r="AG274" i="63"/>
  <c r="AG273" i="63"/>
  <c r="AG272" i="63"/>
  <c r="AG271" i="63"/>
  <c r="AG270" i="63"/>
  <c r="AG269" i="63"/>
  <c r="AG268" i="63"/>
  <c r="AG267" i="63"/>
  <c r="AG266" i="63"/>
  <c r="AE266" i="63" s="1"/>
  <c r="AG265" i="63"/>
  <c r="AG264" i="63"/>
  <c r="AG263" i="63"/>
  <c r="AG262" i="63"/>
  <c r="AG261" i="63"/>
  <c r="AE261" i="63" s="1"/>
  <c r="AG260" i="63"/>
  <c r="AE260" i="63" s="1"/>
  <c r="AG259" i="63"/>
  <c r="AE259" i="63" s="1"/>
  <c r="AG258" i="63"/>
  <c r="AG257" i="63"/>
  <c r="AG256" i="63"/>
  <c r="AG255" i="63"/>
  <c r="AG254" i="63"/>
  <c r="AG253" i="63"/>
  <c r="AE253" i="63" s="1"/>
  <c r="AG252" i="63"/>
  <c r="AG251" i="63"/>
  <c r="AG250" i="63"/>
  <c r="AG249" i="63"/>
  <c r="AG248" i="63"/>
  <c r="AG247" i="63"/>
  <c r="AG246" i="63"/>
  <c r="AG245" i="63"/>
  <c r="AG244" i="63"/>
  <c r="AG243" i="63"/>
  <c r="AG242" i="63"/>
  <c r="AG241" i="63"/>
  <c r="AG240" i="63"/>
  <c r="AG239" i="63"/>
  <c r="AE239" i="63" s="1"/>
  <c r="AG238" i="63"/>
  <c r="AE238" i="63" s="1"/>
  <c r="AG237" i="63"/>
  <c r="AE237" i="63" s="1"/>
  <c r="AG236" i="63"/>
  <c r="AG234" i="63"/>
  <c r="AG233" i="63"/>
  <c r="AG232" i="63"/>
  <c r="AG231" i="63"/>
  <c r="AG230" i="63"/>
  <c r="AE230" i="63" s="1"/>
  <c r="AG229" i="63"/>
  <c r="AG228" i="63"/>
  <c r="AG227" i="63"/>
  <c r="AG226" i="63"/>
  <c r="AG225" i="63"/>
  <c r="AG224" i="63"/>
  <c r="AG223" i="63"/>
  <c r="AG222" i="63"/>
  <c r="AG221" i="63"/>
  <c r="AG220" i="63"/>
  <c r="AG219" i="63"/>
  <c r="AE219" i="63" s="1"/>
  <c r="AG218" i="63"/>
  <c r="AE218" i="63" s="1"/>
  <c r="AG217" i="63"/>
  <c r="AE217" i="63" s="1"/>
  <c r="AG216" i="63"/>
  <c r="AG215" i="63"/>
  <c r="AG214" i="63"/>
  <c r="AE214" i="63" s="1"/>
  <c r="AG213" i="63"/>
  <c r="AE213" i="63" s="1"/>
  <c r="AG212" i="63"/>
  <c r="AE212" i="63" s="1"/>
  <c r="AG211" i="63"/>
  <c r="AE211" i="63" s="1"/>
  <c r="AG210" i="63"/>
  <c r="AE210" i="63" s="1"/>
  <c r="AG209" i="63"/>
  <c r="AE209" i="63" s="1"/>
  <c r="AG208" i="63"/>
  <c r="AE208" i="63" s="1"/>
  <c r="AG207" i="63"/>
  <c r="AE207" i="63" s="1"/>
  <c r="AG206" i="63"/>
  <c r="AE206" i="63" s="1"/>
  <c r="AG205" i="63"/>
  <c r="AE205" i="63" s="1"/>
  <c r="AG204" i="63"/>
  <c r="AE204" i="63" s="1"/>
  <c r="AG203" i="63"/>
  <c r="AE203" i="63" s="1"/>
  <c r="AG202" i="63"/>
  <c r="AE202" i="63" s="1"/>
  <c r="AG201" i="63"/>
  <c r="AE201" i="63" s="1"/>
  <c r="AG200" i="63"/>
  <c r="AE200" i="63" s="1"/>
  <c r="AG199" i="63"/>
  <c r="AG198" i="63"/>
  <c r="AG197" i="63"/>
  <c r="AE197" i="63" s="1"/>
  <c r="AG196" i="63"/>
  <c r="AG195" i="63"/>
  <c r="AG194" i="63"/>
  <c r="AG193" i="63"/>
  <c r="AG192" i="63"/>
  <c r="AE192" i="63" s="1"/>
  <c r="AG191" i="63"/>
  <c r="AE191" i="63" s="1"/>
  <c r="AG190" i="63"/>
  <c r="AG189" i="63"/>
  <c r="AG188" i="63"/>
  <c r="AG187" i="63"/>
  <c r="AG186" i="63"/>
  <c r="AG185" i="63"/>
  <c r="AG184" i="63"/>
  <c r="AG183" i="63"/>
  <c r="AG182" i="63"/>
  <c r="AG181" i="63"/>
  <c r="AG180" i="63"/>
  <c r="AE180" i="63" s="1"/>
  <c r="AG179" i="63"/>
  <c r="AE179" i="63" s="1"/>
  <c r="AG178" i="63"/>
  <c r="AG177" i="63"/>
  <c r="AG176" i="63"/>
  <c r="AG175" i="63"/>
  <c r="AE175" i="63" s="1"/>
  <c r="AG174" i="63"/>
  <c r="AE174" i="63" s="1"/>
  <c r="AG173" i="63"/>
  <c r="AE173" i="63" s="1"/>
  <c r="AG172" i="63"/>
  <c r="AE172" i="63" s="1"/>
  <c r="AG171" i="63"/>
  <c r="AE171" i="63" s="1"/>
  <c r="AG170" i="63"/>
  <c r="AE170" i="63" s="1"/>
  <c r="AG169" i="63"/>
  <c r="AE169" i="63" s="1"/>
  <c r="AG168" i="63"/>
  <c r="AE168" i="63" s="1"/>
  <c r="AG167" i="63"/>
  <c r="AE167" i="63" s="1"/>
  <c r="AG166" i="63"/>
  <c r="AE166" i="63" s="1"/>
  <c r="AG165" i="63"/>
  <c r="AE165" i="63" s="1"/>
  <c r="AG164" i="63"/>
  <c r="AG163" i="63"/>
  <c r="AG162" i="63"/>
  <c r="AG161" i="63"/>
  <c r="AG160" i="63"/>
  <c r="AG159" i="63"/>
  <c r="AG158" i="63"/>
  <c r="AG157" i="63"/>
  <c r="AG156" i="63"/>
  <c r="AE156" i="63" s="1"/>
  <c r="AG155" i="63"/>
  <c r="AE155" i="63" s="1"/>
  <c r="AG154" i="63"/>
  <c r="AE154" i="63" s="1"/>
  <c r="AG153" i="63"/>
  <c r="AE153" i="63" s="1"/>
  <c r="AG152" i="63"/>
  <c r="AE152" i="63" s="1"/>
  <c r="AG151" i="63"/>
  <c r="AE151" i="63" s="1"/>
  <c r="AG150" i="63"/>
  <c r="AE150" i="63" s="1"/>
  <c r="AG149" i="63"/>
  <c r="AE149" i="63" s="1"/>
  <c r="AG148" i="63"/>
  <c r="AE148" i="63" s="1"/>
  <c r="AG147" i="63"/>
  <c r="AE147" i="63" s="1"/>
  <c r="AG146" i="63"/>
  <c r="AE146" i="63" s="1"/>
  <c r="AG145" i="63"/>
  <c r="AE145" i="63" s="1"/>
  <c r="AG144" i="63"/>
  <c r="AE144" i="63" s="1"/>
  <c r="AG143" i="63"/>
  <c r="AE143" i="63" s="1"/>
  <c r="AG142" i="63"/>
  <c r="AE142" i="63" s="1"/>
  <c r="AG141" i="63"/>
  <c r="AE141" i="63" s="1"/>
  <c r="AG140" i="63"/>
  <c r="AE140" i="63" s="1"/>
  <c r="AG139" i="63"/>
  <c r="AE139" i="63" s="1"/>
  <c r="AG138" i="63"/>
  <c r="AE138" i="63" s="1"/>
  <c r="AG137" i="63"/>
  <c r="AE137" i="63" s="1"/>
  <c r="AG136" i="63"/>
  <c r="AE136" i="63" s="1"/>
  <c r="AG135" i="63"/>
  <c r="AE135" i="63" s="1"/>
  <c r="AG134" i="63"/>
  <c r="AE134" i="63" s="1"/>
  <c r="AG133" i="63"/>
  <c r="AE133" i="63" s="1"/>
  <c r="AG132" i="63"/>
  <c r="AE132" i="63" s="1"/>
  <c r="AG131" i="63"/>
  <c r="AE131" i="63" s="1"/>
  <c r="AG130" i="63"/>
  <c r="AE130" i="63" s="1"/>
  <c r="AG129" i="63"/>
  <c r="AE129" i="63" s="1"/>
  <c r="AG128" i="63"/>
  <c r="AE128" i="63" s="1"/>
  <c r="AG127" i="63"/>
  <c r="AE127" i="63" s="1"/>
  <c r="AG126" i="63"/>
  <c r="AE126" i="63" s="1"/>
  <c r="AG125" i="63"/>
  <c r="AE125" i="63" s="1"/>
  <c r="AG124" i="63"/>
  <c r="AE124" i="63" s="1"/>
  <c r="AG123" i="63"/>
  <c r="AE123" i="63" s="1"/>
  <c r="AG122" i="63"/>
  <c r="AE122" i="63" s="1"/>
  <c r="AG121" i="63"/>
  <c r="AE121" i="63" s="1"/>
  <c r="AG120" i="63"/>
  <c r="AE120" i="63" s="1"/>
  <c r="AG119" i="63"/>
  <c r="AE119" i="63" s="1"/>
  <c r="AG118" i="63"/>
  <c r="AE118" i="63" s="1"/>
  <c r="AG117" i="63"/>
  <c r="AE117" i="63" s="1"/>
  <c r="AG116" i="63"/>
  <c r="AE116" i="63" s="1"/>
  <c r="AG115" i="63"/>
  <c r="AE115" i="63" s="1"/>
  <c r="AG114" i="63"/>
  <c r="AE114" i="63" s="1"/>
  <c r="AG113" i="63"/>
  <c r="AE113" i="63" s="1"/>
  <c r="AG112" i="63"/>
  <c r="AE112" i="63" s="1"/>
  <c r="AG111" i="63"/>
  <c r="AE111" i="63" s="1"/>
  <c r="AG110" i="63"/>
  <c r="AE110" i="63" s="1"/>
  <c r="AG109" i="63"/>
  <c r="AE109" i="63" s="1"/>
  <c r="AG108" i="63"/>
  <c r="AE108" i="63" s="1"/>
  <c r="AG107" i="63"/>
  <c r="AE107" i="63" s="1"/>
  <c r="AG106" i="63"/>
  <c r="AE106" i="63" s="1"/>
  <c r="AG105" i="63"/>
  <c r="AE105" i="63" s="1"/>
  <c r="AG104" i="63"/>
  <c r="AE104" i="63" s="1"/>
  <c r="AG103" i="63"/>
  <c r="AE103" i="63" s="1"/>
  <c r="AG102" i="63"/>
  <c r="AE102" i="63" s="1"/>
  <c r="AG101" i="63"/>
  <c r="AE101" i="63" s="1"/>
  <c r="AG100" i="63"/>
  <c r="AE100" i="63" s="1"/>
  <c r="AG99" i="63"/>
  <c r="AE99" i="63" s="1"/>
  <c r="AG98" i="63"/>
  <c r="AE98" i="63" s="1"/>
  <c r="AG97" i="63"/>
  <c r="AE97" i="63" s="1"/>
  <c r="AG96" i="63"/>
  <c r="AE96" i="63" s="1"/>
  <c r="AG95" i="63"/>
  <c r="AE95" i="63" s="1"/>
  <c r="AG94" i="63"/>
  <c r="AE94" i="63" s="1"/>
  <c r="AG93" i="63"/>
  <c r="AE93" i="63" s="1"/>
  <c r="AG92" i="63"/>
  <c r="AE92" i="63" s="1"/>
  <c r="AG91" i="63"/>
  <c r="AE91" i="63" s="1"/>
  <c r="AG90" i="63"/>
  <c r="AE90" i="63" s="1"/>
  <c r="AG89" i="63"/>
  <c r="AE89" i="63" s="1"/>
  <c r="AG88" i="63"/>
  <c r="AE88" i="63" s="1"/>
  <c r="AG87" i="63"/>
  <c r="AE87" i="63" s="1"/>
  <c r="AG86" i="63"/>
  <c r="AE86" i="63" s="1"/>
  <c r="AG85" i="63"/>
  <c r="AE85" i="63" s="1"/>
  <c r="AG84" i="63"/>
  <c r="AE84" i="63" s="1"/>
  <c r="AG83" i="63"/>
  <c r="AE83" i="63" s="1"/>
  <c r="AG82" i="63"/>
  <c r="AE82" i="63" s="1"/>
  <c r="AG81" i="63"/>
  <c r="AE81" i="63" s="1"/>
  <c r="AG80" i="63"/>
  <c r="AE80" i="63" s="1"/>
  <c r="AG79" i="63"/>
  <c r="AE79" i="63" s="1"/>
  <c r="AG78" i="63"/>
  <c r="AE78" i="63" s="1"/>
  <c r="AG77" i="63"/>
  <c r="AE77" i="63" s="1"/>
  <c r="AG76" i="63"/>
  <c r="AE76" i="63" s="1"/>
  <c r="AG75" i="63"/>
  <c r="AE75" i="63" s="1"/>
  <c r="AG74" i="63"/>
  <c r="AE74" i="63" s="1"/>
  <c r="AG73" i="63"/>
  <c r="AE73" i="63" s="1"/>
  <c r="AG72" i="63"/>
  <c r="AE72" i="63" s="1"/>
  <c r="AG71" i="63"/>
  <c r="AE71" i="63" s="1"/>
  <c r="AG70" i="63"/>
  <c r="AE70" i="63" s="1"/>
  <c r="AG69" i="63"/>
  <c r="AE69" i="63" s="1"/>
  <c r="AG68" i="63"/>
  <c r="AE68" i="63" s="1"/>
  <c r="AG67" i="63"/>
  <c r="AE67" i="63" s="1"/>
  <c r="AG66" i="63"/>
  <c r="AE66" i="63" s="1"/>
  <c r="AG65" i="63"/>
  <c r="AE65" i="63" s="1"/>
  <c r="AG64" i="63"/>
  <c r="AE64" i="63" s="1"/>
  <c r="AG63" i="63"/>
  <c r="AE63" i="63" s="1"/>
  <c r="AG62" i="63"/>
  <c r="AE62" i="63" s="1"/>
  <c r="AG61" i="63"/>
  <c r="AE61" i="63" s="1"/>
  <c r="AG60" i="63"/>
  <c r="AE60" i="63" s="1"/>
  <c r="AG59" i="63"/>
  <c r="AE59" i="63" s="1"/>
  <c r="AG58" i="63"/>
  <c r="AE58" i="63" s="1"/>
  <c r="AG57" i="63"/>
  <c r="AE57" i="63" s="1"/>
  <c r="AG56" i="63"/>
  <c r="AE56" i="63" s="1"/>
  <c r="AG55" i="63"/>
  <c r="AE55" i="63" s="1"/>
  <c r="AG54" i="63"/>
  <c r="AE54" i="63" s="1"/>
  <c r="AG53" i="63"/>
  <c r="AE53" i="63" s="1"/>
  <c r="AG52" i="63"/>
  <c r="AE52" i="63" s="1"/>
  <c r="AG51" i="63"/>
  <c r="AE51" i="63" s="1"/>
  <c r="AG50" i="63"/>
  <c r="AE50" i="63" s="1"/>
  <c r="AG49" i="63"/>
  <c r="AE49" i="63" s="1"/>
  <c r="AG48" i="63"/>
  <c r="AE48" i="63" s="1"/>
  <c r="AG47" i="63"/>
  <c r="AE47" i="63" s="1"/>
  <c r="AG46" i="63"/>
  <c r="AE46" i="63" s="1"/>
  <c r="AG45" i="63"/>
  <c r="AE45" i="63" s="1"/>
  <c r="AG44" i="63"/>
  <c r="AE44" i="63" s="1"/>
  <c r="AG43" i="63"/>
  <c r="AE43" i="63" s="1"/>
  <c r="AG42" i="63"/>
  <c r="AE42" i="63" s="1"/>
  <c r="AG41" i="63"/>
  <c r="AE41" i="63" s="1"/>
  <c r="AG40" i="63"/>
  <c r="AE40" i="63" s="1"/>
  <c r="AG39" i="63"/>
  <c r="AE39" i="63" s="1"/>
  <c r="AG38" i="63"/>
  <c r="AE38" i="63" s="1"/>
  <c r="AG37" i="63"/>
  <c r="AE37" i="63" s="1"/>
  <c r="AG36" i="63"/>
  <c r="AE36" i="63" s="1"/>
  <c r="AG35" i="63"/>
  <c r="AE35" i="63" s="1"/>
  <c r="AG34" i="63"/>
  <c r="AE34" i="63" s="1"/>
  <c r="AG33" i="63"/>
  <c r="AE33" i="63" s="1"/>
  <c r="AG32" i="63"/>
  <c r="AE32" i="63" s="1"/>
  <c r="AG31" i="63"/>
  <c r="AE31" i="63" s="1"/>
  <c r="AG30" i="63"/>
  <c r="AE30" i="63" s="1"/>
  <c r="AG29" i="63"/>
  <c r="AE29" i="63" s="1"/>
  <c r="AG28" i="63"/>
  <c r="AE28" i="63" s="1"/>
  <c r="AG27" i="63"/>
  <c r="AE27" i="63" s="1"/>
  <c r="AG26" i="63"/>
  <c r="AE26" i="63" s="1"/>
  <c r="AG25" i="63"/>
  <c r="AE25" i="63" s="1"/>
  <c r="AG24" i="63"/>
  <c r="AE24" i="63" s="1"/>
  <c r="AG23" i="63"/>
  <c r="AE23" i="63" s="1"/>
  <c r="AG22" i="63"/>
  <c r="AE22" i="63" s="1"/>
  <c r="AG21" i="63"/>
  <c r="AE21" i="63" s="1"/>
  <c r="AG20" i="63"/>
  <c r="AE20" i="63" s="1"/>
  <c r="AG19" i="63"/>
  <c r="AE19" i="63" s="1"/>
  <c r="AG18" i="63"/>
  <c r="AE18" i="63" s="1"/>
  <c r="AG17" i="63"/>
  <c r="AE17" i="63" s="1"/>
  <c r="AG16" i="63"/>
  <c r="AE16" i="63" s="1"/>
  <c r="AG15" i="63"/>
  <c r="AE15" i="63" s="1"/>
  <c r="AG14" i="63"/>
  <c r="AE14" i="63" s="1"/>
  <c r="AG13" i="63"/>
  <c r="AE13" i="63" s="1"/>
  <c r="AG12" i="63"/>
  <c r="AE12" i="63" s="1"/>
  <c r="AG11" i="63"/>
  <c r="AE11" i="63" s="1"/>
  <c r="AG10" i="63"/>
  <c r="AE10" i="63" s="1"/>
  <c r="AG9" i="63"/>
  <c r="AE9" i="63" s="1"/>
  <c r="AF151" i="63"/>
  <c r="AF282" i="63"/>
  <c r="AF281" i="63"/>
  <c r="AF280" i="63"/>
  <c r="AF279" i="63"/>
  <c r="AF278" i="63"/>
  <c r="AF277" i="63"/>
  <c r="AF276" i="63"/>
  <c r="AF275" i="63"/>
  <c r="AF274" i="63"/>
  <c r="AF273" i="63"/>
  <c r="AF272" i="63"/>
  <c r="AF271" i="63"/>
  <c r="AF270" i="63"/>
  <c r="AF269" i="63"/>
  <c r="AF268" i="63"/>
  <c r="AF267" i="63"/>
  <c r="AF266" i="63"/>
  <c r="AF265" i="63"/>
  <c r="AF264" i="63"/>
  <c r="AF263" i="63"/>
  <c r="AF262" i="63"/>
  <c r="AF261" i="63"/>
  <c r="AF260" i="63"/>
  <c r="AF259" i="63"/>
  <c r="AF258" i="63"/>
  <c r="AF257" i="63"/>
  <c r="AF256" i="63"/>
  <c r="AF255" i="63"/>
  <c r="AF254" i="63"/>
  <c r="AF253" i="63"/>
  <c r="AF252" i="63"/>
  <c r="AF251" i="63"/>
  <c r="AF250" i="63"/>
  <c r="AF249" i="63"/>
  <c r="AF248" i="63"/>
  <c r="AF247" i="63"/>
  <c r="AF246" i="63"/>
  <c r="AF245" i="63"/>
  <c r="AF244" i="63"/>
  <c r="AF243" i="63"/>
  <c r="AF242" i="63"/>
  <c r="AF241" i="63"/>
  <c r="AF240" i="63"/>
  <c r="AF239" i="63"/>
  <c r="AF238" i="63"/>
  <c r="AF237" i="63"/>
  <c r="AF236" i="63"/>
  <c r="AF235" i="63"/>
  <c r="AF234" i="63"/>
  <c r="AF233" i="63"/>
  <c r="AF232" i="63"/>
  <c r="AF231" i="63"/>
  <c r="AF230" i="63"/>
  <c r="AF229" i="63"/>
  <c r="AF228" i="63"/>
  <c r="AF227" i="63"/>
  <c r="AF226" i="63"/>
  <c r="AF225" i="63"/>
  <c r="AF224" i="63"/>
  <c r="AF223" i="63"/>
  <c r="AF222" i="63"/>
  <c r="AF221" i="63"/>
  <c r="AF220" i="63"/>
  <c r="AF219" i="63"/>
  <c r="AF218" i="63"/>
  <c r="AF217" i="63"/>
  <c r="AF216" i="63"/>
  <c r="AF215" i="63"/>
  <c r="AF214" i="63"/>
  <c r="AF213" i="63"/>
  <c r="AF212" i="63"/>
  <c r="AF211" i="63"/>
  <c r="AF210" i="63"/>
  <c r="AF209" i="63"/>
  <c r="AF208" i="63"/>
  <c r="AF207" i="63"/>
  <c r="AF206" i="63"/>
  <c r="AF205" i="63"/>
  <c r="AF204" i="63"/>
  <c r="AF203" i="63"/>
  <c r="AF202" i="63"/>
  <c r="AF201" i="63"/>
  <c r="AF200" i="63"/>
  <c r="AF199" i="63"/>
  <c r="AF198" i="63"/>
  <c r="AF197" i="63"/>
  <c r="AF196" i="63"/>
  <c r="AF195" i="63"/>
  <c r="AF194" i="63"/>
  <c r="AF193" i="63"/>
  <c r="AF192" i="63"/>
  <c r="AF191" i="63"/>
  <c r="AF190" i="63"/>
  <c r="AF189" i="63"/>
  <c r="AF188" i="63"/>
  <c r="AF187" i="63"/>
  <c r="AF186" i="63"/>
  <c r="AF185" i="63"/>
  <c r="AF184" i="63"/>
  <c r="AF183" i="63"/>
  <c r="AF182" i="63"/>
  <c r="AF181" i="63"/>
  <c r="AF180" i="63"/>
  <c r="AF179" i="63"/>
  <c r="AF178" i="63"/>
  <c r="AF177" i="63"/>
  <c r="AF176" i="63"/>
  <c r="AF175" i="63"/>
  <c r="AF174" i="63"/>
  <c r="AF173" i="63"/>
  <c r="AF172" i="63"/>
  <c r="AF171" i="63"/>
  <c r="AF170" i="63"/>
  <c r="AF169" i="63"/>
  <c r="AF168" i="63"/>
  <c r="AF167" i="63"/>
  <c r="AF166" i="63"/>
  <c r="AF165" i="63"/>
  <c r="AF164" i="63"/>
  <c r="AF163" i="63"/>
  <c r="AF162" i="63"/>
  <c r="AF161" i="63"/>
  <c r="AF160" i="63"/>
  <c r="AF159" i="63"/>
  <c r="AF158" i="63"/>
  <c r="AF157" i="63"/>
  <c r="AF156" i="63"/>
  <c r="AF155" i="63"/>
  <c r="AF154" i="63"/>
  <c r="AF153" i="63"/>
  <c r="AF152" i="63"/>
  <c r="AF150" i="63"/>
  <c r="AF149" i="63"/>
  <c r="AF148" i="63"/>
  <c r="AF147" i="63"/>
  <c r="AF146" i="63"/>
  <c r="AF145" i="63"/>
  <c r="AF144" i="63"/>
  <c r="AF143" i="63"/>
  <c r="AF142" i="63"/>
  <c r="AF141" i="63"/>
  <c r="AF140" i="63"/>
  <c r="AF139" i="63"/>
  <c r="AF138" i="63"/>
  <c r="AF137" i="63"/>
  <c r="AF136" i="63"/>
  <c r="AF135" i="63"/>
  <c r="AF134" i="63"/>
  <c r="AF133" i="63"/>
  <c r="AF132" i="63"/>
  <c r="AF131" i="63"/>
  <c r="AF130" i="63"/>
  <c r="AF129" i="63"/>
  <c r="AF128" i="63"/>
  <c r="AF127" i="63"/>
  <c r="AF126" i="63"/>
  <c r="AF125" i="63"/>
  <c r="AF124" i="63"/>
  <c r="AF123" i="63"/>
  <c r="AF122" i="63"/>
  <c r="AF121" i="63"/>
  <c r="AF120" i="63"/>
  <c r="AF119" i="63"/>
  <c r="AF118" i="63"/>
  <c r="AF117" i="63"/>
  <c r="AF116" i="63"/>
  <c r="AF115" i="63"/>
  <c r="AF114" i="63"/>
  <c r="AF113" i="63"/>
  <c r="AF112" i="63"/>
  <c r="AF111" i="63"/>
  <c r="AF110" i="63"/>
  <c r="AF109" i="63"/>
  <c r="AF108" i="63"/>
  <c r="AF107" i="63"/>
  <c r="AF106" i="63"/>
  <c r="AF105" i="63"/>
  <c r="AF104" i="63"/>
  <c r="AF103" i="63"/>
  <c r="AF102" i="63"/>
  <c r="AF101" i="63"/>
  <c r="AF100" i="63"/>
  <c r="AF99" i="63"/>
  <c r="AF98" i="63"/>
  <c r="AF97" i="63"/>
  <c r="AF96" i="63"/>
  <c r="AF95" i="63"/>
  <c r="AF94" i="63"/>
  <c r="AF93" i="63"/>
  <c r="AF92" i="63"/>
  <c r="AF91" i="63"/>
  <c r="AF90" i="63"/>
  <c r="AF89" i="63"/>
  <c r="AF88" i="63"/>
  <c r="AF87" i="63"/>
  <c r="AF86" i="63"/>
  <c r="AF85" i="63"/>
  <c r="AF84" i="63"/>
  <c r="AF83" i="63"/>
  <c r="AF82" i="63"/>
  <c r="AF81" i="63"/>
  <c r="AF80" i="63"/>
  <c r="AF79" i="63"/>
  <c r="AF78" i="63"/>
  <c r="AF77" i="63"/>
  <c r="AF76" i="63"/>
  <c r="AF75" i="63"/>
  <c r="AF74" i="63"/>
  <c r="AF73" i="63"/>
  <c r="AF72" i="63"/>
  <c r="AF71" i="63"/>
  <c r="AF70" i="63"/>
  <c r="AF69" i="63"/>
  <c r="AF68" i="63"/>
  <c r="AF67" i="63"/>
  <c r="AF66" i="63"/>
  <c r="AF65" i="63"/>
  <c r="AF64" i="63"/>
  <c r="AF63" i="63"/>
  <c r="AF62" i="63"/>
  <c r="AF61" i="63"/>
  <c r="AF60" i="63"/>
  <c r="AF59" i="63"/>
  <c r="AF58" i="63"/>
  <c r="AF57" i="63"/>
  <c r="AF56" i="63"/>
  <c r="AF55" i="63"/>
  <c r="AF54" i="63"/>
  <c r="AF53" i="63"/>
  <c r="AF52" i="63"/>
  <c r="AF51" i="63"/>
  <c r="AF50" i="63"/>
  <c r="AF49" i="63"/>
  <c r="AF48" i="63"/>
  <c r="AF47" i="63"/>
  <c r="AF46" i="63"/>
  <c r="AF45" i="63"/>
  <c r="AF44" i="63"/>
  <c r="AF43" i="63"/>
  <c r="AF42" i="63"/>
  <c r="AF41" i="63"/>
  <c r="AF40" i="63"/>
  <c r="AF39" i="63"/>
  <c r="AF38" i="63"/>
  <c r="AF37" i="63"/>
  <c r="AF36" i="63"/>
  <c r="AF35" i="63"/>
  <c r="AF34" i="63"/>
  <c r="AF33" i="63"/>
  <c r="AF32" i="63"/>
  <c r="AF31" i="63"/>
  <c r="AF30" i="63"/>
  <c r="AF29" i="63"/>
  <c r="AF28" i="63"/>
  <c r="AF27" i="63"/>
  <c r="AF26" i="63"/>
  <c r="AF25" i="63"/>
  <c r="AF24" i="63"/>
  <c r="AF23" i="63"/>
  <c r="AF22" i="63"/>
  <c r="AF21" i="63"/>
  <c r="AF20" i="63"/>
  <c r="AF19" i="63"/>
  <c r="AF18" i="63"/>
  <c r="AF17" i="63"/>
  <c r="AF16" i="63"/>
  <c r="AF15" i="63"/>
  <c r="AF14" i="63"/>
  <c r="AF13" i="63"/>
  <c r="AF12" i="63"/>
  <c r="AF11" i="63"/>
  <c r="AF10" i="63"/>
  <c r="AF9" i="63"/>
  <c r="AF8" i="63"/>
  <c r="AG8" i="63"/>
  <c r="AE8" i="63" s="1"/>
  <c r="Y282" i="63"/>
  <c r="Z282" i="63" s="1"/>
  <c r="Y281" i="63"/>
  <c r="Z281" i="63" s="1"/>
  <c r="Y280" i="63"/>
  <c r="Z280" i="63" s="1"/>
  <c r="Y279" i="63"/>
  <c r="Z279" i="63" s="1"/>
  <c r="Y278" i="63"/>
  <c r="Z278" i="63" s="1"/>
  <c r="Y277" i="63"/>
  <c r="Z277" i="63" s="1"/>
  <c r="Y276" i="63"/>
  <c r="Z276" i="63" s="1"/>
  <c r="Y275" i="63"/>
  <c r="Z275" i="63" s="1"/>
  <c r="Y274" i="63"/>
  <c r="Z274" i="63" s="1"/>
  <c r="Y273" i="63"/>
  <c r="Z273" i="63" s="1"/>
  <c r="Y272" i="63"/>
  <c r="Z272" i="63" s="1"/>
  <c r="Y271" i="63"/>
  <c r="Z271" i="63" s="1"/>
  <c r="Y270" i="63"/>
  <c r="Z270" i="63" s="1"/>
  <c r="Y269" i="63"/>
  <c r="Z269" i="63" s="1"/>
  <c r="Y268" i="63"/>
  <c r="Z268" i="63" s="1"/>
  <c r="Y267" i="63"/>
  <c r="Z267" i="63" s="1"/>
  <c r="Y266" i="63"/>
  <c r="Z266" i="63" s="1"/>
  <c r="Y265" i="63"/>
  <c r="Z265" i="63" s="1"/>
  <c r="Y264" i="63"/>
  <c r="Z264" i="63" s="1"/>
  <c r="Y263" i="63"/>
  <c r="Z263" i="63" s="1"/>
  <c r="Y262" i="63"/>
  <c r="Z262" i="63" s="1"/>
  <c r="Y261" i="63"/>
  <c r="Z261" i="63" s="1"/>
  <c r="Y260" i="63"/>
  <c r="Z260" i="63" s="1"/>
  <c r="Y259" i="63"/>
  <c r="Z259" i="63" s="1"/>
  <c r="Y258" i="63"/>
  <c r="Z258" i="63" s="1"/>
  <c r="Y257" i="63"/>
  <c r="Z257" i="63" s="1"/>
  <c r="Y256" i="63"/>
  <c r="Z256" i="63" s="1"/>
  <c r="Y255" i="63"/>
  <c r="Z255" i="63" s="1"/>
  <c r="Y254" i="63"/>
  <c r="Z254" i="63" s="1"/>
  <c r="Y253" i="63"/>
  <c r="Z253" i="63" s="1"/>
  <c r="Y252" i="63"/>
  <c r="Z252" i="63" s="1"/>
  <c r="Y251" i="63"/>
  <c r="Z251" i="63" s="1"/>
  <c r="Y250" i="63"/>
  <c r="Z250" i="63" s="1"/>
  <c r="Y249" i="63"/>
  <c r="Z249" i="63" s="1"/>
  <c r="Y248" i="63"/>
  <c r="Z248" i="63" s="1"/>
  <c r="Y247" i="63"/>
  <c r="Z247" i="63" s="1"/>
  <c r="Y246" i="63"/>
  <c r="Z246" i="63" s="1"/>
  <c r="Y245" i="63"/>
  <c r="Z245" i="63" s="1"/>
  <c r="Y244" i="63"/>
  <c r="Z244" i="63" s="1"/>
  <c r="Y243" i="63"/>
  <c r="Z243" i="63" s="1"/>
  <c r="Y242" i="63"/>
  <c r="Z242" i="63" s="1"/>
  <c r="Y241" i="63"/>
  <c r="Z241" i="63" s="1"/>
  <c r="Y240" i="63"/>
  <c r="Z240" i="63" s="1"/>
  <c r="Y239" i="63"/>
  <c r="Z239" i="63" s="1"/>
  <c r="Y238" i="63"/>
  <c r="Z238" i="63" s="1"/>
  <c r="Y237" i="63"/>
  <c r="Z237" i="63" s="1"/>
  <c r="Y236" i="63"/>
  <c r="Z236" i="63" s="1"/>
  <c r="Y235" i="63"/>
  <c r="Z235" i="63" s="1"/>
  <c r="Y234" i="63"/>
  <c r="Z234" i="63" s="1"/>
  <c r="Y233" i="63"/>
  <c r="Z233" i="63" s="1"/>
  <c r="Y232" i="63"/>
  <c r="Z232" i="63" s="1"/>
  <c r="Y231" i="63"/>
  <c r="Z231" i="63" s="1"/>
  <c r="Y230" i="63"/>
  <c r="Z230" i="63" s="1"/>
  <c r="Y229" i="63"/>
  <c r="Z229" i="63" s="1"/>
  <c r="Y228" i="63"/>
  <c r="Z228" i="63" s="1"/>
  <c r="Y227" i="63"/>
  <c r="Z227" i="63" s="1"/>
  <c r="Y226" i="63"/>
  <c r="Z226" i="63" s="1"/>
  <c r="Y225" i="63"/>
  <c r="Z225" i="63" s="1"/>
  <c r="Y224" i="63"/>
  <c r="Z224" i="63" s="1"/>
  <c r="Y223" i="63"/>
  <c r="Z223" i="63" s="1"/>
  <c r="Y222" i="63"/>
  <c r="Z222" i="63" s="1"/>
  <c r="Y221" i="63"/>
  <c r="Z221" i="63" s="1"/>
  <c r="Y220" i="63"/>
  <c r="Z220" i="63" s="1"/>
  <c r="Y219" i="63"/>
  <c r="Z219" i="63" s="1"/>
  <c r="Y218" i="63"/>
  <c r="Z218" i="63" s="1"/>
  <c r="Y217" i="63"/>
  <c r="Z217" i="63" s="1"/>
  <c r="Y216" i="63"/>
  <c r="Z216" i="63" s="1"/>
  <c r="Y215" i="63"/>
  <c r="Z215" i="63" s="1"/>
  <c r="Y214" i="63"/>
  <c r="Z214" i="63" s="1"/>
  <c r="Y213" i="63"/>
  <c r="Z213" i="63" s="1"/>
  <c r="Y212" i="63"/>
  <c r="Z212" i="63" s="1"/>
  <c r="Y211" i="63"/>
  <c r="Z211" i="63" s="1"/>
  <c r="Y210" i="63"/>
  <c r="Z210" i="63" s="1"/>
  <c r="Y209" i="63"/>
  <c r="Z209" i="63" s="1"/>
  <c r="Y208" i="63"/>
  <c r="Z208" i="63" s="1"/>
  <c r="Y207" i="63"/>
  <c r="Z207" i="63" s="1"/>
  <c r="Y206" i="63"/>
  <c r="Z206" i="63" s="1"/>
  <c r="Y205" i="63"/>
  <c r="Z205" i="63" s="1"/>
  <c r="Y204" i="63"/>
  <c r="Z204" i="63" s="1"/>
  <c r="Y203" i="63"/>
  <c r="Z203" i="63" s="1"/>
  <c r="Y202" i="63"/>
  <c r="Z202" i="63" s="1"/>
  <c r="Y201" i="63"/>
  <c r="Z201" i="63" s="1"/>
  <c r="Y200" i="63"/>
  <c r="Z200" i="63" s="1"/>
  <c r="Y199" i="63"/>
  <c r="Z199" i="63" s="1"/>
  <c r="Y198" i="63"/>
  <c r="Z198" i="63" s="1"/>
  <c r="Y197" i="63"/>
  <c r="Z197" i="63" s="1"/>
  <c r="Y196" i="63"/>
  <c r="Z196" i="63" s="1"/>
  <c r="Y195" i="63"/>
  <c r="Z195" i="63" s="1"/>
  <c r="AB282" i="63"/>
  <c r="V282" i="63"/>
  <c r="U282" i="63"/>
  <c r="AB281" i="63"/>
  <c r="V281" i="63"/>
  <c r="U281" i="63"/>
  <c r="AB280" i="63"/>
  <c r="V280" i="63"/>
  <c r="U280" i="63"/>
  <c r="AB279" i="63"/>
  <c r="V279" i="63"/>
  <c r="W279" i="63" s="1"/>
  <c r="U279" i="63"/>
  <c r="AB278" i="63"/>
  <c r="AD278" i="63" s="1"/>
  <c r="V278" i="63"/>
  <c r="U278" i="63"/>
  <c r="AB277" i="63"/>
  <c r="V277" i="63"/>
  <c r="X277" i="63" s="1"/>
  <c r="U277" i="63"/>
  <c r="AB276" i="63"/>
  <c r="V276" i="63"/>
  <c r="X276" i="63" s="1"/>
  <c r="U276" i="63"/>
  <c r="AB275" i="63"/>
  <c r="V275" i="63"/>
  <c r="U275" i="63"/>
  <c r="AB274" i="63"/>
  <c r="V274" i="63"/>
  <c r="X274" i="63" s="1"/>
  <c r="U274" i="63"/>
  <c r="V273" i="63"/>
  <c r="U273" i="63"/>
  <c r="V272" i="63"/>
  <c r="U272" i="63"/>
  <c r="V271" i="63"/>
  <c r="U271" i="63"/>
  <c r="AB270" i="63"/>
  <c r="AD270" i="63" s="1"/>
  <c r="V270" i="63"/>
  <c r="U270" i="63"/>
  <c r="V269" i="63"/>
  <c r="U269" i="63"/>
  <c r="V268" i="63"/>
  <c r="U268" i="63"/>
  <c r="V267" i="63"/>
  <c r="U267" i="63"/>
  <c r="AB266" i="63"/>
  <c r="V266" i="63"/>
  <c r="X266" i="63" s="1"/>
  <c r="U266" i="63"/>
  <c r="V265" i="63"/>
  <c r="U265" i="63"/>
  <c r="V264" i="63"/>
  <c r="U264" i="63"/>
  <c r="V263" i="63"/>
  <c r="U263" i="63"/>
  <c r="AB262" i="63"/>
  <c r="AD262" i="63" s="1"/>
  <c r="V262" i="63"/>
  <c r="W262" i="63" s="1"/>
  <c r="U262" i="63"/>
  <c r="V261" i="63"/>
  <c r="W261" i="63" s="1"/>
  <c r="U261" i="63"/>
  <c r="V260" i="63"/>
  <c r="X260" i="63" s="1"/>
  <c r="U260" i="63"/>
  <c r="V259" i="63"/>
  <c r="W259" i="63" s="1"/>
  <c r="U259" i="63"/>
  <c r="AB258" i="63"/>
  <c r="V258" i="63"/>
  <c r="U258" i="63"/>
  <c r="AB257" i="63"/>
  <c r="V257" i="63"/>
  <c r="U257" i="63"/>
  <c r="AB256" i="63"/>
  <c r="V256" i="63"/>
  <c r="U256" i="63"/>
  <c r="V255" i="63"/>
  <c r="W255" i="63" s="1"/>
  <c r="U255" i="63"/>
  <c r="AD254" i="63"/>
  <c r="V254" i="63"/>
  <c r="W254" i="63" s="1"/>
  <c r="U254" i="63"/>
  <c r="AB253" i="63"/>
  <c r="V253" i="63"/>
  <c r="U253" i="63"/>
  <c r="AB252" i="63"/>
  <c r="V252" i="63"/>
  <c r="W252" i="63" s="1"/>
  <c r="U252" i="63"/>
  <c r="AB251" i="63"/>
  <c r="V251" i="63"/>
  <c r="U251" i="63"/>
  <c r="AB250" i="63"/>
  <c r="V250" i="63"/>
  <c r="X250" i="63" s="1"/>
  <c r="U250" i="63"/>
  <c r="AB249" i="63"/>
  <c r="V249" i="63"/>
  <c r="U249" i="63"/>
  <c r="AB248" i="63"/>
  <c r="V248" i="63"/>
  <c r="U248" i="63"/>
  <c r="AB247" i="63"/>
  <c r="V247" i="63"/>
  <c r="U247" i="63"/>
  <c r="V246" i="63"/>
  <c r="U246" i="63"/>
  <c r="V245" i="63"/>
  <c r="U245" i="63"/>
  <c r="AB244" i="63"/>
  <c r="V244" i="63"/>
  <c r="X244" i="63" s="1"/>
  <c r="U244" i="63"/>
  <c r="AB243" i="63"/>
  <c r="V243" i="63"/>
  <c r="U243" i="63"/>
  <c r="AB242" i="63"/>
  <c r="V242" i="63"/>
  <c r="U242" i="63"/>
  <c r="AB241" i="63"/>
  <c r="V241" i="63"/>
  <c r="U241" i="63"/>
  <c r="AB240" i="63"/>
  <c r="V240" i="63"/>
  <c r="U240" i="63"/>
  <c r="V239" i="63"/>
  <c r="U239" i="63"/>
  <c r="V238" i="63"/>
  <c r="W238" i="63" s="1"/>
  <c r="U238" i="63"/>
  <c r="AB237" i="63"/>
  <c r="V237" i="63"/>
  <c r="W237" i="63" s="1"/>
  <c r="U237" i="63"/>
  <c r="V236" i="63"/>
  <c r="U236" i="63"/>
  <c r="V235" i="63"/>
  <c r="U235" i="63"/>
  <c r="AB234" i="63"/>
  <c r="V234" i="63"/>
  <c r="U234" i="63"/>
  <c r="AB233" i="63"/>
  <c r="V233" i="63"/>
  <c r="U233" i="63"/>
  <c r="AB232" i="63"/>
  <c r="V232" i="63"/>
  <c r="U232" i="63"/>
  <c r="AB231" i="63"/>
  <c r="V231" i="63"/>
  <c r="U231" i="63"/>
  <c r="AB230" i="63"/>
  <c r="V230" i="63"/>
  <c r="U230" i="63"/>
  <c r="V229" i="63"/>
  <c r="U229" i="63"/>
  <c r="AB228" i="63"/>
  <c r="V228" i="63"/>
  <c r="U228" i="63"/>
  <c r="AB227" i="63"/>
  <c r="V227" i="63"/>
  <c r="U227" i="63"/>
  <c r="AB226" i="63"/>
  <c r="V226" i="63"/>
  <c r="U226" i="63"/>
  <c r="AB225" i="63"/>
  <c r="V225" i="63"/>
  <c r="U225" i="63"/>
  <c r="AB224" i="63"/>
  <c r="V224" i="63"/>
  <c r="U224" i="63"/>
  <c r="AB223" i="63"/>
  <c r="V223" i="63"/>
  <c r="U223" i="63"/>
  <c r="AB222" i="63"/>
  <c r="V222" i="63"/>
  <c r="U222" i="63"/>
  <c r="AB221" i="63"/>
  <c r="V221" i="63"/>
  <c r="U221" i="63"/>
  <c r="AB220" i="63"/>
  <c r="V220" i="63"/>
  <c r="U220" i="63"/>
  <c r="AB219" i="63"/>
  <c r="V219" i="63"/>
  <c r="U219" i="63"/>
  <c r="V218" i="63"/>
  <c r="U218" i="63"/>
  <c r="V217" i="63"/>
  <c r="U217" i="63"/>
  <c r="AB216" i="63"/>
  <c r="V216" i="63"/>
  <c r="W216" i="63" s="1"/>
  <c r="U216" i="63"/>
  <c r="AB215" i="63"/>
  <c r="V215" i="63"/>
  <c r="U215" i="63"/>
  <c r="AB214" i="63"/>
  <c r="V214" i="63"/>
  <c r="W214" i="63" s="1"/>
  <c r="U214" i="63"/>
  <c r="AB213" i="63"/>
  <c r="V213" i="63"/>
  <c r="X213" i="63" s="1"/>
  <c r="U213" i="63"/>
  <c r="AB212" i="63"/>
  <c r="V212" i="63"/>
  <c r="X212" i="63" s="1"/>
  <c r="U212" i="63"/>
  <c r="AB211" i="63"/>
  <c r="V211" i="63"/>
  <c r="U211" i="63"/>
  <c r="AB210" i="63"/>
  <c r="V210" i="63"/>
  <c r="W210" i="63" s="1"/>
  <c r="U210" i="63"/>
  <c r="V209" i="63"/>
  <c r="X209" i="63" s="1"/>
  <c r="U209" i="63"/>
  <c r="AB208" i="63"/>
  <c r="V208" i="63"/>
  <c r="U208" i="63"/>
  <c r="AB207" i="63"/>
  <c r="V207" i="63"/>
  <c r="U207" i="63"/>
  <c r="AB206" i="63"/>
  <c r="V206" i="63"/>
  <c r="U206" i="63"/>
  <c r="AB205" i="63"/>
  <c r="V205" i="63"/>
  <c r="U205" i="63"/>
  <c r="AB204" i="63"/>
  <c r="V204" i="63"/>
  <c r="U204" i="63"/>
  <c r="AB203" i="63"/>
  <c r="V203" i="63"/>
  <c r="U203" i="63"/>
  <c r="AB202" i="63"/>
  <c r="V202" i="63"/>
  <c r="U202" i="63"/>
  <c r="AB201" i="63"/>
  <c r="V201" i="63"/>
  <c r="U201" i="63"/>
  <c r="AB200" i="63"/>
  <c r="V200" i="63"/>
  <c r="U200" i="63"/>
  <c r="AB199" i="63"/>
  <c r="V199" i="63"/>
  <c r="U199" i="63"/>
  <c r="V198" i="63"/>
  <c r="U198" i="63"/>
  <c r="V197" i="63"/>
  <c r="X197" i="63" s="1"/>
  <c r="U197" i="63"/>
  <c r="AB196" i="63"/>
  <c r="V196" i="63"/>
  <c r="U196" i="63"/>
  <c r="V195" i="63"/>
  <c r="U195" i="63"/>
  <c r="Y194" i="63"/>
  <c r="Z194" i="63" s="1"/>
  <c r="V194" i="63"/>
  <c r="U194" i="63"/>
  <c r="Y193" i="63"/>
  <c r="Z193" i="63" s="1"/>
  <c r="V193" i="63"/>
  <c r="U193" i="63"/>
  <c r="Y192" i="63"/>
  <c r="Z192" i="63" s="1"/>
  <c r="V192" i="63"/>
  <c r="U192" i="63"/>
  <c r="Y191" i="63"/>
  <c r="Z191" i="63" s="1"/>
  <c r="V191" i="63"/>
  <c r="U191" i="63"/>
  <c r="Y190" i="63"/>
  <c r="Z190" i="63" s="1"/>
  <c r="V190" i="63"/>
  <c r="U190" i="63"/>
  <c r="Y189" i="63"/>
  <c r="Z189" i="63" s="1"/>
  <c r="V189" i="63"/>
  <c r="U189" i="63"/>
  <c r="Y188" i="63"/>
  <c r="Z188" i="63" s="1"/>
  <c r="V188" i="63"/>
  <c r="U188" i="63"/>
  <c r="AB187" i="63"/>
  <c r="Y187" i="63"/>
  <c r="Z187" i="63" s="1"/>
  <c r="V187" i="63"/>
  <c r="U187" i="63"/>
  <c r="Y186" i="63"/>
  <c r="Z186" i="63" s="1"/>
  <c r="V186" i="63"/>
  <c r="U186" i="63"/>
  <c r="AB185" i="63"/>
  <c r="Y185" i="63"/>
  <c r="Z185" i="63" s="1"/>
  <c r="V185" i="63"/>
  <c r="U185" i="63"/>
  <c r="AB184" i="63"/>
  <c r="Y184" i="63"/>
  <c r="Z184" i="63" s="1"/>
  <c r="V184" i="63"/>
  <c r="U184" i="63"/>
  <c r="AB183" i="63"/>
  <c r="Y183" i="63"/>
  <c r="Z183" i="63" s="1"/>
  <c r="V183" i="63"/>
  <c r="U183" i="63"/>
  <c r="AB182" i="63"/>
  <c r="Y182" i="63"/>
  <c r="Z182" i="63" s="1"/>
  <c r="V182" i="63"/>
  <c r="U182" i="63"/>
  <c r="AB181" i="63"/>
  <c r="Y181" i="63"/>
  <c r="Z181" i="63" s="1"/>
  <c r="V181" i="63"/>
  <c r="U181" i="63"/>
  <c r="AB180" i="63"/>
  <c r="Y180" i="63"/>
  <c r="Z180" i="63" s="1"/>
  <c r="V180" i="63"/>
  <c r="U180" i="63"/>
  <c r="AB179" i="63"/>
  <c r="Y179" i="63"/>
  <c r="Z179" i="63" s="1"/>
  <c r="V179" i="63"/>
  <c r="U179" i="63"/>
  <c r="AB178" i="63"/>
  <c r="Y178" i="63"/>
  <c r="Z178" i="63" s="1"/>
  <c r="V178" i="63"/>
  <c r="U178" i="63"/>
  <c r="AB177" i="63"/>
  <c r="Y177" i="63"/>
  <c r="Z177" i="63" s="1"/>
  <c r="V177" i="63"/>
  <c r="U177" i="63"/>
  <c r="V176" i="63"/>
  <c r="U176" i="63"/>
  <c r="AD276" i="63" l="1"/>
  <c r="AD244" i="63"/>
  <c r="AE160" i="63"/>
  <c r="AE164" i="63"/>
  <c r="AE176" i="63"/>
  <c r="AE184" i="63"/>
  <c r="AE188" i="63"/>
  <c r="AE196" i="63"/>
  <c r="AE216" i="63"/>
  <c r="AE220" i="63"/>
  <c r="AE224" i="63"/>
  <c r="AE228" i="63"/>
  <c r="AE232" i="63"/>
  <c r="AE236" i="63"/>
  <c r="AE240" i="63"/>
  <c r="AE244" i="63"/>
  <c r="AE248" i="63"/>
  <c r="AE252" i="63"/>
  <c r="AE256" i="63"/>
  <c r="AE264" i="63"/>
  <c r="AE268" i="63"/>
  <c r="AE272" i="63"/>
  <c r="AE280" i="63"/>
  <c r="AD210" i="63"/>
  <c r="X192" i="63"/>
  <c r="AA192" i="63" s="1"/>
  <c r="AD231" i="63"/>
  <c r="X232" i="63"/>
  <c r="AA232" i="63" s="1"/>
  <c r="AE158" i="63"/>
  <c r="AE182" i="63"/>
  <c r="AE194" i="63"/>
  <c r="AE234" i="63"/>
  <c r="AD218" i="63"/>
  <c r="W217" i="63"/>
  <c r="W193" i="63"/>
  <c r="W195" i="63"/>
  <c r="AD222" i="63"/>
  <c r="AD238" i="63"/>
  <c r="AE157" i="63"/>
  <c r="AE161" i="63"/>
  <c r="AE177" i="63"/>
  <c r="AE181" i="63"/>
  <c r="AE185" i="63"/>
  <c r="AE189" i="63"/>
  <c r="AD183" i="63"/>
  <c r="AD187" i="63"/>
  <c r="AD191" i="63"/>
  <c r="AD206" i="63"/>
  <c r="AD207" i="63"/>
  <c r="AD259" i="63"/>
  <c r="AE227" i="63"/>
  <c r="AE243" i="63"/>
  <c r="AE271" i="63"/>
  <c r="W200" i="63"/>
  <c r="W205" i="63"/>
  <c r="X238" i="63"/>
  <c r="AA238" i="63" s="1"/>
  <c r="W269" i="63"/>
  <c r="AD280" i="63"/>
  <c r="AE190" i="63"/>
  <c r="W203" i="63"/>
  <c r="W228" i="63"/>
  <c r="W268" i="63"/>
  <c r="AD180" i="63"/>
  <c r="W198" i="63"/>
  <c r="X216" i="63"/>
  <c r="AA216" i="63" s="1"/>
  <c r="W236" i="63"/>
  <c r="W270" i="63"/>
  <c r="W278" i="63"/>
  <c r="AE250" i="63"/>
  <c r="W219" i="63"/>
  <c r="W227" i="63"/>
  <c r="AD192" i="63"/>
  <c r="AD229" i="63"/>
  <c r="W233" i="63"/>
  <c r="W184" i="63"/>
  <c r="W192" i="63"/>
  <c r="W196" i="63"/>
  <c r="AD209" i="63"/>
  <c r="X230" i="63"/>
  <c r="AA230" i="63" s="1"/>
  <c r="W232" i="63"/>
  <c r="AD252" i="63"/>
  <c r="W281" i="63"/>
  <c r="X281" i="63"/>
  <c r="AA281" i="63" s="1"/>
  <c r="AE193" i="63"/>
  <c r="W234" i="63"/>
  <c r="X234" i="63"/>
  <c r="AA234" i="63" s="1"/>
  <c r="AD225" i="63"/>
  <c r="AD241" i="63"/>
  <c r="AE162" i="63"/>
  <c r="AE178" i="63"/>
  <c r="AE186" i="63"/>
  <c r="AE198" i="63"/>
  <c r="AE222" i="63"/>
  <c r="AE226" i="63"/>
  <c r="AE242" i="63"/>
  <c r="AE246" i="63"/>
  <c r="AE254" i="63"/>
  <c r="AE258" i="63"/>
  <c r="AE262" i="63"/>
  <c r="AE270" i="63"/>
  <c r="AE274" i="63"/>
  <c r="AE278" i="63"/>
  <c r="AE282" i="63"/>
  <c r="AD204" i="63"/>
  <c r="AD205" i="63"/>
  <c r="AD220" i="63"/>
  <c r="W225" i="63"/>
  <c r="W226" i="63"/>
  <c r="AD228" i="63"/>
  <c r="AD236" i="63"/>
  <c r="W245" i="63"/>
  <c r="W246" i="63"/>
  <c r="W256" i="63"/>
  <c r="W258" i="63"/>
  <c r="W267" i="63"/>
  <c r="AD268" i="63"/>
  <c r="W272" i="63"/>
  <c r="W282" i="63"/>
  <c r="AE159" i="63"/>
  <c r="AE163" i="63"/>
  <c r="AE183" i="63"/>
  <c r="AE187" i="63"/>
  <c r="AE195" i="63"/>
  <c r="AE199" i="63"/>
  <c r="AE215" i="63"/>
  <c r="AE223" i="63"/>
  <c r="AE231" i="63"/>
  <c r="AE235" i="63"/>
  <c r="AE247" i="63"/>
  <c r="AE251" i="63"/>
  <c r="AE255" i="63"/>
  <c r="AE263" i="63"/>
  <c r="AE267" i="63"/>
  <c r="AE275" i="63"/>
  <c r="AE279" i="63"/>
  <c r="W177" i="63"/>
  <c r="W179" i="63"/>
  <c r="AD184" i="63"/>
  <c r="AD185" i="63"/>
  <c r="AD188" i="63"/>
  <c r="AD190" i="63"/>
  <c r="AD196" i="63"/>
  <c r="AD198" i="63"/>
  <c r="AD200" i="63"/>
  <c r="AD201" i="63"/>
  <c r="AD213" i="63"/>
  <c r="AD214" i="63"/>
  <c r="AD217" i="63"/>
  <c r="W223" i="63"/>
  <c r="AD226" i="63"/>
  <c r="AD230" i="63"/>
  <c r="W240" i="63"/>
  <c r="W241" i="63"/>
  <c r="AD246" i="63"/>
  <c r="AD260" i="63"/>
  <c r="W271" i="63"/>
  <c r="AD211" i="63"/>
  <c r="AD243" i="63"/>
  <c r="AE221" i="63"/>
  <c r="AE225" i="63"/>
  <c r="AE229" i="63"/>
  <c r="AE233" i="63"/>
  <c r="AE241" i="63"/>
  <c r="AE245" i="63"/>
  <c r="AE249" i="63"/>
  <c r="AE257" i="63"/>
  <c r="AE265" i="63"/>
  <c r="AE269" i="63"/>
  <c r="AE273" i="63"/>
  <c r="AE281" i="63"/>
  <c r="X221" i="63"/>
  <c r="AA221" i="63" s="1"/>
  <c r="W221" i="63"/>
  <c r="X253" i="63"/>
  <c r="AA253" i="63" s="1"/>
  <c r="W253" i="63"/>
  <c r="W181" i="63"/>
  <c r="X194" i="63"/>
  <c r="AA194" i="63" s="1"/>
  <c r="W194" i="63"/>
  <c r="W201" i="63"/>
  <c r="X243" i="63"/>
  <c r="AA243" i="63" s="1"/>
  <c r="W243" i="63"/>
  <c r="X251" i="63"/>
  <c r="AA251" i="63" s="1"/>
  <c r="W251" i="63"/>
  <c r="W264" i="63"/>
  <c r="AD195" i="63"/>
  <c r="AD199" i="63"/>
  <c r="AD179" i="63"/>
  <c r="X184" i="63"/>
  <c r="AA184" i="63" s="1"/>
  <c r="W185" i="63"/>
  <c r="X186" i="63"/>
  <c r="AA186" i="63" s="1"/>
  <c r="W186" i="63"/>
  <c r="W187" i="63"/>
  <c r="X188" i="63"/>
  <c r="AA188" i="63" s="1"/>
  <c r="W188" i="63"/>
  <c r="W189" i="63"/>
  <c r="X190" i="63"/>
  <c r="AA190" i="63" s="1"/>
  <c r="X207" i="63"/>
  <c r="AA207" i="63" s="1"/>
  <c r="W207" i="63"/>
  <c r="W208" i="63"/>
  <c r="X208" i="63"/>
  <c r="AA208" i="63" s="1"/>
  <c r="AD227" i="63"/>
  <c r="AD235" i="63"/>
  <c r="AD239" i="63"/>
  <c r="X178" i="63"/>
  <c r="AA178" i="63" s="1"/>
  <c r="W178" i="63"/>
  <c r="X204" i="63"/>
  <c r="AA204" i="63" s="1"/>
  <c r="W204" i="63"/>
  <c r="X206" i="63"/>
  <c r="AA206" i="63" s="1"/>
  <c r="W206" i="63"/>
  <c r="X220" i="63"/>
  <c r="AA220" i="63" s="1"/>
  <c r="W220" i="63"/>
  <c r="X222" i="63"/>
  <c r="AA222" i="63" s="1"/>
  <c r="W222" i="63"/>
  <c r="W180" i="63"/>
  <c r="W182" i="63"/>
  <c r="X200" i="63"/>
  <c r="AA200" i="63" s="1"/>
  <c r="X202" i="63"/>
  <c r="AA202" i="63" s="1"/>
  <c r="W202" i="63"/>
  <c r="X218" i="63"/>
  <c r="AA218" i="63" s="1"/>
  <c r="W218" i="63"/>
  <c r="X229" i="63"/>
  <c r="AA229" i="63" s="1"/>
  <c r="W229" i="63"/>
  <c r="W265" i="63"/>
  <c r="X176" i="63"/>
  <c r="W176" i="63"/>
  <c r="X211" i="63"/>
  <c r="AA211" i="63" s="1"/>
  <c r="W211" i="63"/>
  <c r="AD215" i="63"/>
  <c r="AD219" i="63"/>
  <c r="X224" i="63"/>
  <c r="AA224" i="63" s="1"/>
  <c r="W224" i="63"/>
  <c r="W230" i="63"/>
  <c r="W242" i="63"/>
  <c r="W248" i="63"/>
  <c r="W249" i="63"/>
  <c r="W280" i="63"/>
  <c r="X239" i="63"/>
  <c r="AA239" i="63" s="1"/>
  <c r="W239" i="63"/>
  <c r="X240" i="63"/>
  <c r="AA240" i="63" s="1"/>
  <c r="AD247" i="63"/>
  <c r="AD275" i="63"/>
  <c r="W274" i="63"/>
  <c r="W190" i="63"/>
  <c r="W212" i="63"/>
  <c r="W244" i="63"/>
  <c r="W260" i="63"/>
  <c r="W276" i="63"/>
  <c r="X191" i="63"/>
  <c r="AA191" i="63" s="1"/>
  <c r="W191" i="63"/>
  <c r="AD203" i="63"/>
  <c r="X231" i="63"/>
  <c r="AA231" i="63" s="1"/>
  <c r="W231" i="63"/>
  <c r="W247" i="63"/>
  <c r="W275" i="63"/>
  <c r="W197" i="63"/>
  <c r="W213" i="63"/>
  <c r="W250" i="63"/>
  <c r="W266" i="63"/>
  <c r="W277" i="63"/>
  <c r="X183" i="63"/>
  <c r="AA183" i="63" s="1"/>
  <c r="W183" i="63"/>
  <c r="X199" i="63"/>
  <c r="AA199" i="63" s="1"/>
  <c r="W199" i="63"/>
  <c r="X215" i="63"/>
  <c r="AA215" i="63" s="1"/>
  <c r="W215" i="63"/>
  <c r="W235" i="63"/>
  <c r="X236" i="63"/>
  <c r="AA236" i="63" s="1"/>
  <c r="X255" i="63"/>
  <c r="AA255" i="63" s="1"/>
  <c r="X257" i="63"/>
  <c r="AA257" i="63" s="1"/>
  <c r="W263" i="63"/>
  <c r="X273" i="63"/>
  <c r="AA273" i="63" s="1"/>
  <c r="AA277" i="63"/>
  <c r="AD181" i="63"/>
  <c r="AD189" i="63"/>
  <c r="AD197" i="63"/>
  <c r="AD221" i="63"/>
  <c r="AD233" i="63"/>
  <c r="W209" i="63"/>
  <c r="W257" i="63"/>
  <c r="W273" i="63"/>
  <c r="X261" i="63"/>
  <c r="AA261" i="63" s="1"/>
  <c r="X265" i="63"/>
  <c r="AA265" i="63" s="1"/>
  <c r="X279" i="63"/>
  <c r="AA279" i="63" s="1"/>
  <c r="X275" i="63"/>
  <c r="AA275" i="63" s="1"/>
  <c r="X246" i="63"/>
  <c r="AA246" i="63" s="1"/>
  <c r="AA250" i="63"/>
  <c r="AA212" i="63"/>
  <c r="AD182" i="63"/>
  <c r="X210" i="63"/>
  <c r="AA210" i="63" s="1"/>
  <c r="X214" i="63"/>
  <c r="X237" i="63"/>
  <c r="AA237" i="63" s="1"/>
  <c r="X245" i="63"/>
  <c r="AA245" i="63" s="1"/>
  <c r="X193" i="63"/>
  <c r="AA193" i="63" s="1"/>
  <c r="X223" i="63"/>
  <c r="AA223" i="63" s="1"/>
  <c r="X180" i="63"/>
  <c r="AA180" i="63" s="1"/>
  <c r="X182" i="63"/>
  <c r="AA182" i="63" s="1"/>
  <c r="X196" i="63"/>
  <c r="AA196" i="63" s="1"/>
  <c r="X198" i="63"/>
  <c r="AA198" i="63" s="1"/>
  <c r="X226" i="63"/>
  <c r="AA226" i="63" s="1"/>
  <c r="X228" i="63"/>
  <c r="AA228" i="63" s="1"/>
  <c r="X252" i="63"/>
  <c r="AA252" i="63" s="1"/>
  <c r="X259" i="63"/>
  <c r="AA259" i="63" s="1"/>
  <c r="AD264" i="63"/>
  <c r="AD177" i="63"/>
  <c r="X185" i="63"/>
  <c r="AA185" i="63" s="1"/>
  <c r="AD193" i="63"/>
  <c r="X201" i="63"/>
  <c r="AA201" i="63" s="1"/>
  <c r="AD223" i="63"/>
  <c r="AD237" i="63"/>
  <c r="X242" i="63"/>
  <c r="AA242" i="63" s="1"/>
  <c r="AA244" i="63"/>
  <c r="AD245" i="63"/>
  <c r="X247" i="63"/>
  <c r="AA247" i="63" s="1"/>
  <c r="AD249" i="63"/>
  <c r="AD256" i="63"/>
  <c r="AA260" i="63"/>
  <c r="X187" i="63"/>
  <c r="AA187" i="63" s="1"/>
  <c r="X195" i="63"/>
  <c r="AA195" i="63" s="1"/>
  <c r="X203" i="63"/>
  <c r="AA203" i="63" s="1"/>
  <c r="AA209" i="63"/>
  <c r="AA213" i="63"/>
  <c r="X217" i="63"/>
  <c r="AA217" i="63" s="1"/>
  <c r="X225" i="63"/>
  <c r="AA225" i="63" s="1"/>
  <c r="AD266" i="63"/>
  <c r="X268" i="63"/>
  <c r="AA268" i="63" s="1"/>
  <c r="AD272" i="63"/>
  <c r="X282" i="63"/>
  <c r="AA282" i="63" s="1"/>
  <c r="AD282" i="63"/>
  <c r="AD178" i="63"/>
  <c r="AD186" i="63"/>
  <c r="X189" i="63"/>
  <c r="AA189" i="63" s="1"/>
  <c r="AD194" i="63"/>
  <c r="AA197" i="63"/>
  <c r="AD202" i="63"/>
  <c r="X205" i="63"/>
  <c r="AA205" i="63" s="1"/>
  <c r="AD208" i="63"/>
  <c r="AD212" i="63"/>
  <c r="AD216" i="63"/>
  <c r="X219" i="63"/>
  <c r="AA219" i="63" s="1"/>
  <c r="AD224" i="63"/>
  <c r="X227" i="63"/>
  <c r="AA227" i="63" s="1"/>
  <c r="X248" i="63"/>
  <c r="AA248" i="63" s="1"/>
  <c r="AD251" i="63"/>
  <c r="X258" i="63"/>
  <c r="AA258" i="63" s="1"/>
  <c r="AD258" i="63"/>
  <c r="X267" i="63"/>
  <c r="AA267" i="63" s="1"/>
  <c r="AD267" i="63"/>
  <c r="AD274" i="63"/>
  <c r="AA276" i="63"/>
  <c r="AA214" i="63"/>
  <c r="X233" i="63"/>
  <c r="AA233" i="63" s="1"/>
  <c r="X241" i="63"/>
  <c r="AA241" i="63" s="1"/>
  <c r="X249" i="63"/>
  <c r="AA249" i="63" s="1"/>
  <c r="X177" i="63"/>
  <c r="AA177" i="63" s="1"/>
  <c r="X179" i="63"/>
  <c r="AA179" i="63" s="1"/>
  <c r="X181" i="63"/>
  <c r="AA181" i="63" s="1"/>
  <c r="AD232" i="63"/>
  <c r="X235" i="63"/>
  <c r="AA235" i="63" s="1"/>
  <c r="AD240" i="63"/>
  <c r="AD248" i="63"/>
  <c r="X262" i="63"/>
  <c r="AA262" i="63" s="1"/>
  <c r="AA266" i="63"/>
  <c r="X270" i="63"/>
  <c r="AA270" i="63" s="1"/>
  <c r="AA274" i="63"/>
  <c r="AD281" i="63"/>
  <c r="X278" i="63"/>
  <c r="AA278" i="63" s="1"/>
  <c r="AD234" i="63"/>
  <c r="AD242" i="63"/>
  <c r="AD250" i="63"/>
  <c r="X254" i="63"/>
  <c r="AA254" i="63" s="1"/>
  <c r="AD255" i="63"/>
  <c r="AD257" i="63"/>
  <c r="X263" i="63"/>
  <c r="AA263" i="63" s="1"/>
  <c r="AD265" i="63"/>
  <c r="X269" i="63"/>
  <c r="AA269" i="63" s="1"/>
  <c r="X271" i="63"/>
  <c r="AA271" i="63" s="1"/>
  <c r="AD273" i="63"/>
  <c r="AD253" i="63"/>
  <c r="X256" i="63"/>
  <c r="AA256" i="63" s="1"/>
  <c r="AD261" i="63"/>
  <c r="X264" i="63"/>
  <c r="AA264" i="63" s="1"/>
  <c r="AD269" i="63"/>
  <c r="X272" i="63"/>
  <c r="AA272" i="63" s="1"/>
  <c r="AD277" i="63"/>
  <c r="X280" i="63"/>
  <c r="AA280" i="63" s="1"/>
  <c r="AD263" i="63"/>
  <c r="AD271" i="63"/>
  <c r="AD279" i="63"/>
  <c r="O7" i="74" l="1"/>
  <c r="O8" i="74"/>
  <c r="O9" i="74"/>
  <c r="O10" i="74"/>
  <c r="O11" i="74"/>
  <c r="O12" i="74"/>
  <c r="O13" i="74"/>
  <c r="O14" i="74"/>
  <c r="O15" i="74"/>
  <c r="O16" i="74"/>
  <c r="O17" i="74"/>
  <c r="O18" i="74"/>
  <c r="O19" i="74"/>
  <c r="O20" i="74"/>
  <c r="P20" i="74"/>
  <c r="Q20" i="74"/>
  <c r="R20" i="74"/>
  <c r="O21" i="74"/>
  <c r="P21" i="74"/>
  <c r="O22" i="74"/>
  <c r="P22" i="74"/>
  <c r="Q22" i="74"/>
  <c r="R22" i="74"/>
  <c r="O23" i="74"/>
  <c r="P23" i="74"/>
  <c r="Q23" i="74"/>
  <c r="R23" i="74"/>
  <c r="E7" i="74"/>
  <c r="E8" i="74"/>
  <c r="E9" i="74"/>
  <c r="E10" i="74"/>
  <c r="E11" i="74"/>
  <c r="E12" i="74"/>
  <c r="E13" i="74"/>
  <c r="E14" i="74"/>
  <c r="E15" i="74"/>
  <c r="E16" i="74"/>
  <c r="E17" i="74"/>
  <c r="O6" i="74"/>
  <c r="E6" i="74"/>
  <c r="F24" i="73"/>
  <c r="F23" i="73"/>
  <c r="F21" i="73"/>
  <c r="Y175" i="63" l="1"/>
  <c r="Z175" i="63" s="1"/>
  <c r="Y174" i="63"/>
  <c r="Z174" i="63" s="1"/>
  <c r="Y173" i="63"/>
  <c r="Z173" i="63" s="1"/>
  <c r="Y172" i="63"/>
  <c r="Z172" i="63" s="1"/>
  <c r="Y171" i="63"/>
  <c r="Z171" i="63" s="1"/>
  <c r="Y170" i="63"/>
  <c r="Z170" i="63" s="1"/>
  <c r="Y169" i="63"/>
  <c r="Z169" i="63" s="1"/>
  <c r="Y168" i="63"/>
  <c r="Z168" i="63" s="1"/>
  <c r="Y167" i="63"/>
  <c r="Z167" i="63" s="1"/>
  <c r="Y166" i="63"/>
  <c r="Z166" i="63" s="1"/>
  <c r="Y165" i="63"/>
  <c r="Z165" i="63" s="1"/>
  <c r="Y164" i="63"/>
  <c r="Z164" i="63" s="1"/>
  <c r="Y163" i="63"/>
  <c r="Z163" i="63" s="1"/>
  <c r="Y162" i="63"/>
  <c r="Z162" i="63" s="1"/>
  <c r="Y161" i="63"/>
  <c r="Z161" i="63" s="1"/>
  <c r="Y160" i="63"/>
  <c r="Z160" i="63" s="1"/>
  <c r="Y159" i="63"/>
  <c r="Z159" i="63" s="1"/>
  <c r="Y158" i="63"/>
  <c r="Z158" i="63" s="1"/>
  <c r="Y157" i="63"/>
  <c r="Z157" i="63" s="1"/>
  <c r="Y156" i="63"/>
  <c r="Z156" i="63" s="1"/>
  <c r="Y155" i="63"/>
  <c r="Z155" i="63" s="1"/>
  <c r="Y154" i="63"/>
  <c r="Z154" i="63" s="1"/>
  <c r="Y153" i="63"/>
  <c r="Z153" i="63" s="1"/>
  <c r="Y152" i="63"/>
  <c r="Z152" i="63" s="1"/>
  <c r="Y151" i="63"/>
  <c r="Z151" i="63" s="1"/>
  <c r="Y150" i="63"/>
  <c r="Z150" i="63" s="1"/>
  <c r="Y149" i="63"/>
  <c r="Z149" i="63" s="1"/>
  <c r="Y148" i="63"/>
  <c r="Z148" i="63" s="1"/>
  <c r="Y147" i="63"/>
  <c r="Z147" i="63" s="1"/>
  <c r="Y146" i="63"/>
  <c r="Z146" i="63" s="1"/>
  <c r="Y145" i="63"/>
  <c r="Z145" i="63" s="1"/>
  <c r="Y144" i="63"/>
  <c r="Z144" i="63" s="1"/>
  <c r="Y143" i="63"/>
  <c r="Z143" i="63" s="1"/>
  <c r="Y142" i="63"/>
  <c r="Z142" i="63" s="1"/>
  <c r="Y141" i="63"/>
  <c r="Z141" i="63" s="1"/>
  <c r="Y140" i="63"/>
  <c r="Z140" i="63" s="1"/>
  <c r="Y139" i="63"/>
  <c r="Z139" i="63" s="1"/>
  <c r="Y138" i="63"/>
  <c r="Z138" i="63" s="1"/>
  <c r="Y137" i="63"/>
  <c r="Z137" i="63" s="1"/>
  <c r="Y136" i="63"/>
  <c r="Z136" i="63" s="1"/>
  <c r="Y135" i="63"/>
  <c r="Z135" i="63" s="1"/>
  <c r="Y134" i="63"/>
  <c r="Z134" i="63" s="1"/>
  <c r="Y133" i="63"/>
  <c r="Z133" i="63" s="1"/>
  <c r="Y132" i="63"/>
  <c r="Z132" i="63" s="1"/>
  <c r="Y131" i="63"/>
  <c r="Z131" i="63" s="1"/>
  <c r="Y130" i="63"/>
  <c r="Z130" i="63" s="1"/>
  <c r="Y129" i="63"/>
  <c r="Z129" i="63" s="1"/>
  <c r="Y128" i="63"/>
  <c r="Z128" i="63" s="1"/>
  <c r="Y127" i="63"/>
  <c r="Z127" i="63" s="1"/>
  <c r="Y126" i="63"/>
  <c r="Z126" i="63" s="1"/>
  <c r="Y125" i="63"/>
  <c r="Z125" i="63" s="1"/>
  <c r="Y124" i="63"/>
  <c r="Z124" i="63" s="1"/>
  <c r="Y123" i="63"/>
  <c r="Z123" i="63" s="1"/>
  <c r="Y122" i="63"/>
  <c r="Z122" i="63" s="1"/>
  <c r="Y121" i="63"/>
  <c r="Z121" i="63" s="1"/>
  <c r="Y120" i="63"/>
  <c r="Z120" i="63" s="1"/>
  <c r="Y119" i="63"/>
  <c r="Z119" i="63" s="1"/>
  <c r="Y118" i="63"/>
  <c r="Z118" i="63" s="1"/>
  <c r="Y117" i="63"/>
  <c r="Z117" i="63" s="1"/>
  <c r="Y116" i="63"/>
  <c r="Z116" i="63" s="1"/>
  <c r="Y115" i="63"/>
  <c r="Z115" i="63" s="1"/>
  <c r="Y114" i="63"/>
  <c r="Z114" i="63" s="1"/>
  <c r="Y113" i="63"/>
  <c r="Z113" i="63" s="1"/>
  <c r="Y112" i="63"/>
  <c r="Z112" i="63" s="1"/>
  <c r="Y111" i="63"/>
  <c r="Z111" i="63" s="1"/>
  <c r="Y110" i="63"/>
  <c r="Z110" i="63" s="1"/>
  <c r="Y109" i="63"/>
  <c r="Z109" i="63" s="1"/>
  <c r="Y108" i="63"/>
  <c r="Z108" i="63" s="1"/>
  <c r="Y107" i="63"/>
  <c r="Z107" i="63" s="1"/>
  <c r="Y106" i="63"/>
  <c r="Z106" i="63" s="1"/>
  <c r="Y105" i="63"/>
  <c r="Z105" i="63" s="1"/>
  <c r="Y104" i="63"/>
  <c r="Z104" i="63" s="1"/>
  <c r="Y103" i="63"/>
  <c r="Z103" i="63" s="1"/>
  <c r="Y102" i="63"/>
  <c r="Z102" i="63" s="1"/>
  <c r="Y101" i="63"/>
  <c r="Z101" i="63" s="1"/>
  <c r="Y100" i="63"/>
  <c r="Z100" i="63" s="1"/>
  <c r="Y99" i="63"/>
  <c r="Z99" i="63" s="1"/>
  <c r="Y98" i="63"/>
  <c r="Z98" i="63" s="1"/>
  <c r="Y97" i="63"/>
  <c r="Z97" i="63" s="1"/>
  <c r="Y96" i="63"/>
  <c r="Z96" i="63" s="1"/>
  <c r="Y95" i="63"/>
  <c r="Z95" i="63" s="1"/>
  <c r="Y94" i="63"/>
  <c r="Z94" i="63" s="1"/>
  <c r="Y93" i="63"/>
  <c r="Z93" i="63" s="1"/>
  <c r="Y92" i="63"/>
  <c r="Z92" i="63" s="1"/>
  <c r="Y91" i="63"/>
  <c r="Z91" i="63" s="1"/>
  <c r="Y90" i="63"/>
  <c r="Z90" i="63" s="1"/>
  <c r="Y89" i="63"/>
  <c r="Z89" i="63" s="1"/>
  <c r="Y88" i="63"/>
  <c r="Z88" i="63" s="1"/>
  <c r="Y87" i="63"/>
  <c r="Z87" i="63" s="1"/>
  <c r="Y86" i="63"/>
  <c r="Z86" i="63" s="1"/>
  <c r="Y85" i="63"/>
  <c r="Z85" i="63" s="1"/>
  <c r="Y84" i="63"/>
  <c r="Z84" i="63" s="1"/>
  <c r="Y83" i="63"/>
  <c r="Z83" i="63" s="1"/>
  <c r="Y82" i="63"/>
  <c r="Z82" i="63" s="1"/>
  <c r="Y81" i="63"/>
  <c r="Z81" i="63" s="1"/>
  <c r="Y80" i="63"/>
  <c r="Z80" i="63" s="1"/>
  <c r="Y79" i="63"/>
  <c r="Z79" i="63" s="1"/>
  <c r="Y78" i="63"/>
  <c r="Z78" i="63" s="1"/>
  <c r="Y77" i="63"/>
  <c r="Z77" i="63" s="1"/>
  <c r="Y76" i="63"/>
  <c r="Z76" i="63" s="1"/>
  <c r="Y75" i="63"/>
  <c r="Z75" i="63" s="1"/>
  <c r="Y74" i="63"/>
  <c r="Z74" i="63" s="1"/>
  <c r="Y73" i="63"/>
  <c r="Z73" i="63" s="1"/>
  <c r="Y72" i="63"/>
  <c r="Z72" i="63" s="1"/>
  <c r="Y71" i="63"/>
  <c r="Z71" i="63" s="1"/>
  <c r="Y70" i="63"/>
  <c r="Z70" i="63" s="1"/>
  <c r="Y69" i="63"/>
  <c r="Z69" i="63" s="1"/>
  <c r="Y68" i="63"/>
  <c r="Z68" i="63" s="1"/>
  <c r="Y67" i="63"/>
  <c r="Z67" i="63" s="1"/>
  <c r="Y66" i="63"/>
  <c r="Z66" i="63" s="1"/>
  <c r="Y65" i="63"/>
  <c r="Z65" i="63" s="1"/>
  <c r="Y64" i="63"/>
  <c r="Z64" i="63" s="1"/>
  <c r="Y63" i="63"/>
  <c r="Z63" i="63" s="1"/>
  <c r="Y62" i="63"/>
  <c r="Z62" i="63" s="1"/>
  <c r="Y61" i="63"/>
  <c r="Z61" i="63" s="1"/>
  <c r="Y60" i="63"/>
  <c r="Z60" i="63" s="1"/>
  <c r="Y59" i="63"/>
  <c r="Z59" i="63" s="1"/>
  <c r="Y58" i="63"/>
  <c r="Z58" i="63" s="1"/>
  <c r="Y57" i="63"/>
  <c r="Z57" i="63" s="1"/>
  <c r="Y56" i="63"/>
  <c r="Z56" i="63" s="1"/>
  <c r="Y55" i="63"/>
  <c r="Z55" i="63" s="1"/>
  <c r="Y54" i="63"/>
  <c r="Z54" i="63" s="1"/>
  <c r="Y53" i="63"/>
  <c r="Z53" i="63" s="1"/>
  <c r="Y52" i="63"/>
  <c r="Z52" i="63" s="1"/>
  <c r="Y51" i="63"/>
  <c r="Z51" i="63" s="1"/>
  <c r="Y50" i="63"/>
  <c r="Z50" i="63" s="1"/>
  <c r="Y49" i="63"/>
  <c r="Z49" i="63" s="1"/>
  <c r="Y48" i="63"/>
  <c r="Z48" i="63" s="1"/>
  <c r="Y47" i="63"/>
  <c r="Z47" i="63" s="1"/>
  <c r="Y46" i="63"/>
  <c r="Z46" i="63" s="1"/>
  <c r="Y45" i="63"/>
  <c r="Z45" i="63" s="1"/>
  <c r="Y44" i="63"/>
  <c r="Z44" i="63" s="1"/>
  <c r="Y43" i="63"/>
  <c r="Z43" i="63" s="1"/>
  <c r="Y42" i="63"/>
  <c r="Z42" i="63" s="1"/>
  <c r="Y41" i="63"/>
  <c r="Z41" i="63" s="1"/>
  <c r="Y40" i="63"/>
  <c r="Z40" i="63" s="1"/>
  <c r="Y39" i="63"/>
  <c r="Z39" i="63" s="1"/>
  <c r="Y38" i="63"/>
  <c r="Z38" i="63" s="1"/>
  <c r="Y37" i="63"/>
  <c r="Z37" i="63" s="1"/>
  <c r="Y36" i="63"/>
  <c r="Z36" i="63" s="1"/>
  <c r="Y35" i="63"/>
  <c r="Z35" i="63" s="1"/>
  <c r="Y34" i="63"/>
  <c r="Z34" i="63" s="1"/>
  <c r="Y33" i="63"/>
  <c r="Z33" i="63" s="1"/>
  <c r="Y32" i="63"/>
  <c r="Z32" i="63" s="1"/>
  <c r="Y31" i="63"/>
  <c r="Z31" i="63" s="1"/>
  <c r="Y30" i="63"/>
  <c r="Z30" i="63" s="1"/>
  <c r="Y29" i="63"/>
  <c r="Z29" i="63" s="1"/>
  <c r="Y28" i="63"/>
  <c r="Z28" i="63" s="1"/>
  <c r="Y27" i="63"/>
  <c r="Z27" i="63" s="1"/>
  <c r="Y26" i="63"/>
  <c r="Z26" i="63" s="1"/>
  <c r="Y25" i="63"/>
  <c r="Z25" i="63" s="1"/>
  <c r="Y24" i="63"/>
  <c r="Z24" i="63" s="1"/>
  <c r="Y23" i="63"/>
  <c r="Z23" i="63" s="1"/>
  <c r="Y22" i="63"/>
  <c r="Z22" i="63" s="1"/>
  <c r="Y21" i="63"/>
  <c r="Z21" i="63" s="1"/>
  <c r="Y20" i="63"/>
  <c r="Z20" i="63" s="1"/>
  <c r="Y19" i="63"/>
  <c r="Z19" i="63" s="1"/>
  <c r="Y18" i="63"/>
  <c r="Z18" i="63" s="1"/>
  <c r="Y17" i="63"/>
  <c r="Z17" i="63" s="1"/>
  <c r="Y16" i="63"/>
  <c r="Z16" i="63" s="1"/>
  <c r="Y15" i="63"/>
  <c r="Z15" i="63" s="1"/>
  <c r="Y14" i="63"/>
  <c r="Z14" i="63" s="1"/>
  <c r="Y13" i="63"/>
  <c r="Z13" i="63" s="1"/>
  <c r="Y12" i="63"/>
  <c r="Z12" i="63" s="1"/>
  <c r="Y11" i="63"/>
  <c r="Z11" i="63" s="1"/>
  <c r="Y10" i="63"/>
  <c r="Z10" i="63" s="1"/>
  <c r="Y9" i="63"/>
  <c r="Z9" i="63" s="1"/>
  <c r="Y8" i="63"/>
  <c r="Z8" i="63" s="1"/>
  <c r="Y176" i="63"/>
  <c r="Z176" i="63" s="1"/>
  <c r="AA176" i="63" s="1"/>
  <c r="AB176" i="63" l="1"/>
  <c r="I4" i="73"/>
  <c r="AD176" i="63" l="1"/>
  <c r="U100" i="63" l="1"/>
  <c r="V100" i="63"/>
  <c r="AB100" i="63"/>
  <c r="U101" i="63"/>
  <c r="V101" i="63"/>
  <c r="AB101" i="63"/>
  <c r="U102" i="63"/>
  <c r="V102" i="63"/>
  <c r="AB102" i="63"/>
  <c r="U103" i="63"/>
  <c r="V103" i="63"/>
  <c r="AB103" i="63"/>
  <c r="U104" i="63"/>
  <c r="V104" i="63"/>
  <c r="AB104" i="63"/>
  <c r="U105" i="63"/>
  <c r="V105" i="63"/>
  <c r="AB105" i="63"/>
  <c r="U106" i="63"/>
  <c r="V106" i="63"/>
  <c r="AB106" i="63"/>
  <c r="U107" i="63"/>
  <c r="V107" i="63"/>
  <c r="AB107" i="63"/>
  <c r="U108" i="63"/>
  <c r="V108" i="63"/>
  <c r="AB108" i="63"/>
  <c r="U109" i="63"/>
  <c r="V109" i="63"/>
  <c r="U110" i="63"/>
  <c r="V110" i="63"/>
  <c r="U111" i="63"/>
  <c r="V111" i="63"/>
  <c r="AB111" i="63"/>
  <c r="U112" i="63"/>
  <c r="V112" i="63"/>
  <c r="U113" i="63"/>
  <c r="V113" i="63"/>
  <c r="AB113" i="63"/>
  <c r="U114" i="63"/>
  <c r="V114" i="63"/>
  <c r="AB114" i="63"/>
  <c r="U115" i="63"/>
  <c r="V115" i="63"/>
  <c r="AB115" i="63"/>
  <c r="U116" i="63"/>
  <c r="V116" i="63"/>
  <c r="AB116" i="63"/>
  <c r="U117" i="63"/>
  <c r="V117" i="63"/>
  <c r="U118" i="63"/>
  <c r="V118" i="63"/>
  <c r="AB118" i="63"/>
  <c r="U119" i="63"/>
  <c r="V119" i="63"/>
  <c r="AB119" i="63"/>
  <c r="U120" i="63"/>
  <c r="V120" i="63"/>
  <c r="AB120" i="63"/>
  <c r="U121" i="63"/>
  <c r="V121" i="63"/>
  <c r="AB121" i="63"/>
  <c r="U122" i="63"/>
  <c r="V122" i="63"/>
  <c r="AB122" i="63"/>
  <c r="U123" i="63"/>
  <c r="V123" i="63"/>
  <c r="AB123" i="63"/>
  <c r="U124" i="63"/>
  <c r="V124" i="63"/>
  <c r="AB124" i="63"/>
  <c r="U125" i="63"/>
  <c r="V125" i="63"/>
  <c r="AB125" i="63"/>
  <c r="U126" i="63"/>
  <c r="V126" i="63"/>
  <c r="U127" i="63"/>
  <c r="V127" i="63"/>
  <c r="U128" i="63"/>
  <c r="V128" i="63"/>
  <c r="AB128" i="63"/>
  <c r="U129" i="63"/>
  <c r="V129" i="63"/>
  <c r="AB129" i="63"/>
  <c r="U130" i="63"/>
  <c r="V130" i="63"/>
  <c r="AB130" i="63"/>
  <c r="U131" i="63"/>
  <c r="V131" i="63"/>
  <c r="AB131" i="63"/>
  <c r="U132" i="63"/>
  <c r="V132" i="63"/>
  <c r="U133" i="63"/>
  <c r="V133" i="63"/>
  <c r="AB133" i="63"/>
  <c r="U134" i="63"/>
  <c r="V134" i="63"/>
  <c r="U135" i="63"/>
  <c r="V135" i="63"/>
  <c r="U136" i="63"/>
  <c r="V136" i="63"/>
  <c r="AB136" i="63"/>
  <c r="U137" i="63"/>
  <c r="V137" i="63"/>
  <c r="U138" i="63"/>
  <c r="V138" i="63"/>
  <c r="AB138" i="63"/>
  <c r="U139" i="63"/>
  <c r="V139" i="63"/>
  <c r="AB139" i="63"/>
  <c r="U140" i="63"/>
  <c r="V140" i="63"/>
  <c r="AB140" i="63"/>
  <c r="U141" i="63"/>
  <c r="V141" i="63"/>
  <c r="AB141" i="63"/>
  <c r="U142" i="63"/>
  <c r="V142" i="63"/>
  <c r="AB142" i="63"/>
  <c r="U143" i="63"/>
  <c r="V143" i="63"/>
  <c r="AB143" i="63"/>
  <c r="U144" i="63"/>
  <c r="V144" i="63"/>
  <c r="AB144" i="63"/>
  <c r="U145" i="63"/>
  <c r="V145" i="63"/>
  <c r="U146" i="63"/>
  <c r="V146" i="63"/>
  <c r="AB146" i="63"/>
  <c r="U147" i="63"/>
  <c r="V147" i="63"/>
  <c r="U148" i="63"/>
  <c r="V148" i="63"/>
  <c r="AB148" i="63"/>
  <c r="U149" i="63"/>
  <c r="V149" i="63"/>
  <c r="AB149" i="63"/>
  <c r="U150" i="63"/>
  <c r="V150" i="63"/>
  <c r="AB150" i="63"/>
  <c r="U151" i="63"/>
  <c r="V151" i="63"/>
  <c r="AB151" i="63"/>
  <c r="U152" i="63"/>
  <c r="V152" i="63"/>
  <c r="AB152" i="63"/>
  <c r="U153" i="63"/>
  <c r="V153" i="63"/>
  <c r="U154" i="63"/>
  <c r="V154" i="63"/>
  <c r="U155" i="63"/>
  <c r="V155" i="63"/>
  <c r="U156" i="63"/>
  <c r="V156" i="63"/>
  <c r="U157" i="63"/>
  <c r="V157" i="63"/>
  <c r="U158" i="63"/>
  <c r="V158" i="63"/>
  <c r="AB158" i="63"/>
  <c r="U159" i="63"/>
  <c r="V159" i="63"/>
  <c r="U160" i="63"/>
  <c r="V160" i="63"/>
  <c r="U161" i="63"/>
  <c r="V161" i="63"/>
  <c r="U162" i="63"/>
  <c r="V162" i="63"/>
  <c r="U163" i="63"/>
  <c r="V163" i="63"/>
  <c r="U164" i="63"/>
  <c r="V164" i="63"/>
  <c r="U165" i="63"/>
  <c r="V165" i="63"/>
  <c r="W165" i="63" s="1"/>
  <c r="AB165" i="63"/>
  <c r="U166" i="63"/>
  <c r="V166" i="63"/>
  <c r="U167" i="63"/>
  <c r="V167" i="63"/>
  <c r="AB167" i="63"/>
  <c r="U168" i="63"/>
  <c r="V168" i="63"/>
  <c r="AB168" i="63"/>
  <c r="U169" i="63"/>
  <c r="V169" i="63"/>
  <c r="AB169" i="63"/>
  <c r="U170" i="63"/>
  <c r="V170" i="63"/>
  <c r="AB170" i="63"/>
  <c r="U171" i="63"/>
  <c r="V171" i="63"/>
  <c r="AB171" i="63"/>
  <c r="U172" i="63"/>
  <c r="V172" i="63"/>
  <c r="AB172" i="63"/>
  <c r="U173" i="63"/>
  <c r="V173" i="63"/>
  <c r="AB173" i="63"/>
  <c r="U174" i="63"/>
  <c r="V174" i="63"/>
  <c r="AB174" i="63"/>
  <c r="U175" i="63"/>
  <c r="V175" i="63"/>
  <c r="W175" i="63" s="1"/>
  <c r="U99" i="63"/>
  <c r="V99" i="63"/>
  <c r="AB99" i="63"/>
  <c r="W174" i="63" l="1"/>
  <c r="W173" i="63"/>
  <c r="W172" i="63"/>
  <c r="W171" i="63"/>
  <c r="W170" i="63"/>
  <c r="W169" i="63"/>
  <c r="W168" i="63"/>
  <c r="W167" i="63"/>
  <c r="W166" i="63"/>
  <c r="W164" i="63"/>
  <c r="W99" i="63"/>
  <c r="X99" i="63"/>
  <c r="AA99" i="63" s="1"/>
  <c r="W163" i="63"/>
  <c r="X163" i="63"/>
  <c r="AA163" i="63" s="1"/>
  <c r="W140" i="63"/>
  <c r="X140" i="63"/>
  <c r="AA140" i="63" s="1"/>
  <c r="W137" i="63"/>
  <c r="X137" i="63"/>
  <c r="AA137" i="63" s="1"/>
  <c r="W134" i="63"/>
  <c r="X134" i="63"/>
  <c r="AA134" i="63" s="1"/>
  <c r="W130" i="63"/>
  <c r="X130" i="63"/>
  <c r="AA130" i="63" s="1"/>
  <c r="W162" i="63"/>
  <c r="X162" i="63"/>
  <c r="AA162" i="63" s="1"/>
  <c r="W161" i="63"/>
  <c r="X161" i="63"/>
  <c r="AA161" i="63" s="1"/>
  <c r="W160" i="63"/>
  <c r="X160" i="63"/>
  <c r="AA160" i="63" s="1"/>
  <c r="W159" i="63"/>
  <c r="X159" i="63"/>
  <c r="AA159" i="63" s="1"/>
  <c r="W158" i="63"/>
  <c r="X158" i="63"/>
  <c r="AA158" i="63" s="1"/>
  <c r="W157" i="63"/>
  <c r="X157" i="63"/>
  <c r="AA157" i="63" s="1"/>
  <c r="W156" i="63"/>
  <c r="X156" i="63"/>
  <c r="AA156" i="63" s="1"/>
  <c r="W155" i="63"/>
  <c r="X155" i="63"/>
  <c r="AA155" i="63" s="1"/>
  <c r="W154" i="63"/>
  <c r="X154" i="63"/>
  <c r="AA154" i="63" s="1"/>
  <c r="W153" i="63"/>
  <c r="X153" i="63"/>
  <c r="AA153" i="63" s="1"/>
  <c r="W152" i="63"/>
  <c r="X152" i="63"/>
  <c r="AA152" i="63" s="1"/>
  <c r="W151" i="63"/>
  <c r="X151" i="63"/>
  <c r="AA151" i="63" s="1"/>
  <c r="W150" i="63"/>
  <c r="X150" i="63"/>
  <c r="AA150" i="63" s="1"/>
  <c r="W149" i="63"/>
  <c r="X149" i="63"/>
  <c r="AA149" i="63" s="1"/>
  <c r="W148" i="63"/>
  <c r="X148" i="63"/>
  <c r="AA148" i="63" s="1"/>
  <c r="W147" i="63"/>
  <c r="X147" i="63"/>
  <c r="AA147" i="63" s="1"/>
  <c r="W146" i="63"/>
  <c r="X146" i="63"/>
  <c r="AA146" i="63" s="1"/>
  <c r="W145" i="63"/>
  <c r="X145" i="63"/>
  <c r="AA145" i="63" s="1"/>
  <c r="W144" i="63"/>
  <c r="X144" i="63"/>
  <c r="AA144" i="63" s="1"/>
  <c r="W143" i="63"/>
  <c r="X143" i="63"/>
  <c r="AA143" i="63" s="1"/>
  <c r="W142" i="63"/>
  <c r="X142" i="63"/>
  <c r="AA142" i="63" s="1"/>
  <c r="W141" i="63"/>
  <c r="X141" i="63"/>
  <c r="AA141" i="63" s="1"/>
  <c r="W139" i="63"/>
  <c r="X139" i="63"/>
  <c r="AA139" i="63" s="1"/>
  <c r="W138" i="63"/>
  <c r="X138" i="63"/>
  <c r="AA138" i="63" s="1"/>
  <c r="W136" i="63"/>
  <c r="X136" i="63"/>
  <c r="AA136" i="63" s="1"/>
  <c r="W135" i="63"/>
  <c r="X135" i="63"/>
  <c r="AA135" i="63" s="1"/>
  <c r="W133" i="63"/>
  <c r="X133" i="63"/>
  <c r="AA133" i="63" s="1"/>
  <c r="W132" i="63"/>
  <c r="X132" i="63"/>
  <c r="AA132" i="63" s="1"/>
  <c r="W131" i="63"/>
  <c r="X131" i="63"/>
  <c r="AA131" i="63" s="1"/>
  <c r="W129" i="63"/>
  <c r="X129" i="63"/>
  <c r="AA129" i="63" s="1"/>
  <c r="W128" i="63"/>
  <c r="X128" i="63"/>
  <c r="AA128" i="63" s="1"/>
  <c r="W127" i="63"/>
  <c r="X127" i="63"/>
  <c r="AA127" i="63" s="1"/>
  <c r="W126" i="63"/>
  <c r="X126" i="63"/>
  <c r="AA126" i="63" s="1"/>
  <c r="W125" i="63"/>
  <c r="X125" i="63"/>
  <c r="AA125" i="63" s="1"/>
  <c r="W124" i="63"/>
  <c r="X124" i="63"/>
  <c r="AA124" i="63" s="1"/>
  <c r="W123" i="63"/>
  <c r="X123" i="63"/>
  <c r="AA123" i="63" s="1"/>
  <c r="W122" i="63"/>
  <c r="X122" i="63"/>
  <c r="AA122" i="63" s="1"/>
  <c r="W121" i="63"/>
  <c r="X121" i="63"/>
  <c r="AA121" i="63" s="1"/>
  <c r="W120" i="63"/>
  <c r="X120" i="63"/>
  <c r="AA120" i="63" s="1"/>
  <c r="W119" i="63"/>
  <c r="X119" i="63"/>
  <c r="AA119" i="63" s="1"/>
  <c r="W118" i="63"/>
  <c r="X118" i="63"/>
  <c r="AA118" i="63" s="1"/>
  <c r="W117" i="63"/>
  <c r="X117" i="63"/>
  <c r="AA117" i="63" s="1"/>
  <c r="W116" i="63"/>
  <c r="X116" i="63"/>
  <c r="AA116" i="63" s="1"/>
  <c r="W115" i="63"/>
  <c r="X115" i="63"/>
  <c r="AA115" i="63" s="1"/>
  <c r="W114" i="63"/>
  <c r="X114" i="63"/>
  <c r="AA114" i="63" s="1"/>
  <c r="W113" i="63"/>
  <c r="X113" i="63"/>
  <c r="AA113" i="63" s="1"/>
  <c r="W112" i="63"/>
  <c r="X112" i="63"/>
  <c r="AA112" i="63" s="1"/>
  <c r="W111" i="63"/>
  <c r="X111" i="63"/>
  <c r="AA111" i="63" s="1"/>
  <c r="W110" i="63"/>
  <c r="X110" i="63"/>
  <c r="AA110" i="63" s="1"/>
  <c r="W109" i="63"/>
  <c r="X109" i="63"/>
  <c r="AA109" i="63" s="1"/>
  <c r="W108" i="63"/>
  <c r="X108" i="63"/>
  <c r="AA108" i="63" s="1"/>
  <c r="W107" i="63"/>
  <c r="X107" i="63"/>
  <c r="AA107" i="63" s="1"/>
  <c r="W106" i="63"/>
  <c r="X106" i="63"/>
  <c r="AA106" i="63" s="1"/>
  <c r="W105" i="63"/>
  <c r="X105" i="63"/>
  <c r="AA105" i="63" s="1"/>
  <c r="W104" i="63"/>
  <c r="X104" i="63"/>
  <c r="AA104" i="63" s="1"/>
  <c r="W103" i="63"/>
  <c r="X103" i="63"/>
  <c r="AA103" i="63" s="1"/>
  <c r="W102" i="63"/>
  <c r="X102" i="63"/>
  <c r="AA102" i="63" s="1"/>
  <c r="W101" i="63"/>
  <c r="X101" i="63"/>
  <c r="AA101" i="63" s="1"/>
  <c r="W100" i="63"/>
  <c r="X100" i="63"/>
  <c r="AA100" i="63" s="1"/>
  <c r="X175" i="63"/>
  <c r="AA175" i="63" s="1"/>
  <c r="X174" i="63"/>
  <c r="AA174" i="63" s="1"/>
  <c r="X173" i="63"/>
  <c r="AA173" i="63" s="1"/>
  <c r="X172" i="63"/>
  <c r="AA172" i="63" s="1"/>
  <c r="X171" i="63"/>
  <c r="AA171" i="63" s="1"/>
  <c r="X170" i="63"/>
  <c r="AA170" i="63" s="1"/>
  <c r="X169" i="63"/>
  <c r="AA169" i="63" s="1"/>
  <c r="X168" i="63"/>
  <c r="AA168" i="63" s="1"/>
  <c r="X167" i="63"/>
  <c r="AA167" i="63" s="1"/>
  <c r="X166" i="63"/>
  <c r="AA166" i="63" s="1"/>
  <c r="X165" i="63"/>
  <c r="AA165" i="63" s="1"/>
  <c r="X164" i="63"/>
  <c r="AA164" i="63" s="1"/>
  <c r="AD135" i="63"/>
  <c r="AD133" i="63"/>
  <c r="AD175" i="63"/>
  <c r="AD167" i="63"/>
  <c r="AD163" i="63"/>
  <c r="AD162" i="63"/>
  <c r="AD161" i="63"/>
  <c r="AD160" i="63"/>
  <c r="AD159" i="63"/>
  <c r="AD157" i="63"/>
  <c r="AD151" i="63"/>
  <c r="AD141" i="63"/>
  <c r="AD143" i="63"/>
  <c r="AD169" i="63"/>
  <c r="AD107" i="63"/>
  <c r="AD105" i="63"/>
  <c r="AD139" i="63"/>
  <c r="AD137" i="63"/>
  <c r="AD104" i="63"/>
  <c r="AD103" i="63"/>
  <c r="AD102" i="63"/>
  <c r="AD155" i="63"/>
  <c r="AD154" i="63"/>
  <c r="AD138" i="63"/>
  <c r="AD101" i="63"/>
  <c r="AD173" i="63"/>
  <c r="AD172" i="63"/>
  <c r="AD171" i="63"/>
  <c r="AD147" i="63"/>
  <c r="AD146" i="63"/>
  <c r="AD145" i="63"/>
  <c r="AD131" i="63"/>
  <c r="AD130" i="63"/>
  <c r="AD129" i="63"/>
  <c r="AD152" i="63"/>
  <c r="AD144" i="63"/>
  <c r="AD136" i="63"/>
  <c r="AD128" i="63"/>
  <c r="AD108" i="63"/>
  <c r="AD100" i="63"/>
  <c r="AD168" i="63"/>
  <c r="AD158" i="63"/>
  <c r="AD174" i="63"/>
  <c r="AD166" i="63"/>
  <c r="AD164" i="63"/>
  <c r="AD156" i="63"/>
  <c r="AD150" i="63"/>
  <c r="AD142" i="63"/>
  <c r="AD134" i="63"/>
  <c r="AD106" i="63"/>
  <c r="AD148" i="63"/>
  <c r="AD140" i="63"/>
  <c r="AD132" i="63"/>
  <c r="AB98" i="63" l="1"/>
  <c r="AB97" i="63"/>
  <c r="AB96" i="63"/>
  <c r="AB94" i="63"/>
  <c r="AB93" i="63"/>
  <c r="AB90" i="63"/>
  <c r="AB89" i="63"/>
  <c r="AB86" i="63"/>
  <c r="AB85" i="63"/>
  <c r="AB84" i="63"/>
  <c r="AD84" i="63" s="1"/>
  <c r="AB83" i="63"/>
  <c r="AB82" i="63"/>
  <c r="AB81" i="63"/>
  <c r="AB79" i="63"/>
  <c r="AB78" i="63"/>
  <c r="AB76" i="63"/>
  <c r="AB75" i="63"/>
  <c r="AB73" i="63"/>
  <c r="AB71" i="63"/>
  <c r="AB70" i="63"/>
  <c r="AB69" i="63"/>
  <c r="AB68" i="63"/>
  <c r="AD68" i="63" s="1"/>
  <c r="AB66" i="63"/>
  <c r="AB65" i="63"/>
  <c r="AB63" i="63"/>
  <c r="AB62" i="63"/>
  <c r="AD60" i="63"/>
  <c r="AB59" i="63"/>
  <c r="AB58" i="63"/>
  <c r="V98" i="63"/>
  <c r="U98" i="63"/>
  <c r="V97" i="63"/>
  <c r="U97" i="63"/>
  <c r="V96" i="63"/>
  <c r="U96" i="63"/>
  <c r="V95" i="63"/>
  <c r="U95" i="63"/>
  <c r="V94" i="63"/>
  <c r="U94" i="63"/>
  <c r="V93" i="63"/>
  <c r="U93" i="63"/>
  <c r="V92" i="63"/>
  <c r="U92" i="63"/>
  <c r="V91" i="63"/>
  <c r="U91" i="63"/>
  <c r="V90" i="63"/>
  <c r="U90" i="63"/>
  <c r="V89" i="63"/>
  <c r="U89" i="63"/>
  <c r="V88" i="63"/>
  <c r="U88" i="63"/>
  <c r="V87" i="63"/>
  <c r="U87" i="63"/>
  <c r="V86" i="63"/>
  <c r="U86" i="63"/>
  <c r="V85" i="63"/>
  <c r="U85" i="63"/>
  <c r="V84" i="63"/>
  <c r="U84" i="63"/>
  <c r="V83" i="63"/>
  <c r="U83" i="63"/>
  <c r="V82" i="63"/>
  <c r="U82" i="63"/>
  <c r="V81" i="63"/>
  <c r="U81" i="63"/>
  <c r="V80" i="63"/>
  <c r="U80" i="63"/>
  <c r="V79" i="63"/>
  <c r="U79" i="63"/>
  <c r="V78" i="63"/>
  <c r="U78" i="63"/>
  <c r="V77" i="63"/>
  <c r="U77" i="63"/>
  <c r="V76" i="63"/>
  <c r="U76" i="63"/>
  <c r="V75" i="63"/>
  <c r="U75" i="63"/>
  <c r="V74" i="63"/>
  <c r="U74" i="63"/>
  <c r="V73" i="63"/>
  <c r="U73" i="63"/>
  <c r="V72" i="63"/>
  <c r="U72" i="63"/>
  <c r="V71" i="63"/>
  <c r="U71" i="63"/>
  <c r="V70" i="63"/>
  <c r="U70" i="63"/>
  <c r="V69" i="63"/>
  <c r="U69" i="63"/>
  <c r="V68" i="63"/>
  <c r="U68" i="63"/>
  <c r="V67" i="63"/>
  <c r="U67" i="63"/>
  <c r="V66" i="63"/>
  <c r="U66" i="63"/>
  <c r="V65" i="63"/>
  <c r="U65" i="63"/>
  <c r="V64" i="63"/>
  <c r="U64" i="63"/>
  <c r="V63" i="63"/>
  <c r="U63" i="63"/>
  <c r="V62" i="63"/>
  <c r="U62" i="63"/>
  <c r="V61" i="63"/>
  <c r="U61" i="63"/>
  <c r="V60" i="63"/>
  <c r="U60" i="63"/>
  <c r="V59" i="63"/>
  <c r="U59" i="63"/>
  <c r="V58" i="63"/>
  <c r="U58" i="63"/>
  <c r="AD64" i="63" l="1"/>
  <c r="W59" i="63"/>
  <c r="X59" i="63"/>
  <c r="AA59" i="63" s="1"/>
  <c r="W61" i="63"/>
  <c r="X61" i="63"/>
  <c r="AA61" i="63" s="1"/>
  <c r="W63" i="63"/>
  <c r="X63" i="63"/>
  <c r="AA63" i="63" s="1"/>
  <c r="W65" i="63"/>
  <c r="X65" i="63"/>
  <c r="AA65" i="63" s="1"/>
  <c r="W67" i="63"/>
  <c r="X67" i="63"/>
  <c r="AA67" i="63" s="1"/>
  <c r="W69" i="63"/>
  <c r="X69" i="63"/>
  <c r="AA69" i="63" s="1"/>
  <c r="W71" i="63"/>
  <c r="X71" i="63"/>
  <c r="AA71" i="63" s="1"/>
  <c r="W73" i="63"/>
  <c r="X73" i="63"/>
  <c r="AA73" i="63" s="1"/>
  <c r="W75" i="63"/>
  <c r="X75" i="63"/>
  <c r="AA75" i="63" s="1"/>
  <c r="W77" i="63"/>
  <c r="X77" i="63"/>
  <c r="AA77" i="63" s="1"/>
  <c r="W79" i="63"/>
  <c r="X79" i="63"/>
  <c r="AA79" i="63" s="1"/>
  <c r="W81" i="63"/>
  <c r="X81" i="63"/>
  <c r="AA81" i="63" s="1"/>
  <c r="W83" i="63"/>
  <c r="X83" i="63"/>
  <c r="AA83" i="63" s="1"/>
  <c r="W85" i="63"/>
  <c r="X85" i="63"/>
  <c r="AA85" i="63" s="1"/>
  <c r="W87" i="63"/>
  <c r="X87" i="63"/>
  <c r="AA87" i="63" s="1"/>
  <c r="W89" i="63"/>
  <c r="X89" i="63"/>
  <c r="AA89" i="63" s="1"/>
  <c r="W91" i="63"/>
  <c r="X91" i="63"/>
  <c r="AA91" i="63" s="1"/>
  <c r="W93" i="63"/>
  <c r="X93" i="63"/>
  <c r="AA93" i="63" s="1"/>
  <c r="W95" i="63"/>
  <c r="X95" i="63"/>
  <c r="AA95" i="63" s="1"/>
  <c r="W97" i="63"/>
  <c r="X97" i="63"/>
  <c r="AA97" i="63" s="1"/>
  <c r="W58" i="63"/>
  <c r="X58" i="63"/>
  <c r="AA58" i="63" s="1"/>
  <c r="W60" i="63"/>
  <c r="X60" i="63"/>
  <c r="AA60" i="63" s="1"/>
  <c r="W62" i="63"/>
  <c r="X62" i="63"/>
  <c r="AA62" i="63" s="1"/>
  <c r="W64" i="63"/>
  <c r="X64" i="63"/>
  <c r="AA64" i="63" s="1"/>
  <c r="W66" i="63"/>
  <c r="X66" i="63"/>
  <c r="AA66" i="63" s="1"/>
  <c r="W68" i="63"/>
  <c r="X68" i="63"/>
  <c r="AA68" i="63" s="1"/>
  <c r="W70" i="63"/>
  <c r="X70" i="63"/>
  <c r="AA70" i="63" s="1"/>
  <c r="W72" i="63"/>
  <c r="X72" i="63"/>
  <c r="AA72" i="63" s="1"/>
  <c r="W74" i="63"/>
  <c r="X74" i="63"/>
  <c r="AA74" i="63" s="1"/>
  <c r="W76" i="63"/>
  <c r="X76" i="63"/>
  <c r="AA76" i="63" s="1"/>
  <c r="W78" i="63"/>
  <c r="X78" i="63"/>
  <c r="AA78" i="63" s="1"/>
  <c r="W80" i="63"/>
  <c r="X80" i="63"/>
  <c r="AA80" i="63" s="1"/>
  <c r="W82" i="63"/>
  <c r="X82" i="63"/>
  <c r="AA82" i="63" s="1"/>
  <c r="W84" i="63"/>
  <c r="X84" i="63"/>
  <c r="AA84" i="63" s="1"/>
  <c r="W86" i="63"/>
  <c r="X86" i="63"/>
  <c r="AA86" i="63" s="1"/>
  <c r="W88" i="63"/>
  <c r="X88" i="63"/>
  <c r="AA88" i="63" s="1"/>
  <c r="W90" i="63"/>
  <c r="X90" i="63"/>
  <c r="AA90" i="63" s="1"/>
  <c r="W92" i="63"/>
  <c r="X92" i="63"/>
  <c r="AA92" i="63" s="1"/>
  <c r="W94" i="63"/>
  <c r="X94" i="63"/>
  <c r="AA94" i="63" s="1"/>
  <c r="W96" i="63"/>
  <c r="X96" i="63"/>
  <c r="AA96" i="63" s="1"/>
  <c r="W98" i="63"/>
  <c r="X98" i="63"/>
  <c r="AA98" i="63" s="1"/>
  <c r="AD87" i="63"/>
  <c r="AD58" i="63"/>
  <c r="AD73" i="63"/>
  <c r="AD77" i="63"/>
  <c r="AD81" i="63"/>
  <c r="AD85" i="63"/>
  <c r="AD89" i="63"/>
  <c r="AD70" i="63"/>
  <c r="AD86" i="63"/>
  <c r="AD94" i="63"/>
  <c r="AD78" i="63"/>
  <c r="AD61" i="63"/>
  <c r="AD65" i="63"/>
  <c r="AD69" i="63"/>
  <c r="AD93" i="63"/>
  <c r="AD97" i="63"/>
  <c r="AD74" i="63"/>
  <c r="AD90" i="63"/>
  <c r="AD62" i="63"/>
  <c r="AD66" i="63"/>
  <c r="AD76" i="63"/>
  <c r="AD79" i="63"/>
  <c r="AD82" i="63"/>
  <c r="AD92" i="63"/>
  <c r="AD95" i="63"/>
  <c r="AD98" i="63"/>
  <c r="AD71" i="63"/>
  <c r="AD99" i="63"/>
  <c r="AD67" i="63"/>
  <c r="AD75" i="63"/>
  <c r="AD83" i="63"/>
  <c r="AD91" i="63"/>
  <c r="AD59" i="63"/>
  <c r="AD63" i="63"/>
  <c r="AD72" i="63"/>
  <c r="AD80" i="63"/>
  <c r="AD88" i="63"/>
  <c r="AD96" i="63"/>
  <c r="AB9" i="63" l="1"/>
  <c r="AB10" i="63"/>
  <c r="AD10" i="63" s="1"/>
  <c r="AB11" i="63"/>
  <c r="AB12" i="63"/>
  <c r="AD12" i="63" s="1"/>
  <c r="AB13" i="63"/>
  <c r="AB14" i="63"/>
  <c r="AD14" i="63" s="1"/>
  <c r="AB15" i="63"/>
  <c r="AB16" i="63"/>
  <c r="AD16" i="63" s="1"/>
  <c r="AB17" i="63"/>
  <c r="AB18" i="63"/>
  <c r="AD18" i="63" s="1"/>
  <c r="AB19" i="63"/>
  <c r="AB20" i="63"/>
  <c r="AD20" i="63" s="1"/>
  <c r="AB21" i="63"/>
  <c r="AD22" i="63"/>
  <c r="AD24" i="63"/>
  <c r="AB26" i="63"/>
  <c r="AD26" i="63" s="1"/>
  <c r="AB27" i="63"/>
  <c r="AB28" i="63"/>
  <c r="AD28" i="63" s="1"/>
  <c r="AB29" i="63"/>
  <c r="AD30" i="63"/>
  <c r="AD32" i="63"/>
  <c r="AB33" i="63"/>
  <c r="AD34" i="63"/>
  <c r="AB35" i="63"/>
  <c r="AB36" i="63"/>
  <c r="AD36" i="63" s="1"/>
  <c r="AB38" i="63"/>
  <c r="AD38" i="63" s="1"/>
  <c r="AB40" i="63"/>
  <c r="AD40" i="63" s="1"/>
  <c r="AB41" i="63"/>
  <c r="AD42" i="63"/>
  <c r="AB44" i="63"/>
  <c r="AD44" i="63" s="1"/>
  <c r="AB46" i="63"/>
  <c r="AD46" i="63" s="1"/>
  <c r="AB47" i="63"/>
  <c r="AB48" i="63"/>
  <c r="AD48" i="63" s="1"/>
  <c r="AB49" i="63"/>
  <c r="AD50" i="63"/>
  <c r="AB52" i="63"/>
  <c r="AD52" i="63" s="1"/>
  <c r="AB53" i="63"/>
  <c r="AD54" i="63"/>
  <c r="AB55" i="63"/>
  <c r="AB56" i="63"/>
  <c r="AD56" i="63" s="1"/>
  <c r="AB57" i="63"/>
  <c r="AB8" i="63"/>
  <c r="AD8" i="63" s="1"/>
  <c r="AD55" i="63" l="1"/>
  <c r="AD51" i="63"/>
  <c r="AD47" i="63"/>
  <c r="AD43" i="63"/>
  <c r="AD39" i="63"/>
  <c r="AD35" i="63"/>
  <c r="AD31" i="63"/>
  <c r="AD27" i="63"/>
  <c r="AD23" i="63"/>
  <c r="AD19" i="63"/>
  <c r="AD15" i="63"/>
  <c r="AD11" i="63"/>
  <c r="AD57" i="63"/>
  <c r="AD53" i="63"/>
  <c r="AD49" i="63"/>
  <c r="AD45" i="63"/>
  <c r="AD41" i="63"/>
  <c r="AD37" i="63"/>
  <c r="AD33" i="63"/>
  <c r="AD29" i="63"/>
  <c r="AD25" i="63"/>
  <c r="AD21" i="63"/>
  <c r="AD17" i="63"/>
  <c r="AD13" i="63"/>
  <c r="AD9" i="63"/>
  <c r="V56" i="63" l="1"/>
  <c r="V55" i="63"/>
  <c r="V54" i="63"/>
  <c r="U57" i="63"/>
  <c r="U56" i="63"/>
  <c r="U54" i="63"/>
  <c r="U52" i="63"/>
  <c r="W54" i="63" l="1"/>
  <c r="X54" i="63"/>
  <c r="AA54" i="63" s="1"/>
  <c r="W56" i="63"/>
  <c r="X56" i="63"/>
  <c r="AA56" i="63" s="1"/>
  <c r="V57" i="63"/>
  <c r="V52" i="63"/>
  <c r="V47" i="63"/>
  <c r="U37" i="63"/>
  <c r="V37" i="63"/>
  <c r="U38" i="63"/>
  <c r="V38" i="63"/>
  <c r="U39" i="63"/>
  <c r="V39" i="63"/>
  <c r="V36" i="63"/>
  <c r="U36" i="63"/>
  <c r="V33" i="63"/>
  <c r="U23" i="63"/>
  <c r="V23" i="63"/>
  <c r="U24" i="63"/>
  <c r="V24" i="63"/>
  <c r="U25" i="63"/>
  <c r="V25" i="63"/>
  <c r="U21" i="63"/>
  <c r="V21" i="63"/>
  <c r="U22" i="63"/>
  <c r="V22" i="63"/>
  <c r="U26" i="63"/>
  <c r="V26" i="63"/>
  <c r="U27" i="63"/>
  <c r="V27" i="63"/>
  <c r="U28" i="63"/>
  <c r="V28" i="63"/>
  <c r="U29" i="63"/>
  <c r="V29" i="63"/>
  <c r="U30" i="63"/>
  <c r="V30" i="63"/>
  <c r="U31" i="63"/>
  <c r="V31" i="63"/>
  <c r="U32" i="63"/>
  <c r="V32" i="63"/>
  <c r="U34" i="63"/>
  <c r="V34" i="63"/>
  <c r="U35" i="63"/>
  <c r="V35" i="63"/>
  <c r="U40" i="63"/>
  <c r="V40" i="63"/>
  <c r="U41" i="63"/>
  <c r="V41" i="63"/>
  <c r="U42" i="63"/>
  <c r="V42" i="63"/>
  <c r="U43" i="63"/>
  <c r="V43" i="63"/>
  <c r="U44" i="63"/>
  <c r="V44" i="63"/>
  <c r="U45" i="63"/>
  <c r="V45" i="63"/>
  <c r="U46" i="63"/>
  <c r="V46" i="63"/>
  <c r="U48" i="63"/>
  <c r="V48" i="63"/>
  <c r="U49" i="63"/>
  <c r="V49" i="63"/>
  <c r="U50" i="63"/>
  <c r="V50" i="63"/>
  <c r="U51" i="63"/>
  <c r="V51" i="63"/>
  <c r="U53" i="63"/>
  <c r="V53" i="63"/>
  <c r="U55" i="63"/>
  <c r="W55" i="63" s="1"/>
  <c r="U20" i="63"/>
  <c r="V20" i="63"/>
  <c r="U19" i="63"/>
  <c r="V19" i="63"/>
  <c r="U18" i="63"/>
  <c r="V18" i="63"/>
  <c r="U15" i="63"/>
  <c r="V15" i="63"/>
  <c r="U16" i="63"/>
  <c r="V16" i="63"/>
  <c r="U17" i="63"/>
  <c r="V17" i="63"/>
  <c r="U14" i="63"/>
  <c r="V14" i="63"/>
  <c r="U13" i="63"/>
  <c r="V13" i="63"/>
  <c r="U11" i="63"/>
  <c r="V11" i="63"/>
  <c r="U8" i="63"/>
  <c r="V8" i="63"/>
  <c r="U9" i="63"/>
  <c r="V9" i="63"/>
  <c r="U10" i="63"/>
  <c r="V10" i="63"/>
  <c r="U12" i="63"/>
  <c r="V12" i="63"/>
  <c r="W53" i="63" l="1"/>
  <c r="X53" i="63"/>
  <c r="AA53" i="63" s="1"/>
  <c r="W50" i="63"/>
  <c r="X50" i="63"/>
  <c r="AA50" i="63" s="1"/>
  <c r="W48" i="63"/>
  <c r="X48" i="63"/>
  <c r="AA48" i="63" s="1"/>
  <c r="W45" i="63"/>
  <c r="X45" i="63"/>
  <c r="AA45" i="63" s="1"/>
  <c r="W43" i="63"/>
  <c r="X43" i="63"/>
  <c r="AA43" i="63" s="1"/>
  <c r="W41" i="63"/>
  <c r="X41" i="63"/>
  <c r="AA41" i="63" s="1"/>
  <c r="W35" i="63"/>
  <c r="X35" i="63"/>
  <c r="AA35" i="63" s="1"/>
  <c r="W32" i="63"/>
  <c r="X32" i="63"/>
  <c r="AA32" i="63" s="1"/>
  <c r="W30" i="63"/>
  <c r="X30" i="63"/>
  <c r="AA30" i="63" s="1"/>
  <c r="W28" i="63"/>
  <c r="X28" i="63"/>
  <c r="AA28" i="63" s="1"/>
  <c r="W26" i="63"/>
  <c r="X26" i="63"/>
  <c r="AA26" i="63" s="1"/>
  <c r="W21" i="63"/>
  <c r="X21" i="63"/>
  <c r="AA21" i="63" s="1"/>
  <c r="W24" i="63"/>
  <c r="X24" i="63"/>
  <c r="AA24" i="63" s="1"/>
  <c r="W33" i="63"/>
  <c r="X33" i="63"/>
  <c r="AA33" i="63" s="1"/>
  <c r="W12" i="63"/>
  <c r="X12" i="63"/>
  <c r="AA12" i="63" s="1"/>
  <c r="W9" i="63"/>
  <c r="X9" i="63"/>
  <c r="AA9" i="63" s="1"/>
  <c r="W11" i="63"/>
  <c r="X11" i="63"/>
  <c r="AA11" i="63" s="1"/>
  <c r="W14" i="63"/>
  <c r="X14" i="63"/>
  <c r="AA14" i="63" s="1"/>
  <c r="W16" i="63"/>
  <c r="X16" i="63"/>
  <c r="AA16" i="63" s="1"/>
  <c r="W18" i="63"/>
  <c r="X18" i="63"/>
  <c r="AA18" i="63" s="1"/>
  <c r="W20" i="63"/>
  <c r="X20" i="63"/>
  <c r="AA20" i="63" s="1"/>
  <c r="W38" i="63"/>
  <c r="X38" i="63"/>
  <c r="AA38" i="63" s="1"/>
  <c r="W47" i="63"/>
  <c r="X47" i="63"/>
  <c r="AA47" i="63" s="1"/>
  <c r="W51" i="63"/>
  <c r="X51" i="63"/>
  <c r="AA51" i="63" s="1"/>
  <c r="W49" i="63"/>
  <c r="X49" i="63"/>
  <c r="AA49" i="63" s="1"/>
  <c r="W46" i="63"/>
  <c r="X46" i="63"/>
  <c r="AA46" i="63" s="1"/>
  <c r="W44" i="63"/>
  <c r="X44" i="63"/>
  <c r="AA44" i="63" s="1"/>
  <c r="W42" i="63"/>
  <c r="X42" i="63"/>
  <c r="AA42" i="63" s="1"/>
  <c r="W40" i="63"/>
  <c r="X40" i="63"/>
  <c r="AA40" i="63" s="1"/>
  <c r="W34" i="63"/>
  <c r="X34" i="63"/>
  <c r="AA34" i="63" s="1"/>
  <c r="W31" i="63"/>
  <c r="X31" i="63"/>
  <c r="AA31" i="63" s="1"/>
  <c r="W29" i="63"/>
  <c r="X29" i="63"/>
  <c r="AA29" i="63" s="1"/>
  <c r="W27" i="63"/>
  <c r="X27" i="63"/>
  <c r="AA27" i="63" s="1"/>
  <c r="W22" i="63"/>
  <c r="X22" i="63"/>
  <c r="AA22" i="63" s="1"/>
  <c r="W25" i="63"/>
  <c r="X25" i="63"/>
  <c r="AA25" i="63" s="1"/>
  <c r="W23" i="63"/>
  <c r="X23" i="63"/>
  <c r="AA23" i="63" s="1"/>
  <c r="W36" i="63"/>
  <c r="X36" i="63"/>
  <c r="AA36" i="63" s="1"/>
  <c r="W52" i="63"/>
  <c r="X52" i="63"/>
  <c r="AA52" i="63" s="1"/>
  <c r="W10" i="63"/>
  <c r="X10" i="63"/>
  <c r="AA10" i="63" s="1"/>
  <c r="W8" i="63"/>
  <c r="X8" i="63"/>
  <c r="AA8" i="63" s="1"/>
  <c r="W13" i="63"/>
  <c r="X13" i="63"/>
  <c r="AA13" i="63" s="1"/>
  <c r="W17" i="63"/>
  <c r="X17" i="63"/>
  <c r="AA17" i="63" s="1"/>
  <c r="W15" i="63"/>
  <c r="X15" i="63"/>
  <c r="AA15" i="63" s="1"/>
  <c r="W19" i="63"/>
  <c r="X19" i="63"/>
  <c r="AA19" i="63" s="1"/>
  <c r="W39" i="63"/>
  <c r="X39" i="63"/>
  <c r="AA39" i="63" s="1"/>
  <c r="W37" i="63"/>
  <c r="X37" i="63"/>
  <c r="AA37" i="63" s="1"/>
  <c r="W57" i="63"/>
  <c r="X57" i="63"/>
  <c r="AA57" i="63" s="1"/>
  <c r="X55" i="63"/>
  <c r="AA55" i="63" s="1"/>
  <c r="AC1" i="63"/>
</calcChain>
</file>

<file path=xl/comments1.xml><?xml version="1.0" encoding="utf-8"?>
<comments xmlns="http://schemas.openxmlformats.org/spreadsheetml/2006/main">
  <authors>
    <author>YENNY QUINTERO</author>
  </authors>
  <commentList>
    <comment ref="H477" authorId="0">
      <text>
        <r>
          <rPr>
            <b/>
            <sz val="9"/>
            <color indexed="81"/>
            <rFont val="Tahoma"/>
            <family val="2"/>
          </rPr>
          <t>YENNY QUINTERO:</t>
        </r>
        <r>
          <rPr>
            <sz val="9"/>
            <color indexed="81"/>
            <rFont val="Tahoma"/>
            <family val="2"/>
          </rPr>
          <t xml:space="preserve">
ESPERANDO REPUESTO
</t>
        </r>
      </text>
    </comment>
    <comment ref="J493" authorId="0">
      <text>
        <r>
          <rPr>
            <b/>
            <sz val="9"/>
            <color indexed="81"/>
            <rFont val="Tahoma"/>
            <family val="2"/>
          </rPr>
          <t>YENNY QUINTERO:</t>
        </r>
        <r>
          <rPr>
            <sz val="9"/>
            <color indexed="81"/>
            <rFont val="Tahoma"/>
            <family val="2"/>
          </rPr>
          <t xml:space="preserve">
DEMORA EN AUTORIZACION DE COMPRESOR</t>
        </r>
      </text>
    </comment>
    <comment ref="H529" authorId="0">
      <text>
        <r>
          <rPr>
            <b/>
            <sz val="9"/>
            <color indexed="81"/>
            <rFont val="Tahoma"/>
            <family val="2"/>
          </rPr>
          <t xml:space="preserve">YENNY QUINTERO:DEMORA POR ESPERA DEL REPUESTO
</t>
        </r>
      </text>
    </comment>
    <comment ref="J553" authorId="0">
      <text>
        <r>
          <rPr>
            <b/>
            <sz val="9"/>
            <color indexed="81"/>
            <rFont val="Tahoma"/>
            <family val="2"/>
          </rPr>
          <t>YENNY QUINTERO:</t>
        </r>
        <r>
          <rPr>
            <sz val="9"/>
            <color indexed="81"/>
            <rFont val="Tahoma"/>
            <family val="2"/>
          </rPr>
          <t xml:space="preserve">
INICIALMENTE EL SR RAFAEL PIDIO HACER SOLO EL CAMBIO DE ACEITE Y SACAR LA VOLQUETA ASI SE HIZO LUEGO ALEXANDRA VINO EL 7 A PEDIR QUE LE CORRIGIERAN LA FUGA DE AIRE
</t>
        </r>
      </text>
    </comment>
    <comment ref="N560" authorId="0">
      <text>
        <r>
          <rPr>
            <b/>
            <sz val="9"/>
            <color indexed="81"/>
            <rFont val="Tahoma"/>
            <family val="2"/>
          </rPr>
          <t>YENNY QUINTERO:</t>
        </r>
        <r>
          <rPr>
            <sz val="9"/>
            <color indexed="81"/>
            <rFont val="Tahoma"/>
            <family val="2"/>
          </rPr>
          <t xml:space="preserve">
la inspeccion duro 30minutos el tiempo extra fue por espera de disco de teflon para poder enganchar
</t>
        </r>
      </text>
    </comment>
    <comment ref="M578" authorId="0">
      <text>
        <r>
          <rPr>
            <b/>
            <sz val="9"/>
            <color indexed="81"/>
            <rFont val="Tahoma"/>
            <family val="2"/>
          </rPr>
          <t>YENNY QUINTERO:</t>
        </r>
        <r>
          <rPr>
            <sz val="9"/>
            <color indexed="81"/>
            <rFont val="Tahoma"/>
            <family val="2"/>
          </rPr>
          <t xml:space="preserve">
UNA HORA DE STAND BY
</t>
        </r>
      </text>
    </comment>
  </commentList>
</comments>
</file>

<file path=xl/sharedStrings.xml><?xml version="1.0" encoding="utf-8"?>
<sst xmlns="http://schemas.openxmlformats.org/spreadsheetml/2006/main" count="5523" uniqueCount="1269">
  <si>
    <t>HOJA DE VIDA DEL EQUIPOS / VEHÍCULOS / HERRAMIENTAS / INSTRUMENTOS DE MEDICIÓN</t>
  </si>
  <si>
    <t>CODIGO:</t>
  </si>
  <si>
    <t>FI-GM-07-01-02</t>
  </si>
  <si>
    <t>VIGENCIA:</t>
  </si>
  <si>
    <t>PERTENECE AL PROCESO DE MANTENIMIENTO</t>
  </si>
  <si>
    <t>VERSION:</t>
  </si>
  <si>
    <t xml:space="preserve">FICHA TECNICA                                                                                             </t>
  </si>
  <si>
    <t xml:space="preserve">ELABORO: </t>
  </si>
  <si>
    <t xml:space="preserve">FECHA: </t>
  </si>
  <si>
    <t xml:space="preserve">HOJA VIDA No: </t>
  </si>
  <si>
    <t xml:space="preserve">EQUIPO/HERRAMIENTA/INSTRUMENTO/VEHÍCULO:   </t>
  </si>
  <si>
    <t xml:space="preserve">ESPACIO DISPONIBLE FOTO </t>
  </si>
  <si>
    <t>PLACA:</t>
  </si>
  <si>
    <t xml:space="preserve">MARCA:  </t>
  </si>
  <si>
    <t xml:space="preserve">MODELO/REFENCIA: </t>
  </si>
  <si>
    <t xml:space="preserve">NUMERO DE SERIE:                                                                 </t>
  </si>
  <si>
    <t>NUMERO MOTOR:</t>
  </si>
  <si>
    <t>NUMERO VIN:</t>
  </si>
  <si>
    <t>FABRICANTE:</t>
  </si>
  <si>
    <t>PESO VACÍO:</t>
  </si>
  <si>
    <t>PESO BRUTO:</t>
  </si>
  <si>
    <t>TIPO COMBUSTIBLE:</t>
  </si>
  <si>
    <t>A.C.P.M</t>
  </si>
  <si>
    <t>BASE UBICACIÓN:</t>
  </si>
  <si>
    <t>CENTRO DE COSTO:</t>
  </si>
  <si>
    <t>CÓDIGO DE INVENTARIO:</t>
  </si>
  <si>
    <t>TRABAJOS REALIZADOS</t>
  </si>
  <si>
    <t>N° O.R.M.P.
 Relacionada</t>
  </si>
  <si>
    <t>ACTIVIDAD O TRABAJO REALIZADO</t>
  </si>
  <si>
    <t>FECHA(D/M/A)
ENTRADA TALLER</t>
  </si>
  <si>
    <t>FECHA(D/M/A)
SALIDA TALLER</t>
  </si>
  <si>
    <t>TRABAJO REALIZADO POR</t>
  </si>
  <si>
    <t>OPERADOR ENCARGADO</t>
  </si>
  <si>
    <t>TIPO DE REPARACION</t>
  </si>
  <si>
    <r>
      <rPr>
        <b/>
        <sz val="10"/>
        <color indexed="8"/>
        <rFont val="Verdana"/>
        <family val="2"/>
      </rPr>
      <t>VALIDACIÓN DE DATOS
(</t>
    </r>
    <r>
      <rPr>
        <sz val="10"/>
        <color indexed="8"/>
        <rFont val="Verdana"/>
        <family val="2"/>
      </rPr>
      <t>Valida los datos del mantenimiento, calibración, datos afectados por descalibración de instrumentos (7.6)</t>
    </r>
    <r>
      <rPr>
        <b/>
        <sz val="10"/>
        <color indexed="8"/>
        <rFont val="Verdana"/>
        <family val="2"/>
      </rPr>
      <t>)</t>
    </r>
    <r>
      <rPr>
        <sz val="10"/>
        <color indexed="8"/>
        <rFont val="Verdana"/>
        <family val="2"/>
      </rPr>
      <t xml:space="preserve"> </t>
    </r>
  </si>
  <si>
    <t>FECHA:</t>
  </si>
  <si>
    <t>ANÁLISIS</t>
  </si>
  <si>
    <t>ANALISTA:</t>
  </si>
  <si>
    <t>Jose Betancourt M</t>
  </si>
  <si>
    <t>Jul. 01-12</t>
  </si>
  <si>
    <t>N/A</t>
  </si>
  <si>
    <t>RUBIALES</t>
  </si>
  <si>
    <t>Hor-Udm</t>
  </si>
  <si>
    <t>TRACTO MULA</t>
  </si>
  <si>
    <t>INTERNACIONAL</t>
  </si>
  <si>
    <t>140-235</t>
  </si>
  <si>
    <t>TLM769</t>
  </si>
  <si>
    <t>PREVENTIVO</t>
  </si>
  <si>
    <t>285/8335</t>
  </si>
  <si>
    <t xml:space="preserve">Engrase general, </t>
  </si>
  <si>
    <t>Alexander &lt;Pedreros</t>
  </si>
  <si>
    <t>CODIGO</t>
  </si>
  <si>
    <t>PAGINA</t>
  </si>
  <si>
    <t>1 DE 1</t>
  </si>
  <si>
    <t>F-ME-033</t>
  </si>
  <si>
    <t>Fecha: 12/07/2019</t>
  </si>
  <si>
    <t>Versión: 00</t>
  </si>
  <si>
    <t>HORA INGRESO</t>
  </si>
  <si>
    <t>HORA SALIDA</t>
  </si>
  <si>
    <r>
      <t xml:space="preserve">HOJA DE VIDA DE VEHICULOS </t>
    </r>
    <r>
      <rPr>
        <b/>
        <sz val="12"/>
        <color rgb="FFFF0000"/>
        <rFont val="Arial"/>
        <family val="2"/>
      </rPr>
      <t>Y EQUIPOS DE ARRASTRE</t>
    </r>
  </si>
  <si>
    <t>PLACA</t>
  </si>
  <si>
    <t>R60199</t>
  </si>
  <si>
    <t>FABIO GUEVARA</t>
  </si>
  <si>
    <t>TFU065</t>
  </si>
  <si>
    <t>S26309</t>
  </si>
  <si>
    <t>DEIWIS PIMIENTA
EDWIN NARANJO</t>
  </si>
  <si>
    <t>EDWIN NARANJO</t>
  </si>
  <si>
    <t>RUBEN GUZMAN</t>
  </si>
  <si>
    <t>TDL769</t>
  </si>
  <si>
    <t>JOSE PAEZ</t>
  </si>
  <si>
    <t>OSCAR SALAS</t>
  </si>
  <si>
    <t>TFU059</t>
  </si>
  <si>
    <t>JOSE VALENCIA</t>
  </si>
  <si>
    <t>TFU062</t>
  </si>
  <si>
    <t>EDWIN JIMENEZ</t>
  </si>
  <si>
    <t>TFU057</t>
  </si>
  <si>
    <t>CESAR ESCORCIA</t>
  </si>
  <si>
    <t>YOLMER TRONCOSO</t>
  </si>
  <si>
    <t>TFQ989</t>
  </si>
  <si>
    <t>ALVARO PINEDA</t>
  </si>
  <si>
    <t>TFR045</t>
  </si>
  <si>
    <t>CORRECTIVO</t>
  </si>
  <si>
    <t>TFU070</t>
  </si>
  <si>
    <t>TFQ008</t>
  </si>
  <si>
    <t>LUIS DAVILA</t>
  </si>
  <si>
    <t>TFR852</t>
  </si>
  <si>
    <t>TDL766</t>
  </si>
  <si>
    <t>SJK634</t>
  </si>
  <si>
    <t>DEIWIS PIMIENTA</t>
  </si>
  <si>
    <t>JONHY SORACA</t>
  </si>
  <si>
    <t>TFQ012</t>
  </si>
  <si>
    <t>JOSE PABON</t>
  </si>
  <si>
    <t>TFQ990</t>
  </si>
  <si>
    <t>JOSE MARTINEZ</t>
  </si>
  <si>
    <t>TFQ010</t>
  </si>
  <si>
    <t>ORLANDO HURTADO</t>
  </si>
  <si>
    <t>TDL851</t>
  </si>
  <si>
    <t>TFQ993</t>
  </si>
  <si>
    <t>JORGE GOMEZ</t>
  </si>
  <si>
    <t>TFU058</t>
  </si>
  <si>
    <t>SAMUEL DELGADO</t>
  </si>
  <si>
    <t>TFU063</t>
  </si>
  <si>
    <t>TFR839</t>
  </si>
  <si>
    <t>VICTOR BARCASNEGRAS</t>
  </si>
  <si>
    <t>ARGEMIRO ARAQUE</t>
  </si>
  <si>
    <t>WLP813</t>
  </si>
  <si>
    <t>R60300</t>
  </si>
  <si>
    <t>CESAR ESCORCIA
RODOLFO CASTAÑEDA</t>
  </si>
  <si>
    <t>TFU079</t>
  </si>
  <si>
    <t>S26289</t>
  </si>
  <si>
    <t>JULIO ORDOÑEZ</t>
  </si>
  <si>
    <t>ROGER CUELLO</t>
  </si>
  <si>
    <t>TFU064</t>
  </si>
  <si>
    <t>FREDY ORTIZ</t>
  </si>
  <si>
    <t>JORGE PEREZ</t>
  </si>
  <si>
    <t>TFR043</t>
  </si>
  <si>
    <t>CARLOS SARAVIA</t>
  </si>
  <si>
    <t>TFU075</t>
  </si>
  <si>
    <t>AIRES DE LA COSTA</t>
  </si>
  <si>
    <t>TFU068</t>
  </si>
  <si>
    <t>UQS516</t>
  </si>
  <si>
    <t>ROBERTO LOZANO</t>
  </si>
  <si>
    <t>UQS518</t>
  </si>
  <si>
    <t>LARRINZON CORREA</t>
  </si>
  <si>
    <t xml:space="preserve">WILSON OROZCO
</t>
  </si>
  <si>
    <t>TFU071</t>
  </si>
  <si>
    <t>LEONARDO CANO</t>
  </si>
  <si>
    <t>TFU069</t>
  </si>
  <si>
    <t>EFRAIN VARGAS</t>
  </si>
  <si>
    <t>SJK824</t>
  </si>
  <si>
    <t>RODOLFO CASTAÑEDA</t>
  </si>
  <si>
    <t>TFU055</t>
  </si>
  <si>
    <t>FABIO MOZO</t>
  </si>
  <si>
    <t>TFR044</t>
  </si>
  <si>
    <t>S17402</t>
  </si>
  <si>
    <t>GABRIEL</t>
  </si>
  <si>
    <t>SJK693</t>
  </si>
  <si>
    <t>OSCAR RODRIGUEZ</t>
  </si>
  <si>
    <t>UQS507</t>
  </si>
  <si>
    <t>TFU066</t>
  </si>
  <si>
    <t>DAIRO RODRIGUEZ</t>
  </si>
  <si>
    <t>MIGUEL APREZA</t>
  </si>
  <si>
    <t>TFU067</t>
  </si>
  <si>
    <t>ABSALON PUENTES</t>
  </si>
  <si>
    <t>TFU073</t>
  </si>
  <si>
    <t>R12702</t>
  </si>
  <si>
    <t>DEIWIS PIMIENTA
AIRES DE LA COSTA</t>
  </si>
  <si>
    <t>FREDY CALDERON</t>
  </si>
  <si>
    <t>S20492</t>
  </si>
  <si>
    <t>MIGUEL LOPEZ</t>
  </si>
  <si>
    <t>SJK632</t>
  </si>
  <si>
    <t>ARTURO</t>
  </si>
  <si>
    <t>TFQ994</t>
  </si>
  <si>
    <t>LUIS DIAZ</t>
  </si>
  <si>
    <t>TLN040</t>
  </si>
  <si>
    <t>S26308</t>
  </si>
  <si>
    <t>TDL767</t>
  </si>
  <si>
    <t>S26296</t>
  </si>
  <si>
    <t>OSCAR QUINAYAS</t>
  </si>
  <si>
    <t>TFQ009</t>
  </si>
  <si>
    <t>JAIRO GALLARDO</t>
  </si>
  <si>
    <t>SJK691</t>
  </si>
  <si>
    <t>S26302</t>
  </si>
  <si>
    <t>TLN039</t>
  </si>
  <si>
    <t>ALBERTO BARRIOS</t>
  </si>
  <si>
    <t>TFQ934</t>
  </si>
  <si>
    <t>S26257</t>
  </si>
  <si>
    <t>JUAN VIVANCO</t>
  </si>
  <si>
    <t>NELFO CALDERA</t>
  </si>
  <si>
    <t>ROBERTO MENDOZA</t>
  </si>
  <si>
    <t>TFU056</t>
  </si>
  <si>
    <t>RICHARD</t>
  </si>
  <si>
    <t>TDL770</t>
  </si>
  <si>
    <t>S26287</t>
  </si>
  <si>
    <t>TDL763</t>
  </si>
  <si>
    <t>S26297</t>
  </si>
  <si>
    <t>JORGE BALLESTEROS</t>
  </si>
  <si>
    <t>UYV097</t>
  </si>
  <si>
    <t>CARLOS ROA</t>
  </si>
  <si>
    <t>ORLANDO SAN JUAN</t>
  </si>
  <si>
    <t>S26237</t>
  </si>
  <si>
    <t>MAURICIO SUESCUN</t>
  </si>
  <si>
    <t>UQS506</t>
  </si>
  <si>
    <t>JAIR RODRIGUEZ</t>
  </si>
  <si>
    <t>S20490</t>
  </si>
  <si>
    <t>MARTIN ABELLO</t>
  </si>
  <si>
    <t>TDL764</t>
  </si>
  <si>
    <t>FABIAN CARREÑO</t>
  </si>
  <si>
    <t>TIPO DE CARGA</t>
  </si>
  <si>
    <t>SECA</t>
  </si>
  <si>
    <t>B100</t>
  </si>
  <si>
    <t>LIQUIDA</t>
  </si>
  <si>
    <t>VOLQUETA</t>
  </si>
  <si>
    <t>CONTENEDORES</t>
  </si>
  <si>
    <t>BARRANCABERMEJA</t>
  </si>
  <si>
    <t>S26290</t>
  </si>
  <si>
    <t>TDL909</t>
  </si>
  <si>
    <t>TFU074</t>
  </si>
  <si>
    <t>TFR248</t>
  </si>
  <si>
    <t>TFR851</t>
  </si>
  <si>
    <t>SJK640</t>
  </si>
  <si>
    <t>CAMBIO DE BATERIAS POR FIN DE CICLO</t>
  </si>
  <si>
    <t>ENGRASE GENERAL</t>
  </si>
  <si>
    <t>SWK335</t>
  </si>
  <si>
    <t>S20491</t>
  </si>
  <si>
    <t>S26311</t>
  </si>
  <si>
    <t>TFU077</t>
  </si>
  <si>
    <t>R84452</t>
  </si>
  <si>
    <t>WLP795</t>
  </si>
  <si>
    <t>S26256</t>
  </si>
  <si>
    <t>TDL765</t>
  </si>
  <si>
    <t>SJK695</t>
  </si>
  <si>
    <t>UQS508</t>
  </si>
  <si>
    <t xml:space="preserve">GRADUACION DE FRENOS </t>
  </si>
  <si>
    <t>CAMBIO DE FILTRO DE AGUA</t>
  </si>
  <si>
    <t>UQS505</t>
  </si>
  <si>
    <t>R62025</t>
  </si>
  <si>
    <t>SJK694</t>
  </si>
  <si>
    <t>SJK631</t>
  </si>
  <si>
    <t>UYZ627</t>
  </si>
  <si>
    <t>S06239</t>
  </si>
  <si>
    <t>S26306</t>
  </si>
  <si>
    <t>TFQ007</t>
  </si>
  <si>
    <t>R67302</t>
  </si>
  <si>
    <t>S26307</t>
  </si>
  <si>
    <t>R51587</t>
  </si>
  <si>
    <t>TDK250</t>
  </si>
  <si>
    <t>JKV585</t>
  </si>
  <si>
    <t>WHO644</t>
  </si>
  <si>
    <t>SVM57A</t>
  </si>
  <si>
    <t>WHO643</t>
  </si>
  <si>
    <t>S20493</t>
  </si>
  <si>
    <t>TDK248</t>
  </si>
  <si>
    <t>R59144</t>
  </si>
  <si>
    <t>R46484</t>
  </si>
  <si>
    <t>TFQ011</t>
  </si>
  <si>
    <t>SJK638</t>
  </si>
  <si>
    <t>UQS510</t>
  </si>
  <si>
    <t>S26295</t>
  </si>
  <si>
    <t>R53822</t>
  </si>
  <si>
    <t>GRADUACION DE CLUTCH</t>
  </si>
  <si>
    <t>R59147</t>
  </si>
  <si>
    <t>TFR853</t>
  </si>
  <si>
    <t>SJL014</t>
  </si>
  <si>
    <t>CAMBIO DE ACEITE Y FILTRACION DE MOTOR</t>
  </si>
  <si>
    <t>CAMBIO DE FILTRO TRAMPA</t>
  </si>
  <si>
    <t>SERGIO MEJIA</t>
  </si>
  <si>
    <t>JESUS MORA</t>
  </si>
  <si>
    <t>R41329</t>
  </si>
  <si>
    <t xml:space="preserve">SE COMPLETO NIVEL DE HIDRAULICO </t>
  </si>
  <si>
    <t>R79975</t>
  </si>
  <si>
    <t>T9949</t>
  </si>
  <si>
    <t xml:space="preserve">ENGRASE GENERAL </t>
  </si>
  <si>
    <t>SJK641</t>
  </si>
  <si>
    <t>S26298</t>
  </si>
  <si>
    <t>COMPLETAR NIVEL DE ACEITE Y ENGRASE</t>
  </si>
  <si>
    <t>S26300</t>
  </si>
  <si>
    <t>GRADUACION DE FRENOS</t>
  </si>
  <si>
    <t>R59145</t>
  </si>
  <si>
    <t>S20485</t>
  </si>
  <si>
    <t>R80872</t>
  </si>
  <si>
    <t>S26291</t>
  </si>
  <si>
    <t>S26320</t>
  </si>
  <si>
    <t>MANTENIMIENTO AIRE ACONDICIONADO</t>
  </si>
  <si>
    <t>ENGRASE</t>
  </si>
  <si>
    <t>T8261</t>
  </si>
  <si>
    <t>S26255</t>
  </si>
  <si>
    <t>R84456</t>
  </si>
  <si>
    <t>R84457</t>
  </si>
  <si>
    <t>JOHAN AVENDAÑO</t>
  </si>
  <si>
    <t>JAIR AGUILAR</t>
  </si>
  <si>
    <t>ALEX RODRIGUEZ</t>
  </si>
  <si>
    <t>HERNAN AVENDAÑO</t>
  </si>
  <si>
    <t>CARLOS RAMIREZ</t>
  </si>
  <si>
    <t>DIAS EN TALLER</t>
  </si>
  <si>
    <t>ALVARO CERVANTES</t>
  </si>
  <si>
    <t>JOSE DIAZ</t>
  </si>
  <si>
    <t>TODO TRAILER</t>
  </si>
  <si>
    <t>DIDIER GOMEZ</t>
  </si>
  <si>
    <t>ALEXANDER RICO</t>
  </si>
  <si>
    <t>CRISTIAN MERCADO</t>
  </si>
  <si>
    <t>CARLOS MARIO</t>
  </si>
  <si>
    <t>EDINSON PRADA</t>
  </si>
  <si>
    <t>ELIECER MONSALVO</t>
  </si>
  <si>
    <t>CARLOS ARRIETA</t>
  </si>
  <si>
    <t>PEDRO BOHORQUEZ</t>
  </si>
  <si>
    <t>LEONARDO ORDOÑEZ</t>
  </si>
  <si>
    <t>JESUS CAMELO</t>
  </si>
  <si>
    <t>DUVIAN ARTEAGA</t>
  </si>
  <si>
    <t>MES</t>
  </si>
  <si>
    <t>Clasifica para tiempos</t>
  </si>
  <si>
    <t>Row Labels</t>
  </si>
  <si>
    <t>Grand Total</t>
  </si>
  <si>
    <t>(Multiple Items)</t>
  </si>
  <si>
    <t>Count of TIPO DE REPARACION</t>
  </si>
  <si>
    <t>#</t>
  </si>
  <si>
    <t>MTTR</t>
  </si>
  <si>
    <t>CLASIFICACIÓN</t>
  </si>
  <si>
    <t>INTERNO / EXTERNO</t>
  </si>
  <si>
    <t>#OT</t>
  </si>
  <si>
    <t>ALEXANDER MEJIA</t>
  </si>
  <si>
    <t xml:space="preserve">ARGEMIRO ARAQUE
</t>
  </si>
  <si>
    <t>NELFO CALDERA
CESAR ESCORCIA</t>
  </si>
  <si>
    <t>EDWIN AGUILAR</t>
  </si>
  <si>
    <t>FRANCISCO CASTRO</t>
  </si>
  <si>
    <t>YEIMAN HERNANDEZ</t>
  </si>
  <si>
    <t xml:space="preserve">CAMBIO DE TANQUE DE COMPENSACION </t>
  </si>
  <si>
    <t>CORRECCION DE FUGA DE AIRE EN VALVULA DE SUSPENSION DE CABINA, ENGRASE Y REVISION DE NIVELES</t>
  </si>
  <si>
    <t>POSTURA DE STOP TRASEROS QUE FUERON HURTADOS</t>
  </si>
  <si>
    <t>CAMBIO DE BUJES DE VIGAS Y SOPORTES DE MOTOR DELANTEROS</t>
  </si>
  <si>
    <t xml:space="preserve">
JOSE PAEZ</t>
  </si>
  <si>
    <t>MANTENIMIENTO DE GOBERNADOR, MANTENIMIENTO DE SECADOR Y CAMBIO DE VALVULA PURGA</t>
  </si>
  <si>
    <t>CAMBIO DE 4 BUJES ULTIMO TROQUE</t>
  </si>
  <si>
    <t>SE REPARO LEVANTA EJE, CAMBIO DE HAMBURGUEDA Y GRAPAS</t>
  </si>
  <si>
    <t xml:space="preserve">
DEIWIS PIMIENTA</t>
  </si>
  <si>
    <t>YONAT CANTILLO</t>
  </si>
  <si>
    <t>ARGEMIRO ARAQUE
NELFO CALDERA</t>
  </si>
  <si>
    <t>S26322</t>
  </si>
  <si>
    <t>CAMBIO DE BANDAS POSICIONES 5,6,9,10,11 Y 12</t>
  </si>
  <si>
    <t>CAMBIO DE BANDAS POSICION 3,4,7 Y 8</t>
  </si>
  <si>
    <t>JOSE DOMINGUEZ</t>
  </si>
  <si>
    <t>S26293</t>
  </si>
  <si>
    <t>CAMBIO DE PLUMILLAS, CAMBIO DE DESFOGUE DE TANQUE, CAMBIO DE EMPAQUE EJE 8 HUECOS POSICIONES 3,4,5 Y 6, CAMBIO DE PERAS DE DIFERENCIALES TRASERAS Y CONEXIÓN DE PERA DIFERENCIAL DELANTERA, REPARACION DE FUN CLUTCH Y CAMBIO DE ELECTROVASLVULA, POSTURA DE TORNILLO DE AMORTIGUADOR IZQUIERDO</t>
  </si>
  <si>
    <t>DEIWIS PIMIENTA
JOSE DIAZ</t>
  </si>
  <si>
    <t xml:space="preserve">CAMBIO DE BUJE DE PALANCA DE CAMBIO </t>
  </si>
  <si>
    <t>HERNANDO RUBIANO</t>
  </si>
  <si>
    <t>CAMBIO DE MANGUERA ROJA DE AIRE</t>
  </si>
  <si>
    <t>R67606</t>
  </si>
  <si>
    <t>CAMBIO DE 2 STOP AMARILLOS</t>
  </si>
  <si>
    <t>CAMBIO DE CAPO</t>
  </si>
  <si>
    <t>DANIEL ROJAS</t>
  </si>
  <si>
    <t>TDL919</t>
  </si>
  <si>
    <t>PINTURA DE CHASIS DE TANQUE</t>
  </si>
  <si>
    <t>DANIEL ROJAS 
WILSON OROZCO</t>
  </si>
  <si>
    <t>REVISION DE SISTEMA NEUMATICO, CAMBIO DE CAMARA T30, POSICION 3 Y4, DIAFRAGMA POSICION 5 Y 6, INSPECCION DE SISTEMA ELECTRICO</t>
  </si>
  <si>
    <t>REPARACION DE PATAS DE CHASIS</t>
  </si>
  <si>
    <t>INSTALACION Y REPARACION DE ZAPATA</t>
  </si>
  <si>
    <t>DESMONTE DE UN TANQUE DE AIRE POR FIN DE CICLO, SE CAMBIO POR UNO NUEVO</t>
  </si>
  <si>
    <t>DESMONTE DE VIGAS Y SILLINES, DESMONTE DE VIGAS SE LLEVARON DONDE RIAÑO, MANTENIMIENTO A BOSINES, LIMPIEZA DE RODAMIENTOS</t>
  </si>
  <si>
    <t>REPARACION DE CAPO PARTE IZQUIERDA POR INCIDENTE EN LA VIA, DESMONTE DE LAMPARA FRONTAL Y PERSIANA, PARA APLICAR FIBRA</t>
  </si>
  <si>
    <t>REPARACION DE LUCES DEL TRAILER</t>
  </si>
  <si>
    <t xml:space="preserve"> CAMBIO DE COLGANTES Y BUJES ENROSCABLES</t>
  </si>
  <si>
    <t>DESMONTAR TAPA VALVULA PARA CAMBIO DE TRES BOBINAS DE FRENO DE MOTOR, UNA NUEVA Y DOS DE SEGUNDA, DESMONTAR ARNES DE FRENO DE MOTOR, REPARAR POR FUGAS DE ACEITE Y CAMBIO DE SELENOIDE,</t>
  </si>
  <si>
    <t>INTERNO</t>
  </si>
  <si>
    <t>EXTERNO</t>
  </si>
  <si>
    <t>MOTORES</t>
  </si>
  <si>
    <t>MECANICA DE PATIO Y RODAMIENTOS</t>
  </si>
  <si>
    <t>ELECTICO</t>
  </si>
  <si>
    <t xml:space="preserve"> CAMBIO DE BANDAS DE DIRECCION, SE COMPLETO NIVEL DE LA CAJA</t>
  </si>
  <si>
    <t xml:space="preserve">TODO TRAILER
</t>
  </si>
  <si>
    <t>MANTENIMIENTO DE AIRE ACONDICIONADO,</t>
  </si>
  <si>
    <t>AIRE ACONDICIONADO</t>
  </si>
  <si>
    <t xml:space="preserve"> CAMBIO DE PORTA STOP</t>
  </si>
  <si>
    <t>MANTENIMIENTO GENERAL DEL TRAILER, CAMBIO DE GRASA, CAMBIO DE RETENEDORES Y DE 2 1/2 DE BANDAS POSIICON 1,2,4,5,6,7,8,9,10,11 Y 12, CAMBIO DE RODAMIENTOS POSICION 5 Y 6</t>
  </si>
  <si>
    <t>CAMBIO DE STOP TRASEROS,</t>
  </si>
  <si>
    <t xml:space="preserve">RODOLFO CASTAÑEDA
CESAR ESCORCIA
</t>
  </si>
  <si>
    <t>ELECTRICO</t>
  </si>
  <si>
    <t>SOLDADURA</t>
  </si>
  <si>
    <t>AIRE</t>
  </si>
  <si>
    <t>LATONERIA Y PINTURA</t>
  </si>
  <si>
    <t>CAMBIO DE ACEITE Y FILTRACION DE MOTOR,</t>
  </si>
  <si>
    <t xml:space="preserve"> CAMBIO DE BOMBA BIKER,</t>
  </si>
  <si>
    <t>REVISION DE FUN CLUTCH</t>
  </si>
  <si>
    <t xml:space="preserve"> CONEXIÓN DE PERAS DIFERENCIALES</t>
  </si>
  <si>
    <t xml:space="preserve"> CAMBIO DE SENSOR DE POSICION DE CIGÜEÑAL</t>
  </si>
  <si>
    <t xml:space="preserve">CAMBIO DE ACEITE Y FILTRACION DE MOTOR, </t>
  </si>
  <si>
    <t>DESMONTE DE BUJES TENSORES Y BUJES BALANCIN</t>
  </si>
  <si>
    <t xml:space="preserve">DESMONTE DE TORNAMEZA PARA FABRICACION, </t>
  </si>
  <si>
    <t xml:space="preserve">
RODOLFO CASTAÑEDA</t>
  </si>
  <si>
    <t>CAMBIO DE PATIN DE CORREA PEQUEÑA Y CAMBIO DE BALINERAS DE PATIN DE CORREA DE MOTOR, SE BAJO Y REPARO BOMBA DE AGUA</t>
  </si>
  <si>
    <t>AUN NO TERMINAN</t>
  </si>
  <si>
    <t>CAMBIO DE GOBERNADOR DE AIRE, CAMBIO DE VALVULA DE PURGA DE SECADOR</t>
  </si>
  <si>
    <t>NEIDER IBARRA</t>
  </si>
  <si>
    <t>MANUEL GUERRERO</t>
  </si>
  <si>
    <t>CAMIBO DE SENSOR DE PRESION DE ACEITE</t>
  </si>
  <si>
    <t xml:space="preserve"> Y CAMBIO DE RETENEDOR POSICION 1 </t>
  </si>
  <si>
    <t xml:space="preserve"> POSTURA DE LODERA LADO DERECHO</t>
  </si>
  <si>
    <t>SE ESCANEO VEHICULO,</t>
  </si>
  <si>
    <t xml:space="preserve">
WILSON OROZCO</t>
  </si>
  <si>
    <t>JULIO ARAQUE</t>
  </si>
  <si>
    <t xml:space="preserve">CAMBIO DE DOS ESPARRAGOS POSICION 7 Y 8, </t>
  </si>
  <si>
    <t>CAMBIO DE VALVULA DE SUSPENSION SE ADAPTO UNA DE KW</t>
  </si>
  <si>
    <t>CAMBIO DE BANDAS ULTIMO TROQUE, GRADUACION DE FRENOS</t>
  </si>
  <si>
    <t xml:space="preserve"> CAMBIO DE MANGUERA DE AIRE,</t>
  </si>
  <si>
    <t>(All)</t>
  </si>
  <si>
    <t>SEM</t>
  </si>
  <si>
    <t>MES-SEM</t>
  </si>
  <si>
    <t>DESMONTE DE CARDAN AJUSTE DE DIVISOR</t>
  </si>
  <si>
    <t>CAJAS Y TRANSMISIONES</t>
  </si>
  <si>
    <t>CAMBIO DE MANGUERA DE HIDRAULICO</t>
  </si>
  <si>
    <t>CAMBIO DE DESFOGUE DE MOTOR, CAMBIO DE RETENEDOR DE LA BOTELLA DE LA DIRECCION, REPARACION DE SILLA</t>
  </si>
  <si>
    <t>DESMONTE DE CAMPANAS PARA CAMBIO DE BANDAS, CAMBIO DE RETENEDORES  Y ORING TAPA GRASERA POSICION 5,6,9 Y 10, PENDIENTE POR LLANATS</t>
  </si>
  <si>
    <t>CAMBIO DE PALANCA DIRECCIONAL,  DESMONTE DE FLAUTAS PARA MANTENIMIENTO A LOS BALANCINES DEL FRENO DE MOTOR, CALIBRACION DE MOTOR, CAMBIO DE ARNES DE FRENO DE MOTOR, CAMBIO DE TORNILLO DE VIGA</t>
  </si>
  <si>
    <t>CAMBIO DE BATERIAS</t>
  </si>
  <si>
    <t>SE DESMONTO ALTERNADOR POR FALLA Y SE REPARO, CAMBIO DE COMANDO DE DIRECCIONALES, CAMBIO DE RETENEDORES DE LA BOTELLA DE LA DIRECCION, COMPLETAR NIVEL DE HIDRAULICO, ARREGLO DE RACOR EN VASOD E LA BOTELLA DE LA DIRECCION, CAMBIO DE BANDAS POSICION 5 Y 6, REPARACION DE BOTONES DEL MAXIFRAX</t>
  </si>
  <si>
    <t>EDWIN NARANJO
DEIWIS PIMIENTA
TECNICA EN LLANTAS</t>
  </si>
  <si>
    <t>CAMBIO DE FILTRO DE TRAMPA, TUERCA Y VASO TRAMPA, SE CONECTO MANGUERA QUE HABIA SIDO QUITADA, CAMBIO DE ABRAZADERA</t>
  </si>
  <si>
    <t>VARADO POR MEDIA CAJA EN AGUACHICA, SE DESMONTO MEDIA CAJA DE LA TFU072 PARA REPARAR</t>
  </si>
  <si>
    <t>CAMBIO DE SOPORTE DE AMORTIGUADOR PARTIDO, REPARACION ELECTRICA</t>
  </si>
  <si>
    <t>CAMBIO DE FILTRO SECADOR Y MANTENIMIENTO A SECADOR DE AIRE</t>
  </si>
  <si>
    <t>DESMONTE Y MONTE DE MUELLE PARA CAMBIO DE BUJE ENROSCABLE  Y CAMBIO DE GEMELAS LADO IZQUIERDO</t>
  </si>
  <si>
    <t>CAMBIO DE ACEITE Y FILTRACION DE MOTOR, CAMBIO DE FILTRO DE AIRE Y DE FILTRO DE AGUA</t>
  </si>
  <si>
    <t>ROBINSON TORREGROSA</t>
  </si>
  <si>
    <t>CAMBIO DE DOS DIAFRAGMA T30 EN CAMARAS T30 POR FUGAS DE AIRE</t>
  </si>
  <si>
    <t>REPARACION DE MEDIA CAJA CAMBIO DE PIÑONES  Y SE ENVIA PARA VEHICULO TFU065 VARADO EN AGUACHICA</t>
  </si>
  <si>
    <t>JOSE DIAZ, 
AGUACHICA</t>
  </si>
  <si>
    <t>POLISHADA DE VEHICULO</t>
  </si>
  <si>
    <t>WILSON ORORZCO</t>
  </si>
  <si>
    <t>POSTURA DE GUARDABARROS MEDIA LUNA DE SEGUNDA</t>
  </si>
  <si>
    <t>WILSON OROZCO</t>
  </si>
  <si>
    <t>CAMBIO DE CONECTOR 7 VIAS HEMBRA, ARREGLO DE LUCES REPARACION INSTALACION DE 1/2</t>
  </si>
  <si>
    <t>ENGRASE Y GRADUACION DE FRENOS, SE COMPLETO NIVEL DE ACEITE, CAMBIO DE COJIN</t>
  </si>
  <si>
    <t>CESAR ESCORCIA
WILSON ORORZCO</t>
  </si>
  <si>
    <t>REPARACION CABLE 7 VIAS, LUCES MEDIAS Y LUZ DIRECCIONAL IZQUIERDA</t>
  </si>
  <si>
    <t>CAMBIO DE STOP Y LUCES TRASERAS</t>
  </si>
  <si>
    <t>CAMBIO DE BOMBONA LEVANTA EJE</t>
  </si>
  <si>
    <t>MANTENIMIENTO A SECADOR, CAMBIO DE VALVULA PURGA Y FILTRO</t>
  </si>
  <si>
    <t>CAMBIO DE RETENEDOR POSICION 3 Y 4</t>
  </si>
  <si>
    <t>LUIS OROZCO</t>
  </si>
  <si>
    <t>CAMBIO DE BOLSA DE AIRE POSICION 3 Y 4</t>
  </si>
  <si>
    <t>MANTENIMIENTO A VALVULA CHILLONA PARA CAMBIO DE DIAFRAGMA POR FUGAS DE AIRE, INSTALACION DE GUARDABARRO Y AJUSTE DE CAPO</t>
  </si>
  <si>
    <t>CALIBRACION DE MOTOR Y MANTENIMIENTO A ACTUADORES</t>
  </si>
  <si>
    <t>DESMONTE DE MEDIA CAJA Y LAVADO DE PIEZAS, CAMBIO DE SINCRONIZADOR, RESORTES Y PIÑA DE LA PARTE DE ABAJO</t>
  </si>
  <si>
    <t>CAMBIO DE MANGUERA DE PRESION DE FRENO DELANTERA LADO IZQUIERDO, Y BAJAR Y REPARAR CAMARA DE SEGURIDAD PARA CAMBIO DE DIAFRAGMA T30, POSICION 5,6</t>
  </si>
  <si>
    <t>CAMBIO DE AMORTIGUADORES, DESMONTE DE ESTRUCTURA DE SUSPENSION DE CABINA PARA CAMBIO DE BUJES Y TORNILLOS DE BARRA ESTABILIZADORA DE LA  MISMA</t>
  </si>
  <si>
    <t>CAMBIO DE EMPAQUETADURA WABCO POR MANTENIMIENTO A VALVULA RELAY, CAMBIO DE GUARDAPOLVO PALANCA DE CAMBIOS</t>
  </si>
  <si>
    <t>CAMBIO DE AMORTIGUADOR DE SILLA Y BOMBONA DE SILLA, CAMBIO DE RETENEDOR Y EMPAQUE EJE 8 HUECOS POSICION 9 Y 10, INSPECCION DE TYERMINALES DE DIRECCION Y ESPLINDER, AJUSTE DE AMORTIGUADOR DELANTERO DERECHO</t>
  </si>
  <si>
    <t>WILSON OROZCO
CESAR ESCORCIA</t>
  </si>
  <si>
    <t xml:space="preserve">LUIS FREYLE
</t>
  </si>
  <si>
    <t>PINTURA Y LATONERIA
MECANICA DE PATIO</t>
  </si>
  <si>
    <t>EXTERNO / INTERNO</t>
  </si>
  <si>
    <t>S67620</t>
  </si>
  <si>
    <t>REPARACION DE LUCES MEDIAS</t>
  </si>
  <si>
    <t>CAMBIO DE ORING TAPA EJE</t>
  </si>
  <si>
    <t>PTE DESMONTAR CAJA PARA BAJAR PRENSA</t>
  </si>
  <si>
    <t>Column Labels</t>
  </si>
  <si>
    <t>%</t>
  </si>
  <si>
    <t>REPARACION Y MANTENIMIENTO A BOTONES DE MAXIFRAX, CORRECCION FUGA DE AIRE EN TABLERO</t>
  </si>
  <si>
    <t>SOLDADURA A PISO</t>
  </si>
  <si>
    <t>CAMBIO DE VENTILADOR POR PARTIDURA EN ASPA, SE DESMONTO MUELLE LADO DERECHO POR HOJA TERCERA PARTIDA Y CAMBIO DE GRAPA, REPARACION DE TUBO DE REFRIGERANTE Y POSTURA DE REFRIGERANTE</t>
  </si>
  <si>
    <t>DEIWIS PIMIENTA
ARGEMIRO ARAQUE
CESAR ESCORCIA</t>
  </si>
  <si>
    <t>MOTORES
MECANICA DE PATIO</t>
  </si>
  <si>
    <t>INTERNO/EXTERNO</t>
  </si>
  <si>
    <t>CAMBIO DE RETENEDOR DE LA BOTELLA DE LA DIRECCION, CAMBIO DE EMPAQUETADURA DE FUN CLUTCH</t>
  </si>
  <si>
    <t>MOTORES
AIRE</t>
  </si>
  <si>
    <t>CAMBIO DE MAXTER, CAMBIO DE BATERIAS, MANTENIMIENTO A CAJA DE BATERIAS</t>
  </si>
  <si>
    <t>ELECTRICO
CAJAS Y TRANSMISIONES</t>
  </si>
  <si>
    <t>CAMBIO DE VALVULA NIVELADORA DE CABINA, MTTO DE AIRE ACONDICIONADO</t>
  </si>
  <si>
    <t>DESVARE DE VEHICULO COGIO AIRE EL SISTEMA DE COMBUSTIBLE PTE ARREGLAR PUERTA</t>
  </si>
  <si>
    <t>SE DESMONTO TUBO GALVANIZADO DE REFRIGERANTE PARA SOLDADURA Y CAMBIO DE PLUMILLAS</t>
  </si>
  <si>
    <t>CESAR ESCORCIA
ALVARO CERVANTES</t>
  </si>
  <si>
    <t>PTE CAMBIAR MANGUERA DE HIDRAULICO</t>
  </si>
  <si>
    <t>MOTOR</t>
  </si>
  <si>
    <t>DESMONTE DE RUEDAS PARA CAMBIO DE BANDAS Y SE REMACHARON LAS BANDAS</t>
  </si>
  <si>
    <t>MECANICA DE PATIO</t>
  </si>
  <si>
    <t>SOLDADURA A PORTA CONOS, SE VAN A ADAPTAR EXPLORADORAS LAS LAMPARAS COMPRADAS NO SON DE ESE MODELO</t>
  </si>
  <si>
    <t>DAIRO RODRIGUEZ
EDWIN NARANJO</t>
  </si>
  <si>
    <t xml:space="preserve">ARTURO
</t>
  </si>
  <si>
    <t>SOLDADURA
ELECTRICO</t>
  </si>
  <si>
    <t>MANTENIMIENTO DE AIRE ACONDICIONADO CAMBIO DE PERA, CAMBIO DE COMANDO DIRECCIONAL, REPARACION DE ARNES DE PITO, LUCES MEDIAS Y ARREGLO DE ARNES PERA DIFERENCIALES Y SE ENGRASO</t>
  </si>
  <si>
    <t>AIRES DE LA COSTA
EDWIN NARANJO
ARGEMIRO ARAQUE</t>
  </si>
  <si>
    <t>CARLOS RUIZ</t>
  </si>
  <si>
    <t>AIRE ACONDICIONADO
ELECTRICO
MECANICA DE PATIO</t>
  </si>
  <si>
    <t>PENDIENTE POR CAMBIO DE ACEITE</t>
  </si>
  <si>
    <t>CAMBIO DE FILTROS DE AIRE, CAMBIO DE PLUMILLAS, SE DESMONTARON RUEDAS DELANTERAS PARA CAMBIO DE TERMINALES DE DIRECCION, AJUSTE DE RODAMIENTOS Y ESPLINDER, CAMBIO DE PERNOS RIN DISCO</t>
  </si>
  <si>
    <t>DESMONTE DE QUINTA, DEMSONTE DE PUENTES H</t>
  </si>
  <si>
    <t>SE DESTAPO EL MOTOR REMOVER BALANCINES, REVISARON CABALLITOS Y SE LE HICIERON MANTENIMIENTO, SE ENCONTRO DESGASTE EN LOS ESCLAVOS Y FLAUTAS, SE MONTARON LOS BALANCINES</t>
  </si>
  <si>
    <t>WILSON CACHICRA</t>
  </si>
  <si>
    <t>MANTENIMIENTO DE ACTUADORES</t>
  </si>
  <si>
    <t xml:space="preserve">ORLANDO SAN JUAN </t>
  </si>
  <si>
    <t>PINTURA A BASE DE TANQUE</t>
  </si>
  <si>
    <t>PENDIENTE POR MTTO</t>
  </si>
  <si>
    <t>ROBINSON TORREGROZA</t>
  </si>
  <si>
    <t>CAMBIO DE PLUMILLA LADO IZQUIERDO, CORRECCION FUGA DE AIRE POR TANQUES DE AIRE</t>
  </si>
  <si>
    <t>S62989</t>
  </si>
  <si>
    <t>CAMBIO DE LOS 12 BOMBILLOS DEL TANQUE</t>
  </si>
  <si>
    <t>SE COMPLETO NIVEL DE HIDRAULICO 5 GALONES</t>
  </si>
  <si>
    <t>REPARACION DE PATAS</t>
  </si>
  <si>
    <t>ENGRASE GENERAL, AJUSTE DE BARRA EN V DELANTERA</t>
  </si>
  <si>
    <t xml:space="preserve">ENGRASE </t>
  </si>
  <si>
    <t>NO SE REALIZO MTTO</t>
  </si>
  <si>
    <t>CAMBIO DE BOLSA DE SUSPENSION DE SILLA, ARREGLO DE FUGAS DE AIRE, CAMBIO DE MANGUERAS DE MANOS TRAILER, SE COMPLETO NIVEL DE ACEITE, CAMBIO DE MAXTER, CAMBIO DE ANCLAJES Y PUENTES DE BATERIA, LIMPIEZA Y MTTO A BATERIAS</t>
  </si>
  <si>
    <t>AIRE
ELECTRICO</t>
  </si>
  <si>
    <t>SE DESMONTO TURBO PARA CAMBIO Y CAMBIO DE EMPAQUE MULTIPLE DE ESCAPE</t>
  </si>
  <si>
    <t>SACAR 2 ESPARRAGOS PARTIDOS POSICION 7 Y 8</t>
  </si>
  <si>
    <t>DESMONTE DE LOS DOS TANQUES DE AIRE PARA CAMBIO</t>
  </si>
  <si>
    <t>T9945</t>
  </si>
  <si>
    <t>CAMBIO DE BANDAS POSICIONES 5,6,7 Y 8</t>
  </si>
  <si>
    <t>COMPLETAR ACEITE MOTOR E HIDRAULICO</t>
  </si>
  <si>
    <t>SE DESMONTE DE LLANTAS PARA CAMBIO DE PERNOS RIN DISCO, PTE CAMBIO DE BANDAS</t>
  </si>
  <si>
    <t>CAMBIO DE BATERIAS POR FIN DE CICLO Y REPARACION DE MANGUERA DE REFRIGERANTE, CAMBIO DE MANGUERA DE VALVULA DE DESCARGUE</t>
  </si>
  <si>
    <t>AIRE
ELECTRICO
MOTOR</t>
  </si>
  <si>
    <t>S26294</t>
  </si>
  <si>
    <t>ADAPTACION DE 4 VALVULAS DE FRENO, CORRECCION DE FUGAS DE AIRE EN VALVULAS, INSTALACION DE VALVULA DE DESCARGUE RAPIDO, ARREGLO DE LUCES MEDIAS</t>
  </si>
  <si>
    <t>CAMBIO DE BOMBONA DE SUSPENSION Y SOLDADURA A GANCHOS DE TRAILER TRASERO</t>
  </si>
  <si>
    <t>DEIWIS PIMIENTA
ALVARO CERVANTES</t>
  </si>
  <si>
    <t>AIRE
SOLDADURA</t>
  </si>
  <si>
    <t>SOLDADURA A CHASIS</t>
  </si>
  <si>
    <t xml:space="preserve">
ALVARO CERVANTES</t>
  </si>
  <si>
    <t xml:space="preserve">
SOLDADURA</t>
  </si>
  <si>
    <t>ENGRASE, COMPLETAR NIVEL DE ACEITE SE REVISARON BUJES DE MUELLE Y POLISHADO</t>
  </si>
  <si>
    <t>ARGEMIRO ARAQUE
DASNIEL ROJAS</t>
  </si>
  <si>
    <t>MECANICA DE PATIO
LATONERIA Y PINTURA</t>
  </si>
  <si>
    <t>CAMBIO DE LUCES MEDIAS TRASERAS Y LUZ DE REVERSA</t>
  </si>
  <si>
    <t>CAMBIO DE LA MANGUERA DEL DEPOSITO DE LUBRICACION DE LA MANGUERA DE DIRECCION, CAMBIO DE FILTRO TRAMPA Y REPARACION DE BOMBA DE ENGRANE, ENGRASE</t>
  </si>
  <si>
    <t xml:space="preserve">DEIWIS PIMIENTA
WILSON </t>
  </si>
  <si>
    <t>WILSON</t>
  </si>
  <si>
    <t>CAMBIO DE TAPA CUBO LADO DERECHO, COMPLETAR NIVEL DE ACEITE Y REPARAR TANQUE DE COMPENSACION DE REFRIGERANTE</t>
  </si>
  <si>
    <t>R62989</t>
  </si>
  <si>
    <t>YEIMAN</t>
  </si>
  <si>
    <t>MANTENIMIENTO A SECADOR, CAMBIO DE MANGUERA DE AIRE</t>
  </si>
  <si>
    <t>REPARACION LUCES TRASERA</t>
  </si>
  <si>
    <t>SE INSPECCIONO TRAILER HAY QUE CAMBIAR BANDAS DE EJE LIBRE</t>
  </si>
  <si>
    <t>CAMBIO DE ACEITE Y FILTRACION DE MOTOR, MONTAJE DE SOPORTE DE LA BATERIA, REVISIONA SPERSOR DE LIMPIAVIDRIOS, REPARACION DE LUCES DIRECCIONALES, MEDIAS Y LUCES DE TECHO, CAMBIO DE CAUCHO DE BARRA DE CAMBIOS, DESMONTE DE GUARDABARRO PARA PINTURA</t>
  </si>
  <si>
    <t>ARGEMIRO ARAQUE
ALVARO CERVANTES
EDWIN NARANJO
DANIEL ROJAS</t>
  </si>
  <si>
    <t>MECANICA DE PATIO
ELECTRICO
SOLDADURA
PINTURA Y LATONERIA</t>
  </si>
  <si>
    <t>SE INSPECCIONO HAY QUE CAMBIAR BANDAS POSICION 1 Y 2, HAY QUE CAMBIAR HOJA DE MUELLE</t>
  </si>
  <si>
    <t>SE INSPECCIONARON BANDAS EN EL TRAILER ESTAN EN OPTIMAS CONDICIONES</t>
  </si>
  <si>
    <t>SE INPSECCIONARON BANDAS ESTAN EN OPTIMAS CONDICIONES</t>
  </si>
  <si>
    <t>SE INSPECCIONARON BANDAS SE DEBEN CAMBIAR LAS DEL EJE LIBRE, SOLDADURA A LOS GANCHOS DE LA CARPA</t>
  </si>
  <si>
    <t>LUSI DIAZ</t>
  </si>
  <si>
    <t>MECANICA DE PATIO
SOLDADURA</t>
  </si>
  <si>
    <t>PTE POR MTTO</t>
  </si>
  <si>
    <t>LATONERIA PINTURA
SOLDADURA</t>
  </si>
  <si>
    <t>CAMBIO DE BANDAS, RETENEDORES Y GRASA DE LOS PRIMEROS DOS TROQUES</t>
  </si>
  <si>
    <t>ADAPTACION DE B60 DE 1/2 A MANGUERA MANOS TRAILER, REPARACIOND E LUCES FRONTALES</t>
  </si>
  <si>
    <t>JOSE PAEZ
EDWIN NARANJO</t>
  </si>
  <si>
    <t>AJUSTE DE MANOS TRAILER</t>
  </si>
  <si>
    <t>REPARACION DE AIRE ACONDICIONADO</t>
  </si>
  <si>
    <t>REPARACION DE RADIADOR</t>
  </si>
  <si>
    <t>ALUMINDUSTRIAL DEL RADIADOR</t>
  </si>
  <si>
    <t>RADIADOR</t>
  </si>
  <si>
    <t>INSPECCION DE VEHICULO, HAY QUE CAMBIAR CAÑA DE DIRECCION</t>
  </si>
  <si>
    <t>CESAR ESCORICA</t>
  </si>
  <si>
    <t>REPARACION DE RADIADOR Y DE AIRE ACONDICIONADO</t>
  </si>
  <si>
    <t>ALUMINDUSTRIAL DEL RADIADOR, AIRES DE LA COSTA</t>
  </si>
  <si>
    <t>RADIADOR 
AIRE ACONDICIONADO</t>
  </si>
  <si>
    <t xml:space="preserve">ARRELGO DE LUCES DEL TRAILER </t>
  </si>
  <si>
    <t>R88456</t>
  </si>
  <si>
    <t>CAMBIO DE MUELLE LADO IZQUIEDO</t>
  </si>
  <si>
    <t xml:space="preserve">CAMBIO DE MANGUERAS DE MANITAS </t>
  </si>
  <si>
    <t xml:space="preserve">DEIWIS PIMIENTA
 </t>
  </si>
  <si>
    <t xml:space="preserve">AIRE
</t>
  </si>
  <si>
    <t>FECHA INICIO</t>
  </si>
  <si>
    <t>FECHA FIN</t>
  </si>
  <si>
    <t>HORA INICIO</t>
  </si>
  <si>
    <t>HORA FIN</t>
  </si>
  <si>
    <t>(blank)</t>
  </si>
  <si>
    <t>Horas Disponibilidad</t>
  </si>
  <si>
    <t>Sum of Horas Disponibilidad</t>
  </si>
  <si>
    <t>TRABAJO REALIZADO EN (AUTOPARTE)</t>
  </si>
  <si>
    <t>Cumplimiento a ANS</t>
  </si>
  <si>
    <t>MANTENIMIENTO</t>
  </si>
  <si>
    <t>Tiempo NO Programación x Mtto</t>
  </si>
  <si>
    <t>Horas Disponibilidad x Mtto</t>
  </si>
  <si>
    <t>Sum of Tiempo NO Programación x Mtto</t>
  </si>
  <si>
    <t>Sum of Horas Disponibilidad x Mtto</t>
  </si>
  <si>
    <t>DISPONIBILIDAD</t>
  </si>
  <si>
    <t xml:space="preserve">CORRECION DE FUGA DE ACEITE EN MOTOR, </t>
  </si>
  <si>
    <t xml:space="preserve">MONTURA DE BANDAS, CAMBIO DE CAMPANA, CAMBIO DE BUJE DE LEVA </t>
  </si>
  <si>
    <t xml:space="preserve">CAMBIO DE CAÑA DE DIRECCION, </t>
  </si>
  <si>
    <t xml:space="preserve">CAMBIO DE BOMBONA DE AIRE, </t>
  </si>
  <si>
    <t xml:space="preserve">CORRECCION DE FUGAS DE ACEITE EN MOTOR </t>
  </si>
  <si>
    <t xml:space="preserve">REPARACION DE BOMBA DE ENGRANE </t>
  </si>
  <si>
    <t xml:space="preserve">CAMBIO DE EMPAQUE EJE 8 HUECOS, AJUSTE DE LOS RODAMIENTO DEL BOSIN </t>
  </si>
  <si>
    <t xml:space="preserve"> BAJAR VALVULA RELAY PARA CAMBIO DE EMPAQUETADURA</t>
  </si>
  <si>
    <t>DESMONTE DE RETENEDORES DE LA BOTELLA DE DIRECCION , SE CAMBIO EMPAQUETADURA Y RETENEDORES, COMPLETO NIVEL DE HIDRAULICA</t>
  </si>
  <si>
    <t xml:space="preserve">INSTALACION DE LUCES LATERALES </t>
  </si>
  <si>
    <t>PRUEBAS DE FRENO</t>
  </si>
  <si>
    <t>BAJAR Y CAMBIAR LA CAMARA T30</t>
  </si>
  <si>
    <t xml:space="preserve">CAMBIO DE UNIDAD SELLADA, Y CAMBIO MAXTER, CAMBIO DE LUCES FRONTALES Y EXPLORADORAS, MANTENIMIENTO DE BATERIAS </t>
  </si>
  <si>
    <t>CAMBIO DE MANGUERA DE DESFOGUE Y CAMBIO DE CAUCHO DE DESFOGUE</t>
  </si>
  <si>
    <t>CAMBIO DE BANDAS DE FRENO</t>
  </si>
  <si>
    <t xml:space="preserve">REVISION DE SISTEMA DE AIRE </t>
  </si>
  <si>
    <t>ENGRASE GENERAL, CAMBIO DE ACEITE Y FILTRACION DE MOTOR</t>
  </si>
  <si>
    <t xml:space="preserve">CAMBIO DE BOMBILLOS DE EXPLORADORA, CAMBIO DE LUCES MEDIAS TRASERAS </t>
  </si>
  <si>
    <t xml:space="preserve">CAMBIO DE VALVULA DE DESCARGUE , ENGRASE </t>
  </si>
  <si>
    <t xml:space="preserve">CAMBIO DE UNA PLATINA DEL SEPARADOR </t>
  </si>
  <si>
    <t>EN GRASE GENERAL</t>
  </si>
  <si>
    <t xml:space="preserve">CAMBIO DE AUTOMATICO AUXILIAR </t>
  </si>
  <si>
    <t>CAMBIO DE LUCES MEDIAS LATERALES Y MEDIAS TRASERAS, CAMBIO DE CANECTOR 7 VIAS HEMBRA, AREGLO DE LAMPARA</t>
  </si>
  <si>
    <t>REPARACION DE BOMBA DE AGUA</t>
  </si>
  <si>
    <t>SE REPARO LUZ LICUADORA, PERA DE DIFERENCIAL Y SENSOR NIVEL DE REFRIGERANTE</t>
  </si>
  <si>
    <t>BAJAR Y MONTAR LLANTAS POSICION 1 Y 2, PARA CAMBIO DE RETENEDOR, CAMBIO DE RODAMIENTOS, LAVADO DE CAMPANAS Y DE BANDAS.</t>
  </si>
  <si>
    <t>REVISION DE LOS ACTUADORS, SE COMPLETO NIVEL DE HIDRAULICO</t>
  </si>
  <si>
    <t>CAMBIO DE BOMBONA POR FIN DE CICLO</t>
  </si>
  <si>
    <t>CAMBIO DE VASTAGO DE INYECTOR POSICION 6</t>
  </si>
  <si>
    <t xml:space="preserve">CAMBIO DE FILTRO DE AGUA, CAMBIO DE TAPA DE TANQUE DE COMPENSACION Y </t>
  </si>
  <si>
    <t>MANTENIMIENTO DE AIRE ACONDICIONADO</t>
  </si>
  <si>
    <t>CAMBIO DE SENSOR DEL CIGÜEÑAL, REPARACION DE LUCES MEDIAS, DIRECCIONALES</t>
  </si>
  <si>
    <t>CAMBIO DE JUEGO Y MEDIO DE BANDAS 4718, CAMBIO DE RESORTES LARGOS, CAMBIO DE CAMPANAS</t>
  </si>
  <si>
    <t>TDL768</t>
  </si>
  <si>
    <t>CAMBIO DE PALANCA DE LUCES DIRECCIONALES</t>
  </si>
  <si>
    <t>CAMBIO DE CABLE 7 VIAS</t>
  </si>
  <si>
    <t xml:space="preserve">INSPECCION DE CHASIS Y 5TA RUEDA, SE ENCONTRO FISURA EN EL CHASIS , </t>
  </si>
  <si>
    <t xml:space="preserve">SOLDADURA DE FISURA </t>
  </si>
  <si>
    <t>DESMONTE DE 5TA RUEDAY PUENTES H PARA CMBIO DE H</t>
  </si>
  <si>
    <t>CAMBIO DE BUJES ZANAHORIA, DESARME DE 4 RENSORES DE DIFERENCIAL, SE BAJO 4 AMORTIGUADORES PARA EMBUJAR, DEMSONTE DE LLANTAS, DE BOMBONA DE SUSPENSIÓN, BLOQUE EL CARRO, REVISION DE CRUCETA DE CARGA, REVISION DE SOPORTE DE MOTOR DELANTEROY TRASERO, REVISION DE BUJE DE LOS MUELLES DELANTEROS, Y BUJES DEL RADIADOR,</t>
  </si>
  <si>
    <t xml:space="preserve"> SOLDADURA A CHASIS, SOPORTES DE LOS BUJES DE LA BARRA TENSORA </t>
  </si>
  <si>
    <t>ENGRASE GENERAL, COMPLETAR NIVEL DE REFRIGERANTE, REPARACION DE MANGUERA AZUL DE AIRE,</t>
  </si>
  <si>
    <t xml:space="preserve"> CAMBIO DE RACHE EN TANQUE</t>
  </si>
  <si>
    <t xml:space="preserve">CAMBIO DE SOPORTE DE MOTOR LADO IZQUIERDO Y CAMBIOD E AMORTIGUADORES, PTE POR TORNILLOS DE SOPORTE </t>
  </si>
  <si>
    <t>R56385</t>
  </si>
  <si>
    <t>CAMBIO DE PLANCHA DE LAS TORRES Y SE REPARACION DE 4 TORRES LAS DELANTERAS Y LAS TRASERAS</t>
  </si>
  <si>
    <t>CAMBIO DE FILTRO DE COMBUSTIBLE TRAMPA, CAMBIO DE SELENOIDE,REVISION DE BOMBA ELECTRICA,</t>
  </si>
  <si>
    <t xml:space="preserve"> CAMBIO DE CAMARA T30 POSICION 5,6</t>
  </si>
  <si>
    <t xml:space="preserve"> CAMBIO DE AGUA POR REFRIGERANTE</t>
  </si>
  <si>
    <t>CAMBIO DE VALVULA NIVELADORA DE SUSPENSION DE CABINA</t>
  </si>
  <si>
    <t xml:space="preserve">REPARACION DE SILLA DE CONDUCTOR, ARREGLO DE GOTERAS EN EL TECHO, </t>
  </si>
  <si>
    <t>CAMBIO DE SENSOR BAROMETRICO, CAMBIO DE PITO DE REVERSA</t>
  </si>
  <si>
    <t>REVISION E INSPECCION Y CAMBIO DE TRES BOBINAS DE FRENO DE MOTOR</t>
  </si>
  <si>
    <t>COMPLETAR ACEITE DE MOTOR</t>
  </si>
  <si>
    <t>VEHICULO SE LE DEBE CAMBIAR BOMBA DE AGUA</t>
  </si>
  <si>
    <t xml:space="preserve">MANTENIMIENTO A BOMBA PEDAL DE FRENO PARA CAMBIO DE EMPAQUETADURA, Y CAMBIO DE RACORES PARA CORRECCION DE FUGA DE AIRE EN EL TABLERO, </t>
  </si>
  <si>
    <t>POLISHADO</t>
  </si>
  <si>
    <t xml:space="preserve"> REPARACION DE YOYO DE CAMABAJA,</t>
  </si>
  <si>
    <t xml:space="preserve">CAMBIO DE VALVULA DE FRENO DE PARQUEO </t>
  </si>
  <si>
    <t xml:space="preserve">CAMBIO DE BANDAS DE FRENO, CAMBIO DEL BUJE DE LA PATA DE GALLINA </t>
  </si>
  <si>
    <t>PTE POR MANTENIMIENTO</t>
  </si>
  <si>
    <t>TFQ070</t>
  </si>
  <si>
    <t xml:space="preserve">ENGRASE GENERAL, </t>
  </si>
  <si>
    <t>ENGRASE, CAMBIO DE RACHE POSICION 9 Y 10</t>
  </si>
  <si>
    <t xml:space="preserve"> REVISION DE PERA FULLER Y MANTENIMIENTO.</t>
  </si>
  <si>
    <t>CAMBIO DE VALVULA DE DESCARGUE DE TANQUE DE 4", NO CALZO HAY QUE CAMBIARLA, VALVULA LLEGO EL 20 Y SE CAMBIO</t>
  </si>
  <si>
    <t>REPARACION DE STOP LATERALES</t>
  </si>
  <si>
    <t xml:space="preserve">ENGRASE, AJUSTE DE CRUCETAS, COMPLETAR ACEITE DE MOTOR, </t>
  </si>
  <si>
    <t>CAMBIO DE MEDIA LUNA Y EL COJIN DEL CONDUCTOR</t>
  </si>
  <si>
    <t>CALZADAD DE CRUCETA 250 DE TRANSMISION DELANTERA</t>
  </si>
  <si>
    <t>, REVISION DE LUCES</t>
  </si>
  <si>
    <t xml:space="preserve">CAMBIO DE INYECTOR POSICION 5 </t>
  </si>
  <si>
    <t xml:space="preserve">POSTURA DE TORNILLOS DE SOPORTE DE MOTOR, </t>
  </si>
  <si>
    <t xml:space="preserve">EMPAQUE BOTELLA DE DIRECCION </t>
  </si>
  <si>
    <t>CORRECION DE FUGAS EN ARNES DE FRENO DE MOTOR Y LIMPIEZA A CONECTORES DEL ARNES,CAMBIO DE RETENEDORES Y CAMBIO DE BOMBONAS POSICION 3,4,5Y6</t>
  </si>
  <si>
    <t xml:space="preserve"> CAMBIO DE CAMPANAS, REVISION DE RODAMIENTOS,</t>
  </si>
  <si>
    <t xml:space="preserve">CAMBIO DE BANDAS ULTIMO TROQUE, CAMBIO DE RETENEDOR POSCION 7 Y 8 </t>
  </si>
  <si>
    <t xml:space="preserve">CAMBIO DE TERMINALES DE LA BARRA DE DIRECCION </t>
  </si>
  <si>
    <t>MONTAJE DE CAUCHOCENTRAL DE CARDAN Y CAMBIO DE BALINERA , CAMBIO Y ENGRASE DE TERMINALES DE DIRECCIONAL,</t>
  </si>
  <si>
    <t xml:space="preserve"> CAMBIO DE VARILLA DE DIRECCION, AJUSTE DE 5TA RUEDA </t>
  </si>
  <si>
    <t xml:space="preserve">POSTURA DE ESCOPETAS, </t>
  </si>
  <si>
    <t>CALIBRACION GENERAL DE MOTOR, CAMBIO DE ARNES DE FRENO DE MOTOR , MTTO A UN PATIN, CAMBIO DE DESFOGUE DE TANQUE</t>
  </si>
  <si>
    <t>ADAPTACION DE RACORES PARA CORRECION FUGA DE AIRE EN MANGUERA ,</t>
  </si>
  <si>
    <t>88, 94</t>
  </si>
  <si>
    <t xml:space="preserve"> REPARACION DE LA PERA DE BARRA DE CAMBIO </t>
  </si>
  <si>
    <t>POSTURA DE CORREA DE AA, CAMBIO DE BALINERA DE PATIN, BALINERA DE COMPRESOR ACEITE Y GAS ,</t>
  </si>
  <si>
    <t xml:space="preserve">MTTO A A VALVULA PURGA DEL SECADOR PARA CAMBIO DE EMPAQUETADURA , </t>
  </si>
  <si>
    <t>CAMBIO DE CAMARA T30 POSICION 1</t>
  </si>
  <si>
    <t xml:space="preserve">BAJAR Y REPARAR FUN CLUTCH PARA CAMBIO DE RODAMIENTOS </t>
  </si>
  <si>
    <t>CAMBIO DE STOP TRASEROS, ARREGLO DE CABLE 7 VIAS , ARREGLO DE LUCES MEDIAS TRASERAS Y DIRECCIONAL TRASERO,</t>
  </si>
  <si>
    <t xml:space="preserve">REPARACION DE SISTEMA DE LIMPIAVIDRIOS, REPARACION DE PIÑON SISTEMA ELEVAVIDRIOS, INTALACION DEREVERSA DEL VOLCO </t>
  </si>
  <si>
    <t xml:space="preserve">AJUSTE DE ESCOPETA LADO DERECHO, </t>
  </si>
  <si>
    <t xml:space="preserve">DESMONTE DE TPA VALVULA, BALANCINES, REVICION DE CABALLITOS Y FLUTAS </t>
  </si>
  <si>
    <t xml:space="preserve"> CAMBIO DE UNIDAD  </t>
  </si>
  <si>
    <t>REVSION DEL SISTEMA DE FRENO, CAMBIO DE 1/2 JUEGO DE BANDAS POSICION 9Y10, CAMBIO DE 10 PERNOS POSICION 9 Y 10, PRUEBAS DE FRENO</t>
  </si>
  <si>
    <t>CAMBIO DE 2 JUEGOS DE BANDAS , INSTALACION DE GUARDABARROS PLASTICOS,</t>
  </si>
  <si>
    <t xml:space="preserve"> INSPECCION </t>
  </si>
  <si>
    <t xml:space="preserve">DESTAPAR MANGUERA DE ALIMENTACION DE AIRE POR TAPON DE AVISPA Y GRADUACION DE FRENOS </t>
  </si>
  <si>
    <t xml:space="preserve">CAMBIO DE UNA BOMBONA POSICION 9 Y 10, REVISION DE DEL SECADOR </t>
  </si>
  <si>
    <t xml:space="preserve">REPARACION DE PIÑON ELEVAVIDRIO Y SISTEMA ELECTRICO DE BOMBA DE ARRASTRE, MANTENIMIENTO A LA BOMBA LIMPIAVIDRIOS </t>
  </si>
  <si>
    <t xml:space="preserve">CAMBIO DE BOMBONA SUSPENSIÓN CABINA Y MANGUERA DE ALIMENTACION DE LA MISMA </t>
  </si>
  <si>
    <t>CAMBIO PITO FRONTAL</t>
  </si>
  <si>
    <t>REPARACION DE CINTURON DE SEGURIDAD</t>
  </si>
  <si>
    <t>ARREGLO DE CONECTOR DE DIFERENCIAL</t>
  </si>
  <si>
    <t>AJUSTE DE PUERTA</t>
  </si>
  <si>
    <t>CAMBIO DE BOMBONA POSICION 9 Y 10</t>
  </si>
  <si>
    <t>CAMBIO DE PLUMILLAS LIMPIA BRISAS, CAMBIO DE COJIN DE SILLA DE CONDUCTOR, POSTURA DE PORTA TAPAS DE ACPM</t>
  </si>
  <si>
    <t>COMPLETAR NIVEL DE REFRIGERANTE</t>
  </si>
  <si>
    <t xml:space="preserve">INSPECCION FUGA DE HIDRAULICO POR MANGUERA, EN ESPERA DE MANGUERA </t>
  </si>
  <si>
    <t>CAMBIO DE MANGUERA DE BOTELLA DE DIRECCION, COMPLETAR HIDRAULICO Y NIVEL DE ACEITE DE MOTOR.</t>
  </si>
  <si>
    <t>COMPLETAR ACEITE DE LA CAJA</t>
  </si>
  <si>
    <t>ENGRASE DE QUINTA RUEDA</t>
  </si>
  <si>
    <t>POSTURA DE ABRAZADERA EN BRAZO TEMPLETE DE RADIADOR PARA DAR AJUSTE</t>
  </si>
  <si>
    <t>AJUSTE DE LA QUINTA RUEDA</t>
  </si>
  <si>
    <t>INSPECCION DE QUINTA RUEDA</t>
  </si>
  <si>
    <t>SE CAMBIO KIT DE MORDAZA Y MONTAJE DE QUINTA RUEDA</t>
  </si>
  <si>
    <t>PULIR QUINTA RUEDA PARA POSTURA DE DISCO DE TEFLON</t>
  </si>
  <si>
    <t xml:space="preserve">CAMBIO DE KING PIN </t>
  </si>
  <si>
    <t>CAMBIO DE ACEITE DE MOTOR, CAMBIO DE FILTRO DE ACEITE, COMBUSTIBLE, TRAMPA Y AGUA, CAMBIO DE LOS 2 FILTROS DE AIRE, INSPECCION DE BANDAS, CRUCETAS, BUJES DE VIGAS, MUELLES TRASEROS Y DELANTEROS, CAMBIO DE MANGUERA DE AGUA, ENGRASE GENERAL, COMPLETAR NIVEL DE REFRIGERANTE.</t>
  </si>
  <si>
    <t>DESMONTE DE GATOS HIDRAULICOS PARA REPARACION</t>
  </si>
  <si>
    <t>CONECTAR LAS LAMPARAS DE LA DEFENSA</t>
  </si>
  <si>
    <t>VEHICULO EL DIA 26/04/2021 SE FUE NO HABIA REPUESTO DE LEVANTA EJE,</t>
  </si>
  <si>
    <t>CAMBIO DE BASE DE FILTRO TRAMPA Y CAMBIO DE TUERCA DE TRAMPA.</t>
  </si>
  <si>
    <t>ARREGLO DE MANDO LEVANTA VOLCO</t>
  </si>
  <si>
    <t xml:space="preserve">WILSON DURAN </t>
  </si>
  <si>
    <t>JORGE LUIS BALLESTEROS</t>
  </si>
  <si>
    <t xml:space="preserve">CESAR ESCORCIA </t>
  </si>
  <si>
    <t xml:space="preserve">MECANICA DE PATIO </t>
  </si>
  <si>
    <t xml:space="preserve">DEIWIS PIMIENTA </t>
  </si>
  <si>
    <t xml:space="preserve">EDWIN NARANJO </t>
  </si>
  <si>
    <t xml:space="preserve">ELECTRICO </t>
  </si>
  <si>
    <t xml:space="preserve">AIRE </t>
  </si>
  <si>
    <t xml:space="preserve">EDWIN NARANJO,  </t>
  </si>
  <si>
    <t>WILSON DURAN,</t>
  </si>
  <si>
    <t xml:space="preserve"> MOTORES</t>
  </si>
  <si>
    <t xml:space="preserve">JOSE DIAZ,  </t>
  </si>
  <si>
    <t>MECANICA DE PATIO,</t>
  </si>
  <si>
    <t xml:space="preserve"> AIRE</t>
  </si>
  <si>
    <t xml:space="preserve"> JOSE DIAZ </t>
  </si>
  <si>
    <t xml:space="preserve">NELFO CALDERA </t>
  </si>
  <si>
    <t xml:space="preserve">JOSE DIAZ </t>
  </si>
  <si>
    <t>WILSON DURAN
JOSE PAEZ</t>
  </si>
  <si>
    <t xml:space="preserve">MECANICA DE PATIO           </t>
  </si>
  <si>
    <t>EDWIN NARANAJO
JOSE PAEZ</t>
  </si>
  <si>
    <t>WILSON DURAN</t>
  </si>
  <si>
    <t xml:space="preserve">MECANICA DE PATIO         </t>
  </si>
  <si>
    <t xml:space="preserve">  AIRE ACONDICIONADO</t>
  </si>
  <si>
    <t xml:space="preserve">CAJA Y TRANSMISIONES </t>
  </si>
  <si>
    <t xml:space="preserve">MECANICA DE PATIO , </t>
  </si>
  <si>
    <t>DAIRO RODRIGUEZ,</t>
  </si>
  <si>
    <t xml:space="preserve">NELFO CALDERA               </t>
  </si>
  <si>
    <t>MECANICA DE PATIO , SOLDADURA</t>
  </si>
  <si>
    <t xml:space="preserve">    DAIRO RODRIGUEZ</t>
  </si>
  <si>
    <t>MECANICA DE PATIO , AIRE</t>
  </si>
  <si>
    <t xml:space="preserve">                       WILSON DURAN
</t>
  </si>
  <si>
    <t xml:space="preserve">MOTORES
</t>
  </si>
  <si>
    <t>JUAN CORREA</t>
  </si>
  <si>
    <t xml:space="preserve">LATONERIA Y PINTURA
</t>
  </si>
  <si>
    <t xml:space="preserve">ARGEMIRO ARAQUE,        </t>
  </si>
  <si>
    <t>CARLOS AMRIO</t>
  </si>
  <si>
    <t>AIRE
MECANICA DE PATIO</t>
  </si>
  <si>
    <t xml:space="preserve">ARGEMIRO ARAQUE
</t>
  </si>
  <si>
    <t xml:space="preserve">MECANICA DE PATIO
</t>
  </si>
  <si>
    <t xml:space="preserve">WILSON DURAN
</t>
  </si>
  <si>
    <t xml:space="preserve">LUIDIN RUIZ </t>
  </si>
  <si>
    <t xml:space="preserve">CAJAS Y TRANSMISIONES
</t>
  </si>
  <si>
    <t>JHON CANTILLO</t>
  </si>
  <si>
    <t xml:space="preserve">MOTORES
</t>
  </si>
  <si>
    <t xml:space="preserve">RODOLFO CASTAÑEDA     </t>
  </si>
  <si>
    <t xml:space="preserve">MECANICA DE PATIO                                  </t>
  </si>
  <si>
    <t xml:space="preserve">JOSE PAEZ                       </t>
  </si>
  <si>
    <t xml:space="preserve">
AIRE</t>
  </si>
  <si>
    <t xml:space="preserve">INTERNO </t>
  </si>
  <si>
    <t xml:space="preserve">   WILSON DURAN </t>
  </si>
  <si>
    <t xml:space="preserve">MOTOR
</t>
  </si>
  <si>
    <t xml:space="preserve"> NELFO CALDERA </t>
  </si>
  <si>
    <t xml:space="preserve">TODO TRAILER </t>
  </si>
  <si>
    <t>GABRIEL JIMENEZ</t>
  </si>
  <si>
    <t xml:space="preserve">RODOLFO CASTAÑEDA      </t>
  </si>
  <si>
    <t>HERNANDO HURTADO</t>
  </si>
  <si>
    <t>CESAR ESCOCIA</t>
  </si>
  <si>
    <t xml:space="preserve"> WILSON CACHIRA              </t>
  </si>
  <si>
    <t xml:space="preserve">WILSON DURAN                          </t>
  </si>
  <si>
    <t xml:space="preserve">ROGER CUELLO </t>
  </si>
  <si>
    <t xml:space="preserve">AIRE ACONDICIONADO </t>
  </si>
  <si>
    <t xml:space="preserve"> AIRES DE LA COSTA </t>
  </si>
  <si>
    <t xml:space="preserve">FABIAN CARREÑO </t>
  </si>
  <si>
    <t>JORGE ERNEY GOMEZ BLANCO</t>
  </si>
  <si>
    <t xml:space="preserve">EXTERNO </t>
  </si>
  <si>
    <t xml:space="preserve">DEIWIS </t>
  </si>
  <si>
    <t xml:space="preserve">MECANICA DE PATIO           MOTOR </t>
  </si>
  <si>
    <t xml:space="preserve">WILSON OROZCO                 </t>
  </si>
  <si>
    <t xml:space="preserve">LATONERIA                         </t>
  </si>
  <si>
    <t xml:space="preserve">JULIO ARAQUE </t>
  </si>
  <si>
    <t xml:space="preserve"> ELECTRICO      </t>
  </si>
  <si>
    <t>INTERNO/ESTERNO</t>
  </si>
  <si>
    <t xml:space="preserve">RODOLFO CASTAÑEDA </t>
  </si>
  <si>
    <t>ARTURO JAIMES</t>
  </si>
  <si>
    <t>JORGE BALLESTER0</t>
  </si>
  <si>
    <t>EDWIN NARANJO
WILSON DURAN</t>
  </si>
  <si>
    <t>LUIS UTRIA</t>
  </si>
  <si>
    <t>MARCELINO</t>
  </si>
  <si>
    <t>CESAR, LUIS UTRIA</t>
  </si>
  <si>
    <t>ORLANDO CARVAJAL</t>
  </si>
  <si>
    <t>Horas Mtto Total</t>
  </si>
  <si>
    <t>Horas Mtto Reales</t>
  </si>
  <si>
    <t>DIAS EN ACTIVIDAD</t>
  </si>
  <si>
    <t>Clasifica para tiempos en actividad</t>
  </si>
  <si>
    <t>SEM MTTO</t>
  </si>
  <si>
    <t>Count of Horas Mtto Reales</t>
  </si>
  <si>
    <t>Sum of Horas Mtto Reales</t>
  </si>
  <si>
    <t>Sum of Horas Mtto Total</t>
  </si>
  <si>
    <t>JOSE ROJAS</t>
  </si>
  <si>
    <t>Tiempo Total</t>
  </si>
  <si>
    <t>Tiempo Promedio</t>
  </si>
  <si>
    <t>Total OT</t>
  </si>
  <si>
    <t>% Ocupación</t>
  </si>
  <si>
    <t>MECÁNICO</t>
  </si>
  <si>
    <t xml:space="preserve">JOSE PAEZ                   </t>
  </si>
  <si>
    <t xml:space="preserve">CAMBIO DE FILTRO DE AIRE DE MOTOR </t>
  </si>
  <si>
    <t>DESMONTE DE DEFENSA PARA REPARACION Y SE MONTO, CAMBIO DE PLUMILLAS</t>
  </si>
  <si>
    <t xml:space="preserve"> POSTURA DE TORNILLOS A TAPA DE BATERIAS</t>
  </si>
  <si>
    <t>CAMBIO DE ACEITE Y FILTRACION DE MOTOR , INSPECCION BANDAS Y ENGRASE</t>
  </si>
  <si>
    <t xml:space="preserve">ARGEMIRO ARAQUE             </t>
  </si>
  <si>
    <t>JAVIER CASTRO</t>
  </si>
  <si>
    <t xml:space="preserve">MECANICA DE PATIO ,                     </t>
  </si>
  <si>
    <t xml:space="preserve"> EXTERNO</t>
  </si>
  <si>
    <t xml:space="preserve">LUIS UTRIA                CESAR ESCORCIA   </t>
  </si>
  <si>
    <t xml:space="preserve">QUINTA RUEDA  </t>
  </si>
  <si>
    <t xml:space="preserve">MTTO VALVULA RELAY R14, REVISION DE RACOR CON FUGA DE AIRE </t>
  </si>
  <si>
    <t xml:space="preserve">WILSON DURAN                    </t>
  </si>
  <si>
    <t xml:space="preserve"> MOTORES                            </t>
  </si>
  <si>
    <t>REPARACION Y MANTENIMIENTO VALVULA MODULO DE CORNETAS Y FUN CLUTCH</t>
  </si>
  <si>
    <t xml:space="preserve">DEIWIS PIMIENTA  </t>
  </si>
  <si>
    <t xml:space="preserve">AIRE                                     </t>
  </si>
  <si>
    <t xml:space="preserve"> ARREGLO DE ARNES DE LAS PERAS DEL DIFERENCIAL </t>
  </si>
  <si>
    <t>CAMBIO DE ACEITE Y FILTRACION DE MOTOR, ENGRASE, INSPECCION DE BANDAS</t>
  </si>
  <si>
    <t xml:space="preserve">ARGEMIRO ARAQUE                </t>
  </si>
  <si>
    <t xml:space="preserve">MECANICA DE PATIO                                         </t>
  </si>
  <si>
    <t xml:space="preserve">AIRE     </t>
  </si>
  <si>
    <t xml:space="preserve">LUIS UTRIA                        CESAR ESCORCIA </t>
  </si>
  <si>
    <t>QUINTA RUEDA</t>
  </si>
  <si>
    <t xml:space="preserve">REPARACION DE TANQUE DE COMPENSACION Y CAMBIO DE MANGUERAS DE REFRIGERANTE </t>
  </si>
  <si>
    <t xml:space="preserve">MECANICA DE PATIO      </t>
  </si>
  <si>
    <t>CAMBIO DE RETENEDOR Y GRASA POSICION 7 Y8</t>
  </si>
  <si>
    <t xml:space="preserve">ARGEMIRO ARAQUE </t>
  </si>
  <si>
    <t>LUIDWIN RUIZ</t>
  </si>
  <si>
    <t xml:space="preserve">MECANICA DE PATIO          </t>
  </si>
  <si>
    <t xml:space="preserve"> LUIS UTRIA                 CESAR ESCORCIA</t>
  </si>
  <si>
    <t xml:space="preserve">  5TA RUEDA</t>
  </si>
  <si>
    <t xml:space="preserve"> CAMBIO DE RETENEDOR Y RODAMIENTOS POSCION 1, CAMBIO DE EMPAQUE EJE 8 HUECOS POSCION 9Y10, CAMBIO DE RETENEDOR </t>
  </si>
  <si>
    <t xml:space="preserve">TECNICO EN LLANTAS </t>
  </si>
  <si>
    <t xml:space="preserve"> LUIS UTRIA                 CESAR ESCORCIA                           </t>
  </si>
  <si>
    <t xml:space="preserve">    QUINTA RUEDA</t>
  </si>
  <si>
    <t>REPARACION DE LICUADORA</t>
  </si>
  <si>
    <t xml:space="preserve">EDWIN NARANJO  </t>
  </si>
  <si>
    <t xml:space="preserve">ELECTRICO                   </t>
  </si>
  <si>
    <t>POLICHADO</t>
  </si>
  <si>
    <t xml:space="preserve">WILSON OROZCO   </t>
  </si>
  <si>
    <t xml:space="preserve">  LATONERIA Y PINTURA     </t>
  </si>
  <si>
    <t xml:space="preserve">ARGEMIRO ARAQUE         </t>
  </si>
  <si>
    <t xml:space="preserve">JOHAN AVENDAÑO </t>
  </si>
  <si>
    <t>PINTURA Y LATONERIA</t>
  </si>
  <si>
    <t>CAMBIO DE 2 HOJAS DE MUELLE PRINCIPAL Y SEPTIMA, POSICION 1Y2 CAMBIO DE 6 PERNO RIN DISCO</t>
  </si>
  <si>
    <t xml:space="preserve">ARGEMIRO ARAQUE              </t>
  </si>
  <si>
    <t xml:space="preserve">MECANICA DE PATIO                                           </t>
  </si>
  <si>
    <t xml:space="preserve">INSPECCION DE QUINTA RUEDA, (SE SOLICITA PONER HOMBROS FIJOS) </t>
  </si>
  <si>
    <t>REVISION DE VALVULA PANELA DEL MONO Y PERA FULLER, POSTURA DE CAUCHOS A VARILLA DE VALVULA NIVELADORA PTE POR RESPUESTOS DEL PLANEADOR</t>
  </si>
  <si>
    <t xml:space="preserve">DESMONTE Y MONTAJE DE CAJA DE HUMO </t>
  </si>
  <si>
    <t xml:space="preserve"> RODOLFO CASTAÑEDA </t>
  </si>
  <si>
    <t xml:space="preserve">MECANICA DE PATIO    </t>
  </si>
  <si>
    <t>INSPECCION DE 5TA RUEDA, CAMBIO DE MORDAZAS DE 5TA RUEDA, CAMBIO DE TORNILLO GUIA RESORTE Y AJUSTE DE SISTEMA COMPENSADOR CON LAINA</t>
  </si>
  <si>
    <t xml:space="preserve">QUINTA RUEDA </t>
  </si>
  <si>
    <t>EDWIN NARANJO       JULIO ARAQUE</t>
  </si>
  <si>
    <t xml:space="preserve">DEIWIS PIMIENTA    </t>
  </si>
  <si>
    <t>CARLOS BARRO</t>
  </si>
  <si>
    <t xml:space="preserve">AIRE  </t>
  </si>
  <si>
    <t xml:space="preserve">INSPECCION DE LA 5TA RUEDA ( SE DEMONTO Y MONTO) SE DIO AJUSTE </t>
  </si>
  <si>
    <t xml:space="preserve">LUIS UTRIA                        CESAR ESCORCIA    </t>
  </si>
  <si>
    <t xml:space="preserve"> QUINTA RUEDA</t>
  </si>
  <si>
    <t>INSPECCION DE 5TA RUEDA, SE DIO AJUSTE E INSPECCION DE KING PIN</t>
  </si>
  <si>
    <t xml:space="preserve">FABIO GUEVARA </t>
  </si>
  <si>
    <t xml:space="preserve">INSPECCION DE 5TA RUEDA, DESMONTE DE MORDAZAS, BUJES DE MEDIA LUNA DE 5TA RUEDA, CAMBIO DE DISCO DE TEFLON </t>
  </si>
  <si>
    <t xml:space="preserve">MAURICIO SUESCUN </t>
  </si>
  <si>
    <t xml:space="preserve">ARGEMIRO ARAQUE       </t>
  </si>
  <si>
    <t xml:space="preserve">LUIS UTRIA                        CESAR ESCORCIA      </t>
  </si>
  <si>
    <t xml:space="preserve">POSTURA DE PATAS DEL VOLCO, </t>
  </si>
  <si>
    <t xml:space="preserve">DAIRO RODRIGUEZ      </t>
  </si>
  <si>
    <t xml:space="preserve">SOLDADURA         </t>
  </si>
  <si>
    <t>CAMBIO DE LUCES MEDIAS DEL VOLCO Y LUCES MEDIAS DEL CABEZOTE</t>
  </si>
  <si>
    <t xml:space="preserve">     ELECTRICO</t>
  </si>
  <si>
    <t>INSPECCION DE 5TA RUEDA E INSPECCION DE KING PIN SE ENCUENTRA TORNAMEZA PANDEADA, CAMBIO DE ZAPATA Y BUJES DE 5TA RUEDA</t>
  </si>
  <si>
    <t xml:space="preserve">LUIS UTRIA                        CESAR ESCORCIA          </t>
  </si>
  <si>
    <t xml:space="preserve">MECANICA DE PATIO  </t>
  </si>
  <si>
    <t xml:space="preserve">REPARACION DE  LUCES MEDIAS Y CAMBIO DE BOMBILLOS TRASEROS </t>
  </si>
  <si>
    <t>, INSPECCION DE 5TA RUEDA Y DE KING PIN</t>
  </si>
  <si>
    <t xml:space="preserve">QUINTA RUEDA              </t>
  </si>
  <si>
    <t>CAMBIO DE GANCHO DE CAPO</t>
  </si>
  <si>
    <t xml:space="preserve">CAMBIO DE FILTRO DE AGUA, CAMBIO DE FILTRO SECADOR DE AIRE, COLOCAR ACOPLE RAPIDO EN TANQUE DE AIRE, , SWITCHE ENCENDIDO PUERTA, INSPECCION DE 5TA RUEDA, CAMBIO DE RETENEDOR Y RODAMIENTOS RUEDA POSICION 1, MONTAJE DE LLANTAS </t>
  </si>
  <si>
    <t xml:space="preserve">INSPECCION DE 5TA RUEDA, CAMBIO DE RETENEDOR Y RODAMIENTOS RUEDA POSICION 1, MONTAJE DE LLANTAS </t>
  </si>
  <si>
    <t>CAMBIO DE KING PIN PLATO CHINO</t>
  </si>
  <si>
    <t xml:space="preserve">DESVARE EN PATIO ALTERNO, DESMONTO ALTERNADOR, CAMBIO DE PLUMILLA LIMPIABRISAS, MTTO A BATERIAS , DESARME DE ALTERNADOR </t>
  </si>
  <si>
    <t xml:space="preserve">INSPECCION DE 5TA RUEDA, </t>
  </si>
  <si>
    <t>LUIS UTRIA              CESAR ESCORCIA</t>
  </si>
  <si>
    <t xml:space="preserve">MONTAJE ALTERNADOR </t>
  </si>
  <si>
    <t>DESVARE EN PATIO ALTERNO, CAMBIO DE SOLENOIDE</t>
  </si>
  <si>
    <t xml:space="preserve">EDWIN AGUILAR </t>
  </si>
  <si>
    <t xml:space="preserve">MECANICA DE PATIO        </t>
  </si>
  <si>
    <t xml:space="preserve"> REVISION DE FRENO DE MOTOR</t>
  </si>
  <si>
    <t xml:space="preserve">DESMONTE DE LA BOTELLA DE DIRECCION PARA CORREGIR FUGA  DE HIDRAULICO, CAMBIO DE BOMBONA DE AIRE DE SUSPENSION , </t>
  </si>
  <si>
    <t xml:space="preserve">JOSE PAEZ            </t>
  </si>
  <si>
    <t xml:space="preserve">  MOTORES</t>
  </si>
  <si>
    <t>EXTERNO/ INTERNO</t>
  </si>
  <si>
    <t xml:space="preserve">INSPECCION DE 5TA RUEDA, CAMBIO DE BUJES </t>
  </si>
  <si>
    <t xml:space="preserve"> ARGEMIRO ARAQUE </t>
  </si>
  <si>
    <t xml:space="preserve">INSPECCION DE 5TA RUEDA </t>
  </si>
  <si>
    <t xml:space="preserve">CAMBIO DE KIT DE CIERRE DE 5TA RUEDA  , </t>
  </si>
  <si>
    <t xml:space="preserve">  CESAR ESCORCIA                   </t>
  </si>
  <si>
    <t xml:space="preserve">WILSON OROZCO </t>
  </si>
  <si>
    <t xml:space="preserve">LATONERIA Y PINTURA </t>
  </si>
  <si>
    <t>CAMBIO DE RACHE 10 ESTRIAS LADO IZQUIERDO PRIMER TROQUE, CAMBIO DE 2 FLEXIBLES DEL EXHOSTO</t>
  </si>
  <si>
    <t xml:space="preserve">CAMBIO DE LLAVE DE PASO EN MANGUERA DE COMBUSTIBLE </t>
  </si>
  <si>
    <t>INSPECCION DE 5TA RUEDA, AJUSTE DESCULIZABLE POR LAINAS</t>
  </si>
  <si>
    <t xml:space="preserve">CORRECCION DE FUGAS DE AIRE DEBAJO DE CABINA </t>
  </si>
  <si>
    <t>DEIWIS PIMIENTA.</t>
  </si>
  <si>
    <t>INSPECCION DE 5TA RUEDA</t>
  </si>
  <si>
    <t>EXTERNA</t>
  </si>
  <si>
    <t xml:space="preserve">CAMBIO DE AMORTIGUADORES TRASEROS, </t>
  </si>
  <si>
    <t xml:space="preserve">MECANICA DE PATIO   </t>
  </si>
  <si>
    <t xml:space="preserve">JOSE DIAZ   </t>
  </si>
  <si>
    <t xml:space="preserve">WILSON OROZCO    </t>
  </si>
  <si>
    <t xml:space="preserve">  LATONERIA Y PINTURA  </t>
  </si>
  <si>
    <t>CAMBIO DE RACORES EN VALVULAS DEL MAXIFRAX</t>
  </si>
  <si>
    <t>COMPLETAR NIVEL DE HIDRAULICO,</t>
  </si>
  <si>
    <t xml:space="preserve">ARGEMIRO ARAQUE        </t>
  </si>
  <si>
    <t>JOHNY SORACA</t>
  </si>
  <si>
    <t xml:space="preserve"> GRADUACION DE FRENOS</t>
  </si>
  <si>
    <t>DEIWIS OIMIENTA</t>
  </si>
  <si>
    <t xml:space="preserve">ARGEMIRO ARAQUE    </t>
  </si>
  <si>
    <t xml:space="preserve">EXTERNA </t>
  </si>
  <si>
    <t>CAMBIO DE BANDAS POSICION 1,2,3,4, DESMONTE Y MONTA JE DE LLANTAS, GRADUACION DEL TRAILER</t>
  </si>
  <si>
    <t>REPARACION PARTE FRONTAL DEL VEHICULO POR GOLPE</t>
  </si>
  <si>
    <t xml:space="preserve">COMPLETAR NIVEL DE HIDRAULICO EN LA BOTELLA DE LA DIRECCION EN PARQUEADERO DE ENTUNE </t>
  </si>
  <si>
    <t xml:space="preserve">     LUIS UTRIA          </t>
  </si>
  <si>
    <t xml:space="preserve">                                    QUINTA RUEDA</t>
  </si>
  <si>
    <t xml:space="preserve">CAMBIO DE COJIN DE LA SILLA DEL CONDUCTOR, </t>
  </si>
  <si>
    <t xml:space="preserve"> DEIWIS  PIMIENTA  </t>
  </si>
  <si>
    <t xml:space="preserve">AIRE               </t>
  </si>
  <si>
    <t xml:space="preserve"> MTTO DE AIRE ACONDICIONADO</t>
  </si>
  <si>
    <t xml:space="preserve">     AIRE DE LA COSTA </t>
  </si>
  <si>
    <t>DESVARE DE VEHICULO EN CORDOBITA</t>
  </si>
  <si>
    <t xml:space="preserve">MOTORES     ELECTRICO </t>
  </si>
  <si>
    <t xml:space="preserve">       LUIS UTRIA                        CESAR ESCORCIA       </t>
  </si>
  <si>
    <t xml:space="preserve"> CAMBIO DE ACEITE Y FILTRACION Y ENGRASE</t>
  </si>
  <si>
    <t>CABINA</t>
  </si>
  <si>
    <t>INTERCAMBIO DE BOMBONAS Y CORRECCION FUGAS DE AIRE</t>
  </si>
  <si>
    <t>SUSPENSION TRASERA</t>
  </si>
  <si>
    <t>TRANSMISIONES</t>
  </si>
  <si>
    <t>GRASERA</t>
  </si>
  <si>
    <t>TORNAMEZA</t>
  </si>
  <si>
    <t>REFRIGERACION</t>
  </si>
  <si>
    <t>SUSPENSION TANQUE</t>
  </si>
  <si>
    <t>CONTROL</t>
  </si>
  <si>
    <t>NSPECCION DE 5TA RUEDA ( SE ENCONTRARON 3 FISURAS Y HAY QYE DAR AJUSTE CON LAINAS )</t>
  </si>
  <si>
    <t>AIRE CABEZOTE</t>
  </si>
  <si>
    <t>CAMBIO DE ABRAZADERAS CREMALLERAS A MANGUERA DE HIDRAULICO,</t>
  </si>
  <si>
    <t>INSPECCION DE FUGAS DE AIRE</t>
  </si>
  <si>
    <t>VEHICULO EN GENERAL</t>
  </si>
  <si>
    <t xml:space="preserve">INSPECCION DE 5TA RUEDA ( SE ENCONTRARON 2 FISURAS AL PLATO ) SE CAMBIO BUJE HOMBRO DERECHO POR UNO DE SEGUNDA </t>
  </si>
  <si>
    <t xml:space="preserve">SE GATEO EL TANQUE , DEMONTAJE DE LLANTAS, DESMONTE DE BOSIN POSICION 7 Y 8 PARA CAMBIO DE RETENEDOR </t>
  </si>
  <si>
    <t>RUEDAS</t>
  </si>
  <si>
    <t>INSPECCION DE 5TA RUEDA (TIENE 3 FISURAS Y UNA REPARACION CON SOLDADURA NUEVAMENTE FISURADA ) CAMBIO DE BUJES DE 5TA RUEDA</t>
  </si>
  <si>
    <t>REVISION DE NIVELES, COMPLETAR ACEITE DE MOTOR, REVISION DE TRANSMISION Y FRENOS</t>
  </si>
  <si>
    <t xml:space="preserve">POLICHADO </t>
  </si>
  <si>
    <t>INSPECCION 5TA RUEDA</t>
  </si>
  <si>
    <t>MOTOR
SUSPENSION CABEZOTE</t>
  </si>
  <si>
    <t>CAMBIO DE 2 JUEGOS DE BANDAS</t>
  </si>
  <si>
    <t xml:space="preserve"> DESMONTE DE CAMPANAS PARA CAMBIO DE BANDAS DE TRACCION </t>
  </si>
  <si>
    <t>CAMBIO DE UNIDAD SELLADA FRONTAL LADO IZQUIERDO</t>
  </si>
  <si>
    <t>CAMBIO DE ACEITE YFILTRACION DE MOTOR</t>
  </si>
  <si>
    <t xml:space="preserve"> INSPECCION DE 5TA RUEDA , CAMBIO DE KIT DE CIERRE</t>
  </si>
  <si>
    <t xml:space="preserve">MONTAJE DE CAJA DE HUMO </t>
  </si>
  <si>
    <t xml:space="preserve">CAMBIO DE BANDAS POSICION 5,6,7,8,9 Y 10 Y RETENEDOR, ESPARRAGOS, POSICION 9 Y 10 </t>
  </si>
  <si>
    <t>REPARACION DE BOTONES DEL MAXIFRAX CAMBIO DE LA CAJA</t>
  </si>
  <si>
    <t>CAMBIO DE TORNILLOS DE H DE SOPORTE DE CABINA</t>
  </si>
  <si>
    <t>CAMBIO DE RETENEDOR POSICION 5Y6,</t>
  </si>
  <si>
    <t xml:space="preserve">CAMBIO DE RETENEDOR POSICION  7 Y 8 </t>
  </si>
  <si>
    <t>SOPORTE VOLCO</t>
  </si>
  <si>
    <t>CALIBRACION DE FRENO DE MOTOR</t>
  </si>
  <si>
    <t>CAMBIAR UNA MANGUERA Y ORGANIZAR LAS MANGUERAS DE ADMISION</t>
  </si>
  <si>
    <t>INSTALACION MANGUERA LIMPIAR CABINA</t>
  </si>
  <si>
    <t>POLICHADO Y BRILLAR VEHICULO,</t>
  </si>
  <si>
    <t>CAMBIO DE FLAUTA TRASERA Y CALIBRACION DE MOTOR</t>
  </si>
  <si>
    <t>ABRIR HUECOS DEL BOLSILLO DE LA COMPUERTA</t>
  </si>
  <si>
    <t>COMPUERTA</t>
  </si>
  <si>
    <t>LUIS UTRIA
CESAR ESCORCIA</t>
  </si>
  <si>
    <t>ARGEMIRO</t>
  </si>
  <si>
    <t>SUSPENSION</t>
  </si>
  <si>
    <t xml:space="preserve">CAMBIO DE SILLA LADO DE PASAJERO POR UNA REMANUFACTURADA, </t>
  </si>
  <si>
    <t xml:space="preserve">CAMBIO DE ACEITE Y FILTRACION DE MOTOR, CAMBIO DE FILTRO DE AGUA Y DE AIRE DE MOTOR, ENGRASE </t>
  </si>
  <si>
    <t>CONEXIÓN DE CABLES Y MONTAJE DE UNIDAD SELLADA</t>
  </si>
  <si>
    <t>AIRE TRAILER</t>
  </si>
  <si>
    <t>REVISION MANGUERAS DE AIRE</t>
  </si>
  <si>
    <t>REVISION Y MANTENIMIENTO DE AIRE ACONDICIONADO</t>
  </si>
  <si>
    <t xml:space="preserve"> CONSTRUCCION DE TORNAMEZA</t>
  </si>
  <si>
    <t xml:space="preserve">INSPECCION DE 5TA RUEDA  </t>
  </si>
  <si>
    <t xml:space="preserve"> MONTURA DE SISTEMA FIJO DE 5TA RUEDA CAMBIO DE HOMBROS Y BUJES DE LOS HOMBROS DE LA 5TA RUEDA</t>
  </si>
  <si>
    <t>CORRECCION DE ROSE DE MANGUERA COLOCAR ANILLO EN MANGUERA PARTIDA</t>
  </si>
  <si>
    <t>MONTAJE DE TORNAMEZA</t>
  </si>
  <si>
    <t>CAMBIO DE BOMBONA DE SUSPENSION DE CABINA</t>
  </si>
  <si>
    <t>ESCANER DE VEHICULO</t>
  </si>
  <si>
    <t>CAMBIO DE INYECTOR POSICION 2</t>
  </si>
  <si>
    <t xml:space="preserve">LUIS UTRIA                        CESAR ESCORCIA             </t>
  </si>
  <si>
    <t xml:space="preserve">DAIRO RODRIGUEZ  </t>
  </si>
  <si>
    <t xml:space="preserve">CESAR ESCORCIA    NELFO CALDERA </t>
  </si>
  <si>
    <t xml:space="preserve">CESAR ESCORCIA DAIRO RODRIGUEZ  </t>
  </si>
  <si>
    <t>PACHECO</t>
  </si>
  <si>
    <t>SUSPENSION CABINA</t>
  </si>
  <si>
    <t>CORRECCION DE FALLA  EN EL TANQUE DEL COMBUSTIBLE</t>
  </si>
  <si>
    <t xml:space="preserve">WILSON DURAN   EDWIN NARANJO </t>
  </si>
  <si>
    <t>YONATH CANTILLO</t>
  </si>
  <si>
    <t>TANQUE ACPM</t>
  </si>
  <si>
    <t>REESTRUCTURACION DE FLAUTAS NEUMATICAS</t>
  </si>
  <si>
    <t>CAMBIO DE CONOS Y TUERCAS DE EJE LATERAL 9 Y 10</t>
  </si>
  <si>
    <t>Validación</t>
  </si>
  <si>
    <t>TOTAL</t>
  </si>
  <si>
    <t>Count of TRABAJO REALIZADO EN (AUTOPARTE)</t>
  </si>
  <si>
    <t>4-18</t>
  </si>
  <si>
    <t>Total</t>
  </si>
  <si>
    <t>JOSE PAEZ
CESAR ESCORCIA</t>
  </si>
  <si>
    <t>MONTAJE DE BOTELLA DE GATOS HIDRAULICO</t>
  </si>
  <si>
    <t>INPSECCION DE QUINTA RUEDA</t>
  </si>
  <si>
    <t>POSTURA DE MEDIAS LUNAS</t>
  </si>
  <si>
    <t>PRUEBA DE RUTA SE SACO MUESTRA DE ACEITE Y HAY QUE BAJAR LA CAJA</t>
  </si>
  <si>
    <t>DESMONTE DE CAPO PARA ENDEREZAR SOPORTE DE BISAGRA</t>
  </si>
  <si>
    <t>DESMONTE DE CAJA Y DESARME</t>
  </si>
  <si>
    <t>ARMADO DE CAJA, LAVADO DE PIEZAS</t>
  </si>
  <si>
    <t>MONTAJE DE CAJA</t>
  </si>
  <si>
    <t>REVISION FUGAS DE AIRE EN EL CABEZOTE</t>
  </si>
  <si>
    <t>CORREGIR FUGAS DE AIRE, CAMBIO DE VALVULA CHILLONA</t>
  </si>
  <si>
    <t>AIRE TANQUE</t>
  </si>
  <si>
    <t>CAMBIO DE SOPORTES DE MOTOR DELANTERO, DESMONTE DE MUELLES PARA CAMBIO DE BUJES DE MUELLES DELANTEROS</t>
  </si>
  <si>
    <t>SUSPENSION DELANTERA</t>
  </si>
  <si>
    <t>LIMPIEZA DE LA BOTELLA DE DIRECCION POR REPARACION POR FUGAS</t>
  </si>
  <si>
    <t>EMPASTE DE BANDAS PARA CAMBIO</t>
  </si>
  <si>
    <t>RUEDA</t>
  </si>
  <si>
    <t>CAMBIO DE BUJE DE MUELLE DELANTERO, AJUSTE DE TORNILLO DE MUELLE, CAMBIO DE CUATRO RACHES</t>
  </si>
  <si>
    <t>MECANICO DE PATIO</t>
  </si>
  <si>
    <t>MONTAJE DE BOTELLA DE DIRECCION</t>
  </si>
  <si>
    <t>MONTAJE DE FUN CLUTCH  Y REVISION DE FUGAS DE AIRE</t>
  </si>
  <si>
    <t>DESMONTE DE CAPO PARA CAMBIO DE BUJES Y ARREGLO DE FIBRA</t>
  </si>
  <si>
    <t>INSPECCION DE 5TA RUEDA 8 (CAMBIO DE KIT DE CIERRE)</t>
  </si>
  <si>
    <t>CAMBIO DE LUCES TRASERAS</t>
  </si>
  <si>
    <t>ATRÁS TRAILER</t>
  </si>
  <si>
    <t>CAMBIO DE DOS JUEGOS DE BANDAS DESMONTE DE DOS BOSINES PARA CAMBIO DE RETENEDOR, EMPAQUE EJE 8 HUECOS Y CAMBIO DE 2 LEVAS ULTIMO TROQUE</t>
  </si>
  <si>
    <t>NELFO CALDERA 
ARGEMIRO ARAQUE</t>
  </si>
  <si>
    <t>REPARACION DE FISURA EN QUINTA RUEDA, CAMBIO DE CONOS</t>
  </si>
  <si>
    <t>MONTAJE DE BANDAS, MONTAJE DE LLANTAS Y GRADUCION DE FRENOS</t>
  </si>
  <si>
    <t>REVISION DE ELEVAVIDRIOS Y LUZ DE REVERSA</t>
  </si>
  <si>
    <t>SOLDADURA A LA TORNAMEZA</t>
  </si>
  <si>
    <t>S26303</t>
  </si>
  <si>
    <t>CAMBIO DE RETENEDOR TROQUE LADO IZQUIERDO 1 Y 2</t>
  </si>
  <si>
    <t>SACAR BOSIN POSICION 1 Y 2</t>
  </si>
  <si>
    <t>ARGEMIRO ARAQUE
DAIRO RODRIGUEZ</t>
  </si>
  <si>
    <t>CESAR ESCORCIA
LUIS UTRIA</t>
  </si>
  <si>
    <t>LUIS FREILE</t>
  </si>
  <si>
    <t>REVISION DEL CARDAN</t>
  </si>
  <si>
    <t>ARREGLO DEL BOTON DE ELEVAVIDRIOS</t>
  </si>
  <si>
    <t>DESMONTE Y MONTAJE DE MEDIA CAJA</t>
  </si>
  <si>
    <t>MECANICA DE CAJAS Y DE TRANSMISIONES</t>
  </si>
  <si>
    <t>ARREGLO DE FUGA EN EL TECHO</t>
  </si>
  <si>
    <t>ARMADO Y LAVADO DE PIEZAS PARA MONTAJE DE CAJA</t>
  </si>
  <si>
    <t>S26301</t>
  </si>
  <si>
    <t>ARREGLO DE LUCES MEDIA Y LUCES DE REVERSA</t>
  </si>
  <si>
    <t>COLOCAR VALVULA DE RETENCION DE TANQUE DE AIRE, REVISION DE SISTEMA DE FRENADO</t>
  </si>
  <si>
    <t>S26321</t>
  </si>
  <si>
    <t>ARREGLO DE LUCES DEL TRAILER</t>
  </si>
  <si>
    <t>CESAR ESCORCIA 
LUIS UTRIA</t>
  </si>
  <si>
    <t>CAMBIO DE BANDAS  POSICION 5,6,7, 8, 9, 10, 11 Y 12</t>
  </si>
  <si>
    <t>INSPECCION DE QUINTA RUEDA, AJUSTE DEL SISTEMA COMPENSADOR</t>
  </si>
  <si>
    <t>ALEXANDER RODRIGUEZ</t>
  </si>
  <si>
    <t>INSPECCION DE LUCES, CAMBIO DE PERA DE DIFERENCIAL Y DE CONECTORES, REPARACION DE LUCES DE REVERSA, DE PITO DEL TIMON</t>
  </si>
  <si>
    <t>CAMBIO DE ACEITE Y FILTRACION DEL MOTOR, ENGRASE</t>
  </si>
  <si>
    <t>CORRECCION DE FUGAS DE  AIRE EN RACORES DE BOLSA DE SUSPENSION</t>
  </si>
  <si>
    <t>SOLDADURA A TORRES DEL TRAILER</t>
  </si>
  <si>
    <t>CHASIS TRAILER</t>
  </si>
  <si>
    <t>ESCANER DE VEHICULO, ACTUADOR DEFICIENTE</t>
  </si>
  <si>
    <t>KENWORTH</t>
  </si>
  <si>
    <t>SJK692</t>
  </si>
  <si>
    <t>INSPECCION DE QUINTA RUEDA, CAMBIO DE KIT DE CIERRE DE QUINTA RUEDA, CAMBIO DE BUJES DE LOS HOMBROS</t>
  </si>
  <si>
    <t>RODRIGO RAMOS</t>
  </si>
  <si>
    <t>SOLDADURA A QUINTA RUEDA</t>
  </si>
  <si>
    <t>ARREGLO DE ARNES Y PERA DE DIFERENCIAL, REPARACION LUCES DE REVERSA</t>
  </si>
  <si>
    <t>CARLOS BARROS</t>
  </si>
  <si>
    <t>ARREGLO DE LUCES DIRECCIONALES</t>
  </si>
  <si>
    <t>LUCES TRAILER</t>
  </si>
  <si>
    <t>WHO629</t>
  </si>
  <si>
    <t>JUAN GONZALEZ</t>
  </si>
  <si>
    <t>CAMBIO DE FUN CLUTCH</t>
  </si>
  <si>
    <t>S67608</t>
  </si>
  <si>
    <t>ACONDICIONAMIENTO DE VALVULA RELAY, CAMBIO DE MANGUERAS GRADUACION DE FRENOS, MANTENIMIENTO A VALVULAS, CAMBIO DE BUSHIN</t>
  </si>
  <si>
    <t xml:space="preserve">CAMBIO DE ALTERNADOR </t>
  </si>
  <si>
    <t>CAMBIO DE MANGUERAS DE TRAILER Y POSTURA DE MANITA ROJA</t>
  </si>
  <si>
    <t>S20489</t>
  </si>
  <si>
    <t>ENGRASE DEL VEHICULO Y GRADUACION DE FRENOS</t>
  </si>
  <si>
    <t>TANQUE</t>
  </si>
  <si>
    <t>ENGRASE AL ZORRO, GRADUACION DE FRENO</t>
  </si>
  <si>
    <t>ARREGLO DEL CONECTOR DE AUTO CARPADO, INSPECCION CABLE 7 VIAS</t>
  </si>
  <si>
    <t>CAMBIO DE BOMBA BIKER</t>
  </si>
  <si>
    <t>COMPLETAR NIVEL DE ACEITE</t>
  </si>
  <si>
    <t>REPARACION CABLE 7 VIAS</t>
  </si>
  <si>
    <t>MONTURA DEL VIDRIO DE LA PUERTA DEL CONDUCTOR</t>
  </si>
  <si>
    <t>CAMBIO DE TUBO DE AGUA</t>
  </si>
  <si>
    <t>CAMBIO DE BOMBA DE AGUA</t>
  </si>
  <si>
    <t>POSTURA DE FLASHER DE DIRECCIONAL</t>
  </si>
  <si>
    <t>POSTURA DE SOPORTE DEL CAPO</t>
  </si>
  <si>
    <t>CAMBIO DE SENSOR DE TEMPERATURA DE AGUA, CAMBIO DE SENSOR DE NIVEL DE REFRIGERANTE</t>
  </si>
  <si>
    <t xml:space="preserve">REPARACION DE ARNES INTERNO, DE LUCES MEDIAS, CAMBIO DE LUCES FRONTALES, </t>
  </si>
  <si>
    <t>R66154</t>
  </si>
  <si>
    <t>CAMBIO DE STOP</t>
  </si>
  <si>
    <t>LUZ TRAILER</t>
  </si>
  <si>
    <t>REPARACION DE BOTELLA DE LA DIRECCION</t>
  </si>
  <si>
    <t>CAMBIO DE ARNES DE CONECTOR DE LOS ACTUADORES POR EL DE LA TDL766</t>
  </si>
  <si>
    <t>CAMBIO DE LOS TRES INYECTORES DEL PRIMER BANCO, CAMBIO DE ACTUADORES POR LOS DE LA TDL766</t>
  </si>
  <si>
    <t>CAMBIO DE UNIDAD FRONTAL</t>
  </si>
  <si>
    <t>CAMBIO DE COMPRESOR DE AIRE Y MTTO AIRE ACONDCIONADO</t>
  </si>
  <si>
    <t>INTERO</t>
  </si>
  <si>
    <t xml:space="preserve">DESMONTE DE ARRANQUE Y REPARACION DEL MISMO </t>
  </si>
  <si>
    <t>MONTAJE DEL ARRANQUE</t>
  </si>
  <si>
    <t>CAMBIO DE DOS ACTUADORES Y MANTENIMIENTO A LOS OTROS DOS</t>
  </si>
  <si>
    <t>DESMONTE DE BOMBA DE ACEITE PARA REVISION Y CAMBIO DE PISTONCILLO</t>
  </si>
  <si>
    <t>INSPECCION DE QUINTA RUEDA, ESTA DE CAMBIO</t>
  </si>
  <si>
    <t>ESCANER</t>
  </si>
  <si>
    <t>UYU045</t>
  </si>
  <si>
    <t>CAMBIO DE FLAUTA DE AGUA</t>
  </si>
  <si>
    <t>LUIS MARTELO</t>
  </si>
  <si>
    <t>ADAPTAR SOPORTE DE LAMPARA LADO IZQUIERDO</t>
  </si>
  <si>
    <t>DESMONTE DE VIGAS PARA CAMBIO DE BUJES SE ENVIAN A DONDE RIAÑO</t>
  </si>
  <si>
    <t>NELFO CALDERA
RODOLFO CASTAÑEDA</t>
  </si>
  <si>
    <t>DESMONTE DE BANDAS, CAMPANAS PARA CAMBIO, DESMONTE DE MUELLE TANDEM PARA CAMBIO DE BUJES Y PASADORES</t>
  </si>
  <si>
    <t>NELFO CALDERA
ARGEMIRO ARAQUE</t>
  </si>
  <si>
    <t>MONTAJE DE BANDAS, CAMPANAS, RODAJAS, RESORTES, MONTAJE DE VIGAS Y GRADUACION DE FRENOS</t>
  </si>
  <si>
    <t>REVISION DE FUGAS DE AIRE EN VALVULA R14 Y REVISION DE FUN CLUTCH DIRECTO</t>
  </si>
  <si>
    <t>SJK639</t>
  </si>
  <si>
    <t>DESVARE EN PATIO ALTERNO</t>
  </si>
  <si>
    <t>SAMUEL MEDINA</t>
  </si>
  <si>
    <t>CAMBIO DE UNA ESCOPETA Y CAMBIO DE 2 LODERAS</t>
  </si>
  <si>
    <t>PARTE TRASERA DEL CABEZOTE</t>
  </si>
  <si>
    <t xml:space="preserve">CAMBIO DE ACEITE Y FILTRACION </t>
  </si>
  <si>
    <t>R80870</t>
  </si>
  <si>
    <t>CAMBIO DE BUJE DE BALANCIN Y BUJE TENSOR</t>
  </si>
  <si>
    <t>SUSPENSION TRAILER</t>
  </si>
  <si>
    <t>CAMBIO DE EMPAQUETADURA DE LA BOTELLA DE LA DIRECCION, NIVELAR EL ACEITE, REVISION DE FUGAS DE AIRE</t>
  </si>
  <si>
    <t>MOTOR
AIRE</t>
  </si>
  <si>
    <t>CAMBIO DE RETENEDOR DEL DIVISOR</t>
  </si>
  <si>
    <t>MANTENIMIENTO A AIRE ACONDICIONADO</t>
  </si>
  <si>
    <t>AIRE ACONCIDIONADO</t>
  </si>
  <si>
    <t>INSPECCION QUINTA RUEDA, MONTAJE DE QUINTA RUEDA</t>
  </si>
  <si>
    <t>DESMONTE BUJE DE ZANAHORIA</t>
  </si>
  <si>
    <t>CAMBIO DE BUJE DE ZANAHORIA AJUSTE A LA TRANSMISION</t>
  </si>
  <si>
    <t>SJK825</t>
  </si>
  <si>
    <t>JHEISON PEREZ</t>
  </si>
  <si>
    <t>BRILLADO Y POLISHADO</t>
  </si>
  <si>
    <t>DIRECCION</t>
  </si>
  <si>
    <t>INSTALACION DE MAXTER, LIMPIEZA DE BATERIAS, REPARACION DE MOTOR DE ARRANQUE</t>
  </si>
  <si>
    <t>ARREGLO DE TLABERO DEL MAXIFRAX POR PARTIDURA</t>
  </si>
  <si>
    <t>REVISIOND E AMORTIGUADORES, SOPORTES DE MOTOR, BUJES DE BARRA EN V, HOJAS DE MUELLES DELANTERA</t>
  </si>
  <si>
    <t>CAMBIO DE BUJES ENROSCABLES, MONTAJE DE MUELLE, MONTURA DE SAPO, MONTAJE DE GEMELOS Y DESMONTE DE BARRA EN V DELANTERA</t>
  </si>
  <si>
    <t>POSTURA DE ESPADA Y REPARACION DE PIANO INTERNO</t>
  </si>
  <si>
    <t>BAJAR FUN CLUTCH, PARA REPARACION</t>
  </si>
  <si>
    <t>CAMBIO DE BASE DE FUN CLUTCH Y RODAMIENTO</t>
  </si>
  <si>
    <t>MONTAJE DE BASE DE FUNCLUTCH PARA CAMBIO DE RODAMIENTO Y MONTAJE DE FUN CLUTCH</t>
  </si>
  <si>
    <t>WLP811</t>
  </si>
  <si>
    <t>MANTENIMIENTO AIRE ACONDICIONADO, FABRICACION DE MANGUERA E INSTALACION</t>
  </si>
  <si>
    <t xml:space="preserve">DESMONTE DE CAJA HUMO 0PARA CAMBIO </t>
  </si>
  <si>
    <t>CESAR ESCORCIA
DAIRO RODRIGUEZ</t>
  </si>
  <si>
    <t>COLOCAR UNION DE 1/4 A MANGUERA PARTIDA</t>
  </si>
  <si>
    <t>CAMBIO DE RACHE DE 28 ESTRIAS POSICION 3 Y 4, PORTURA DE FILTRO DE AIRE INTERNO Y LIMPIEZA DEL TAMBOR DONDE VA EL FILTRO</t>
  </si>
  <si>
    <t>CAMBIO DE UN JUEGO DE BANDAS POSICION 3,4,5 Y6</t>
  </si>
  <si>
    <t xml:space="preserve">RUEDAS </t>
  </si>
  <si>
    <t>CAMBIO DE UN JUEGO DE BANDAS POSICION 1,2,3 Y 4</t>
  </si>
  <si>
    <t>CORRECCION FUGAS DE AIRE</t>
  </si>
  <si>
    <t>INSPECCIOND E QUINTA RUEDA</t>
  </si>
  <si>
    <t>DESMONTE DE FUN CLUTCH PARA LA TFU063</t>
  </si>
  <si>
    <t>DESMONTE DE CAJA  Y MEDIA CAJA PARA REPARACION</t>
  </si>
  <si>
    <t>ADAPTACION DE HOMBROS FIJOS DE QUINTA RUEDA</t>
  </si>
  <si>
    <t>MANTENIMIENTO A LA QUINTA RUEDA</t>
  </si>
  <si>
    <t>MONTAJE D ETORNAMEZA DE LA QUINTA RUEDA</t>
  </si>
  <si>
    <t>MONTAJE DE FUN CLUTCH</t>
  </si>
  <si>
    <t>ARAMADO Y MONTAJE DE CAJA</t>
  </si>
  <si>
    <t>LUIDY RUIZ</t>
  </si>
  <si>
    <t>BAJAR Y REPARAR MOTOR DE ARRANQUE Y SE MONTO, CAMBIO DE SEMAFOROS</t>
  </si>
  <si>
    <t>CAMBIO DE LUCES MEDIAS</t>
  </si>
  <si>
    <t>AJUSTE DE SISTEMA ESCUALIZABLE, CAMBIO DE BUJES DE LA QUINTA RUEDA Y CAMBIO DE MORDAZAS</t>
  </si>
  <si>
    <t>CAMBIO DE ALARMA DE REVERSA</t>
  </si>
  <si>
    <t>JHON MUÑOZ</t>
  </si>
  <si>
    <t xml:space="preserve">LUIS UTRIA </t>
  </si>
  <si>
    <t>AJUSTE HOMBRO DE QUINTA RUEDA</t>
  </si>
  <si>
    <t>INSPECCION DE QUINTA RUEDA, REQUIERE CAMBIO DE MORDAZAS</t>
  </si>
  <si>
    <t>CARLOS PERTUZ</t>
  </si>
  <si>
    <t>GERMAN SANCHEZ</t>
  </si>
  <si>
    <t>DESMONTE DE VALVULA RELAY (3), PARA MANTENIMIENTO Y UNA VALVULA MAXIFRAX MB3 PARA MTTO</t>
  </si>
  <si>
    <t>UQS509</t>
  </si>
  <si>
    <t>LUIS UTRIA 
CESAR ESCORCIA</t>
  </si>
  <si>
    <t>CAMBIO DE UNA ZAPATA POR UNA DE SEGUNDA Y CAMBIO DE BUJE</t>
  </si>
  <si>
    <t>DESARME DE PUERTA PARA REPARACION DE ELEVAVIDRIO</t>
  </si>
  <si>
    <t>EDWIN NARANJO
WILSON OROZCO</t>
  </si>
  <si>
    <t>CAMBIO DE FILTRO DE HUDRAULICO</t>
  </si>
  <si>
    <t>CAMBIO DE CONECTOR DE 7 VIAS</t>
  </si>
  <si>
    <t>INSPECCION DE QUINTA RUEDA, CAMBIO DE DISCO DE TEFLON</t>
  </si>
  <si>
    <t>INSPECCIOND EQUINTA RUEDA, CAMBIO DE KIT DE CIERRE</t>
  </si>
  <si>
    <t>CAMBIO DE PERA DE REVERSA</t>
  </si>
  <si>
    <t>C D</t>
  </si>
  <si>
    <t>INSPECCION POR CODIGO ROJO</t>
  </si>
  <si>
    <t>ARREGLO DE ARNES DE SENSOR DE VELOCIDAD, CAMBIOD E BOMBILLO DE EXPLORADORA Y UNIDAD FRONTAL</t>
  </si>
  <si>
    <t xml:space="preserve">POLISHADO </t>
  </si>
  <si>
    <t>REVISION POR PERDIDA DE POTENCIA, CAMBIO DE SELENOIDE Y CAMBIO DE FILTRO TRAMPA</t>
  </si>
  <si>
    <t xml:space="preserve">CAMBIO PERA DE TEMPERATURA </t>
  </si>
  <si>
    <t>RAPARACION DEL TURBO</t>
  </si>
  <si>
    <t>REVISION DE LUCES</t>
  </si>
  <si>
    <t>ARREGLO DEL SISTEMA DE LIMPIA VIDRIOS</t>
  </si>
  <si>
    <t>COMPLETAR NIVEL DE HIDRAULICO, ACEITE Y REFRIGERANTE</t>
  </si>
  <si>
    <t>COLOCAR GUARDAPOLVO PARA LA PALANCA DE CAMBIO</t>
  </si>
  <si>
    <t>REPARACION DE SISTEMA ELECTRICO</t>
  </si>
  <si>
    <t>REVISION DE BOMBONAS DE SUSPENSION</t>
  </si>
  <si>
    <t>DESMONTE DE BARRA TRANSVERSAL DE LA LLANTA PARA VERIFICACION DE PUNTA O ROTURAL, CAMBIO DE BUJE AMORTIGUADOR IZQUIERDO MONTAJE DE BARRA</t>
  </si>
  <si>
    <t>RUEDA DIRECCION</t>
  </si>
  <si>
    <t>PINTURA EN RINES</t>
  </si>
  <si>
    <t>AJUSTE DEL DIVISOR, APRETAR TUERCA DEL EJE LAPICERO</t>
  </si>
  <si>
    <t>POLISHAR TANQUES</t>
  </si>
  <si>
    <t>AJUSTE DE FRENO</t>
  </si>
  <si>
    <t>REVISION ELECTRICA, VEHICULO SIN MODULO DE LUCES POR ROBO</t>
  </si>
  <si>
    <t>GRADUAR CLUTCH</t>
  </si>
  <si>
    <t>REVISION DE BOMBONAS DE SEGURIDAD T30 (4), Y CAMBIO DE DIAFRAGMA DE VALVULA CHILLONA</t>
  </si>
  <si>
    <t>REVISION RUEDAS DELANTERAS, REVISION DE CRUCETAS, CAUCHO CENTRAL SOPORTES DE MOTOR Y ACEITE DE LA CAJA</t>
  </si>
  <si>
    <t>REPARACION DE MOTOR DE ARRANQUE, LIMPIEZA DE BATERIAS E INSTALACION DE MAXTER</t>
  </si>
  <si>
    <t>REVISION BOTONES DE SEGURIDAD</t>
  </si>
  <si>
    <t xml:space="preserve">DESMONTE DE ACTUADORES PARA MANTENIMIENTO </t>
  </si>
  <si>
    <t>CAMBIO DE AGUJAS DE LOS ACTUADORES Y CALIBRACIION DE MOTOR</t>
  </si>
  <si>
    <t>DESMONTE DE DEFENSA PARA REPARACION Y PINTURA</t>
  </si>
  <si>
    <t>CORRECCION DE FUGA EN MANGUERA MANOS TRAILER, CAMBIO DE DE ANILLO E INSERTO</t>
  </si>
  <si>
    <t>JHONY SORACA</t>
  </si>
  <si>
    <t>CAMBIO DE MANGUERA DE MANOS TRAILER</t>
  </si>
  <si>
    <t>ESCANER DE VEHICULO SE SUBIERON LOS PARAMETROS DE 1500 A 1800</t>
  </si>
  <si>
    <t>CESAR GOMEZ</t>
  </si>
  <si>
    <t>KNK804</t>
  </si>
  <si>
    <t>CORRECCION FUGA DE AIRE EN MANGUERA PARTIDA Y REVISIONDE FUGA POR UN ACOPLE</t>
  </si>
  <si>
    <t>ATRÁS DE LA CABINA</t>
  </si>
  <si>
    <t>SE ESCANEO VEHICULO Y SE CAMBIO MODULO, EL ANTERIOR NO TENIA PARAMETROS</t>
  </si>
  <si>
    <t>RICHARD RODRIGUEZ</t>
  </si>
  <si>
    <t>CORRECCION DE FUGAS DE AIRE EN VALVULAS DE FRENO</t>
  </si>
  <si>
    <t>CAMBIO DE CABLE 7 VIAS, CONECTOR HEMBRA Y ENCINTAR ARNES DE CABINA</t>
  </si>
  <si>
    <t>REVISION DE BOMBONBA ROTA, NO SE PUDO CAMBIAR NO LA HAY</t>
  </si>
  <si>
    <t>REPARACION DE LUZ FRONTAL</t>
  </si>
  <si>
    <t>TDL912 - R62502</t>
  </si>
  <si>
    <t xml:space="preserve">Se repara serpentin en tanque. Se utiliza electrodo en acero inoxidable. Se aplica pintura color azul. </t>
  </si>
  <si>
    <t>TALLER SALAMANCA</t>
  </si>
  <si>
    <t>LUIS CARO</t>
  </si>
  <si>
    <t>TDK247 - R62027</t>
  </si>
  <si>
    <t xml:space="preserve">Se desmonta porta stop, se refuerza estructura en acero inoxidable con trabajo de soldadura. Se cambian 2 bujes de balacin. </t>
  </si>
  <si>
    <t>WILSON BARON</t>
  </si>
  <si>
    <t>MECANICA DE PATIO, SOLDADURA</t>
  </si>
  <si>
    <t xml:space="preserve">Desmonte y montaje de yokee (Cardan corto) para cambio de retenedor por daño, contratista suministra retenedor. Se bajan ruedas delanteras (eje direccional) para cambio de bandas de freno. Contratista suministra juego completo. </t>
  </si>
  <si>
    <t>TDL850 - R82103</t>
  </si>
  <si>
    <t>Desmontaje, reparacion y montaje de arnes de los actuadores y sensores motor. Contratista reemplaza 4 conectores macho de actuadores. Instalacion del pito de reversa. (COT 353-2021). SanJuan repara solenoide, contratista suministra empaquetadura del solenoide. (Sin cotizacion). Pendiente instalar vaso licuadora de COT 353-2021. Se instala luz redonda blanca (COT 353-2021, CTP suminstra repuesto 1 luz redonda blanca).</t>
  </si>
  <si>
    <t>ELECTRICO KANEY - SUBCONTRATISTA TALLER SALAMANCA</t>
  </si>
  <si>
    <t>JHON QUIÑONEZ</t>
  </si>
  <si>
    <t xml:space="preserve">Inspeccion de luces, se cambian luces laterales del trailer, cantidad 6 suministra contratista. Se montan 8 modulos leds. Se instalan 2 luces redondas blancas. (CTP suministra 2 luces redondas blancas).  </t>
  </si>
  <si>
    <t>TDL908 - R62456</t>
  </si>
  <si>
    <t xml:space="preserve">Se aplica soldadura a balancin sin desmontarse. Cambio de diafragma y una recamara de freno. (CTP suministra diafragma y recamara de freno). Desmonte de ruedas pos 11-12 , 15-16, 17-18, 19-20. Se revisa rodamientos, se aplica grasa nueva en punta de ejes. Se cambian 4 retenedores ref 370065, suministra CTP. Cambio de 6 rodajas, suministra CTP. </t>
  </si>
  <si>
    <t>ISMAEL MORENO</t>
  </si>
  <si>
    <t>SOLDADURA, MECANICA DE PATIO</t>
  </si>
  <si>
    <t>Se desmonta rueda pos 7-8 para cambio de retenedor estallado. Pendiente revision de sistema electrico, luces altas se apagan e instalacion de accesorios. (Semaforos)</t>
  </si>
  <si>
    <t>ELECTRICO, MECANICA DE PATIO</t>
  </si>
  <si>
    <t>TDL910 - R62326</t>
  </si>
  <si>
    <t>Engrase general incluye trailer</t>
  </si>
  <si>
    <t>JORGE GRIMALDO - MULTISERVICIOS LATORRE</t>
  </si>
  <si>
    <t>TDL919 - R59145</t>
  </si>
  <si>
    <t>TDK251 - R59057</t>
  </si>
  <si>
    <t>Desmonte y cambio de codo y abrazaderas sistema escape. Taller contratista suministra Codo Brazo galvanizado Kenworth + 2 abrazaderas de 5". Cambio de manguera Siliconada sistema refrigerante motor (COT 388-2021)</t>
  </si>
  <si>
    <t>JASON OROZCO</t>
  </si>
  <si>
    <t>Desmonte y monte de muelle pos. 11-12 para cambio de hoja principal y segunda, muelle 13-14 cambio tornillo central. Taller contratista suministra hojas de muelle marca Imal.</t>
  </si>
  <si>
    <t>Revisión, desmonte y reparación de switch de navegación, habilitacion de luces.</t>
  </si>
  <si>
    <t>JONNY REYES</t>
  </si>
  <si>
    <t>TDS971 - R59058</t>
  </si>
  <si>
    <t>Desmonte y monte alternador para mantenimiento y reparación, cambio de rodamientos. Desmonte y monte compresor para mantenimiento y reparación, cambio de polea y sello. Mantenimiento sistema ac, lavado condensador y mangueras, vacio y cargue sistema (Incluye gas refrigerante). Taller contratista suministra todo los repuestos cotizados.</t>
  </si>
  <si>
    <t>JOSE ORTIZ</t>
  </si>
  <si>
    <t>ELECTRICO, AIRE ACONDICIONADO</t>
  </si>
  <si>
    <t>R62457</t>
  </si>
  <si>
    <t>CAMBIO DE BUJES DE TEMPLETE, BALANCINES, HOJAS DE MUELLE 1, CAMBIO DE PASADORES DE TEMPLETE, 4 GRAPAS</t>
  </si>
  <si>
    <t>TFQ999</t>
  </si>
  <si>
    <t>REPARACION DE ALIMENTACION ELECTRICA DE LA BOMBA DE ARRASTRE, CAMBIO DE PITO FRONTAL REPARACION DE ALARMA DE REVERSA</t>
  </si>
  <si>
    <t>ALEXANDER DIAZ</t>
  </si>
  <si>
    <t>CAMBIO DE RACORES BOLSA DE SUSPENSION 7,8,9 Y 10, RE REVISO TRAILER Y TIENE FUGA DE AIRE POR TANQUE ROTO</t>
  </si>
  <si>
    <t>CAMBIO DE PERA DE REVERSA  Y PITO FRONTAL</t>
  </si>
  <si>
    <t>CAMBIO DE ABRAZADERA DE INTERCULER</t>
  </si>
  <si>
    <t>REPARACION DE LUCES FRONTALES</t>
  </si>
  <si>
    <t>MANTENIMIENTO A CAMARAS DE SEGURIDAD T30 PARA CAMBIO DE DIAFRAGMAS POSICION 1,2,3 Y 4</t>
  </si>
  <si>
    <t>REVISON FUGAS DE AIRE, PTE CAMBIAR CAMARA T30</t>
  </si>
  <si>
    <t>TZV233</t>
  </si>
  <si>
    <t>CALIBRACION DE CLUTCH POR BOMBA PEDAL DE FRENO, SE SUGIERE CAMBIAR MUELLES</t>
  </si>
  <si>
    <t>CAMIONSITO</t>
  </si>
  <si>
    <t>5-18</t>
  </si>
  <si>
    <t>Disponibilidad</t>
  </si>
  <si>
    <t>% Disponibilidad Afectada por Mtto</t>
  </si>
  <si>
    <t>Semana</t>
  </si>
  <si>
    <t>Sem 14</t>
  </si>
  <si>
    <t>Sem 15</t>
  </si>
  <si>
    <t>Barranca</t>
  </si>
  <si>
    <t>Sem 16</t>
  </si>
  <si>
    <t>Sem 17</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</si>
</sst>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164" formatCode="_(&quot;$&quot;* #,##0.00_);_(&quot;$&quot;* \(#,##0.00\);_(&quot;$&quot;* &quot;-&quot;??_);_(@_)"/>
    <numFmt numFmtId="165" formatCode="_(* #,##0.00_);_(* \(#,##0.00\);_(* &quot;-&quot;??_);_(@_)"/>
    <numFmt numFmtId="166" formatCode="yyyy\-mm\-dd;@"/>
    <numFmt numFmtId="167" formatCode="[$-409]General"/>
    <numFmt numFmtId="168" formatCode="dd/mm/yyyy;@"/>
    <numFmt numFmtId="169" formatCode="[$-409]h&quot;:&quot;mm&quot; &quot;AM/PM;@"/>
    <numFmt numFmtId="170" formatCode="h:mm:ss;@"/>
    <numFmt numFmtId="171" formatCode="[h]:mm:ss;@"/>
    <numFmt numFmtId="172" formatCode="[$-F400]h:mm:ss\ AM/PM"/>
    <numFmt numFmtId="173" formatCode="0.0%"/>
    <numFmt numFmtId="174" formatCode="0.0"/>
    <numFmt numFmtId="175" formatCode="_(&quot;$&quot;* #,##0_);_(&quot;$&quot;* \(#,##0\);_(&quot;$&quot;* &quot;-&quot;??_);_(@_)"/>
  </numFmts>
  <fonts count="27" x14ac:knownFonts="1">
    <font>
      <sz val="11"/>
      <color theme="1"/>
      <name val="Calibri"/>
      <family val="2"/>
      <scheme val="minor"/>
    </font>
    <font>
      <b/>
      <sz val="10"/>
      <color theme="1"/>
      <name val="Verdana"/>
      <family val="2"/>
    </font>
    <font>
      <sz val="10"/>
      <color theme="1"/>
      <name val="Verdana"/>
      <family val="2"/>
    </font>
    <font>
      <b/>
      <sz val="10"/>
      <name val="Verdana"/>
      <family val="2"/>
    </font>
    <font>
      <sz val="10"/>
      <color theme="0" tint="-0.14999847407452621"/>
      <name val="Verdana"/>
      <family val="2"/>
    </font>
    <font>
      <sz val="10"/>
      <color rgb="FF000000"/>
      <name val="Verdana"/>
      <family val="2"/>
    </font>
    <font>
      <sz val="11"/>
      <color indexed="8"/>
      <name val="Calibri"/>
      <family val="2"/>
    </font>
    <font>
      <b/>
      <sz val="10"/>
      <color indexed="8"/>
      <name val="Verdana"/>
      <family val="2"/>
    </font>
    <font>
      <sz val="10"/>
      <color indexed="8"/>
      <name val="Verdana"/>
      <family val="2"/>
    </font>
    <font>
      <sz val="11"/>
      <color theme="1"/>
      <name val="Calibri"/>
      <family val="2"/>
      <scheme val="minor"/>
    </font>
    <font>
      <b/>
      <sz val="9"/>
      <color theme="1"/>
      <name val="Verdana"/>
      <family val="2"/>
    </font>
    <font>
      <sz val="11"/>
      <color rgb="FF000000"/>
      <name val="Calibri"/>
      <family val="2"/>
    </font>
    <font>
      <sz val="10"/>
      <name val="Arial"/>
      <family val="2"/>
    </font>
    <font>
      <b/>
      <sz val="10"/>
      <color theme="1"/>
      <name val="Arial"/>
      <family val="2"/>
    </font>
    <font>
      <b/>
      <sz val="12"/>
      <color theme="1"/>
      <name val="Arial"/>
      <family val="2"/>
    </font>
    <font>
      <sz val="10"/>
      <color rgb="FFFF0000"/>
      <name val="Arial"/>
      <family val="2"/>
    </font>
    <font>
      <b/>
      <sz val="12"/>
      <color rgb="FFFF0000"/>
      <name val="Arial"/>
      <family val="2"/>
    </font>
    <font>
      <sz val="10"/>
      <color rgb="FF000000"/>
      <name val="Arial"/>
      <family val="2"/>
    </font>
    <font>
      <sz val="10"/>
      <color theme="1"/>
      <name val="Arial"/>
      <family val="2"/>
    </font>
    <font>
      <b/>
      <i/>
      <sz val="10"/>
      <color rgb="FF000000"/>
      <name val="Arial"/>
      <family val="2"/>
    </font>
    <font>
      <sz val="11"/>
      <color theme="0"/>
      <name val="Calibri"/>
      <family val="2"/>
      <scheme val="minor"/>
    </font>
    <font>
      <sz val="11"/>
      <color theme="1"/>
      <name val="Arial"/>
      <family val="2"/>
    </font>
    <font>
      <b/>
      <sz val="11"/>
      <color theme="1"/>
      <name val="Calibri"/>
      <family val="2"/>
      <scheme val="minor"/>
    </font>
    <font>
      <sz val="11"/>
      <color theme="1"/>
      <name val="Calibri"/>
      <family val="2"/>
    </font>
    <font>
      <sz val="11"/>
      <color theme="1"/>
      <name val="Calibri"/>
      <family val="2"/>
    </font>
    <font>
      <b/>
      <sz val="9"/>
      <color indexed="81"/>
      <name val="Tahoma"/>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4" tint="0.79998168889431442"/>
        <bgColor theme="4" tint="0.79998168889431442"/>
      </patternFill>
    </fill>
    <fill>
      <patternFill patternType="solid">
        <fgColor rgb="FF002060"/>
        <bgColor indexed="64"/>
      </patternFill>
    </fill>
    <fill>
      <patternFill patternType="solid">
        <fgColor rgb="FF00FFFF"/>
        <bgColor indexed="64"/>
      </patternFill>
    </fill>
    <fill>
      <patternFill patternType="solid">
        <fgColor rgb="FFFFFFFF"/>
        <bgColor indexed="64"/>
      </patternFill>
    </fill>
  </fills>
  <borders count="55">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medium">
        <color indexed="64"/>
      </left>
      <right/>
      <top style="medium">
        <color indexed="64"/>
      </top>
      <bottom/>
      <diagonal/>
    </border>
    <border>
      <left/>
      <right/>
      <top style="medium">
        <color indexed="64"/>
      </top>
      <bottom/>
      <diagonal/>
    </border>
    <border>
      <left/>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top/>
      <bottom style="thin">
        <color indexed="64"/>
      </bottom>
      <diagonal/>
    </border>
    <border>
      <left/>
      <right style="thin">
        <color indexed="64"/>
      </right>
      <top style="thin">
        <color indexed="64"/>
      </top>
      <bottom style="medium">
        <color indexed="64"/>
      </bottom>
      <diagonal/>
    </border>
    <border>
      <left style="medium">
        <color indexed="64"/>
      </left>
      <right/>
      <top/>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top/>
      <bottom style="thin">
        <color theme="4" tint="0.39997558519241921"/>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style="thin">
        <color theme="4" tint="0.39997558519241921"/>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s>
  <cellStyleXfs count="9">
    <xf numFmtId="0" fontId="0" fillId="0" borderId="0"/>
    <xf numFmtId="0" fontId="6" fillId="0" borderId="0"/>
    <xf numFmtId="0" fontId="11" fillId="0" borderId="0"/>
    <xf numFmtId="0" fontId="9" fillId="0" borderId="0"/>
    <xf numFmtId="0" fontId="12" fillId="0" borderId="0"/>
    <xf numFmtId="0" fontId="12" fillId="0" borderId="0"/>
    <xf numFmtId="9" fontId="9" fillId="0" borderId="0" applyFont="0" applyFill="0" applyBorder="0" applyAlignment="0" applyProtection="0"/>
    <xf numFmtId="165" fontId="9" fillId="0" borderId="0" applyFont="0" applyFill="0" applyBorder="0" applyAlignment="0" applyProtection="0"/>
    <xf numFmtId="164" fontId="9" fillId="0" borderId="0" applyFont="0" applyFill="0" applyBorder="0" applyAlignment="0" applyProtection="0"/>
  </cellStyleXfs>
  <cellXfs count="278">
    <xf numFmtId="0" fontId="0" fillId="0" borderId="0" xfId="0"/>
    <xf numFmtId="0" fontId="2" fillId="0" borderId="3" xfId="0" applyFont="1" applyBorder="1" applyAlignment="1" applyProtection="1">
      <alignment horizontal="center" vertical="center"/>
    </xf>
    <xf numFmtId="0" fontId="1" fillId="0" borderId="0" xfId="0" applyFont="1" applyBorder="1" applyAlignment="1" applyProtection="1">
      <alignment horizontal="center" vertical="center" wrapText="1"/>
    </xf>
    <xf numFmtId="0" fontId="2" fillId="0" borderId="0" xfId="0" applyFont="1" applyBorder="1" applyAlignment="1" applyProtection="1">
      <alignment horizontal="center" vertical="center" wrapText="1"/>
    </xf>
    <xf numFmtId="0" fontId="2" fillId="0" borderId="0" xfId="0" applyFont="1" applyFill="1" applyBorder="1" applyAlignment="1" applyProtection="1">
      <alignment horizontal="center" vertical="center"/>
    </xf>
    <xf numFmtId="0" fontId="1" fillId="2" borderId="12" xfId="0" applyFont="1" applyFill="1" applyBorder="1" applyAlignment="1" applyProtection="1">
      <alignment horizontal="right" vertical="center" wrapText="1"/>
    </xf>
    <xf numFmtId="0" fontId="1" fillId="2" borderId="13" xfId="0" applyFont="1" applyFill="1" applyBorder="1" applyAlignment="1" applyProtection="1">
      <alignment horizontal="right" vertical="center" wrapText="1"/>
    </xf>
    <xf numFmtId="0" fontId="2" fillId="0" borderId="14" xfId="0" applyFont="1" applyBorder="1" applyAlignment="1" applyProtection="1">
      <alignment horizontal="center" vertical="center" wrapText="1"/>
      <protection locked="0"/>
    </xf>
    <xf numFmtId="0" fontId="1" fillId="2" borderId="14" xfId="0" applyFont="1" applyFill="1" applyBorder="1" applyAlignment="1" applyProtection="1">
      <alignment horizontal="right" vertical="center" wrapText="1"/>
    </xf>
    <xf numFmtId="0" fontId="1" fillId="0" borderId="8" xfId="0" applyFont="1" applyBorder="1" applyAlignment="1">
      <alignment horizontal="center"/>
    </xf>
    <xf numFmtId="0" fontId="1" fillId="3" borderId="0" xfId="0" applyFont="1" applyFill="1" applyBorder="1" applyAlignment="1" applyProtection="1">
      <alignment horizontal="right" vertical="center" wrapText="1"/>
    </xf>
    <xf numFmtId="0" fontId="2" fillId="3" borderId="0" xfId="0" applyFont="1" applyFill="1" applyBorder="1" applyAlignment="1" applyProtection="1">
      <alignment horizontal="center" vertical="center" wrapText="1"/>
      <protection locked="0"/>
    </xf>
    <xf numFmtId="0" fontId="2" fillId="3" borderId="0" xfId="0" applyFont="1" applyFill="1" applyBorder="1" applyAlignment="1" applyProtection="1">
      <alignment vertical="center" wrapText="1"/>
      <protection locked="0"/>
    </xf>
    <xf numFmtId="0" fontId="2" fillId="3" borderId="0" xfId="0" applyFont="1" applyFill="1" applyBorder="1"/>
    <xf numFmtId="0" fontId="3" fillId="0" borderId="13" xfId="0" applyFont="1" applyFill="1" applyBorder="1" applyAlignment="1" applyProtection="1">
      <alignment horizontal="right" vertical="center" wrapText="1"/>
    </xf>
    <xf numFmtId="0" fontId="1" fillId="0" borderId="13" xfId="0" applyFont="1" applyFill="1" applyBorder="1" applyAlignment="1" applyProtection="1">
      <alignment vertical="center" wrapText="1"/>
    </xf>
    <xf numFmtId="0" fontId="1" fillId="0" borderId="13" xfId="0" applyFont="1" applyFill="1" applyBorder="1" applyAlignment="1" applyProtection="1">
      <alignment horizontal="right" vertical="center"/>
    </xf>
    <xf numFmtId="0" fontId="2" fillId="0" borderId="13" xfId="0" applyFont="1" applyFill="1" applyBorder="1" applyAlignment="1">
      <alignment horizontal="left" indent="1"/>
    </xf>
    <xf numFmtId="0" fontId="2" fillId="0" borderId="13" xfId="0" applyFont="1" applyFill="1" applyBorder="1"/>
    <xf numFmtId="0" fontId="1" fillId="2" borderId="27" xfId="0" applyFont="1" applyFill="1" applyBorder="1" applyAlignment="1">
      <alignment horizontal="center" vertical="center" wrapText="1"/>
    </xf>
    <xf numFmtId="0" fontId="5" fillId="0" borderId="27" xfId="0" applyFont="1" applyBorder="1" applyAlignment="1">
      <alignment horizontal="center" vertical="center" wrapText="1"/>
    </xf>
    <xf numFmtId="166" fontId="5" fillId="0" borderId="27" xfId="0" applyNumberFormat="1" applyFont="1" applyBorder="1" applyAlignment="1">
      <alignment horizontal="center" vertical="center" wrapText="1"/>
    </xf>
    <xf numFmtId="14" fontId="5" fillId="0" borderId="27" xfId="0" applyNumberFormat="1" applyFont="1" applyBorder="1" applyAlignment="1">
      <alignment horizontal="center" vertical="center" wrapText="1"/>
    </xf>
    <xf numFmtId="0" fontId="2" fillId="0" borderId="4" xfId="0" applyFont="1" applyBorder="1" applyAlignment="1">
      <alignment horizontal="center"/>
    </xf>
    <xf numFmtId="0" fontId="5" fillId="0" borderId="4" xfId="0" applyFont="1" applyBorder="1" applyAlignment="1">
      <alignment horizontal="center" vertical="center" wrapText="1"/>
    </xf>
    <xf numFmtId="0" fontId="2" fillId="0" borderId="4" xfId="0" applyFont="1" applyBorder="1" applyAlignment="1">
      <alignment horizontal="center" vertical="center" wrapText="1"/>
    </xf>
    <xf numFmtId="166" fontId="2" fillId="0" borderId="4" xfId="0" applyNumberFormat="1" applyFont="1" applyBorder="1" applyAlignment="1">
      <alignment horizontal="center" vertical="center"/>
    </xf>
    <xf numFmtId="14" fontId="2" fillId="0" borderId="4" xfId="0" applyNumberFormat="1" applyFont="1" applyBorder="1" applyAlignment="1">
      <alignment horizontal="center" vertical="center" wrapText="1"/>
    </xf>
    <xf numFmtId="166" fontId="2" fillId="0" borderId="4" xfId="0" applyNumberFormat="1" applyFont="1" applyBorder="1" applyAlignment="1">
      <alignment horizontal="center" vertical="center" wrapText="1"/>
    </xf>
    <xf numFmtId="167" fontId="5" fillId="0" borderId="29" xfId="1" applyNumberFormat="1" applyFont="1" applyBorder="1" applyAlignment="1">
      <alignment horizontal="center" vertical="center" wrapText="1"/>
    </xf>
    <xf numFmtId="166" fontId="5" fillId="0" borderId="29" xfId="1" applyNumberFormat="1" applyFont="1" applyBorder="1" applyAlignment="1">
      <alignment horizontal="center" vertical="center" wrapText="1"/>
    </xf>
    <xf numFmtId="167" fontId="5" fillId="0" borderId="30" xfId="1" applyNumberFormat="1" applyFont="1" applyBorder="1" applyAlignment="1">
      <alignment horizontal="center" vertical="center" wrapText="1"/>
    </xf>
    <xf numFmtId="0" fontId="2" fillId="0" borderId="28" xfId="0" applyFont="1" applyBorder="1" applyAlignment="1">
      <alignment horizontal="center"/>
    </xf>
    <xf numFmtId="0" fontId="5" fillId="0" borderId="4"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4" xfId="0" applyFont="1" applyBorder="1" applyAlignment="1">
      <alignment horizontal="center" vertical="center"/>
    </xf>
    <xf numFmtId="0" fontId="1" fillId="2" borderId="1"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2" fillId="0" borderId="3" xfId="0" applyFont="1" applyBorder="1" applyAlignment="1" applyProtection="1">
      <alignment horizontal="center" vertical="center"/>
      <protection locked="0"/>
    </xf>
    <xf numFmtId="0" fontId="1" fillId="2" borderId="6" xfId="0" applyFont="1" applyFill="1" applyBorder="1" applyAlignment="1">
      <alignment horizontal="center" vertical="center"/>
    </xf>
    <xf numFmtId="0" fontId="1" fillId="2" borderId="33" xfId="0" applyFont="1" applyFill="1" applyBorder="1" applyAlignment="1">
      <alignment horizontal="center" vertical="center"/>
    </xf>
    <xf numFmtId="0" fontId="2" fillId="0" borderId="8" xfId="0" applyFont="1" applyBorder="1" applyAlignment="1" applyProtection="1">
      <alignment horizontal="center" vertical="center"/>
      <protection locked="0"/>
    </xf>
    <xf numFmtId="0" fontId="2" fillId="0" borderId="15" xfId="0" applyFont="1" applyBorder="1" applyAlignment="1" applyProtection="1">
      <alignment horizontal="center" vertical="center" wrapText="1"/>
      <protection locked="0"/>
    </xf>
    <xf numFmtId="168" fontId="5" fillId="0" borderId="27" xfId="0" applyNumberFormat="1" applyFont="1" applyBorder="1" applyAlignment="1">
      <alignment horizontal="center" vertical="center" wrapText="1"/>
    </xf>
    <xf numFmtId="0" fontId="1" fillId="2" borderId="28" xfId="0" applyFont="1" applyFill="1" applyBorder="1" applyAlignment="1">
      <alignment horizontal="center" vertical="center"/>
    </xf>
    <xf numFmtId="0" fontId="1" fillId="0" borderId="2" xfId="0" applyFont="1" applyBorder="1" applyAlignment="1" applyProtection="1">
      <alignment horizontal="center" vertical="center" wrapText="1"/>
    </xf>
    <xf numFmtId="0" fontId="1" fillId="0" borderId="4" xfId="0" applyFont="1" applyBorder="1" applyAlignment="1" applyProtection="1">
      <alignment horizontal="center" vertical="center" wrapText="1"/>
    </xf>
    <xf numFmtId="0" fontId="1" fillId="0" borderId="7" xfId="0" applyFont="1" applyBorder="1" applyAlignment="1" applyProtection="1">
      <alignment horizontal="center" vertical="center" wrapText="1"/>
    </xf>
    <xf numFmtId="166" fontId="2" fillId="0" borderId="5" xfId="0" applyNumberFormat="1" applyFont="1" applyFill="1" applyBorder="1" applyAlignment="1" applyProtection="1">
      <alignment horizontal="center" vertical="center"/>
    </xf>
    <xf numFmtId="0" fontId="2" fillId="0" borderId="8" xfId="0" applyFont="1" applyFill="1" applyBorder="1" applyAlignment="1" applyProtection="1">
      <alignment horizontal="center" vertical="center"/>
    </xf>
    <xf numFmtId="0" fontId="0" fillId="0" borderId="4" xfId="0" applyBorder="1"/>
    <xf numFmtId="0" fontId="17" fillId="0" borderId="4" xfId="0" applyFont="1" applyBorder="1" applyAlignment="1">
      <alignment horizontal="center" vertical="center" wrapText="1"/>
    </xf>
    <xf numFmtId="0" fontId="18" fillId="0" borderId="4" xfId="0" applyFont="1" applyBorder="1" applyAlignment="1">
      <alignment horizontal="center" vertical="center" wrapText="1"/>
    </xf>
    <xf numFmtId="0" fontId="17" fillId="0" borderId="4" xfId="0" applyFont="1" applyFill="1" applyBorder="1" applyAlignment="1">
      <alignment horizontal="center" vertical="center" wrapText="1"/>
    </xf>
    <xf numFmtId="0" fontId="18" fillId="0" borderId="4" xfId="0" applyFont="1" applyFill="1" applyBorder="1" applyAlignment="1">
      <alignment horizontal="center" vertical="center" wrapText="1"/>
    </xf>
    <xf numFmtId="169" fontId="19" fillId="3" borderId="4" xfId="0" applyNumberFormat="1" applyFont="1" applyFill="1" applyBorder="1" applyAlignment="1">
      <alignment horizontal="center" vertical="center"/>
    </xf>
    <xf numFmtId="0" fontId="0" fillId="0" borderId="0" xfId="0" pivotButton="1"/>
    <xf numFmtId="0" fontId="0" fillId="0" borderId="0" xfId="0" applyAlignment="1">
      <alignment horizontal="left"/>
    </xf>
    <xf numFmtId="0" fontId="0" fillId="0" borderId="0" xfId="0" applyNumberFormat="1"/>
    <xf numFmtId="9" fontId="0" fillId="0" borderId="0" xfId="6" applyFont="1"/>
    <xf numFmtId="0" fontId="0" fillId="0" borderId="27" xfId="0" applyBorder="1"/>
    <xf numFmtId="171" fontId="0" fillId="0" borderId="0" xfId="0" applyNumberFormat="1"/>
    <xf numFmtId="9" fontId="0" fillId="0" borderId="0" xfId="6" applyFont="1" applyAlignment="1">
      <alignment horizontal="center"/>
    </xf>
    <xf numFmtId="0" fontId="0" fillId="0" borderId="0" xfId="0" applyBorder="1" applyAlignment="1">
      <alignment horizontal="center"/>
    </xf>
    <xf numFmtId="169" fontId="19" fillId="3" borderId="27" xfId="0" applyNumberFormat="1" applyFont="1" applyFill="1" applyBorder="1" applyAlignment="1">
      <alignment horizontal="center" vertical="center"/>
    </xf>
    <xf numFmtId="0" fontId="1" fillId="2" borderId="40" xfId="0" applyFont="1" applyFill="1" applyBorder="1" applyAlignment="1">
      <alignment horizontal="center" vertical="center" wrapText="1"/>
    </xf>
    <xf numFmtId="1" fontId="0" fillId="0" borderId="27" xfId="0" applyNumberFormat="1" applyBorder="1"/>
    <xf numFmtId="0" fontId="1" fillId="2" borderId="42" xfId="0" applyFont="1" applyFill="1" applyBorder="1" applyAlignment="1">
      <alignment horizontal="center" vertical="center" wrapText="1"/>
    </xf>
    <xf numFmtId="0" fontId="20" fillId="0" borderId="0" xfId="0" applyFont="1"/>
    <xf numFmtId="0" fontId="17" fillId="3" borderId="4" xfId="0" applyFont="1" applyFill="1" applyBorder="1" applyAlignment="1">
      <alignment horizontal="center" vertical="center" wrapText="1"/>
    </xf>
    <xf numFmtId="20" fontId="0" fillId="0" borderId="4" xfId="0" applyNumberFormat="1" applyBorder="1"/>
    <xf numFmtId="14" fontId="0" fillId="0" borderId="4" xfId="0" applyNumberFormat="1" applyBorder="1"/>
    <xf numFmtId="0" fontId="0" fillId="0" borderId="4" xfId="0" applyBorder="1" applyAlignment="1">
      <alignment wrapText="1"/>
    </xf>
    <xf numFmtId="0" fontId="21" fillId="0" borderId="4" xfId="0" applyFont="1" applyBorder="1"/>
    <xf numFmtId="0" fontId="21" fillId="0" borderId="4" xfId="0" applyFont="1" applyBorder="1" applyAlignment="1">
      <alignment wrapText="1"/>
    </xf>
    <xf numFmtId="20" fontId="21" fillId="0" borderId="4" xfId="0" applyNumberFormat="1" applyFont="1" applyBorder="1"/>
    <xf numFmtId="14" fontId="21" fillId="0" borderId="4" xfId="0" applyNumberFormat="1" applyFont="1" applyBorder="1"/>
    <xf numFmtId="0" fontId="21" fillId="0" borderId="4" xfId="0" applyFont="1" applyFill="1" applyBorder="1" applyAlignment="1">
      <alignment wrapText="1"/>
    </xf>
    <xf numFmtId="0" fontId="1" fillId="2" borderId="43" xfId="0" applyFont="1" applyFill="1" applyBorder="1" applyAlignment="1">
      <alignment horizontal="center" vertical="center" wrapText="1"/>
    </xf>
    <xf numFmtId="169" fontId="19" fillId="3" borderId="24" xfId="0" applyNumberFormat="1" applyFont="1" applyFill="1" applyBorder="1" applyAlignment="1">
      <alignment horizontal="center" vertical="center"/>
    </xf>
    <xf numFmtId="0" fontId="21" fillId="0" borderId="4" xfId="0" applyFont="1" applyBorder="1" applyAlignment="1">
      <alignment horizontal="center" wrapText="1"/>
    </xf>
    <xf numFmtId="0" fontId="0" fillId="0" borderId="4" xfId="0" applyBorder="1" applyAlignment="1">
      <alignment horizontal="center" vertical="center"/>
    </xf>
    <xf numFmtId="0" fontId="21" fillId="0" borderId="4" xfId="0" applyFont="1" applyBorder="1" applyAlignment="1">
      <alignment horizontal="center" vertical="center" wrapText="1"/>
    </xf>
    <xf numFmtId="0" fontId="0" fillId="4" borderId="4" xfId="0" applyFill="1" applyBorder="1"/>
    <xf numFmtId="0" fontId="22" fillId="6" borderId="46" xfId="0" applyFont="1" applyFill="1" applyBorder="1"/>
    <xf numFmtId="0" fontId="0" fillId="0" borderId="4" xfId="0" applyBorder="1" applyAlignment="1">
      <alignment horizontal="center"/>
    </xf>
    <xf numFmtId="0" fontId="17" fillId="0" borderId="27" xfId="0" applyFont="1" applyFill="1" applyBorder="1" applyAlignment="1">
      <alignment horizontal="center" vertical="center" wrapText="1"/>
    </xf>
    <xf numFmtId="20" fontId="21" fillId="0" borderId="27" xfId="0" applyNumberFormat="1" applyFont="1" applyBorder="1"/>
    <xf numFmtId="14" fontId="21" fillId="0" borderId="27" xfId="0" applyNumberFormat="1" applyFont="1" applyBorder="1"/>
    <xf numFmtId="0" fontId="21" fillId="0" borderId="27" xfId="0" applyFont="1" applyBorder="1" applyAlignment="1">
      <alignment wrapText="1"/>
    </xf>
    <xf numFmtId="0" fontId="21" fillId="0" borderId="27" xfId="0" applyFont="1" applyBorder="1"/>
    <xf numFmtId="0" fontId="0" fillId="0" borderId="27" xfId="0" applyBorder="1" applyAlignment="1">
      <alignment horizontal="center" vertical="center"/>
    </xf>
    <xf numFmtId="0" fontId="1" fillId="3" borderId="47" xfId="0" applyFont="1" applyFill="1" applyBorder="1" applyAlignment="1">
      <alignment horizontal="center" vertical="center" wrapText="1"/>
    </xf>
    <xf numFmtId="0" fontId="1" fillId="3" borderId="48" xfId="0" applyFont="1" applyFill="1" applyBorder="1" applyAlignment="1">
      <alignment horizontal="center" vertical="center" wrapText="1"/>
    </xf>
    <xf numFmtId="0" fontId="1" fillId="2" borderId="48" xfId="0" applyFont="1" applyFill="1" applyBorder="1" applyAlignment="1">
      <alignment horizontal="center" vertical="center" wrapText="1"/>
    </xf>
    <xf numFmtId="1" fontId="0" fillId="0" borderId="27" xfId="0" applyNumberFormat="1" applyBorder="1" applyAlignment="1">
      <alignment horizontal="center"/>
    </xf>
    <xf numFmtId="0" fontId="0" fillId="0" borderId="27" xfId="0" applyBorder="1" applyAlignment="1">
      <alignment horizontal="center"/>
    </xf>
    <xf numFmtId="171" fontId="0" fillId="0" borderId="27" xfId="0" applyNumberFormat="1" applyBorder="1" applyAlignment="1">
      <alignment horizontal="center" vertical="center"/>
    </xf>
    <xf numFmtId="0" fontId="0" fillId="0" borderId="16" xfId="0" applyBorder="1"/>
    <xf numFmtId="0" fontId="0" fillId="0" borderId="4" xfId="0" applyBorder="1" applyAlignment="1">
      <alignment horizontal="center" vertical="center" wrapText="1"/>
    </xf>
    <xf numFmtId="14" fontId="0" fillId="4" borderId="4" xfId="0" applyNumberFormat="1" applyFill="1" applyBorder="1"/>
    <xf numFmtId="0" fontId="0" fillId="0" borderId="16" xfId="0" applyBorder="1" applyAlignment="1">
      <alignment wrapText="1"/>
    </xf>
    <xf numFmtId="0" fontId="20" fillId="7" borderId="0" xfId="0" applyFont="1" applyFill="1" applyAlignment="1">
      <alignment horizontal="center"/>
    </xf>
    <xf numFmtId="1" fontId="0" fillId="0" borderId="0" xfId="0" applyNumberFormat="1" applyAlignment="1">
      <alignment horizontal="center"/>
    </xf>
    <xf numFmtId="14" fontId="0" fillId="0" borderId="16" xfId="0" applyNumberFormat="1" applyBorder="1"/>
    <xf numFmtId="14" fontId="0" fillId="4" borderId="16" xfId="0" applyNumberFormat="1" applyFill="1" applyBorder="1"/>
    <xf numFmtId="0" fontId="1" fillId="2" borderId="49" xfId="0" applyFont="1" applyFill="1" applyBorder="1" applyAlignment="1">
      <alignment horizontal="center" vertical="center" wrapText="1"/>
    </xf>
    <xf numFmtId="0" fontId="14" fillId="0" borderId="31" xfId="0" applyFont="1" applyBorder="1" applyAlignment="1" applyProtection="1">
      <alignment horizontal="center" vertical="center" wrapText="1"/>
    </xf>
    <xf numFmtId="0" fontId="14" fillId="0" borderId="12" xfId="0" applyFont="1" applyBorder="1" applyAlignment="1" applyProtection="1">
      <alignment horizontal="center" vertical="center" wrapText="1"/>
    </xf>
    <xf numFmtId="0" fontId="17" fillId="3" borderId="27" xfId="0" applyFont="1" applyFill="1" applyBorder="1" applyAlignment="1">
      <alignment horizontal="center" vertical="center" wrapText="1"/>
    </xf>
    <xf numFmtId="170" fontId="17" fillId="0" borderId="0" xfId="0" applyNumberFormat="1" applyFont="1" applyBorder="1" applyAlignment="1">
      <alignment horizontal="center" vertical="center" wrapText="1"/>
    </xf>
    <xf numFmtId="20" fontId="0" fillId="0" borderId="0" xfId="0" applyNumberFormat="1"/>
    <xf numFmtId="1" fontId="0" fillId="0" borderId="27" xfId="0" applyNumberFormat="1" applyBorder="1" applyAlignment="1">
      <alignment horizontal="center" vertical="center"/>
    </xf>
    <xf numFmtId="172" fontId="0" fillId="0" borderId="0" xfId="0" applyNumberFormat="1"/>
    <xf numFmtId="173" fontId="0" fillId="0" borderId="0" xfId="6" applyNumberFormat="1" applyFont="1"/>
    <xf numFmtId="173" fontId="0" fillId="0" borderId="0" xfId="0" applyNumberFormat="1"/>
    <xf numFmtId="0" fontId="0" fillId="0" borderId="0" xfId="0" applyAlignment="1">
      <alignment horizontal="left" indent="1"/>
    </xf>
    <xf numFmtId="165" fontId="0" fillId="0" borderId="0" xfId="7" applyFont="1"/>
    <xf numFmtId="165" fontId="0" fillId="0" borderId="0" xfId="0" applyNumberFormat="1"/>
    <xf numFmtId="0" fontId="0" fillId="3" borderId="4" xfId="0" applyFill="1" applyBorder="1" applyAlignment="1">
      <alignment horizontal="left" wrapText="1"/>
    </xf>
    <xf numFmtId="0" fontId="0" fillId="3" borderId="4" xfId="0" applyFill="1" applyBorder="1" applyAlignment="1">
      <alignment horizontal="left"/>
    </xf>
    <xf numFmtId="0" fontId="0" fillId="4" borderId="4" xfId="0" applyFill="1" applyBorder="1" applyAlignment="1">
      <alignment wrapText="1"/>
    </xf>
    <xf numFmtId="0" fontId="0" fillId="3" borderId="4" xfId="0" applyFill="1" applyBorder="1" applyAlignment="1">
      <alignment horizontal="left" vertical="center"/>
    </xf>
    <xf numFmtId="0" fontId="0" fillId="0" borderId="4" xfId="0" applyBorder="1" applyAlignment="1">
      <alignment horizontal="left"/>
    </xf>
    <xf numFmtId="0" fontId="0" fillId="0" borderId="4" xfId="0" applyBorder="1" applyAlignment="1">
      <alignment horizontal="left" wrapText="1"/>
    </xf>
    <xf numFmtId="0" fontId="0" fillId="8" borderId="4" xfId="0" applyFill="1" applyBorder="1" applyAlignment="1">
      <alignment horizontal="left"/>
    </xf>
    <xf numFmtId="0" fontId="0" fillId="8" borderId="4" xfId="0" applyFill="1" applyBorder="1" applyAlignment="1">
      <alignment horizontal="left" wrapText="1"/>
    </xf>
    <xf numFmtId="0" fontId="0" fillId="4" borderId="4" xfId="0" applyFill="1" applyBorder="1" applyAlignment="1">
      <alignment horizontal="left" wrapText="1"/>
    </xf>
    <xf numFmtId="0" fontId="0" fillId="3" borderId="4" xfId="0" applyFill="1" applyBorder="1" applyAlignment="1">
      <alignment horizontal="center"/>
    </xf>
    <xf numFmtId="0" fontId="0" fillId="8" borderId="4" xfId="0" applyFill="1" applyBorder="1" applyAlignment="1">
      <alignment horizontal="center"/>
    </xf>
    <xf numFmtId="0" fontId="0" fillId="4" borderId="4" xfId="0" applyFill="1" applyBorder="1" applyAlignment="1">
      <alignment horizontal="center"/>
    </xf>
    <xf numFmtId="0" fontId="0" fillId="0" borderId="0" xfId="0" applyAlignment="1">
      <alignment horizontal="center"/>
    </xf>
    <xf numFmtId="0" fontId="0" fillId="8" borderId="27" xfId="0" applyFill="1" applyBorder="1" applyAlignment="1">
      <alignment horizontal="center"/>
    </xf>
    <xf numFmtId="0" fontId="17" fillId="3" borderId="4" xfId="0" applyFont="1" applyFill="1" applyBorder="1" applyAlignment="1">
      <alignment horizontal="left" vertical="center" wrapText="1"/>
    </xf>
    <xf numFmtId="170" fontId="0" fillId="0" borderId="4" xfId="0" applyNumberFormat="1" applyBorder="1"/>
    <xf numFmtId="21" fontId="0" fillId="0" borderId="4" xfId="0" applyNumberFormat="1" applyBorder="1"/>
    <xf numFmtId="1" fontId="0" fillId="0" borderId="4" xfId="0" applyNumberFormat="1" applyBorder="1" applyAlignment="1">
      <alignment horizontal="center" vertical="center"/>
    </xf>
    <xf numFmtId="0" fontId="17" fillId="4" borderId="16" xfId="0" applyFont="1" applyFill="1" applyBorder="1" applyAlignment="1">
      <alignment horizontal="left" vertical="center" wrapText="1"/>
    </xf>
    <xf numFmtId="170" fontId="0" fillId="4" borderId="4" xfId="0" applyNumberFormat="1" applyFill="1" applyBorder="1"/>
    <xf numFmtId="21" fontId="0" fillId="4" borderId="4" xfId="0" applyNumberFormat="1" applyFill="1" applyBorder="1"/>
    <xf numFmtId="1" fontId="0" fillId="4" borderId="27" xfId="0" applyNumberFormat="1" applyFill="1" applyBorder="1"/>
    <xf numFmtId="0" fontId="0" fillId="4" borderId="27" xfId="0" applyFill="1" applyBorder="1"/>
    <xf numFmtId="171" fontId="0" fillId="4" borderId="27" xfId="0" applyNumberFormat="1" applyFill="1" applyBorder="1" applyAlignment="1">
      <alignment horizontal="center" vertical="center"/>
    </xf>
    <xf numFmtId="1" fontId="0" fillId="4" borderId="4" xfId="0" applyNumberFormat="1" applyFill="1" applyBorder="1" applyAlignment="1">
      <alignment horizontal="center" vertical="center"/>
    </xf>
    <xf numFmtId="0" fontId="0" fillId="4" borderId="4" xfId="0" applyFill="1" applyBorder="1" applyAlignment="1">
      <alignment horizontal="center" vertical="center"/>
    </xf>
    <xf numFmtId="21" fontId="0" fillId="0" borderId="16" xfId="0" applyNumberFormat="1" applyBorder="1"/>
    <xf numFmtId="0" fontId="1" fillId="2" borderId="50" xfId="0" applyFont="1" applyFill="1" applyBorder="1" applyAlignment="1">
      <alignment horizontal="center" vertical="center" wrapText="1"/>
    </xf>
    <xf numFmtId="174" fontId="0" fillId="0" borderId="0" xfId="0" applyNumberFormat="1" applyAlignment="1">
      <alignment horizontal="center"/>
    </xf>
    <xf numFmtId="0" fontId="0" fillId="7" borderId="0" xfId="0" applyFill="1"/>
    <xf numFmtId="0" fontId="0" fillId="8" borderId="27" xfId="0" applyFill="1" applyBorder="1"/>
    <xf numFmtId="20" fontId="0" fillId="8" borderId="4" xfId="0" applyNumberFormat="1" applyFill="1" applyBorder="1"/>
    <xf numFmtId="0" fontId="0" fillId="8" borderId="4" xfId="0" applyFill="1" applyBorder="1"/>
    <xf numFmtId="14" fontId="0" fillId="8" borderId="4" xfId="0" applyNumberFormat="1" applyFill="1" applyBorder="1"/>
    <xf numFmtId="1" fontId="0" fillId="0" borderId="4" xfId="0" applyNumberFormat="1" applyBorder="1"/>
    <xf numFmtId="171" fontId="0" fillId="0" borderId="4" xfId="0" applyNumberFormat="1" applyBorder="1" applyAlignment="1">
      <alignment horizontal="center" vertical="center"/>
    </xf>
    <xf numFmtId="1" fontId="0" fillId="0" borderId="4" xfId="0" applyNumberFormat="1" applyBorder="1" applyAlignment="1">
      <alignment horizontal="center"/>
    </xf>
    <xf numFmtId="0" fontId="0" fillId="0" borderId="4" xfId="0" applyFill="1" applyBorder="1" applyAlignment="1">
      <alignment horizontal="left"/>
    </xf>
    <xf numFmtId="0" fontId="0" fillId="0" borderId="4" xfId="0" applyFill="1" applyBorder="1" applyAlignment="1">
      <alignment horizontal="center"/>
    </xf>
    <xf numFmtId="0" fontId="0" fillId="0" borderId="4" xfId="0" applyFill="1" applyBorder="1" applyAlignment="1">
      <alignment horizontal="left" wrapText="1"/>
    </xf>
    <xf numFmtId="0" fontId="0" fillId="8" borderId="0" xfId="0" applyFill="1"/>
    <xf numFmtId="1" fontId="0" fillId="8" borderId="4" xfId="0" applyNumberFormat="1" applyFill="1" applyBorder="1" applyAlignment="1">
      <alignment horizontal="center" vertical="center"/>
    </xf>
    <xf numFmtId="0" fontId="0" fillId="8" borderId="4" xfId="0" applyFill="1" applyBorder="1" applyAlignment="1">
      <alignment horizontal="center" vertical="center"/>
    </xf>
    <xf numFmtId="0" fontId="0" fillId="0" borderId="0" xfId="0" applyFill="1"/>
    <xf numFmtId="171" fontId="0" fillId="0" borderId="4" xfId="0" applyNumberFormat="1" applyFill="1" applyBorder="1" applyAlignment="1">
      <alignment horizontal="center" vertical="center"/>
    </xf>
    <xf numFmtId="0" fontId="0" fillId="0" borderId="4" xfId="0" applyFill="1" applyBorder="1" applyAlignment="1">
      <alignment horizontal="center" vertical="center"/>
    </xf>
    <xf numFmtId="1" fontId="0" fillId="0" borderId="4" xfId="0" applyNumberFormat="1" applyFill="1" applyBorder="1" applyAlignment="1">
      <alignment horizontal="center"/>
    </xf>
    <xf numFmtId="20" fontId="0" fillId="4" borderId="4" xfId="0" applyNumberFormat="1" applyFill="1" applyBorder="1"/>
    <xf numFmtId="1" fontId="0" fillId="8" borderId="27" xfId="0" applyNumberFormat="1" applyFill="1" applyBorder="1"/>
    <xf numFmtId="171" fontId="0" fillId="8" borderId="27" xfId="0" applyNumberFormat="1" applyFill="1" applyBorder="1" applyAlignment="1">
      <alignment horizontal="center" vertical="center"/>
    </xf>
    <xf numFmtId="1" fontId="0" fillId="8" borderId="27" xfId="0" applyNumberFormat="1" applyFill="1" applyBorder="1" applyAlignment="1">
      <alignment horizontal="center"/>
    </xf>
    <xf numFmtId="21" fontId="0" fillId="8" borderId="4" xfId="0" applyNumberFormat="1" applyFill="1" applyBorder="1"/>
    <xf numFmtId="19" fontId="0" fillId="0" borderId="0" xfId="0" applyNumberFormat="1"/>
    <xf numFmtId="14" fontId="0" fillId="0" borderId="0" xfId="0" applyNumberFormat="1"/>
    <xf numFmtId="0" fontId="0" fillId="0" borderId="0" xfId="0" applyAlignment="1">
      <alignment wrapText="1"/>
    </xf>
    <xf numFmtId="2" fontId="0" fillId="0" borderId="0" xfId="0" applyNumberFormat="1"/>
    <xf numFmtId="164" fontId="0" fillId="0" borderId="0" xfId="8" applyFont="1"/>
    <xf numFmtId="164" fontId="0" fillId="0" borderId="0" xfId="0" applyNumberFormat="1"/>
    <xf numFmtId="175" fontId="0" fillId="0" borderId="0" xfId="8" applyNumberFormat="1" applyFont="1" applyFill="1"/>
    <xf numFmtId="0" fontId="23" fillId="0" borderId="4" xfId="0" applyFont="1" applyBorder="1" applyAlignment="1">
      <alignment wrapText="1"/>
    </xf>
    <xf numFmtId="0" fontId="23" fillId="0" borderId="4" xfId="0" applyFont="1" applyBorder="1"/>
    <xf numFmtId="0" fontId="11" fillId="0" borderId="4" xfId="0" applyFont="1" applyBorder="1" applyAlignment="1">
      <alignment horizontal="left" wrapText="1"/>
    </xf>
    <xf numFmtId="0" fontId="23" fillId="0" borderId="28" xfId="0" applyFont="1" applyBorder="1" applyAlignment="1">
      <alignment wrapText="1"/>
    </xf>
    <xf numFmtId="0" fontId="0" fillId="0" borderId="28" xfId="0" applyBorder="1" applyAlignment="1">
      <alignment wrapText="1"/>
    </xf>
    <xf numFmtId="0" fontId="0" fillId="0" borderId="28" xfId="0" applyBorder="1"/>
    <xf numFmtId="20" fontId="0" fillId="0" borderId="28" xfId="0" applyNumberFormat="1" applyBorder="1"/>
    <xf numFmtId="14" fontId="0" fillId="0" borderId="28" xfId="0" applyNumberFormat="1" applyBorder="1"/>
    <xf numFmtId="0" fontId="23" fillId="0" borderId="28" xfId="0" applyFont="1" applyBorder="1"/>
    <xf numFmtId="0" fontId="0" fillId="0" borderId="4" xfId="0" applyBorder="1" applyAlignment="1">
      <alignment horizontal="right"/>
    </xf>
    <xf numFmtId="0" fontId="24" fillId="0" borderId="4" xfId="0" applyFont="1" applyBorder="1"/>
    <xf numFmtId="0" fontId="18" fillId="0" borderId="4" xfId="0" applyFont="1" applyBorder="1" applyAlignment="1">
      <alignment vertical="center" wrapText="1"/>
    </xf>
    <xf numFmtId="0" fontId="18" fillId="0" borderId="16" xfId="0" applyFont="1" applyBorder="1" applyAlignment="1">
      <alignment vertical="center" wrapText="1"/>
    </xf>
    <xf numFmtId="0" fontId="17" fillId="9" borderId="4" xfId="0" applyFont="1" applyFill="1" applyBorder="1" applyAlignment="1">
      <alignment vertical="center" wrapText="1"/>
    </xf>
    <xf numFmtId="0" fontId="0" fillId="4" borderId="0" xfId="0" applyFill="1"/>
    <xf numFmtId="0" fontId="22" fillId="6" borderId="51" xfId="0" applyFont="1" applyFill="1" applyBorder="1" applyAlignment="1">
      <alignment horizontal="left"/>
    </xf>
    <xf numFmtId="22" fontId="0" fillId="0" borderId="0" xfId="0" applyNumberFormat="1"/>
    <xf numFmtId="9" fontId="0" fillId="0" borderId="0" xfId="6" applyFont="1" applyAlignment="1">
      <alignment horizontal="center" wrapText="1"/>
    </xf>
    <xf numFmtId="0" fontId="0" fillId="0" borderId="0" xfId="0" applyAlignment="1">
      <alignment horizontal="center" vertical="center" wrapText="1"/>
    </xf>
    <xf numFmtId="171" fontId="0" fillId="0" borderId="0" xfId="0" applyNumberFormat="1" applyAlignment="1">
      <alignment horizontal="center" vertical="center" wrapText="1"/>
    </xf>
    <xf numFmtId="0" fontId="0" fillId="6" borderId="52" xfId="0" applyFont="1" applyFill="1" applyBorder="1" applyAlignment="1">
      <alignment horizontal="left"/>
    </xf>
    <xf numFmtId="171" fontId="0" fillId="6" borderId="53" xfId="0" applyNumberFormat="1" applyFont="1" applyFill="1" applyBorder="1"/>
    <xf numFmtId="173" fontId="0" fillId="6" borderId="53" xfId="0" applyNumberFormat="1" applyFont="1" applyFill="1" applyBorder="1"/>
    <xf numFmtId="1" fontId="0" fillId="6" borderId="53" xfId="0" applyNumberFormat="1" applyFont="1" applyFill="1" applyBorder="1" applyAlignment="1">
      <alignment horizontal="center"/>
    </xf>
    <xf numFmtId="171" fontId="0" fillId="6" borderId="54" xfId="0" applyNumberFormat="1" applyFont="1" applyFill="1" applyBorder="1"/>
    <xf numFmtId="171" fontId="22" fillId="0" borderId="0" xfId="0" applyNumberFormat="1" applyFont="1"/>
    <xf numFmtId="0" fontId="1" fillId="0" borderId="31" xfId="0" applyFont="1" applyBorder="1" applyAlignment="1" applyProtection="1">
      <alignment horizontal="center" vertical="center" wrapText="1"/>
    </xf>
    <xf numFmtId="0" fontId="1" fillId="0" borderId="35" xfId="0" applyFont="1" applyBorder="1" applyAlignment="1" applyProtection="1">
      <alignment horizontal="center" vertical="center" wrapText="1"/>
    </xf>
    <xf numFmtId="0" fontId="1" fillId="0" borderId="38" xfId="0" applyFont="1" applyBorder="1" applyAlignment="1" applyProtection="1">
      <alignment horizontal="center" vertical="center" wrapText="1"/>
    </xf>
    <xf numFmtId="0" fontId="1" fillId="0" borderId="22" xfId="0" applyFont="1" applyBorder="1" applyAlignment="1" applyProtection="1">
      <alignment horizontal="center" vertical="center" wrapText="1"/>
    </xf>
    <xf numFmtId="0" fontId="1" fillId="0" borderId="12" xfId="0" applyFont="1" applyBorder="1" applyAlignment="1" applyProtection="1">
      <alignment horizontal="center" vertical="center" wrapText="1"/>
    </xf>
    <xf numFmtId="0" fontId="1" fillId="0" borderId="39" xfId="0" applyFont="1" applyBorder="1" applyAlignment="1" applyProtection="1">
      <alignment horizontal="center" vertical="center" wrapText="1"/>
    </xf>
    <xf numFmtId="0" fontId="1" fillId="0" borderId="34" xfId="0" applyFont="1" applyBorder="1" applyAlignment="1" applyProtection="1">
      <alignment horizontal="center" vertical="center" wrapText="1"/>
    </xf>
    <xf numFmtId="0" fontId="1" fillId="0" borderId="32" xfId="0" applyFont="1" applyBorder="1" applyAlignment="1" applyProtection="1">
      <alignment horizontal="center" vertical="center" wrapText="1"/>
    </xf>
    <xf numFmtId="0" fontId="1" fillId="0" borderId="23" xfId="0" applyFont="1" applyBorder="1" applyAlignment="1" applyProtection="1">
      <alignment horizontal="center" vertical="center" wrapText="1"/>
    </xf>
    <xf numFmtId="0" fontId="1" fillId="0" borderId="36" xfId="0" applyFont="1" applyBorder="1" applyAlignment="1" applyProtection="1">
      <alignment horizontal="center" vertical="center" wrapText="1"/>
    </xf>
    <xf numFmtId="0" fontId="1" fillId="0" borderId="24"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2" fillId="0" borderId="33" xfId="0" applyFont="1" applyBorder="1" applyAlignment="1" applyProtection="1">
      <alignment horizontal="center" vertical="center" wrapText="1"/>
    </xf>
    <xf numFmtId="0" fontId="2" fillId="0" borderId="37" xfId="0" applyFont="1" applyBorder="1" applyAlignment="1" applyProtection="1">
      <alignment horizontal="center" vertical="center" wrapText="1"/>
    </xf>
    <xf numFmtId="0" fontId="1" fillId="2" borderId="9" xfId="0" applyFont="1" applyFill="1" applyBorder="1" applyAlignment="1" applyProtection="1">
      <alignment horizontal="center" vertical="center" wrapText="1"/>
    </xf>
    <xf numFmtId="0" fontId="1" fillId="2" borderId="10" xfId="0" applyFont="1" applyFill="1" applyBorder="1" applyAlignment="1" applyProtection="1">
      <alignment horizontal="center" vertical="center" wrapText="1"/>
    </xf>
    <xf numFmtId="0" fontId="1" fillId="2" borderId="11" xfId="0" applyFont="1" applyFill="1" applyBorder="1" applyAlignment="1" applyProtection="1">
      <alignment horizontal="center" vertical="center" wrapText="1"/>
    </xf>
    <xf numFmtId="0" fontId="3" fillId="2" borderId="16" xfId="0" applyFont="1" applyFill="1" applyBorder="1" applyAlignment="1" applyProtection="1">
      <alignment horizontal="right" vertical="center" wrapText="1"/>
    </xf>
    <xf numFmtId="0" fontId="3" fillId="2" borderId="17" xfId="0" applyFont="1" applyFill="1" applyBorder="1" applyAlignment="1" applyProtection="1">
      <alignment horizontal="right" vertical="center" wrapText="1"/>
    </xf>
    <xf numFmtId="0" fontId="3" fillId="2" borderId="18" xfId="0" applyFont="1" applyFill="1" applyBorder="1" applyAlignment="1" applyProtection="1">
      <alignment horizontal="right" vertical="center" wrapText="1"/>
    </xf>
    <xf numFmtId="0" fontId="10" fillId="3" borderId="16" xfId="0" applyFont="1" applyFill="1" applyBorder="1" applyAlignment="1">
      <alignment horizontal="center"/>
    </xf>
    <xf numFmtId="0" fontId="10" fillId="3" borderId="18" xfId="0" applyFont="1" applyFill="1" applyBorder="1" applyAlignment="1">
      <alignment horizontal="center"/>
    </xf>
    <xf numFmtId="0" fontId="4" fillId="3" borderId="19" xfId="0" applyFont="1" applyFill="1" applyBorder="1" applyAlignment="1">
      <alignment horizontal="center" vertical="center" wrapText="1"/>
    </xf>
    <xf numFmtId="0" fontId="4" fillId="3" borderId="20" xfId="0" applyFont="1" applyFill="1" applyBorder="1" applyAlignment="1">
      <alignment horizontal="center" vertical="center" wrapText="1"/>
    </xf>
    <xf numFmtId="0" fontId="4" fillId="3" borderId="21" xfId="0" applyFont="1" applyFill="1" applyBorder="1" applyAlignment="1">
      <alignment horizontal="center" vertical="center" wrapText="1"/>
    </xf>
    <xf numFmtId="0" fontId="4" fillId="3" borderId="22" xfId="0" applyFont="1" applyFill="1" applyBorder="1" applyAlignment="1">
      <alignment horizontal="center" vertical="center" wrapText="1"/>
    </xf>
    <xf numFmtId="0" fontId="4" fillId="3" borderId="23" xfId="0" applyFont="1" applyFill="1" applyBorder="1" applyAlignment="1">
      <alignment horizontal="center" vertical="center" wrapText="1"/>
    </xf>
    <xf numFmtId="0" fontId="4" fillId="3" borderId="24" xfId="0" applyFont="1" applyFill="1" applyBorder="1" applyAlignment="1">
      <alignment horizontal="center" vertical="center" wrapText="1"/>
    </xf>
    <xf numFmtId="0" fontId="1" fillId="3" borderId="17" xfId="0" applyFont="1" applyFill="1" applyBorder="1" applyAlignment="1">
      <alignment horizontal="center" vertical="center"/>
    </xf>
    <xf numFmtId="0" fontId="1" fillId="3" borderId="18" xfId="0" applyFont="1" applyFill="1" applyBorder="1" applyAlignment="1">
      <alignment horizontal="center" vertical="center"/>
    </xf>
    <xf numFmtId="0" fontId="1" fillId="3" borderId="16" xfId="0" applyFont="1" applyFill="1" applyBorder="1" applyAlignment="1">
      <alignment horizontal="center"/>
    </xf>
    <xf numFmtId="0" fontId="1" fillId="3" borderId="18" xfId="0" applyFont="1" applyFill="1" applyBorder="1" applyAlignment="1">
      <alignment horizontal="center"/>
    </xf>
    <xf numFmtId="0" fontId="1" fillId="3" borderId="17" xfId="0" applyFont="1" applyFill="1" applyBorder="1" applyAlignment="1">
      <alignment horizontal="center"/>
    </xf>
    <xf numFmtId="49" fontId="1" fillId="3" borderId="17" xfId="0" applyNumberFormat="1" applyFont="1" applyFill="1" applyBorder="1" applyAlignment="1">
      <alignment horizontal="center" vertical="center"/>
    </xf>
    <xf numFmtId="49" fontId="1" fillId="3" borderId="18" xfId="0" applyNumberFormat="1" applyFont="1" applyFill="1" applyBorder="1" applyAlignment="1">
      <alignment horizontal="center" vertical="center"/>
    </xf>
    <xf numFmtId="0" fontId="1" fillId="3" borderId="16" xfId="0" applyFont="1" applyFill="1" applyBorder="1" applyAlignment="1">
      <alignment horizontal="center" vertical="center"/>
    </xf>
    <xf numFmtId="0" fontId="1" fillId="2" borderId="9" xfId="0" applyFont="1" applyFill="1" applyBorder="1" applyAlignment="1">
      <alignment horizontal="left" vertical="center"/>
    </xf>
    <xf numFmtId="0" fontId="1" fillId="2" borderId="10" xfId="0" applyFont="1" applyFill="1" applyBorder="1" applyAlignment="1">
      <alignment horizontal="left" vertical="center"/>
    </xf>
    <xf numFmtId="0" fontId="2" fillId="0" borderId="33" xfId="0" applyFont="1" applyBorder="1" applyAlignment="1" applyProtection="1">
      <alignment horizontal="center" vertical="center"/>
      <protection locked="0"/>
    </xf>
    <xf numFmtId="3" fontId="1" fillId="3" borderId="17" xfId="0" applyNumberFormat="1" applyFont="1" applyFill="1" applyBorder="1" applyAlignment="1">
      <alignment horizontal="center"/>
    </xf>
    <xf numFmtId="0" fontId="1" fillId="2" borderId="25"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26" xfId="0" applyFont="1" applyFill="1" applyBorder="1" applyAlignment="1">
      <alignment horizontal="center" vertical="center"/>
    </xf>
    <xf numFmtId="0" fontId="1" fillId="2" borderId="31" xfId="0" applyFont="1" applyFill="1" applyBorder="1" applyAlignment="1">
      <alignment horizontal="center" vertical="center" wrapText="1"/>
    </xf>
    <xf numFmtId="0" fontId="1" fillId="2" borderId="32" xfId="0" applyFont="1" applyFill="1" applyBorder="1" applyAlignment="1">
      <alignment horizontal="center" vertical="center" wrapText="1"/>
    </xf>
    <xf numFmtId="0" fontId="1" fillId="5" borderId="38" xfId="0" applyFont="1" applyFill="1" applyBorder="1" applyAlignment="1">
      <alignment horizontal="center" vertical="center"/>
    </xf>
    <xf numFmtId="0" fontId="1" fillId="5" borderId="0" xfId="0" applyFont="1" applyFill="1" applyBorder="1" applyAlignment="1">
      <alignment horizontal="center" vertical="center"/>
    </xf>
    <xf numFmtId="0" fontId="15" fillId="0" borderId="38" xfId="0" applyFont="1" applyBorder="1" applyAlignment="1" applyProtection="1">
      <alignment horizontal="center" vertical="center" wrapText="1"/>
    </xf>
    <xf numFmtId="0" fontId="15" fillId="0" borderId="0" xfId="0" applyFont="1" applyBorder="1" applyAlignment="1" applyProtection="1">
      <alignment horizontal="center" vertical="center" wrapText="1"/>
    </xf>
    <xf numFmtId="0" fontId="15" fillId="0" borderId="45" xfId="0" applyFont="1" applyBorder="1" applyAlignment="1" applyProtection="1">
      <alignment horizontal="center" vertical="center" wrapText="1"/>
    </xf>
    <xf numFmtId="0" fontId="15" fillId="0" borderId="12" xfId="0" applyFont="1" applyBorder="1" applyAlignment="1" applyProtection="1">
      <alignment horizontal="center" vertical="center" wrapText="1"/>
    </xf>
    <xf numFmtId="0" fontId="15" fillId="0" borderId="13" xfId="0" applyFont="1" applyBorder="1" applyAlignment="1" applyProtection="1">
      <alignment horizontal="center" vertical="center" wrapText="1"/>
    </xf>
    <xf numFmtId="0" fontId="15" fillId="0" borderId="41" xfId="0" applyFont="1" applyBorder="1" applyAlignment="1" applyProtection="1">
      <alignment horizontal="center" vertical="center" wrapText="1"/>
    </xf>
    <xf numFmtId="0" fontId="15" fillId="0" borderId="31" xfId="0" applyFont="1" applyBorder="1" applyAlignment="1" applyProtection="1">
      <alignment horizontal="center" vertical="center" wrapText="1"/>
    </xf>
    <xf numFmtId="0" fontId="15" fillId="0" borderId="32" xfId="0" applyFont="1" applyBorder="1" applyAlignment="1" applyProtection="1">
      <alignment horizontal="center" vertical="center" wrapText="1"/>
    </xf>
    <xf numFmtId="0" fontId="15" fillId="0" borderId="44" xfId="0" applyFont="1" applyBorder="1" applyAlignment="1" applyProtection="1">
      <alignment horizontal="center" vertical="center" wrapText="1"/>
    </xf>
    <xf numFmtId="0" fontId="0" fillId="0" borderId="13" xfId="0" applyBorder="1" applyAlignment="1">
      <alignment horizontal="center"/>
    </xf>
    <xf numFmtId="0" fontId="0" fillId="0" borderId="0" xfId="0" applyBorder="1" applyAlignment="1">
      <alignment horizontal="center"/>
    </xf>
    <xf numFmtId="0" fontId="14" fillId="0" borderId="40" xfId="0" applyFont="1" applyBorder="1" applyAlignment="1" applyProtection="1">
      <alignment horizontal="center" vertical="center" wrapText="1"/>
    </xf>
    <xf numFmtId="0" fontId="13" fillId="0" borderId="31" xfId="0" applyFont="1" applyBorder="1" applyAlignment="1" applyProtection="1">
      <alignment horizontal="center" vertical="center" wrapText="1"/>
    </xf>
    <xf numFmtId="0" fontId="13" fillId="0" borderId="32" xfId="0" applyFont="1" applyBorder="1" applyAlignment="1" applyProtection="1">
      <alignment horizontal="center" vertical="center" wrapText="1"/>
    </xf>
    <xf numFmtId="0" fontId="13" fillId="0" borderId="44" xfId="0" applyFont="1" applyBorder="1" applyAlignment="1" applyProtection="1">
      <alignment horizontal="center" vertical="center" wrapText="1"/>
    </xf>
    <xf numFmtId="0" fontId="13" fillId="0" borderId="12" xfId="0" applyFont="1" applyBorder="1" applyAlignment="1" applyProtection="1">
      <alignment horizontal="center" vertical="center" wrapText="1"/>
    </xf>
    <xf numFmtId="0" fontId="13" fillId="0" borderId="13" xfId="0" applyFont="1" applyBorder="1" applyAlignment="1" applyProtection="1">
      <alignment horizontal="center" vertical="center" wrapText="1"/>
    </xf>
    <xf numFmtId="0" fontId="13" fillId="0" borderId="41" xfId="0" applyFont="1" applyBorder="1" applyAlignment="1" applyProtection="1">
      <alignment horizontal="center" vertical="center" wrapText="1"/>
    </xf>
    <xf numFmtId="0" fontId="13" fillId="0" borderId="38" xfId="0" applyFont="1" applyBorder="1" applyAlignment="1" applyProtection="1">
      <alignment horizontal="center" vertical="center" wrapText="1"/>
    </xf>
    <xf numFmtId="0" fontId="13" fillId="0" borderId="0" xfId="0" applyFont="1" applyBorder="1" applyAlignment="1" applyProtection="1">
      <alignment horizontal="center" vertical="center" wrapText="1"/>
    </xf>
    <xf numFmtId="0" fontId="13" fillId="0" borderId="45" xfId="0" applyFont="1" applyBorder="1" applyAlignment="1" applyProtection="1">
      <alignment horizontal="center" vertical="center" wrapText="1"/>
    </xf>
    <xf numFmtId="0" fontId="14" fillId="0" borderId="31" xfId="0" applyFont="1" applyBorder="1" applyAlignment="1" applyProtection="1">
      <alignment horizontal="center" vertical="center" wrapText="1"/>
    </xf>
    <xf numFmtId="0" fontId="14" fillId="0" borderId="32" xfId="0" applyFont="1" applyBorder="1" applyAlignment="1" applyProtection="1">
      <alignment horizontal="center" vertical="center" wrapText="1"/>
    </xf>
    <xf numFmtId="0" fontId="14" fillId="0" borderId="44" xfId="0" applyFont="1" applyBorder="1" applyAlignment="1" applyProtection="1">
      <alignment horizontal="center" vertical="center" wrapText="1"/>
    </xf>
    <xf numFmtId="0" fontId="14" fillId="0" borderId="12" xfId="0" applyFont="1" applyBorder="1" applyAlignment="1" applyProtection="1">
      <alignment horizontal="center" vertical="center" wrapText="1"/>
    </xf>
    <xf numFmtId="0" fontId="14" fillId="0" borderId="13" xfId="0" applyFont="1" applyBorder="1" applyAlignment="1" applyProtection="1">
      <alignment horizontal="center" vertical="center" wrapText="1"/>
    </xf>
    <xf numFmtId="0" fontId="14" fillId="0" borderId="41" xfId="0" applyFont="1" applyBorder="1" applyAlignment="1" applyProtection="1">
      <alignment horizontal="center" vertical="center" wrapText="1"/>
    </xf>
  </cellXfs>
  <cellStyles count="9">
    <cellStyle name="Excel Built-in Normal" xfId="1"/>
    <cellStyle name="Millares" xfId="7" builtinId="3"/>
    <cellStyle name="Moneda" xfId="8" builtinId="4"/>
    <cellStyle name="Normal" xfId="0" builtinId="0"/>
    <cellStyle name="Normal 2" xfId="5"/>
    <cellStyle name="Normal 2 2" xfId="3"/>
    <cellStyle name="Normal 3" xfId="4"/>
    <cellStyle name="Normal 4" xfId="2"/>
    <cellStyle name="Porcentaje" xfId="6" builtinId="5"/>
  </cellStyles>
  <dxfs count="45">
    <dxf>
      <numFmt numFmtId="176" formatCode="h:mm:ss\ AM/PM"/>
    </dxf>
    <dxf>
      <numFmt numFmtId="176" formatCode="h:mm:ss\ AM/PM"/>
    </dxf>
    <dxf>
      <numFmt numFmtId="176" formatCode="h:mm:ss\ AM/PM"/>
    </dxf>
    <dxf>
      <numFmt numFmtId="176" formatCode="h:mm:ss\ AM/PM"/>
    </dxf>
    <dxf>
      <numFmt numFmtId="176" formatCode="h:mm:ss\ AM/PM"/>
    </dxf>
    <dxf>
      <numFmt numFmtId="176" formatCode="h:mm:ss\ AM/PM"/>
    </dxf>
    <dxf>
      <numFmt numFmtId="177" formatCode="mm/dd/yyyy"/>
    </dxf>
    <dxf>
      <numFmt numFmtId="177" formatCode="mm/dd/yyyy"/>
    </dxf>
    <dxf>
      <numFmt numFmtId="177" formatCode="mm/dd/yyyy"/>
    </dxf>
    <dxf>
      <numFmt numFmtId="177" formatCode="mm/dd/yyyy"/>
    </dxf>
    <dxf>
      <numFmt numFmtId="176" formatCode="h:mm:ss\ AM/PM"/>
    </dxf>
    <dxf>
      <numFmt numFmtId="176" formatCode="h:mm:ss\ AM/PM"/>
    </dxf>
    <dxf>
      <numFmt numFmtId="171" formatCode="[h]:mm:ss;@"/>
    </dxf>
    <dxf>
      <numFmt numFmtId="171" formatCode="[h]:mm:ss;@"/>
    </dxf>
    <dxf>
      <numFmt numFmtId="171" formatCode="[h]:mm:ss;@"/>
    </dxf>
    <dxf>
      <numFmt numFmtId="1" formatCode="0"/>
      <alignment horizontal="center" vertical="bottom" textRotation="0" wrapText="0" indent="0" justifyLastLine="0" shrinkToFit="0" readingOrder="0"/>
    </dxf>
    <dxf>
      <numFmt numFmtId="173" formatCode="0.0%"/>
    </dxf>
    <dxf>
      <numFmt numFmtId="171" formatCode="[h]:mm:ss;@"/>
    </dxf>
    <dxf>
      <alignment horizontal="left" vertical="bottom" textRotation="0" wrapText="0" indent="0" justifyLastLine="0" shrinkToFit="0" readingOrder="0"/>
    </dxf>
    <dxf>
      <fill>
        <patternFill patternType="solid">
          <fgColor indexed="64"/>
          <bgColor rgb="FF002060"/>
        </patternFill>
      </fill>
    </dxf>
    <dxf>
      <alignment horizontal="center"/>
    </dxf>
    <dxf>
      <numFmt numFmtId="174" formatCode="0.0"/>
    </dxf>
    <dxf>
      <numFmt numFmtId="171" formatCode="[h]:mm:ss;@"/>
    </dxf>
    <dxf>
      <font>
        <color theme="0"/>
      </font>
      <fill>
        <patternFill>
          <bgColor rgb="FFFF0000"/>
        </patternFill>
      </fill>
    </dxf>
    <dxf>
      <font>
        <color theme="1"/>
      </font>
      <fill>
        <patternFill>
          <bgColor rgb="FFFFFF00"/>
        </patternFill>
      </fill>
    </dxf>
    <dxf>
      <font>
        <color theme="1"/>
      </font>
      <fill>
        <patternFill>
          <bgColor rgb="FF00FF00"/>
        </patternFill>
      </fill>
    </dxf>
    <dxf>
      <alignment horizontal="center"/>
    </dxf>
    <dxf>
      <numFmt numFmtId="1" formatCode="0"/>
    </dxf>
    <dxf>
      <numFmt numFmtId="171" formatCode="[h]:mm:ss;@"/>
    </dxf>
    <dxf>
      <numFmt numFmtId="171" formatCode="[h]:mm:ss;@"/>
    </dxf>
    <dxf>
      <alignment vertical="center"/>
    </dxf>
    <dxf>
      <alignment horizontal="center"/>
    </dxf>
    <dxf>
      <alignment wrapText="1"/>
    </dxf>
    <dxf>
      <numFmt numFmtId="171" formatCode="[h]:mm:ss;@"/>
    </dxf>
    <dxf>
      <numFmt numFmtId="176" formatCode="h:mm:ss\ AM/PM"/>
    </dxf>
    <dxf>
      <numFmt numFmtId="171" formatCode="[h]:mm:ss;@"/>
    </dxf>
    <dxf>
      <numFmt numFmtId="171" formatCode="[h]:mm:ss;@"/>
    </dxf>
    <dxf>
      <numFmt numFmtId="176" formatCode="h:mm:ss\ AM/PM"/>
    </dxf>
    <dxf>
      <numFmt numFmtId="176" formatCode="h:mm:ss\ AM/PM"/>
    </dxf>
    <dxf>
      <numFmt numFmtId="177" formatCode="mm/dd/yyyy"/>
    </dxf>
    <dxf>
      <numFmt numFmtId="177" formatCode="mm/dd/yyyy"/>
    </dxf>
    <dxf>
      <numFmt numFmtId="177" formatCode="mm/dd/yyyy"/>
    </dxf>
    <dxf>
      <numFmt numFmtId="177" formatCode="mm/dd/yyyy"/>
    </dxf>
    <dxf>
      <numFmt numFmtId="176" formatCode="h:mm:ss\ AM/PM"/>
    </dxf>
    <dxf>
      <numFmt numFmtId="176" formatCode="h:mm:ss\ AM/PM"/>
    </dxf>
  </dxfs>
  <tableStyles count="0" defaultTableStyle="TableStyleMedium9" defaultPivotStyle="PivotStyleLight16"/>
  <colors>
    <mruColors>
      <color rgb="FF00FFFF"/>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10" Type="http://schemas.openxmlformats.org/officeDocument/2006/relationships/pivotCacheDefinition" Target="pivotCache/pivotCacheDefinition2.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pivotSource>
    <c:name>[Copia de Hoja de Vida_Preventivo vs Correctivo 2021 V1 soporte abril.xlsx]Fallas Recurrente!PivotTable4</c:name>
    <c:fmtId val="1"/>
  </c:pivotSource>
  <c:chart>
    <c:autoTitleDeleted val="1"/>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s-CO"/>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ln w="12700" cap="rnd">
            <a:solidFill>
              <a:schemeClr val="tx1"/>
            </a:solidFill>
            <a:round/>
          </a:ln>
          <a:effectLst/>
        </c:spPr>
        <c:marker>
          <c:symbol val="diamond"/>
          <c:size val="5"/>
          <c:spPr>
            <a:solidFill>
              <a:schemeClr val="accent6">
                <a:lumMod val="75000"/>
              </a:schemeClr>
            </a:solidFill>
            <a:ln w="6350">
              <a:solidFill>
                <a:schemeClr val="accent6">
                  <a:lumMod val="75000"/>
                </a:schemeClr>
              </a:solidFill>
            </a:ln>
            <a:effectLst/>
          </c:spPr>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solidFill>
                  <a:latin typeface="+mn-lt"/>
                  <a:ea typeface="+mn-ea"/>
                  <a:cs typeface="+mn-cs"/>
                </a:defRPr>
              </a:pPr>
              <a:endParaRPr lang="es-CO"/>
            </a:p>
          </c:txPr>
          <c:dLblPos val="l"/>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pivotFmt>
    </c:pivotFmts>
    <c:plotArea>
      <c:layout>
        <c:manualLayout>
          <c:layoutTarget val="inner"/>
          <c:xMode val="edge"/>
          <c:yMode val="edge"/>
          <c:x val="0.12508393045638488"/>
          <c:y val="5.0925925925925923E-2"/>
          <c:w val="0.85590223097112861"/>
          <c:h val="0.75370370370370365"/>
        </c:manualLayout>
      </c:layout>
      <c:barChart>
        <c:barDir val="col"/>
        <c:grouping val="clustered"/>
        <c:varyColors val="0"/>
        <c:ser>
          <c:idx val="0"/>
          <c:order val="0"/>
          <c:tx>
            <c:strRef>
              <c:f>'Fallas Recurrente'!$B$5</c:f>
              <c:strCache>
                <c:ptCount val="1"/>
                <c:pt idx="0">
                  <c:v>Count of TRABAJO REALIZADO EN (AUTOPARTE)</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s-CO"/>
              </a:p>
            </c:txPr>
            <c:showLegendKey val="0"/>
            <c:showVal val="1"/>
            <c:showCatName val="0"/>
            <c:showSerName val="0"/>
            <c:showPercent val="0"/>
            <c:showBubbleSize val="0"/>
            <c:showLeaderLines val="0"/>
          </c:dLbls>
          <c:cat>
            <c:strRef>
              <c:f>'Fallas Recurrente'!$A$6:$A$23</c:f>
              <c:strCache>
                <c:ptCount val="17"/>
                <c:pt idx="0">
                  <c:v>CABINA</c:v>
                </c:pt>
                <c:pt idx="1">
                  <c:v>MOTOR</c:v>
                </c:pt>
                <c:pt idx="2">
                  <c:v>QUINTA RUEDA</c:v>
                </c:pt>
                <c:pt idx="3">
                  <c:v>AIRE TRAILER</c:v>
                </c:pt>
                <c:pt idx="4">
                  <c:v>SUSPENSION TANQUE</c:v>
                </c:pt>
                <c:pt idx="5">
                  <c:v>LUZ TRAILER</c:v>
                </c:pt>
                <c:pt idx="6">
                  <c:v>RUEDA</c:v>
                </c:pt>
                <c:pt idx="7">
                  <c:v>RUEDAS</c:v>
                </c:pt>
                <c:pt idx="8">
                  <c:v>C D</c:v>
                </c:pt>
                <c:pt idx="9">
                  <c:v>AIRE</c:v>
                </c:pt>
                <c:pt idx="10">
                  <c:v>RUEDA DIRECCION</c:v>
                </c:pt>
                <c:pt idx="11">
                  <c:v>PARTE TRASERA DEL CABEZOTE</c:v>
                </c:pt>
                <c:pt idx="12">
                  <c:v>GRASERA</c:v>
                </c:pt>
                <c:pt idx="13">
                  <c:v>SUSPENSION DELANTERA</c:v>
                </c:pt>
                <c:pt idx="14">
                  <c:v>ATRÁS DE LA CABINA</c:v>
                </c:pt>
                <c:pt idx="15">
                  <c:v>TRANSMISIONES</c:v>
                </c:pt>
                <c:pt idx="16">
                  <c:v>(en blanco)</c:v>
                </c:pt>
              </c:strCache>
            </c:strRef>
          </c:cat>
          <c:val>
            <c:numRef>
              <c:f>'Fallas Recurrente'!$B$6:$B$23</c:f>
              <c:numCache>
                <c:formatCode>General</c:formatCode>
                <c:ptCount val="17"/>
                <c:pt idx="0">
                  <c:v>42</c:v>
                </c:pt>
                <c:pt idx="1">
                  <c:v>26</c:v>
                </c:pt>
                <c:pt idx="2">
                  <c:v>3</c:v>
                </c:pt>
                <c:pt idx="3">
                  <c:v>2</c:v>
                </c:pt>
                <c:pt idx="4">
                  <c:v>2</c:v>
                </c:pt>
                <c:pt idx="5">
                  <c:v>1</c:v>
                </c:pt>
                <c:pt idx="6">
                  <c:v>1</c:v>
                </c:pt>
                <c:pt idx="7">
                  <c:v>1</c:v>
                </c:pt>
                <c:pt idx="8">
                  <c:v>1</c:v>
                </c:pt>
                <c:pt idx="9">
                  <c:v>1</c:v>
                </c:pt>
                <c:pt idx="10">
                  <c:v>1</c:v>
                </c:pt>
                <c:pt idx="11">
                  <c:v>1</c:v>
                </c:pt>
                <c:pt idx="12">
                  <c:v>1</c:v>
                </c:pt>
                <c:pt idx="13">
                  <c:v>1</c:v>
                </c:pt>
                <c:pt idx="14">
                  <c:v>1</c:v>
                </c:pt>
                <c:pt idx="15">
                  <c:v>1</c:v>
                </c:pt>
              </c:numCache>
            </c:numRef>
          </c:val>
          <c:extLst xmlns:c16r2="http://schemas.microsoft.com/office/drawing/2015/06/chart">
            <c:ext xmlns:c16="http://schemas.microsoft.com/office/drawing/2014/chart" uri="{C3380CC4-5D6E-409C-BE32-E72D297353CC}">
              <c16:uniqueId val="{00000000-AA74-4E27-92EE-A0614E7D3698}"/>
            </c:ext>
          </c:extLst>
        </c:ser>
        <c:dLbls>
          <c:showLegendKey val="0"/>
          <c:showVal val="0"/>
          <c:showCatName val="0"/>
          <c:showSerName val="0"/>
          <c:showPercent val="0"/>
          <c:showBubbleSize val="0"/>
        </c:dLbls>
        <c:gapWidth val="50"/>
        <c:overlap val="-27"/>
        <c:axId val="390368640"/>
        <c:axId val="391013504"/>
      </c:barChart>
      <c:lineChart>
        <c:grouping val="stacked"/>
        <c:varyColors val="0"/>
        <c:ser>
          <c:idx val="1"/>
          <c:order val="1"/>
          <c:tx>
            <c:strRef>
              <c:f>'Fallas Recurrente'!$C$5</c:f>
              <c:strCache>
                <c:ptCount val="1"/>
                <c:pt idx="0">
                  <c:v>Sum of Horas Mtto Reales</c:v>
                </c:pt>
              </c:strCache>
            </c:strRef>
          </c:tx>
          <c:spPr>
            <a:ln w="12700" cap="rnd">
              <a:solidFill>
                <a:schemeClr val="tx1"/>
              </a:solidFill>
              <a:round/>
            </a:ln>
            <a:effectLst/>
          </c:spPr>
          <c:marker>
            <c:symbol val="diamond"/>
            <c:size val="5"/>
            <c:spPr>
              <a:solidFill>
                <a:schemeClr val="accent6">
                  <a:lumMod val="75000"/>
                </a:schemeClr>
              </a:solidFill>
              <a:ln w="6350">
                <a:solidFill>
                  <a:schemeClr val="accent6">
                    <a:lumMod val="75000"/>
                  </a:schemeClr>
                </a:solidFill>
              </a:ln>
              <a:effectLst/>
            </c:spPr>
          </c:marker>
          <c:dLbls>
            <c:spPr>
              <a:solidFill>
                <a:schemeClr val="bg1"/>
              </a:solid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solidFill>
                    <a:latin typeface="+mn-lt"/>
                    <a:ea typeface="+mn-ea"/>
                    <a:cs typeface="+mn-cs"/>
                  </a:defRPr>
                </a:pPr>
                <a:endParaRPr lang="es-CO"/>
              </a:p>
            </c:txPr>
            <c:dLblPos val="l"/>
            <c:showLegendKey val="0"/>
            <c:showVal val="1"/>
            <c:showCatName val="0"/>
            <c:showSerName val="0"/>
            <c:showPercent val="0"/>
            <c:showBubbleSize val="0"/>
            <c:showLeaderLines val="0"/>
          </c:dLbls>
          <c:cat>
            <c:strRef>
              <c:f>'Fallas Recurrente'!$A$6:$A$23</c:f>
              <c:strCache>
                <c:ptCount val="17"/>
                <c:pt idx="0">
                  <c:v>CABINA</c:v>
                </c:pt>
                <c:pt idx="1">
                  <c:v>MOTOR</c:v>
                </c:pt>
                <c:pt idx="2">
                  <c:v>QUINTA RUEDA</c:v>
                </c:pt>
                <c:pt idx="3">
                  <c:v>AIRE TRAILER</c:v>
                </c:pt>
                <c:pt idx="4">
                  <c:v>SUSPENSION TANQUE</c:v>
                </c:pt>
                <c:pt idx="5">
                  <c:v>LUZ TRAILER</c:v>
                </c:pt>
                <c:pt idx="6">
                  <c:v>RUEDA</c:v>
                </c:pt>
                <c:pt idx="7">
                  <c:v>RUEDAS</c:v>
                </c:pt>
                <c:pt idx="8">
                  <c:v>C D</c:v>
                </c:pt>
                <c:pt idx="9">
                  <c:v>AIRE</c:v>
                </c:pt>
                <c:pt idx="10">
                  <c:v>RUEDA DIRECCION</c:v>
                </c:pt>
                <c:pt idx="11">
                  <c:v>PARTE TRASERA DEL CABEZOTE</c:v>
                </c:pt>
                <c:pt idx="12">
                  <c:v>GRASERA</c:v>
                </c:pt>
                <c:pt idx="13">
                  <c:v>SUSPENSION DELANTERA</c:v>
                </c:pt>
                <c:pt idx="14">
                  <c:v>ATRÁS DE LA CABINA</c:v>
                </c:pt>
                <c:pt idx="15">
                  <c:v>TRANSMISIONES</c:v>
                </c:pt>
                <c:pt idx="16">
                  <c:v>(en blanco)</c:v>
                </c:pt>
              </c:strCache>
            </c:strRef>
          </c:cat>
          <c:val>
            <c:numRef>
              <c:f>'Fallas Recurrente'!$C$6:$C$23</c:f>
              <c:numCache>
                <c:formatCode>General</c:formatCode>
                <c:ptCount val="17"/>
                <c:pt idx="0">
                  <c:v>2.3103935185185187</c:v>
                </c:pt>
                <c:pt idx="1">
                  <c:v>2.9784027777777773</c:v>
                </c:pt>
                <c:pt idx="2">
                  <c:v>0.1111111111111111</c:v>
                </c:pt>
                <c:pt idx="3">
                  <c:v>0.1875</c:v>
                </c:pt>
                <c:pt idx="4">
                  <c:v>2.3090277777777777</c:v>
                </c:pt>
                <c:pt idx="5">
                  <c:v>2.0833333333333332E-2</c:v>
                </c:pt>
                <c:pt idx="6">
                  <c:v>1.8749999999999999E-2</c:v>
                </c:pt>
                <c:pt idx="7">
                  <c:v>4.1666666666666664E-2</c:v>
                </c:pt>
                <c:pt idx="8">
                  <c:v>4.1666666666666664E-2</c:v>
                </c:pt>
                <c:pt idx="9">
                  <c:v>4.8611111111111112E-2</c:v>
                </c:pt>
                <c:pt idx="10">
                  <c:v>8.3333333333333329E-2</c:v>
                </c:pt>
                <c:pt idx="11">
                  <c:v>9.0277777777777776E-2</c:v>
                </c:pt>
                <c:pt idx="12">
                  <c:v>1.3888888888888888E-2</c:v>
                </c:pt>
                <c:pt idx="13">
                  <c:v>0.1875</c:v>
                </c:pt>
                <c:pt idx="14">
                  <c:v>2.5694444444444447E-2</c:v>
                </c:pt>
                <c:pt idx="15">
                  <c:v>0.3336689814814815</c:v>
                </c:pt>
                <c:pt idx="16">
                  <c:v>6.9444444444444441E-3</c:v>
                </c:pt>
              </c:numCache>
            </c:numRef>
          </c:val>
          <c:smooth val="0"/>
          <c:extLst xmlns:c16r2="http://schemas.microsoft.com/office/drawing/2015/06/chart">
            <c:ext xmlns:c16="http://schemas.microsoft.com/office/drawing/2014/chart" uri="{C3380CC4-5D6E-409C-BE32-E72D297353CC}">
              <c16:uniqueId val="{00000001-AA74-4E27-92EE-A0614E7D3698}"/>
            </c:ext>
          </c:extLst>
        </c:ser>
        <c:dLbls>
          <c:showLegendKey val="0"/>
          <c:showVal val="0"/>
          <c:showCatName val="0"/>
          <c:showSerName val="0"/>
          <c:showPercent val="0"/>
          <c:showBubbleSize val="0"/>
        </c:dLbls>
        <c:marker val="1"/>
        <c:smooth val="0"/>
        <c:axId val="391038848"/>
        <c:axId val="391015040"/>
      </c:lineChart>
      <c:catAx>
        <c:axId val="390368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s-CO"/>
          </a:p>
        </c:txPr>
        <c:crossAx val="391013504"/>
        <c:crosses val="autoZero"/>
        <c:auto val="1"/>
        <c:lblAlgn val="ctr"/>
        <c:lblOffset val="100"/>
        <c:noMultiLvlLbl val="0"/>
      </c:catAx>
      <c:valAx>
        <c:axId val="39101350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90368640"/>
        <c:crosses val="autoZero"/>
        <c:crossBetween val="between"/>
      </c:valAx>
      <c:valAx>
        <c:axId val="39101504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91038848"/>
        <c:crosses val="max"/>
        <c:crossBetween val="between"/>
      </c:valAx>
      <c:catAx>
        <c:axId val="391038848"/>
        <c:scaling>
          <c:orientation val="minMax"/>
        </c:scaling>
        <c:delete val="1"/>
        <c:axPos val="b"/>
        <c:numFmt formatCode="General" sourceLinked="1"/>
        <c:majorTickMark val="out"/>
        <c:minorTickMark val="none"/>
        <c:tickLblPos val="nextTo"/>
        <c:crossAx val="39101504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933450</xdr:colOff>
      <xdr:row>0</xdr:row>
      <xdr:rowOff>38100</xdr:rowOff>
    </xdr:from>
    <xdr:to>
      <xdr:col>1</xdr:col>
      <xdr:colOff>573232</xdr:colOff>
      <xdr:row>2</xdr:row>
      <xdr:rowOff>171450</xdr:rowOff>
    </xdr:to>
    <xdr:pic>
      <xdr:nvPicPr>
        <xdr:cNvPr id="2" name="Picture 2">
          <a:extLst>
            <a:ext uri="{FF2B5EF4-FFF2-40B4-BE49-F238E27FC236}">
              <a16:creationId xmlns=""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933450" y="38100"/>
          <a:ext cx="763732" cy="51435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113556</xdr:colOff>
      <xdr:row>1</xdr:row>
      <xdr:rowOff>91415</xdr:rowOff>
    </xdr:from>
    <xdr:to>
      <xdr:col>4</xdr:col>
      <xdr:colOff>2165390</xdr:colOff>
      <xdr:row>4</xdr:row>
      <xdr:rowOff>89133</xdr:rowOff>
    </xdr:to>
    <xdr:pic>
      <xdr:nvPicPr>
        <xdr:cNvPr id="2" name="Imagen 2" descr="CONSTRUPROYEC">
          <a:extLst>
            <a:ext uri="{FF2B5EF4-FFF2-40B4-BE49-F238E27FC236}">
              <a16:creationId xmlns="" xmlns:a16="http://schemas.microsoft.com/office/drawing/2014/main" id="{7065F487-7799-4B68-8BC5-E524AF2B86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26868" y="202746"/>
          <a:ext cx="2855892" cy="678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76200</xdr:colOff>
      <xdr:row>7</xdr:row>
      <xdr:rowOff>104775</xdr:rowOff>
    </xdr:from>
    <xdr:to>
      <xdr:col>6</xdr:col>
      <xdr:colOff>1905000</xdr:colOff>
      <xdr:row>17</xdr:row>
      <xdr:rowOff>152400</xdr:rowOff>
    </xdr:to>
    <mc:AlternateContent xmlns:mc="http://schemas.openxmlformats.org/markup-compatibility/2006" xmlns:a14="http://schemas.microsoft.com/office/drawing/2010/main">
      <mc:Choice Requires="a14">
        <xdr:graphicFrame macro="">
          <xdr:nvGraphicFramePr>
            <xdr:cNvPr id="2" name="MES 2">
              <a:extLst>
                <a:ext uri="{FF2B5EF4-FFF2-40B4-BE49-F238E27FC236}">
                  <a16:creationId xmlns="" xmlns:a16="http://schemas.microsoft.com/office/drawing/2014/main" id="{5378EB70-1B93-4E77-94DE-A6B543321453}"/>
                </a:ext>
              </a:extLst>
            </xdr:cNvPr>
            <xdr:cNvGraphicFramePr/>
          </xdr:nvGraphicFramePr>
          <xdr:xfrm>
            <a:off x="0" y="0"/>
            <a:ext cx="0" cy="0"/>
          </xdr:xfrm>
          <a:graphic>
            <a:graphicData uri="http://schemas.microsoft.com/office/drawing/2010/slicer">
              <sle:slicer xmlns:sle="http://schemas.microsoft.com/office/drawing/2010/slicer" name="MES 2"/>
            </a:graphicData>
          </a:graphic>
        </xdr:graphicFrame>
      </mc:Choice>
      <mc:Fallback xmlns="">
        <xdr:sp macro="" textlink="">
          <xdr:nvSpPr>
            <xdr:cNvPr id="0" name=""/>
            <xdr:cNvSpPr>
              <a:spLocks noTextEdit="1"/>
            </xdr:cNvSpPr>
          </xdr:nvSpPr>
          <xdr:spPr>
            <a:xfrm>
              <a:off x="10496550" y="1438275"/>
              <a:ext cx="1828800" cy="2524125"/>
            </a:xfrm>
            <a:prstGeom prst="rect">
              <a:avLst/>
            </a:prstGeom>
            <a:solidFill>
              <a:prstClr val="white"/>
            </a:solidFill>
            <a:ln w="1">
              <a:solidFill>
                <a:prstClr val="green"/>
              </a:solidFill>
            </a:ln>
          </xdr:spPr>
          <xdr:txBody>
            <a:bodyPr vertOverflow="clip" horzOverflow="clip"/>
            <a:lstStyle/>
            <a:p>
              <a:r>
                <a:rPr lang="es-MX"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257175</xdr:colOff>
      <xdr:row>3</xdr:row>
      <xdr:rowOff>28575</xdr:rowOff>
    </xdr:from>
    <xdr:to>
      <xdr:col>6</xdr:col>
      <xdr:colOff>342900</xdr:colOff>
      <xdr:row>16</xdr:row>
      <xdr:rowOff>76200</xdr:rowOff>
    </xdr:to>
    <mc:AlternateContent xmlns:mc="http://schemas.openxmlformats.org/markup-compatibility/2006" xmlns:a14="http://schemas.microsoft.com/office/drawing/2010/main">
      <mc:Choice Requires="a14">
        <xdr:graphicFrame macro="">
          <xdr:nvGraphicFramePr>
            <xdr:cNvPr id="6" name="MES">
              <a:extLst>
                <a:ext uri="{FF2B5EF4-FFF2-40B4-BE49-F238E27FC236}">
                  <a16:creationId xmlns="" xmlns:a16="http://schemas.microsoft.com/office/drawing/2014/main" id="{C2176196-CA6E-49E9-9C75-AD68DE505406}"/>
                </a:ext>
              </a:extLst>
            </xdr:cNvPr>
            <xdr:cNvGraphicFramePr/>
          </xdr:nvGraphicFramePr>
          <xdr:xfrm>
            <a:off x="0" y="0"/>
            <a:ext cx="0" cy="0"/>
          </xdr:xfrm>
          <a:graphic>
            <a:graphicData uri="http://schemas.microsoft.com/office/drawing/2010/slicer">
              <sle:slicer xmlns:sle="http://schemas.microsoft.com/office/drawing/2010/slicer" name="MES"/>
            </a:graphicData>
          </a:graphic>
        </xdr:graphicFrame>
      </mc:Choice>
      <mc:Fallback xmlns="">
        <xdr:sp macro="" textlink="">
          <xdr:nvSpPr>
            <xdr:cNvPr id="0" name=""/>
            <xdr:cNvSpPr>
              <a:spLocks noTextEdit="1"/>
            </xdr:cNvSpPr>
          </xdr:nvSpPr>
          <xdr:spPr>
            <a:xfrm>
              <a:off x="4933950" y="600075"/>
              <a:ext cx="1828800" cy="2524125"/>
            </a:xfrm>
            <a:prstGeom prst="rect">
              <a:avLst/>
            </a:prstGeom>
            <a:solidFill>
              <a:prstClr val="white"/>
            </a:solidFill>
            <a:ln w="1">
              <a:solidFill>
                <a:prstClr val="green"/>
              </a:solidFill>
            </a:ln>
          </xdr:spPr>
          <xdr:txBody>
            <a:bodyPr vertOverflow="clip" horzOverflow="clip"/>
            <a:lstStyle/>
            <a:p>
              <a:r>
                <a:rPr lang="es-MX"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142875</xdr:colOff>
      <xdr:row>3</xdr:row>
      <xdr:rowOff>19050</xdr:rowOff>
    </xdr:from>
    <xdr:to>
      <xdr:col>13</xdr:col>
      <xdr:colOff>419100</xdr:colOff>
      <xdr:row>16</xdr:row>
      <xdr:rowOff>66675</xdr:rowOff>
    </xdr:to>
    <mc:AlternateContent xmlns:mc="http://schemas.openxmlformats.org/markup-compatibility/2006" xmlns:a14="http://schemas.microsoft.com/office/drawing/2010/main">
      <mc:Choice Requires="a14">
        <xdr:graphicFrame macro="">
          <xdr:nvGraphicFramePr>
            <xdr:cNvPr id="7" name="MES 1">
              <a:extLst>
                <a:ext uri="{FF2B5EF4-FFF2-40B4-BE49-F238E27FC236}">
                  <a16:creationId xmlns="" xmlns:a16="http://schemas.microsoft.com/office/drawing/2014/main" id="{CFF944CB-CD8E-4EDD-AC3A-97FBB30C7FE3}"/>
                </a:ext>
              </a:extLst>
            </xdr:cNvPr>
            <xdr:cNvGraphicFramePr/>
          </xdr:nvGraphicFramePr>
          <xdr:xfrm>
            <a:off x="0" y="0"/>
            <a:ext cx="0" cy="0"/>
          </xdr:xfrm>
          <a:graphic>
            <a:graphicData uri="http://schemas.microsoft.com/office/drawing/2010/slicer">
              <sle:slicer xmlns:sle="http://schemas.microsoft.com/office/drawing/2010/slicer" name="MES 1"/>
            </a:graphicData>
          </a:graphic>
        </xdr:graphicFrame>
      </mc:Choice>
      <mc:Fallback xmlns="">
        <xdr:sp macro="" textlink="">
          <xdr:nvSpPr>
            <xdr:cNvPr id="0" name=""/>
            <xdr:cNvSpPr>
              <a:spLocks noTextEdit="1"/>
            </xdr:cNvSpPr>
          </xdr:nvSpPr>
          <xdr:spPr>
            <a:xfrm>
              <a:off x="11887200" y="590550"/>
              <a:ext cx="1828800" cy="2524125"/>
            </a:xfrm>
            <a:prstGeom prst="rect">
              <a:avLst/>
            </a:prstGeom>
            <a:solidFill>
              <a:prstClr val="white"/>
            </a:solidFill>
            <a:ln w="1">
              <a:solidFill>
                <a:prstClr val="green"/>
              </a:solidFill>
            </a:ln>
          </xdr:spPr>
          <xdr:txBody>
            <a:bodyPr vertOverflow="clip" horzOverflow="clip"/>
            <a:lstStyle/>
            <a:p>
              <a:r>
                <a:rPr lang="es-MX"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425450</xdr:colOff>
      <xdr:row>0</xdr:row>
      <xdr:rowOff>69850</xdr:rowOff>
    </xdr:from>
    <xdr:to>
      <xdr:col>15</xdr:col>
      <xdr:colOff>434975</xdr:colOff>
      <xdr:row>13</xdr:row>
      <xdr:rowOff>130175</xdr:rowOff>
    </xdr:to>
    <mc:AlternateContent xmlns:mc="http://schemas.openxmlformats.org/markup-compatibility/2006" xmlns:a14="http://schemas.microsoft.com/office/drawing/2010/main">
      <mc:Choice Requires="a14">
        <xdr:graphicFrame macro="">
          <xdr:nvGraphicFramePr>
            <xdr:cNvPr id="2" name="TIPO DE REPARACION">
              <a:extLst>
                <a:ext uri="{FF2B5EF4-FFF2-40B4-BE49-F238E27FC236}">
                  <a16:creationId xmlns="" xmlns:a16="http://schemas.microsoft.com/office/drawing/2014/main" id="{17E9161F-4FA3-4323-8508-DF78EF3C58AA}"/>
                </a:ext>
              </a:extLst>
            </xdr:cNvPr>
            <xdr:cNvGraphicFramePr/>
          </xdr:nvGraphicFramePr>
          <xdr:xfrm>
            <a:off x="0" y="0"/>
            <a:ext cx="0" cy="0"/>
          </xdr:xfrm>
          <a:graphic>
            <a:graphicData uri="http://schemas.microsoft.com/office/drawing/2010/slicer">
              <sle:slicer xmlns:sle="http://schemas.microsoft.com/office/drawing/2010/slicer" name="TIPO DE REPARACION"/>
            </a:graphicData>
          </a:graphic>
        </xdr:graphicFrame>
      </mc:Choice>
      <mc:Fallback xmlns="">
        <xdr:sp macro="" textlink="">
          <xdr:nvSpPr>
            <xdr:cNvPr id="0" name=""/>
            <xdr:cNvSpPr>
              <a:spLocks noTextEdit="1"/>
            </xdr:cNvSpPr>
          </xdr:nvSpPr>
          <xdr:spPr>
            <a:xfrm>
              <a:off x="13512800" y="69850"/>
              <a:ext cx="1838325" cy="2536825"/>
            </a:xfrm>
            <a:prstGeom prst="rect">
              <a:avLst/>
            </a:prstGeom>
            <a:solidFill>
              <a:prstClr val="white"/>
            </a:solidFill>
            <a:ln w="1">
              <a:solidFill>
                <a:prstClr val="green"/>
              </a:solidFill>
            </a:ln>
          </xdr:spPr>
          <xdr:txBody>
            <a:bodyPr vertOverflow="clip" horzOverflow="clip"/>
            <a:lstStyle/>
            <a:p>
              <a:r>
                <a:rPr lang="es-MX"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581025</xdr:colOff>
      <xdr:row>0</xdr:row>
      <xdr:rowOff>57150</xdr:rowOff>
    </xdr:from>
    <xdr:to>
      <xdr:col>18</xdr:col>
      <xdr:colOff>587375</xdr:colOff>
      <xdr:row>13</xdr:row>
      <xdr:rowOff>111125</xdr:rowOff>
    </xdr:to>
    <mc:AlternateContent xmlns:mc="http://schemas.openxmlformats.org/markup-compatibility/2006" xmlns:a14="http://schemas.microsoft.com/office/drawing/2010/main">
      <mc:Choice Requires="a14">
        <xdr:graphicFrame macro="">
          <xdr:nvGraphicFramePr>
            <xdr:cNvPr id="3" name="SEM MTTO">
              <a:extLst>
                <a:ext uri="{FF2B5EF4-FFF2-40B4-BE49-F238E27FC236}">
                  <a16:creationId xmlns="" xmlns:a16="http://schemas.microsoft.com/office/drawing/2014/main" id="{A4EA5BE7-448A-4E6B-902C-C38407E6945A}"/>
                </a:ext>
              </a:extLst>
            </xdr:cNvPr>
            <xdr:cNvGraphicFramePr/>
          </xdr:nvGraphicFramePr>
          <xdr:xfrm>
            <a:off x="0" y="0"/>
            <a:ext cx="0" cy="0"/>
          </xdr:xfrm>
          <a:graphic>
            <a:graphicData uri="http://schemas.microsoft.com/office/drawing/2010/slicer">
              <sle:slicer xmlns:sle="http://schemas.microsoft.com/office/drawing/2010/slicer" name="SEM MTTO"/>
            </a:graphicData>
          </a:graphic>
        </xdr:graphicFrame>
      </mc:Choice>
      <mc:Fallback xmlns="">
        <xdr:sp macro="" textlink="">
          <xdr:nvSpPr>
            <xdr:cNvPr id="0" name=""/>
            <xdr:cNvSpPr>
              <a:spLocks noTextEdit="1"/>
            </xdr:cNvSpPr>
          </xdr:nvSpPr>
          <xdr:spPr>
            <a:xfrm>
              <a:off x="15497175" y="57150"/>
              <a:ext cx="1835150" cy="2530475"/>
            </a:xfrm>
            <a:prstGeom prst="rect">
              <a:avLst/>
            </a:prstGeom>
            <a:solidFill>
              <a:prstClr val="white"/>
            </a:solidFill>
            <a:ln w="1">
              <a:solidFill>
                <a:prstClr val="green"/>
              </a:solidFill>
            </a:ln>
          </xdr:spPr>
          <xdr:txBody>
            <a:bodyPr vertOverflow="clip" horzOverflow="clip"/>
            <a:lstStyle/>
            <a:p>
              <a:r>
                <a:rPr lang="es-MX"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309562</xdr:colOff>
      <xdr:row>2</xdr:row>
      <xdr:rowOff>157162</xdr:rowOff>
    </xdr:from>
    <xdr:to>
      <xdr:col>13</xdr:col>
      <xdr:colOff>514350</xdr:colOff>
      <xdr:row>17</xdr:row>
      <xdr:rowOff>42862</xdr:rowOff>
    </xdr:to>
    <xdr:graphicFrame macro="">
      <xdr:nvGraphicFramePr>
        <xdr:cNvPr id="3" name="Chart 2">
          <a:extLst>
            <a:ext uri="{FF2B5EF4-FFF2-40B4-BE49-F238E27FC236}">
              <a16:creationId xmlns="" xmlns:a16="http://schemas.microsoft.com/office/drawing/2014/main" id="{4A268192-CD97-4779-8790-DC6A09FC64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Roberto Adrian Urrutia Morales" refreshedDate="44326.378441666668" createdVersion="6" refreshedVersion="6" minRefreshableVersion="3" recordCount="623">
  <cacheSource type="worksheet">
    <worksheetSource ref="B7:AD1048576" sheet="HOJA DE VIDA MODIFICADA"/>
  </cacheSource>
  <cacheFields count="29">
    <cacheField name="PLACA" numFmtId="0">
      <sharedItems containsBlank="1"/>
    </cacheField>
    <cacheField name="#OT" numFmtId="0">
      <sharedItems containsBlank="1" containsMixedTypes="1" containsNumber="1" containsInteger="1" minValue="1" maxValue="242"/>
    </cacheField>
    <cacheField name="Validación" numFmtId="0">
      <sharedItems containsString="0" containsBlank="1" containsNumber="1" containsInteger="1" minValue="0" maxValue="1" count="3">
        <n v="1"/>
        <n v="0"/>
        <m/>
      </sharedItems>
    </cacheField>
    <cacheField name="ACTIVIDAD O TRABAJO REALIZADO" numFmtId="0">
      <sharedItems containsBlank="1" longText="1"/>
    </cacheField>
    <cacheField name="TRABAJO REALIZADO EN (AUTOPARTE)" numFmtId="0">
      <sharedItems containsBlank="1"/>
    </cacheField>
    <cacheField name="HORA INGRESO" numFmtId="0">
      <sharedItems containsNonDate="0" containsDate="1" containsString="0" containsBlank="1" minDate="1899-12-30T02:20:00" maxDate="1899-12-30T17:00:00"/>
    </cacheField>
    <cacheField name="HORA SALIDA" numFmtId="0">
      <sharedItems containsNonDate="0" containsDate="1" containsString="0" containsBlank="1" minDate="1899-12-30T03:15:00" maxDate="1899-12-30T20:00:00"/>
    </cacheField>
    <cacheField name="FECHA(D/M/A)_x000a_ENTRADA TALLER" numFmtId="0">
      <sharedItems containsNonDate="0" containsDate="1" containsString="0" containsBlank="1" minDate="2021-03-29T00:00:00" maxDate="2021-05-09T00:00:00"/>
    </cacheField>
    <cacheField name="FECHA(D/M/A)_x000a_SALIDA TALLER" numFmtId="0">
      <sharedItems containsDate="1" containsBlank="1" containsMixedTypes="1" minDate="2021-03-29T00:00:00" maxDate="2021-05-11T00:00:00" count="35">
        <d v="2021-03-29T00:00:00"/>
        <d v="2021-03-31T00:00:00"/>
        <d v="2021-03-30T00:00:00"/>
        <d v="2021-04-05T00:00:00"/>
        <s v="AUN NO TERMINAN"/>
        <d v="2021-04-03T00:00:00"/>
        <m/>
        <d v="2021-04-07T00:00:00"/>
        <d v="2021-04-06T00:00:00"/>
        <d v="2021-04-09T00:00:00"/>
        <d v="2021-04-08T00:00:00"/>
        <d v="2021-04-10T00:00:00"/>
        <d v="2021-04-16T00:00:00"/>
        <d v="2021-04-12T00:00:00"/>
        <d v="2021-04-13T00:00:00"/>
        <d v="2021-04-14T00:00:00"/>
        <d v="2021-04-15T00:00:00"/>
        <d v="2021-04-20T00:00:00"/>
        <d v="2021-04-19T00:00:00"/>
        <d v="2021-04-17T00:00:00"/>
        <d v="2021-04-21T00:00:00"/>
        <d v="2021-04-24T00:00:00"/>
        <d v="2021-04-27T00:00:00"/>
        <d v="2021-04-26T00:00:00"/>
        <d v="2021-05-04T00:00:00"/>
        <d v="2021-04-28T00:00:00"/>
        <d v="2021-04-30T00:00:00"/>
        <d v="2021-04-29T00:00:00"/>
        <d v="2021-05-05T00:00:00"/>
        <d v="2021-05-03T00:00:00"/>
        <d v="2021-05-06T00:00:00"/>
        <d v="2021-05-07T00:00:00"/>
        <d v="2021-05-08T00:00:00"/>
        <d v="2021-05-01T00:00:00"/>
        <d v="2021-05-10T00:00:00"/>
      </sharedItems>
    </cacheField>
    <cacheField name="FECHA INICIO" numFmtId="0">
      <sharedItems containsNonDate="0" containsDate="1" containsString="0" containsBlank="1" minDate="2021-04-05T00:00:00" maxDate="2021-05-09T00:00:00"/>
    </cacheField>
    <cacheField name="FECHA FIN" numFmtId="0">
      <sharedItems containsNonDate="0" containsDate="1" containsString="0" containsBlank="1" minDate="2021-04-05T00:00:00" maxDate="2021-05-11T00:00:00"/>
    </cacheField>
    <cacheField name="HORA INICIO" numFmtId="0">
      <sharedItems containsNonDate="0" containsDate="1" containsString="0" containsBlank="1" minDate="1899-12-30T02:20:00" maxDate="1899-12-30T17:40:00"/>
    </cacheField>
    <cacheField name="HORA FIN" numFmtId="0">
      <sharedItems containsNonDate="0" containsDate="1" containsString="0" containsBlank="1" minDate="1899-12-30T03:00:00" maxDate="1899-12-30T20:00:00"/>
    </cacheField>
    <cacheField name="TRABAJO REALIZADO POR" numFmtId="0">
      <sharedItems containsBlank="1"/>
    </cacheField>
    <cacheField name="OPERADOR ENCARGADO" numFmtId="0">
      <sharedItems containsBlank="1"/>
    </cacheField>
    <cacheField name="TIPO DE REPARACION" numFmtId="0">
      <sharedItems containsBlank="1" count="5">
        <s v="CORRECTIVO"/>
        <s v="PREVENTIVO"/>
        <m/>
        <s v="MECANICA DE PATIO"/>
        <s v="PREVENTIVO " u="1"/>
      </sharedItems>
    </cacheField>
    <cacheField name="CLASIFICACIÓN" numFmtId="0">
      <sharedItems containsBlank="1"/>
    </cacheField>
    <cacheField name="INTERNO / EXTERNO" numFmtId="0">
      <sharedItems containsBlank="1"/>
    </cacheField>
    <cacheField name="TIPO DE CARGA" numFmtId="0">
      <sharedItems containsBlank="1" count="14">
        <s v="CONTENEDORES"/>
        <s v="SECA"/>
        <s v="LIQUIDA"/>
        <s v="B100"/>
        <s v="BARRANCABERMEJA"/>
        <s v="VOLQUETA"/>
        <m/>
        <s v="CAMIONSITO"/>
        <s v="B101" u="1"/>
        <s v="LIQUIDA " u="1"/>
        <s v="LIQUIDO" u="1"/>
        <s v="EXTERNO" u="1"/>
        <s v="VOLQUETAS" u="1"/>
        <s v="B102" u="1"/>
      </sharedItems>
    </cacheField>
    <cacheField name="DIAS EN TALLER" numFmtId="0">
      <sharedItems containsBlank="1" containsMixedTypes="1" containsNumber="1" containsInteger="1" minValue="-44323" maxValue="8"/>
    </cacheField>
    <cacheField name="Clasifica para tiempos" numFmtId="0">
      <sharedItems containsString="0" containsBlank="1" containsNumber="1" containsInteger="1" minValue="0" maxValue="1"/>
    </cacheField>
    <cacheField name="Horas Mtto Total" numFmtId="0">
      <sharedItems containsNonDate="0" containsDate="1" containsString="0" containsBlank="1" minDate="1899-12-30T00:00:00" maxDate="1900-01-02T01:59:48"/>
    </cacheField>
    <cacheField name="Horas Disponibilidad" numFmtId="0">
      <sharedItems containsDate="1" containsString="0" containsBlank="1" containsMixedTypes="1" minDate="1899-12-30T00:00:00" maxDate="1900-01-03T22:56:38" count="211">
        <d v="1899-12-30T02:30:00"/>
        <d v="1899-12-30T06:41:00"/>
        <d v="1899-12-30T08:21:00"/>
        <d v="1899-12-30T03:00:00"/>
        <d v="1899-12-30T05:30:00"/>
        <d v="1899-12-30T05:21:00"/>
        <d v="1899-12-30T01:30:00"/>
        <d v="1899-12-30T00:30:00"/>
        <d v="1899-12-31T10:59:31"/>
        <d v="1899-12-30T02:00:00"/>
        <d v="1899-12-30T13:00:58"/>
        <d v="1899-12-30T01:00:00"/>
        <d v="1899-12-30T03:30:00"/>
        <d v="1899-12-30T04:00:00"/>
        <d v="1899-12-30T06:10:58"/>
        <d v="1899-12-30T00:20:00"/>
        <d v="1899-12-30T06:00:00"/>
        <d v="1899-12-30T00:00:00"/>
        <d v="1900-01-02T19:57:36"/>
        <d v="1899-12-30T19:00:58"/>
        <d v="1899-12-30T00:10:00"/>
        <d v="1899-12-30T00:45:00"/>
        <d v="1899-12-30T00:15:00"/>
        <d v="1899-12-30T10:00:00"/>
        <d v="1899-12-31T15:16:02"/>
        <d v="1899-12-31T13:48:31"/>
        <d v="1900-01-01T15:18:33"/>
        <d v="1899-12-30T07:05:00"/>
        <d v="1899-12-30T06:30:00"/>
        <d v="1899-12-30T19:10:58"/>
        <d v="1899-12-30T06:58:00"/>
        <d v="1899-12-30T01:40:00"/>
        <d v="1899-12-30T02:15:00"/>
        <d v="1899-12-30T02:35:00"/>
        <d v="1899-12-30T04:13:00"/>
        <d v="1899-12-30T00:25:00"/>
        <d v="1899-12-30T00:35:00"/>
        <d v="1899-12-31T16:29:02"/>
        <d v="1899-12-30T13:23:58"/>
        <d v="1899-12-30T03:15:00"/>
        <d v="1899-12-30T04:55:00"/>
        <d v="1899-12-30T13:30:58"/>
        <d v="1899-12-31T04:00:31"/>
        <d v="1900-01-03T22:56:38"/>
        <d v="1899-12-30T05:00:00"/>
        <d v="1899-12-31T05:06:31"/>
        <d v="1899-12-30T00:28:00"/>
        <d v="1899-12-31T13:29:31"/>
        <d v="1899-12-30T07:30:00"/>
        <d v="1899-12-30T04:20:00"/>
        <d v="1899-12-30T11:25:58"/>
        <d v="1899-12-30T17:45:58"/>
        <d v="1899-12-30T02:16:00"/>
        <d v="1899-12-30T01:20:00"/>
        <d v="1899-12-30T08:15:00"/>
        <d v="1899-12-30T06:10:00"/>
        <d v="1899-12-31T00:30:00"/>
        <d v="1899-12-31T11:59:31"/>
        <d v="1899-12-30T04:53:00"/>
        <d v="1899-12-30T00:05:00"/>
        <d v="1899-12-31T01:00:00"/>
        <d v="1899-12-30T00:42:00"/>
        <d v="1899-12-30T02:18:00"/>
        <d v="1899-12-31T06:29:31"/>
        <d v="1899-12-30T07:00:00"/>
        <d v="1899-12-30T03:45:00"/>
        <d v="1900-01-01T14:18:33"/>
        <d v="1899-12-31T22:44:02"/>
        <d v="1899-12-30T11:06:58"/>
        <d v="1899-12-30T13:24:58"/>
        <d v="1899-12-30T00:40:00"/>
        <d v="1899-12-30T01:15:00"/>
        <d v="1899-12-30T04:30:00"/>
        <d v="1899-12-30T00:50:00"/>
        <d v="1899-12-31T13:45:31"/>
        <d v="1899-12-30T06:51:00"/>
        <d v="1899-12-30T01:10:00"/>
        <d v="1899-12-30T00:47:00"/>
        <d v="1899-12-31T12:08:31"/>
        <d v="1900-01-02T02:38:05"/>
        <d v="1899-12-30T01:45:00"/>
        <d v="1899-12-30T14:50:58"/>
        <d v="1899-12-30T01:05:00"/>
        <d v="1899-12-30T07:55:58"/>
        <d v="1899-12-31T14:55:31"/>
        <d v="1899-12-30T17:30:00"/>
        <d v="1899-12-30T17:30:58"/>
        <n v="-0.24652777777777785"/>
        <d v="1899-12-31T05:00:00"/>
        <d v="1899-12-30T17:31:58"/>
        <d v="1899-12-30T08:35:58"/>
        <d v="1899-12-31T00:35:00"/>
        <d v="1899-12-30T03:14:00"/>
        <d v="1899-12-30T11:46:00"/>
        <d v="1899-12-30T00:58:00"/>
        <d v="1899-12-30T00:38:00"/>
        <d v="1899-12-30T00:17:00"/>
        <d v="1899-12-30T04:12:00"/>
        <d v="1899-12-30T04:10:00"/>
        <d v="1900-01-03T19:31:38"/>
        <m/>
        <d v="1899-12-30T04:25:00"/>
        <d v="1899-12-30T02:55:00"/>
        <d v="1899-12-30T03:05:00"/>
        <d v="1899-12-30T01:50:00"/>
        <d v="1899-12-31T01:45:00"/>
        <d v="1899-12-30T07:50:00"/>
        <d v="1899-12-31T21:24:02"/>
        <d v="1899-12-31T01:19:31"/>
        <d v="1899-12-30T03:20:00"/>
        <d v="1899-12-30T02:20:00"/>
        <d v="1899-12-30T13:50:58"/>
        <d v="1899-12-30T12:50:58"/>
        <d v="1899-12-30T07:45:00"/>
        <d v="1899-12-30T06:24:00"/>
        <d v="1899-12-30T18:30:00"/>
        <d v="1899-12-30T19:30:58"/>
        <d v="1899-12-31T11:49:31"/>
        <d v="1899-12-30T17:49:58"/>
        <d v="1899-12-31T08:04:31"/>
        <d v="1899-12-31T06:04:31"/>
        <d v="1899-12-31T01:49:31"/>
        <d v="1899-12-31T05:49:31"/>
        <d v="1900-01-02T23:37:07"/>
        <d v="1899-12-30T02:10:00"/>
        <d v="1899-12-30T09:00:00"/>
        <d v="1899-12-30T07:30:58"/>
        <d v="1900-01-02T16:47:36"/>
        <d v="1899-12-30T05:45:00"/>
        <d v="1899-12-30T17:44:58"/>
        <d v="1899-12-30T12:40:58"/>
        <d v="1900-01-01T23:43:05"/>
        <d v="1899-12-30T05:50:00"/>
        <d v="1899-12-30T08:00:00"/>
        <d v="1899-12-30T07:33:00"/>
        <d v="1899-12-30T02:45:00"/>
        <d v="1899-12-30T03:50:00"/>
        <d v="1899-12-30T00:41:00"/>
        <d v="1899-12-30T01:02:00"/>
        <d v="1899-12-30T02:08:00"/>
        <d v="1899-12-30T17:10:58"/>
        <d v="1900-01-01T01:39:02"/>
        <d v="1900-01-01T04:38:33"/>
        <d v="1900-01-01T20:58:05"/>
        <d v="1899-12-31T19:29:02"/>
        <d v="1899-12-30T05:15:00"/>
        <d v="1899-12-30T05:20:00"/>
        <d v="1899-12-30T12:12:58"/>
        <d v="1899-12-31T22:59:02"/>
        <d v="1899-12-30T05:00:58"/>
        <d v="1899-12-30T16:45:00"/>
        <d v="1899-12-31T07:11:31"/>
        <d v="1899-12-30T07:44:00"/>
        <d v="1899-12-30T01:06:00"/>
        <d v="1899-12-31T00:59:31"/>
        <d v="1899-12-30T00:22:00"/>
        <d v="1899-12-30T02:50:58"/>
        <d v="1899-12-30T01:25:00"/>
        <d v="1899-12-31T02:00:00"/>
        <d v="1900-01-02T16:57:36"/>
        <d v="1899-12-30T01:31:00"/>
        <d v="1899-12-30T01:19:00"/>
        <d v="1899-12-30T06:05:29" u="1"/>
        <d v="1899-12-30T16:20:00" u="1"/>
        <d v="1899-12-30T05:10:29" u="1"/>
        <d v="1899-12-30T09:00:29" u="1"/>
        <d v="1899-12-30T03:53:29" u="1"/>
        <d v="1899-12-31T04:30:17" u="1"/>
        <d v="1899-12-30T03:20:29" u="1"/>
        <d v="1899-12-31T00:00:23" u="1"/>
        <d v="1899-12-30T07:15:29" u="1"/>
        <d v="1899-12-30T05:58:29" u="1"/>
        <d v="1899-12-30T04:30:29" u="1"/>
        <d v="1899-12-30T05:30:29" u="1"/>
        <d v="1899-12-30T06:30:29" u="1"/>
        <d v="1899-12-31T03:17:17" u="1"/>
        <d v="1899-12-31T07:00:23" u="1"/>
        <d v="1899-12-31T15:29:31" u="1"/>
        <d v="1899-12-31T21:50:12" u="1"/>
        <d v="1899-12-31T10:00:00" u="1"/>
        <d v="1899-12-30T03:55:29" u="1"/>
        <d v="1899-12-31T11:00:00" u="1"/>
        <d v="1899-12-31T02:30:00" u="1"/>
        <d v="1899-12-31T04:30:23" u="1"/>
        <d v="1899-12-31T14:16:31" u="1"/>
        <d v="1899-12-30T03:25:58" u="1"/>
        <d v="1899-12-31T05:30:23" u="1"/>
        <d v="1900-01-01T14:19:02" u="1"/>
        <d v="1899-12-31T05:30:00" u="1"/>
        <d v="1899-12-30T22:37:23" u="1"/>
        <d v="1899-12-31T04:07:00" u="1"/>
        <d v="1899-12-31T12:30:00" u="1"/>
        <d v="1900-01-03T21:57:07" u="1"/>
        <d v="1900-01-02T18:58:05" u="1"/>
        <d v="1899-12-30T04:21:29" u="1"/>
        <d v="1899-12-31T07:19:23" u="1"/>
        <d v="1899-12-30T07:21:29" u="1"/>
        <d v="1899-12-30T21:31:23" u="1"/>
        <d v="1899-12-31T03:01:00" u="1"/>
        <d v="1899-12-30T05:41:29" u="1"/>
        <d v="1899-12-30T12:00:00" u="1"/>
        <d v="1899-12-30T16:28:00" u="1"/>
        <d v="1900-01-01T15:30:00" u="1"/>
        <d v="1899-12-30T17:00:00" u="1"/>
        <d v="1899-12-30T03:00:29" u="1"/>
        <d v="1899-12-31T12:49:00" u="1"/>
        <d v="1899-12-30T04:00:29" u="1"/>
        <d v="1899-12-30T05:00:29" u="1"/>
        <d v="1899-12-30T06:00:29" u="1"/>
        <d v="1899-12-30T16:15:00" u="1"/>
        <d v="1899-12-30T22:00:00" u="1"/>
      </sharedItems>
    </cacheField>
    <cacheField name="Cumplimiento a ANS" numFmtId="0">
      <sharedItems containsBlank="1" containsMixedTypes="1" containsNumber="1" containsInteger="1" minValue="0" maxValue="1"/>
    </cacheField>
    <cacheField name="Tiempo NO Programación x Mtto" numFmtId="0">
      <sharedItems containsNonDate="0" containsDate="1" containsString="0" containsBlank="1" minDate="1899-12-30T00:00:00" maxDate="1899-12-31T00:00:00"/>
    </cacheField>
    <cacheField name="Horas Disponibilidad x Mtto" numFmtId="0">
      <sharedItems containsDate="1" containsString="0" containsBlank="1" containsMixedTypes="1" minDate="1899-12-30T00:00:00" maxDate="1900-01-03T23:31:38"/>
    </cacheField>
    <cacheField name="MES" numFmtId="0">
      <sharedItems containsBlank="1" containsMixedTypes="1" containsNumber="1" containsInteger="1" minValue="1" maxValue="5" count="6">
        <n v="3"/>
        <n v="4"/>
        <e v="#VALUE!"/>
        <n v="1"/>
        <n v="5"/>
        <m/>
      </sharedItems>
    </cacheField>
    <cacheField name="SEM" numFmtId="0">
      <sharedItems containsBlank="1" containsMixedTypes="1" containsNumber="1" containsInteger="1" minValue="1" maxValue="52" count="10">
        <n v="13"/>
        <n v="14"/>
        <e v="#VALUE!"/>
        <n v="52"/>
        <n v="15"/>
        <n v="16"/>
        <n v="17"/>
        <n v="18"/>
        <m/>
        <n v="1" u="1"/>
      </sharedItems>
    </cacheField>
    <cacheField name="MES-SEM" numFmtId="0">
      <sharedItems containsBlank="1"/>
    </cacheField>
  </cacheFields>
  <extLst>
    <ext xmlns:x14="http://schemas.microsoft.com/office/spreadsheetml/2009/9/main" uri="{725AE2AE-9491-48be-B2B4-4EB974FC3084}">
      <x14:pivotCacheDefinition pivotCacheId="1318108231"/>
    </ext>
  </extLst>
</pivotCacheDefinition>
</file>

<file path=xl/pivotCache/pivotCacheDefinition2.xml><?xml version="1.0" encoding="utf-8"?>
<pivotCacheDefinition xmlns="http://schemas.openxmlformats.org/spreadsheetml/2006/main" xmlns:r="http://schemas.openxmlformats.org/officeDocument/2006/relationships" r:id="rId1" refreshedBy="Roberto Adrian Urrutia Morales" refreshedDate="44326.40083460648" createdVersion="6" refreshedVersion="6" minRefreshableVersion="3" recordCount="623">
  <cacheSource type="worksheet">
    <worksheetSource ref="B7:AH1048576" sheet="HOJA DE VIDA MODIFICADA"/>
  </cacheSource>
  <cacheFields count="34">
    <cacheField name="PLACA" numFmtId="0">
      <sharedItems containsBlank="1"/>
    </cacheField>
    <cacheField name="#OT" numFmtId="0">
      <sharedItems containsBlank="1" containsMixedTypes="1" containsNumber="1" containsInteger="1" minValue="1" maxValue="242"/>
    </cacheField>
    <cacheField name="Validación" numFmtId="0">
      <sharedItems containsString="0" containsBlank="1" containsNumber="1" containsInteger="1" minValue="0" maxValue="1" count="3">
        <n v="1"/>
        <n v="0"/>
        <m/>
      </sharedItems>
    </cacheField>
    <cacheField name="ACTIVIDAD O TRABAJO REALIZADO" numFmtId="0">
      <sharedItems containsBlank="1" longText="1"/>
    </cacheField>
    <cacheField name="TRABAJO REALIZADO EN (AUTOPARTE)" numFmtId="0">
      <sharedItems containsBlank="1" count="37">
        <m/>
        <s v="CABINA"/>
        <s v="SUSPENSION TRASERA"/>
        <s v="MOTOR"/>
        <s v="TRANSMISIONES"/>
        <s v="QUINTA RUEDA"/>
        <s v="GRASERA"/>
        <s v="REFRIGERACION"/>
        <s v="TORNAMEZA"/>
        <s v="SUSPENSION TANQUE"/>
        <s v="CONTROL"/>
        <s v="AIRE CABEZOTE"/>
        <s v="VEHICULO EN GENERAL"/>
        <s v="RUEDAS"/>
        <s v="MOTOR_x000a_SUSPENSION CABEZOTE"/>
        <s v="SOPORTE VOLCO"/>
        <s v="COMPUERTA"/>
        <s v="SUSPENSION"/>
        <s v="AIRE TANQUE"/>
        <s v="AIRE TRAILER"/>
        <s v="SUSPENSION CABINA"/>
        <s v="SUSPENSION DELANTERA"/>
        <s v="RUEDA"/>
        <s v="AIRE"/>
        <s v="TANQUE ACPM"/>
        <s v="ATRÁS TRAILER"/>
        <s v="CHASIS TRAILER"/>
        <s v="LUCES TRAILER"/>
        <s v="TANQUE"/>
        <s v="LUZ TRAILER"/>
        <s v="PARTE TRASERA DEL CABEZOTE"/>
        <s v="SUSPENSION TRAILER"/>
        <s v="DIRECCION"/>
        <s v="RUEDAS "/>
        <s v="C D"/>
        <s v="RUEDA DIRECCION"/>
        <s v="ATRÁS DE LA CABINA"/>
      </sharedItems>
    </cacheField>
    <cacheField name="HORA INGRESO" numFmtId="0">
      <sharedItems containsNonDate="0" containsDate="1" containsString="0" containsBlank="1" minDate="1899-12-30T02:20:00" maxDate="1899-12-30T17:00:00"/>
    </cacheField>
    <cacheField name="HORA SALIDA" numFmtId="0">
      <sharedItems containsNonDate="0" containsDate="1" containsString="0" containsBlank="1" minDate="1899-12-30T03:15:00" maxDate="1899-12-30T20:00:00"/>
    </cacheField>
    <cacheField name="FECHA(D/M/A)_x000a_ENTRADA TALLER" numFmtId="0">
      <sharedItems containsNonDate="0" containsDate="1" containsString="0" containsBlank="1" minDate="2021-03-29T00:00:00" maxDate="2021-05-09T00:00:00"/>
    </cacheField>
    <cacheField name="FECHA(D/M/A)_x000a_SALIDA TALLER" numFmtId="0">
      <sharedItems containsDate="1" containsBlank="1" containsMixedTypes="1" minDate="2021-03-29T00:00:00" maxDate="2021-05-11T00:00:00" count="35">
        <d v="2021-03-29T00:00:00"/>
        <d v="2021-03-31T00:00:00"/>
        <d v="2021-03-30T00:00:00"/>
        <d v="2021-04-05T00:00:00"/>
        <s v="AUN NO TERMINAN"/>
        <d v="2021-04-03T00:00:00"/>
        <m/>
        <d v="2021-04-07T00:00:00"/>
        <d v="2021-04-06T00:00:00"/>
        <d v="2021-04-09T00:00:00"/>
        <d v="2021-04-08T00:00:00"/>
        <d v="2021-04-10T00:00:00"/>
        <d v="2021-04-16T00:00:00"/>
        <d v="2021-04-12T00:00:00"/>
        <d v="2021-04-13T00:00:00"/>
        <d v="2021-04-14T00:00:00"/>
        <d v="2021-04-15T00:00:00"/>
        <d v="2021-04-20T00:00:00"/>
        <d v="2021-04-19T00:00:00"/>
        <d v="2021-04-17T00:00:00"/>
        <d v="2021-04-21T00:00:00"/>
        <d v="2021-04-24T00:00:00"/>
        <d v="2021-04-27T00:00:00"/>
        <d v="2021-04-26T00:00:00"/>
        <d v="2021-05-04T00:00:00"/>
        <d v="2021-04-28T00:00:00"/>
        <d v="2021-04-30T00:00:00"/>
        <d v="2021-04-29T00:00:00"/>
        <d v="2021-05-05T00:00:00"/>
        <d v="2021-05-03T00:00:00"/>
        <d v="2021-05-06T00:00:00"/>
        <d v="2021-05-07T00:00:00"/>
        <d v="2021-05-08T00:00:00"/>
        <d v="2021-05-01T00:00:00"/>
        <d v="2021-05-10T00:00:00"/>
      </sharedItems>
    </cacheField>
    <cacheField name="FECHA INICIO" numFmtId="0">
      <sharedItems containsNonDate="0" containsDate="1" containsString="0" containsBlank="1" minDate="2021-04-05T00:00:00" maxDate="2021-05-09T00:00:00"/>
    </cacheField>
    <cacheField name="FECHA FIN" numFmtId="0">
      <sharedItems containsNonDate="0" containsDate="1" containsString="0" containsBlank="1" minDate="2021-04-05T00:00:00" maxDate="2021-05-11T00:00:00"/>
    </cacheField>
    <cacheField name="HORA INICIO" numFmtId="0">
      <sharedItems containsNonDate="0" containsDate="1" containsString="0" containsBlank="1" minDate="1899-12-30T02:20:00" maxDate="1899-12-30T17:40:00"/>
    </cacheField>
    <cacheField name="HORA FIN" numFmtId="0">
      <sharedItems containsNonDate="0" containsDate="1" containsString="0" containsBlank="1" minDate="1899-12-30T03:00:00" maxDate="1899-12-30T20:00:00"/>
    </cacheField>
    <cacheField name="TRABAJO REALIZADO POR" numFmtId="0">
      <sharedItems containsBlank="1" count="157">
        <s v="CESAR ESCORCIA"/>
        <s v="JOSE PAEZ"/>
        <s v="ARGEMIRO ARAQUE_x000a_NELFO CALDERA"/>
        <s v="AIRES DE LA COSTA"/>
        <s v="TODO TRAILER_x000a_"/>
        <s v="TODO TRAILER"/>
        <s v="DEIWIS PIMIENTA"/>
        <s v="DAIRO RODRIGUEZ"/>
        <s v="RODOLFO CASTAÑEDA_x000a_CESAR ESCORCIA_x000a_"/>
        <s v="DANIEL ROJAS"/>
        <s v="ARGEMIRO ARAQUE"/>
        <s v="_x000a_JOSE PAEZ"/>
        <s v="EDWIN NARANJO"/>
        <s v="ALVARO CERVANTES"/>
        <s v="CESAR ESCORCIA_x000a_RODOLFO CASTAÑEDA"/>
        <s v="ORLANDO SAN JUAN"/>
        <s v="_x000a_DEIWIS PIMIENTA"/>
        <s v="JOSE DIAZ"/>
        <s v="_x000a_RODOLFO CASTAÑEDA"/>
        <s v="DANIEL ROJAS _x000a_WILSON OROZCO"/>
        <s v="DEIWIS PIMIENTA_x000a_JOSE DIAZ"/>
        <s v="JULIO ARAQUE"/>
        <s v="_x000a_WILSON OROZCO"/>
        <s v="RODOLFO CASTAÑEDA"/>
        <s v="EDWIN NARANJO_x000a_DEIWIS PIMIENTA_x000a_TECNICA EN LLANTAS"/>
        <s v="NELFO CALDERA"/>
        <s v="JOSE DIAZ, _x000a_AGUACHICA"/>
        <s v="WILSON ORORZCO"/>
        <s v="WILSON OROZCO"/>
        <s v="CESAR ESCORCIA_x000a_WILSON ORORZCO"/>
        <s v="WILSON OROZCO_x000a_CESAR ESCORCIA"/>
        <s v="DEIWIS PIMIENTA_x000a_ARGEMIRO ARAQUE_x000a_CESAR ESCORCIA"/>
        <s v="DEIWIS PIMIENTA_x000a_AIRES DE LA COSTA"/>
        <s v="CESAR ESCORCIA_x000a_ALVARO CERVANTES"/>
        <m/>
        <s v="DAIRO RODRIGUEZ_x000a_EDWIN NARANJO"/>
        <s v="AIRES DE LA COSTA_x000a_EDWIN NARANJO_x000a_ARGEMIRO ARAQUE"/>
        <s v="NELFO CALDERA_x000a_CESAR ESCORCIA"/>
        <s v="WILSON CACHICRA"/>
        <s v="ORLANDO SAN JUAN "/>
        <s v="DEIWIS PIMIENTA_x000a_EDWIN NARANJO"/>
        <s v="DEIWIS PIMIENTA_x000a_ALVARO CERVANTES"/>
        <s v="_x000a_ALVARO CERVANTES"/>
        <s v="ARGEMIRO ARAQUE_x000a_DASNIEL ROJAS"/>
        <s v="DEIWIS PIMIENTA_x000a_WILSON "/>
        <s v="WILSON"/>
        <s v="ARGEMIRO ARAQUE_x000a_ALVARO CERVANTES_x000a_EDWIN NARANJO_x000a_DANIEL ROJAS"/>
        <s v="JOSE PAEZ_x000a_EDWIN NARANJO"/>
        <s v="ALUMINDUSTRIAL DEL RADIADOR"/>
        <s v="CESAR ESCORICA"/>
        <s v="ALUMINDUSTRIAL DEL RADIADOR, AIRES DE LA COSTA"/>
        <s v="DEIWIS PIMIENTA_x000a_ "/>
        <s v="WILSON DURAN "/>
        <s v="CESAR ESCORCIA "/>
        <s v="DEIWIS PIMIENTA "/>
        <s v="EDWIN NARANJO "/>
        <s v="EDWIN NARANJO,  "/>
        <s v="WILSON DURAN,"/>
        <s v="JOSE DIAZ,  "/>
        <s v=" JOSE DIAZ "/>
        <s v="NELFO CALDERA "/>
        <s v="JOSE DIAZ "/>
        <s v="WILSON DURAN_x000a_JOSE PAEZ"/>
        <s v="EDWIN NARANAJO_x000a_JOSE PAEZ"/>
        <s v="WILSON DURAN"/>
        <s v="DAIRO RODRIGUEZ,"/>
        <s v="NELFO CALDERA               "/>
        <s v="    DAIRO RODRIGUEZ"/>
        <s v="ARGEMIRO ARAQUE_x000a_"/>
        <s v="                       WILSON DURAN_x000a__x000a__x000a_"/>
        <s v="WILSON OROZCO_x000a_"/>
        <s v="ARGEMIRO ARAQUE,        "/>
        <s v="ARGEMIRO ARAQUE_x000a__x000a_"/>
        <s v="WILSON DURAN_x000a_"/>
        <s v="RODOLFO CASTAÑEDA     "/>
        <s v="JOSE PAEZ                       "/>
        <s v="   WILSON DURAN "/>
        <s v=" NELFO CALDERA "/>
        <s v="TODO TRAILER "/>
        <s v="RODOLFO CASTAÑEDA      "/>
        <s v="CESAR ESCOCIA"/>
        <s v=" WILSON CACHIRA              "/>
        <s v="WILSON DURAN                          "/>
        <s v=" AIRES DE LA COSTA "/>
        <s v="DEIWIS "/>
        <s v="WILSON OROZCO                 "/>
        <s v="JULIO ARAQUE "/>
        <s v="RODOLFO CASTAÑEDA "/>
        <s v="JOSE PAEZ                   "/>
        <s v="EDWIN NARANJO_x000a_WILSON DURAN"/>
        <s v="LUIS UTRIA"/>
        <s v="MARCELINO"/>
        <s v="CESAR, LUIS UTRIA"/>
        <s v="JOSE PAEZ_x000a_CESAR ESCORCIA"/>
        <s v="ARGEMIRO ARAQUE             "/>
        <s v="LUIS UTRIA                CESAR ESCORCIA   "/>
        <s v="WILSON DURAN                    "/>
        <s v="DEIWIS PIMIENTA  "/>
        <s v="ARGEMIRO ARAQUE                "/>
        <s v="LUIS UTRIA                        CESAR ESCORCIA "/>
        <s v="ARGEMIRO ARAQUE "/>
        <s v=" LUIS UTRIA                 CESAR ESCORCIA"/>
        <s v="TECNICO EN LLANTAS "/>
        <s v=" LUIS UTRIA                 CESAR ESCORCIA                           "/>
        <s v="EDWIN NARANJO  "/>
        <s v="WILSON OROZCO   "/>
        <s v="ARGEMIRO ARAQUE         "/>
        <s v="ARGEMIRO ARAQUE              "/>
        <s v=" RODOLFO CASTAÑEDA "/>
        <s v="EDWIN NARANJO       JULIO ARAQUE"/>
        <s v="DEIWIS PIMIENTA    "/>
        <s v="LUIS UTRIA                        CESAR ESCORCIA    "/>
        <s v="ARGEMIRO ARAQUE       "/>
        <s v="LUIS UTRIA                        CESAR ESCORCIA      "/>
        <s v="DAIRO RODRIGUEZ      "/>
        <s v="LUIS UTRIA                        CESAR ESCORCIA          "/>
        <s v="LUIS UTRIA              CESAR ESCORCIA"/>
        <s v="JOSE PAEZ            "/>
        <s v=" ARGEMIRO ARAQUE "/>
        <s v="  CESAR ESCORCIA                   "/>
        <s v="WILSON OROZCO "/>
        <s v="LUIS UTRIA_x000a_CESAR ESCORCIA"/>
        <s v="DEIWIS PIMIENTA."/>
        <s v="ARGEMIRO"/>
        <s v="JOSE DIAZ   "/>
        <s v="WILSON OROZCO    "/>
        <s v="ARGEMIRO ARAQUE        "/>
        <s v="DEIWIS OIMIENTA"/>
        <s v="ARGEMIRO ARAQUE    "/>
        <s v="LUIS UTRIA                        CESAR ESCORCIA             "/>
        <s v="DAIRO RODRIGUEZ  "/>
        <s v="CESAR ESCORCIA    NELFO CALDERA "/>
        <s v="CESAR ESCORCIA DAIRO RODRIGUEZ  "/>
        <s v="PACHECO"/>
        <s v="     LUIS UTRIA          "/>
        <s v=" DEIWIS  PIMIENTA  "/>
        <s v="     AIRE DE LA COSTA "/>
        <s v="WILSON DURAN   EDWIN NARANJO "/>
        <s v="       LUIS UTRIA                        CESAR ESCORCIA       "/>
        <s v="NELFO CALDERA _x000a_ARGEMIRO ARAQUE"/>
        <s v="ARGEMIRO ARAQUE_x000a_DAIRO RODRIGUEZ"/>
        <s v="CESAR ESCORCIA_x000a_LUIS UTRIA"/>
        <s v="CESAR ESCORCIA _x000a_LUIS UTRIA"/>
        <s v="SOLDADURA"/>
        <s v="KENWORTH"/>
        <s v="EXTERNO"/>
        <s v="NELFO CALDERA_x000a_RODOLFO CASTAÑEDA"/>
        <s v="NELFO CALDERA_x000a_ARGEMIRO ARAQUE"/>
        <s v="CESAR ESCORCIA_x000a_DAIRO RODRIGUEZ"/>
        <s v="LUIS UTRIA "/>
        <s v="LUIS UTRIA _x000a_CESAR ESCORCIA"/>
        <s v="EDWIN NARANJO_x000a_WILSON OROZCO"/>
        <s v="DUVIAN ARTEAGA"/>
        <s v="TALLER SALAMANCA"/>
        <s v="ELECTRICO KANEY - SUBCONTRATISTA TALLER SALAMANCA"/>
        <s v="JORGE GRIMALDO - MULTISERVICIOS LATORRE"/>
        <s v="WILSON OROZCO_x000a_DAIRO RODRIGUEZ" u="1"/>
      </sharedItems>
    </cacheField>
    <cacheField name="OPERADOR ENCARGADO" numFmtId="0">
      <sharedItems containsBlank="1"/>
    </cacheField>
    <cacheField name="TIPO DE REPARACION" numFmtId="0">
      <sharedItems containsBlank="1" count="5">
        <s v="CORRECTIVO"/>
        <s v="PREVENTIVO"/>
        <m/>
        <s v="MECANICA DE PATIO"/>
        <s v="PREVENTIVO " u="1"/>
      </sharedItems>
    </cacheField>
    <cacheField name="CLASIFICACIÓN" numFmtId="0">
      <sharedItems containsBlank="1" count="95">
        <s v="ELECTICO"/>
        <s v="MOTORES"/>
        <s v="MECANICA DE PATIO Y RODAMIENTOS"/>
        <s v="AIRE ACONDICIONADO"/>
        <s v="ELECTRICO"/>
        <s v="SOLDADURA"/>
        <s v="AIRE"/>
        <s v="LATONERIA Y PINTURA"/>
        <m/>
        <s v="CAJAS Y TRANSMISIONES"/>
        <s v="PINTURA Y LATONERIA_x000a_MECANICA DE PATIO"/>
        <s v="MOTORES_x000a_MECANICA DE PATIO"/>
        <s v="MOTORES_x000a_AIRE"/>
        <s v="ELECTRICO_x000a_CAJAS Y TRANSMISIONES"/>
        <s v="MOTOR"/>
        <s v="MECANICA DE PATIO"/>
        <s v="SOLDADURA_x000a_ELECTRICO"/>
        <s v="AIRE ACONDICIONADO_x000a_ELECTRICO_x000a_MECANICA DE PATIO"/>
        <s v="AIRE_x000a_ELECTRICO"/>
        <s v="AIRE_x000a_ELECTRICO_x000a_MOTOR"/>
        <s v="AIRE_x000a_SOLDADURA"/>
        <s v="_x000a_SOLDADURA"/>
        <s v="MECANICA DE PATIO_x000a_LATONERIA Y PINTURA"/>
        <s v="MECANICA DE PATIO_x000a_ELECTRICO_x000a_SOLDADURA_x000a_PINTURA Y LATONERIA"/>
        <s v="MECANICA DE PATIO_x000a_SOLDADURA"/>
        <s v="LATONERIA PINTURA_x000a_SOLDADURA"/>
        <s v="RADIADOR"/>
        <s v="RADIADOR _x000a_AIRE ACONDICIONADO"/>
        <s v="AIRE_x000a_"/>
        <s v="MECANICA DE PATIO "/>
        <s v="ELECTRICO "/>
        <s v="AIRE "/>
        <s v=" MOTORES"/>
        <s v="MECANICA DE PATIO,"/>
        <s v=" AIRE"/>
        <s v="MECANICA DE PATIO           "/>
        <s v="MECANICA DE PATIO         "/>
        <s v="  AIRE ACONDICIONADO"/>
        <s v="CAJA Y TRANSMISIONES "/>
        <s v="MECANICA DE PATIO , "/>
        <s v="MECANICA DE PATIO , SOLDADURA"/>
        <s v="MECANICA DE PATIO , AIRE"/>
        <s v="MOTORES_x000a__x000a__x000a_"/>
        <s v="LATONERIA Y PINTURA_x000a__x000a_"/>
        <s v="AIRE_x000a_MECANICA DE PATIO"/>
        <s v="MECANICA DE PATIO_x000a_"/>
        <s v="CAJAS Y TRANSMISIONES_x000a_"/>
        <s v="MOTORES_x000a_"/>
        <s v="MECANICA DE PATIO                                  "/>
        <s v="_x000a_AIRE"/>
        <s v="MOTOR_x000a_"/>
        <s v="AIRE ACONDICIONADO "/>
        <s v="MECANICA DE PATIO           MOTOR "/>
        <s v="LATONERIA                         "/>
        <s v=" ELECTRICO      "/>
        <s v="EXTERNO "/>
        <s v="MECANICA DE PATIO ,                     "/>
        <s v="QUINTA RUEDA  "/>
        <s v=" MOTORES                            "/>
        <s v="AIRE                                     "/>
        <s v="MECANICA DE PATIO                                         "/>
        <s v="AIRE     "/>
        <s v="QUINTA RUEDA"/>
        <s v="MECANICA DE PATIO      "/>
        <s v="MECANICA DE PATIO          "/>
        <s v="  5TA RUEDA"/>
        <s v="    QUINTA RUEDA"/>
        <s v="ELECTRICO                   "/>
        <s v="  LATONERIA Y PINTURA     "/>
        <s v="PINTURA Y LATONERIA"/>
        <s v="MECANICA DE PATIO                                           "/>
        <s v="MECANICA DE PATIO    "/>
        <s v="QUINTA RUEDA "/>
        <s v="AIRE  "/>
        <s v=" QUINTA RUEDA"/>
        <s v="SOLDADURA         "/>
        <s v="     ELECTRICO"/>
        <s v="MECANICA DE PATIO  "/>
        <s v="QUINTA RUEDA              "/>
        <s v="MECANICA DE PATIO        "/>
        <s v="  MOTORES"/>
        <s v="LATONERIA Y PINTURA "/>
        <s v="MECANICA DE PATIO   "/>
        <s v="  LATONERIA Y PINTURA  "/>
        <s v="                                    QUINTA RUEDA"/>
        <s v="AIRE               "/>
        <s v="MECANICO DE PATIO"/>
        <s v="MOTORES     ELECTRICO "/>
        <s v="MECANICA DE CAJAS Y DE TRANSMISIONES"/>
        <s v="MOTOR_x000a_AIRE"/>
        <s v="AIRE ACONCIDIONADO"/>
        <s v="MECANICA DE PATIO, SOLDADURA"/>
        <s v="SOLDADURA, MECANICA DE PATIO"/>
        <s v="ELECTRICO, MECANICA DE PATIO"/>
        <s v="ELECTRICO, AIRE ACONDICIONADO"/>
      </sharedItems>
    </cacheField>
    <cacheField name="INTERNO / EXTERNO" numFmtId="0">
      <sharedItems containsBlank="1" count="14">
        <s v="EXTERNO"/>
        <s v="INTERNO"/>
        <m/>
        <s v="EXTERNO / INTERNO"/>
        <s v="INTERNO/EXTERNO"/>
        <s v="MOTORES"/>
        <s v="INTERNO "/>
        <s v="EXTERNO "/>
        <s v="INTERNO/ESTERNO"/>
        <s v=" EXTERNO"/>
        <s v="EXTERNO/ INTERNO"/>
        <s v="EXTERNA"/>
        <s v="EXTERNA "/>
        <s v="INTERO"/>
      </sharedItems>
    </cacheField>
    <cacheField name="TIPO DE CARGA" numFmtId="0">
      <sharedItems containsBlank="1" count="12">
        <s v="CONTENEDORES"/>
        <s v="SECA"/>
        <s v="LIQUIDA"/>
        <s v="B100"/>
        <s v="BARRANCABERMEJA"/>
        <s v="VOLQUETA"/>
        <m/>
        <s v="CAMIONSITO"/>
        <s v="LIQUIDA " u="1"/>
        <s v="LIQUIDO" u="1"/>
        <s v="EXTERNO" u="1"/>
        <s v="VOLQUETAS" u="1"/>
      </sharedItems>
    </cacheField>
    <cacheField name="DIAS EN TALLER" numFmtId="0">
      <sharedItems containsBlank="1" containsMixedTypes="1" containsNumber="1" containsInteger="1" minValue="-44323" maxValue="8"/>
    </cacheField>
    <cacheField name="Clasifica para tiempos" numFmtId="0">
      <sharedItems containsString="0" containsBlank="1" containsNumber="1" containsInteger="1" minValue="0" maxValue="1"/>
    </cacheField>
    <cacheField name="Horas Mtto Total" numFmtId="0">
      <sharedItems containsNonDate="0" containsDate="1" containsString="0" containsBlank="1" minDate="1899-12-30T00:00:00" maxDate="1900-01-02T01:59:48"/>
    </cacheField>
    <cacheField name="Horas Disponibilidad" numFmtId="0">
      <sharedItems containsDate="1" containsString="0" containsBlank="1" containsMixedTypes="1" minDate="1899-12-30T00:00:00" maxDate="1900-01-03T22:56:38"/>
    </cacheField>
    <cacheField name="Cumplimiento a ANS" numFmtId="0">
      <sharedItems containsBlank="1" containsMixedTypes="1" containsNumber="1" containsInteger="1" minValue="0" maxValue="1"/>
    </cacheField>
    <cacheField name="Tiempo NO Programación x Mtto" numFmtId="0">
      <sharedItems containsNonDate="0" containsDate="1" containsString="0" containsBlank="1" minDate="1899-12-30T00:00:00" maxDate="1899-12-31T00:00:00"/>
    </cacheField>
    <cacheField name="Horas Disponibilidad x Mtto" numFmtId="0">
      <sharedItems containsDate="1" containsString="0" containsBlank="1" containsMixedTypes="1" minDate="1899-12-30T00:00:00" maxDate="1900-01-03T23:31:38"/>
    </cacheField>
    <cacheField name="MES" numFmtId="0">
      <sharedItems containsBlank="1" containsMixedTypes="1" containsNumber="1" containsInteger="1" minValue="1" maxValue="5" count="6">
        <n v="3"/>
        <n v="4"/>
        <e v="#VALUE!"/>
        <n v="1"/>
        <n v="5"/>
        <m/>
      </sharedItems>
    </cacheField>
    <cacheField name="SEM" numFmtId="0">
      <sharedItems containsBlank="1" containsMixedTypes="1" containsNumber="1" containsInteger="1" minValue="1" maxValue="52" count="10">
        <n v="13"/>
        <n v="14"/>
        <e v="#VALUE!"/>
        <n v="52"/>
        <n v="15"/>
        <n v="16"/>
        <n v="17"/>
        <n v="18"/>
        <m/>
        <n v="1" u="1"/>
      </sharedItems>
    </cacheField>
    <cacheField name="MES-SEM" numFmtId="0">
      <sharedItems containsBlank="1"/>
    </cacheField>
    <cacheField name="Horas Mtto Reales" numFmtId="0">
      <sharedItems containsDate="1" containsString="0" containsBlank="1" containsMixedTypes="1" minDate="1899-12-30T00:00:00" maxDate="1900-01-01T07:00:00"/>
    </cacheField>
    <cacheField name="DIAS EN ACTIVIDAD" numFmtId="0">
      <sharedItems containsString="0" containsBlank="1" containsNumber="1" containsInteger="1" minValue="-1" maxValue="6"/>
    </cacheField>
    <cacheField name="Clasifica para tiempos en actividad" numFmtId="0">
      <sharedItems containsString="0" containsBlank="1" containsNumber="1" containsInteger="1" minValue="0" maxValue="1"/>
    </cacheField>
    <cacheField name="SEM MTTO" numFmtId="0">
      <sharedItems containsString="0" containsBlank="1" containsNumber="1" containsInteger="1" minValue="1" maxValue="52" count="9">
        <n v="52"/>
        <n v="15"/>
        <n v="16"/>
        <n v="17"/>
        <n v="18"/>
        <n v="19"/>
        <n v="14"/>
        <m/>
        <n v="1" u="1"/>
      </sharedItems>
    </cacheField>
    <cacheField name="Promedio" numFmtId="0" formula="SUM('Horas Mtto Reales')/COUNT('Horas Mtto Reales')" databaseField="0"/>
  </cacheFields>
  <extLst>
    <ext xmlns:x14="http://schemas.microsoft.com/office/spreadsheetml/2009/9/main" uri="{725AE2AE-9491-48be-B2B4-4EB974FC3084}">
      <x14:pivotCacheDefinition pivotCacheId="7048452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3">
  <r>
    <s v="SJK638"/>
    <n v="1"/>
    <x v="0"/>
    <s v="CAMBIO DE BATERIAS POR FIN DE CICLO"/>
    <m/>
    <d v="1899-12-30T07:30:00"/>
    <d v="1899-12-30T10:00:00"/>
    <d v="2021-03-29T00:00:00"/>
    <x v="0"/>
    <m/>
    <m/>
    <m/>
    <m/>
    <s v="CESAR ESCORCIA"/>
    <s v="YONAT CANTILLO"/>
    <x v="0"/>
    <s v="ELECTICO"/>
    <s v="EXTERNO"/>
    <x v="0"/>
    <n v="0"/>
    <n v="1"/>
    <d v="1899-12-30T02:30:00"/>
    <x v="0"/>
    <n v="1"/>
    <d v="1899-12-30T00:00:00"/>
    <d v="1899-12-30T02:30:00"/>
    <x v="0"/>
    <x v="0"/>
    <s v="3-13"/>
  </r>
  <r>
    <s v="TFQ934"/>
    <n v="2"/>
    <x v="1"/>
    <s v="DESMONTAR TAPA VALVULA PARA CAMBIO DE TRES BOBINAS DE FRENO DE MOTOR, UNA NUEVA Y DOS DE SEGUNDA, DESMONTAR ARNES DE FRENO DE MOTOR, REPARAR POR FUGAS DE ACEITE Y CAMBIO DE SELENOIDE,"/>
    <m/>
    <d v="1899-12-30T09:19:00"/>
    <d v="1899-12-30T17:00:00"/>
    <d v="2021-03-29T00:00:00"/>
    <x v="0"/>
    <m/>
    <m/>
    <m/>
    <m/>
    <s v="JOSE PAEZ"/>
    <s v="JUAN VIVANCO"/>
    <x v="0"/>
    <s v="MOTORES"/>
    <s v="INTERNO"/>
    <x v="1"/>
    <n v="0"/>
    <n v="1"/>
    <d v="1899-12-30T05:41:29"/>
    <x v="1"/>
    <n v="0"/>
    <d v="1899-12-30T04:00:00"/>
    <d v="1899-12-30T10:41:00"/>
    <x v="0"/>
    <x v="0"/>
    <s v="3-13"/>
  </r>
  <r>
    <s v="TFQ934"/>
    <n v="2"/>
    <x v="0"/>
    <s v=" CAMBIO DE COLGANTES Y BUJES ENROSCABLES"/>
    <m/>
    <d v="1899-12-30T09:19:00"/>
    <d v="1899-12-30T18:40:00"/>
    <d v="2021-03-29T00:00:00"/>
    <x v="0"/>
    <m/>
    <m/>
    <m/>
    <m/>
    <s v="ARGEMIRO ARAQUE_x000a_NELFO CALDERA"/>
    <s v="JUAN VIVANCO"/>
    <x v="0"/>
    <s v="MECANICA DE PATIO Y RODAMIENTOS"/>
    <s v="EXTERNO"/>
    <x v="1"/>
    <n v="0"/>
    <n v="1"/>
    <d v="1899-12-30T07:21:29"/>
    <x v="2"/>
    <n v="0"/>
    <d v="1899-12-30T02:20:00"/>
    <d v="1899-12-30T10:41:00"/>
    <x v="0"/>
    <x v="0"/>
    <s v="3-13"/>
  </r>
  <r>
    <s v="TFQ989"/>
    <n v="3"/>
    <x v="1"/>
    <s v="MANTENIMIENTO DE AIRE ACONDICIONADO,"/>
    <m/>
    <d v="1899-12-30T09:00:00"/>
    <d v="1899-12-30T12:00:00"/>
    <d v="2021-03-29T00:00:00"/>
    <x v="0"/>
    <m/>
    <m/>
    <m/>
    <m/>
    <s v="AIRES DE LA COSTA"/>
    <s v="DIDIER GOMEZ"/>
    <x v="1"/>
    <s v="AIRE ACONDICIONADO"/>
    <s v="INTERNO"/>
    <x v="1"/>
    <n v="0"/>
    <n v="1"/>
    <d v="1899-12-30T03:00:00"/>
    <x v="3"/>
    <n v="1"/>
    <d v="1899-12-30T00:00:00"/>
    <d v="1899-12-30T03:00:00"/>
    <x v="0"/>
    <x v="0"/>
    <s v="3-13"/>
  </r>
  <r>
    <s v="TFQ989"/>
    <n v="3"/>
    <x v="0"/>
    <s v=" CAMBIO DE BANDAS DE DIRECCION, SE COMPLETO NIVEL DE LA CAJA"/>
    <m/>
    <d v="1899-12-30T12:00:00"/>
    <d v="1899-12-30T18:30:00"/>
    <d v="2021-03-29T00:00:00"/>
    <x v="0"/>
    <m/>
    <m/>
    <m/>
    <m/>
    <s v="TODO TRAILER_x000a_"/>
    <s v="DIDIER GOMEZ"/>
    <x v="1"/>
    <s v="MECANICA DE PATIO Y RODAMIENTOS"/>
    <s v="INTERNO"/>
    <x v="1"/>
    <n v="0"/>
    <n v="1"/>
    <d v="1899-12-30T04:30:29"/>
    <x v="4"/>
    <n v="0"/>
    <d v="1899-12-30T02:30:00"/>
    <d v="1899-12-30T08:00:00"/>
    <x v="0"/>
    <x v="0"/>
    <s v="3-13"/>
  </r>
  <r>
    <s v="S26322"/>
    <n v="4"/>
    <x v="0"/>
    <s v="CAMBIO DE BANDAS POSICIONES 5,6,9,10,11 Y 12"/>
    <m/>
    <d v="1899-12-30T12:00:00"/>
    <d v="1899-12-30T18:30:00"/>
    <d v="2021-03-29T00:00:00"/>
    <x v="0"/>
    <m/>
    <m/>
    <m/>
    <m/>
    <s v="TODO TRAILER"/>
    <s v="DIDIER GOMEZ"/>
    <x v="1"/>
    <s v="MECANICA DE PATIO Y RODAMIENTOS"/>
    <s v="INTERNO"/>
    <x v="1"/>
    <n v="0"/>
    <n v="1"/>
    <d v="1899-12-30T04:30:29"/>
    <x v="4"/>
    <n v="0"/>
    <d v="1899-12-30T02:30:00"/>
    <d v="1899-12-30T08:00:00"/>
    <x v="0"/>
    <x v="0"/>
    <s v="3-13"/>
  </r>
  <r>
    <s v="TFU077"/>
    <n v="5"/>
    <x v="0"/>
    <s v="CAMBIO DE BANDAS POSICION 3,4,7 Y 8"/>
    <m/>
    <d v="1899-12-30T11:39:00"/>
    <d v="1899-12-30T18:00:00"/>
    <d v="2021-03-29T00:00:00"/>
    <x v="0"/>
    <m/>
    <m/>
    <m/>
    <m/>
    <s v="CESAR ESCORCIA"/>
    <s v="JOSE DOMINGUEZ"/>
    <x v="1"/>
    <s v="MECANICA DE PATIO Y RODAMIENTOS"/>
    <s v="INTERNO"/>
    <x v="1"/>
    <n v="0"/>
    <n v="1"/>
    <d v="1899-12-30T04:21:29"/>
    <x v="5"/>
    <n v="0"/>
    <d v="1899-12-30T03:00:00"/>
    <d v="1899-12-30T08:21:00"/>
    <x v="0"/>
    <x v="0"/>
    <s v="3-13"/>
  </r>
  <r>
    <s v="S26300"/>
    <n v="6"/>
    <x v="1"/>
    <s v="CAMBIO DE STOP TRASEROS,"/>
    <m/>
    <d v="1899-12-30T16:30:00"/>
    <d v="1899-12-30T18:00:00"/>
    <d v="2021-03-29T00:00:00"/>
    <x v="0"/>
    <m/>
    <m/>
    <m/>
    <m/>
    <s v="DEIWIS PIMIENTA"/>
    <s v="JOSE DOMINGUEZ"/>
    <x v="1"/>
    <s v="ELECTRICO"/>
    <s v="EXTERNO"/>
    <x v="1"/>
    <n v="0"/>
    <n v="1"/>
    <d v="1899-12-30T01:30:00"/>
    <x v="6"/>
    <n v="0"/>
    <d v="1899-12-30T03:00:00"/>
    <d v="1899-12-30T04:30:00"/>
    <x v="0"/>
    <x v="0"/>
    <s v="3-13"/>
  </r>
  <r>
    <s v="S26300"/>
    <n v="6"/>
    <x v="1"/>
    <s v=" CAMBIO DE PORTA STOP"/>
    <m/>
    <d v="1899-12-30T15:00:00"/>
    <d v="1899-12-30T15:30:00"/>
    <d v="2021-03-29T00:00:00"/>
    <x v="0"/>
    <m/>
    <m/>
    <m/>
    <m/>
    <s v="DAIRO RODRIGUEZ"/>
    <s v="JOSE DOMINGUEZ"/>
    <x v="1"/>
    <s v="SOLDADURA"/>
    <s v="EXTERNO"/>
    <x v="1"/>
    <n v="0"/>
    <n v="1"/>
    <d v="1899-12-30T00:30:00"/>
    <x v="7"/>
    <n v="1"/>
    <d v="1899-12-30T00:00:00"/>
    <d v="1899-12-30T00:30:00"/>
    <x v="0"/>
    <x v="0"/>
    <s v="3-13"/>
  </r>
  <r>
    <s v="S26300"/>
    <n v="6"/>
    <x v="0"/>
    <s v="MANTENIMIENTO GENERAL DEL TRAILER, CAMBIO DE GRASA, CAMBIO DE RETENEDORES Y DE 2 1/2 DE BANDAS POSIICON 1,2,4,5,6,7,8,9,10,11 Y 12, CAMBIO DE RODAMIENTOS POSICION 5 Y 6"/>
    <m/>
    <d v="1899-12-30T11:39:00"/>
    <d v="1899-12-30T18:00:00"/>
    <d v="2021-03-29T00:00:00"/>
    <x v="0"/>
    <m/>
    <m/>
    <m/>
    <m/>
    <s v="RODOLFO CASTAÑEDA_x000a_CESAR ESCORCIA_x000a_"/>
    <s v="JOSE DOMINGUEZ"/>
    <x v="1"/>
    <s v="MECANICA DE PATIO Y RODAMIENTOS"/>
    <s v="INTERNO"/>
    <x v="1"/>
    <n v="0"/>
    <n v="1"/>
    <d v="1899-12-30T04:21:29"/>
    <x v="5"/>
    <n v="0"/>
    <d v="1899-12-30T03:00:00"/>
    <d v="1899-12-30T08:21:00"/>
    <x v="0"/>
    <x v="0"/>
    <s v="3-13"/>
  </r>
  <r>
    <s v="TFQ011"/>
    <n v="7"/>
    <x v="0"/>
    <s v="DESMONTE DE UN TANQUE DE AIRE POR FIN DE CICLO, SE CAMBIO POR UNO NUEVO"/>
    <m/>
    <d v="1899-12-30T09:00:00"/>
    <d v="1899-12-30T15:00:00"/>
    <d v="2021-03-29T00:00:00"/>
    <x v="1"/>
    <m/>
    <m/>
    <m/>
    <m/>
    <s v="JOSE PAEZ"/>
    <s v="HERNANDO RUBIANO"/>
    <x v="0"/>
    <s v="AIRE"/>
    <s v="EXTERNO"/>
    <x v="1"/>
    <n v="2"/>
    <n v="1"/>
    <d v="1899-12-30T23:00:23"/>
    <x v="8"/>
    <n v="1"/>
    <d v="1899-12-30T00:00:00"/>
    <d v="1899-12-31T10:59:31"/>
    <x v="0"/>
    <x v="0"/>
    <s v="3-13"/>
  </r>
  <r>
    <s v="TDL909"/>
    <n v="8"/>
    <x v="0"/>
    <s v="CAMBIO DE MANGUERA ROJA DE AIRE"/>
    <m/>
    <d v="1899-12-30T08:00:00"/>
    <d v="1899-12-30T08:30:00"/>
    <d v="2021-03-29T00:00:00"/>
    <x v="0"/>
    <m/>
    <m/>
    <m/>
    <m/>
    <s v="DEIWIS PIMIENTA"/>
    <s v="FRANCISCO CASTRO"/>
    <x v="0"/>
    <s v="AIRE"/>
    <s v="EXTERNO"/>
    <x v="2"/>
    <n v="0"/>
    <n v="1"/>
    <d v="1899-12-30T00:30:00"/>
    <x v="7"/>
    <n v="1"/>
    <d v="1899-12-30T00:00:00"/>
    <d v="1899-12-30T00:30:00"/>
    <x v="0"/>
    <x v="0"/>
    <s v="3-13"/>
  </r>
  <r>
    <s v="R67606"/>
    <n v="9"/>
    <x v="0"/>
    <s v="CAMBIO DE 2 STOP AMARILLOS"/>
    <m/>
    <d v="1899-12-30T08:00:00"/>
    <d v="1899-12-30T10:00:00"/>
    <d v="2021-03-29T00:00:00"/>
    <x v="0"/>
    <m/>
    <m/>
    <m/>
    <m/>
    <s v="DEIWIS PIMIENTA"/>
    <m/>
    <x v="0"/>
    <s v="ELECTRICO"/>
    <s v="EXTERNO"/>
    <x v="0"/>
    <n v="0"/>
    <n v="1"/>
    <d v="1899-12-30T02:00:00"/>
    <x v="9"/>
    <n v="1"/>
    <d v="1899-12-30T00:00:00"/>
    <d v="1899-12-30T02:00:00"/>
    <x v="0"/>
    <x v="0"/>
    <s v="3-13"/>
  </r>
  <r>
    <s v="UQS508"/>
    <n v="10"/>
    <x v="0"/>
    <s v="CAMBIO DE CAPO"/>
    <m/>
    <d v="1899-12-30T09:00:00"/>
    <d v="1899-12-30T10:00:00"/>
    <d v="2021-03-29T00:00:00"/>
    <x v="2"/>
    <m/>
    <m/>
    <m/>
    <m/>
    <s v="DANIEL ROJAS"/>
    <s v="CRISTIAN MERCADO"/>
    <x v="0"/>
    <s v="LATONERIA Y PINTURA"/>
    <s v="EXTERNO"/>
    <x v="3"/>
    <n v="1"/>
    <n v="1"/>
    <d v="1899-12-30T07:30:58"/>
    <x v="10"/>
    <n v="1"/>
    <d v="1899-12-30T00:00:00"/>
    <d v="1899-12-30T13:00:58"/>
    <x v="0"/>
    <x v="0"/>
    <s v="3-13"/>
  </r>
  <r>
    <s v="TFQ007"/>
    <n v="11"/>
    <x v="0"/>
    <s v="SE COMPLETO NIVEL DE HIDRAULICO "/>
    <m/>
    <d v="1899-12-30T14:00:00"/>
    <d v="1899-12-30T15:00:00"/>
    <d v="2021-03-29T00:00:00"/>
    <x v="0"/>
    <m/>
    <m/>
    <m/>
    <m/>
    <s v="DEIWIS PIMIENTA"/>
    <s v="CARLOS MARIO"/>
    <x v="1"/>
    <s v="MECANICA DE PATIO Y RODAMIENTOS"/>
    <s v="INTERNO"/>
    <x v="1"/>
    <n v="0"/>
    <n v="1"/>
    <d v="1899-12-30T01:00:00"/>
    <x v="11"/>
    <n v="1"/>
    <d v="1899-12-30T00:00:00"/>
    <d v="1899-12-30T01:00:00"/>
    <x v="0"/>
    <x v="0"/>
    <s v="3-13"/>
  </r>
  <r>
    <s v="TFU075"/>
    <n v="12"/>
    <x v="1"/>
    <s v="CAMBIO DE ACEITE Y FILTRACION DE MOTOR,"/>
    <m/>
    <d v="1899-12-30T11:00:00"/>
    <d v="1899-12-30T12:00:00"/>
    <d v="2021-03-29T00:00:00"/>
    <x v="0"/>
    <m/>
    <m/>
    <m/>
    <m/>
    <s v="ARGEMIRO ARAQUE"/>
    <s v="SERGIO MEJIA"/>
    <x v="1"/>
    <s v="MECANICA DE PATIO Y RODAMIENTOS"/>
    <s v="INTERNO"/>
    <x v="3"/>
    <n v="0"/>
    <n v="1"/>
    <d v="1899-12-30T01:00:00"/>
    <x v="11"/>
    <n v="1"/>
    <d v="1899-12-30T00:00:00"/>
    <d v="1899-12-30T01:00:00"/>
    <x v="0"/>
    <x v="0"/>
    <s v="3-13"/>
  </r>
  <r>
    <s v="TFU075"/>
    <n v="12"/>
    <x v="1"/>
    <s v=" CAMBIO DE BOMBA BIKER,"/>
    <m/>
    <d v="1899-12-30T16:30:00"/>
    <d v="1899-12-30T17:30:00"/>
    <d v="2021-03-30T00:00:00"/>
    <x v="2"/>
    <m/>
    <m/>
    <m/>
    <m/>
    <s v="_x000a_JOSE PAEZ"/>
    <s v="SERGIO MEJIA"/>
    <x v="1"/>
    <s v="MOTORES"/>
    <s v="INTERNO"/>
    <x v="3"/>
    <n v="0"/>
    <n v="1"/>
    <d v="1899-12-30T01:00:00"/>
    <x v="11"/>
    <n v="0"/>
    <d v="1899-12-30T03:30:00"/>
    <d v="1899-12-30T04:30:00"/>
    <x v="0"/>
    <x v="0"/>
    <s v="3-13"/>
  </r>
  <r>
    <s v="TFU075"/>
    <n v="12"/>
    <x v="1"/>
    <s v="REVISION DE FUN CLUTCH"/>
    <m/>
    <d v="1899-12-30T09:00:00"/>
    <d v="1899-12-30T09:30:00"/>
    <d v="2021-03-31T00:00:00"/>
    <x v="1"/>
    <m/>
    <m/>
    <m/>
    <m/>
    <s v="_x000a_JOSE PAEZ"/>
    <s v="SERGIO MEJIA"/>
    <x v="1"/>
    <s v="AIRE"/>
    <s v="INTERNO"/>
    <x v="3"/>
    <n v="0"/>
    <n v="1"/>
    <d v="1899-12-30T00:30:00"/>
    <x v="7"/>
    <n v="1"/>
    <d v="1899-12-30T00:00:00"/>
    <d v="1899-12-30T00:30:00"/>
    <x v="0"/>
    <x v="0"/>
    <s v="3-13"/>
  </r>
  <r>
    <s v="TFU075"/>
    <n v="12"/>
    <x v="0"/>
    <s v=" CONEXIÓN DE PERAS DIFERENCIALES"/>
    <m/>
    <d v="1899-12-30T14:00:00"/>
    <d v="1899-12-30T17:30:00"/>
    <d v="2021-03-31T00:00:00"/>
    <x v="1"/>
    <m/>
    <m/>
    <m/>
    <m/>
    <s v="EDWIN NARANJO"/>
    <s v="SERGIO MEJIA"/>
    <x v="0"/>
    <s v="ELECTRICO"/>
    <s v="EXTERNO"/>
    <x v="3"/>
    <n v="0"/>
    <n v="1"/>
    <d v="1899-12-30T03:30:00"/>
    <x v="12"/>
    <n v="0"/>
    <d v="1899-12-30T03:30:00"/>
    <d v="1899-12-30T07:00:00"/>
    <x v="0"/>
    <x v="0"/>
    <s v="3-13"/>
  </r>
  <r>
    <s v="T9949"/>
    <n v="13"/>
    <x v="0"/>
    <s v="INSTALACION Y REPARACION DE ZAPATA"/>
    <m/>
    <d v="1899-12-30T08:00:00"/>
    <d v="1899-12-30T12:00:00"/>
    <d v="2021-03-29T00:00:00"/>
    <x v="0"/>
    <m/>
    <m/>
    <m/>
    <m/>
    <s v="ALVARO CERVANTES"/>
    <m/>
    <x v="0"/>
    <s v="SOLDADURA"/>
    <s v="EXTERNO"/>
    <x v="0"/>
    <n v="0"/>
    <n v="1"/>
    <d v="1899-12-30T04:00:00"/>
    <x v="13"/>
    <n v="1"/>
    <d v="1899-12-30T00:00:00"/>
    <d v="1899-12-30T04:00:00"/>
    <x v="0"/>
    <x v="0"/>
    <s v="3-13"/>
  </r>
  <r>
    <s v="TFU073"/>
    <n v="14"/>
    <x v="0"/>
    <s v="CORRECCION DE FUGA DE AIRE EN VALVULA DE SUSPENSION DE CABINA, ENGRASE Y REVISION DE NIVELES"/>
    <m/>
    <d v="1899-12-30T15:50:00"/>
    <d v="1899-12-30T10:00:00"/>
    <d v="2021-03-30T00:00:00"/>
    <x v="1"/>
    <m/>
    <m/>
    <m/>
    <m/>
    <s v="_x000a_JOSE PAEZ"/>
    <s v="FREDY CALDERON"/>
    <x v="0"/>
    <s v="AIRE"/>
    <s v="INTERNO"/>
    <x v="1"/>
    <n v="1"/>
    <n v="1"/>
    <d v="1899-12-30T00:40:58"/>
    <x v="14"/>
    <n v="1"/>
    <d v="1899-12-30T00:00:00"/>
    <d v="1899-12-30T06:10:58"/>
    <x v="0"/>
    <x v="0"/>
    <s v="3-13"/>
  </r>
  <r>
    <s v="R12702"/>
    <n v="15"/>
    <x v="0"/>
    <s v="POSTURA DE STOP TRASEROS QUE FUERON HURTADOS"/>
    <m/>
    <d v="1899-12-30T15:50:00"/>
    <d v="1899-12-30T10:00:00"/>
    <d v="2021-03-30T00:00:00"/>
    <x v="1"/>
    <m/>
    <m/>
    <m/>
    <m/>
    <s v="DEIWIS PIMIENTA"/>
    <s v="FREDY CALDERON"/>
    <x v="0"/>
    <s v="ELECTRICO"/>
    <s v="EXTERNO"/>
    <x v="1"/>
    <n v="1"/>
    <n v="1"/>
    <d v="1899-12-30T00:40:58"/>
    <x v="14"/>
    <n v="1"/>
    <d v="1899-12-30T00:00:00"/>
    <d v="1899-12-30T06:10:58"/>
    <x v="0"/>
    <x v="0"/>
    <s v="3-13"/>
  </r>
  <r>
    <s v="TFU067"/>
    <n v="16"/>
    <x v="0"/>
    <s v="CAMBIO DE BUJES DE VIGAS Y SOPORTES DE MOTOR DELANTEROS"/>
    <m/>
    <d v="1899-12-30T09:30:00"/>
    <d v="1899-12-30T10:30:00"/>
    <d v="2021-03-30T00:00:00"/>
    <x v="1"/>
    <m/>
    <m/>
    <m/>
    <m/>
    <s v="TODO TRAILER"/>
    <s v="ABSALON PUENTES"/>
    <x v="1"/>
    <s v="MECANICA DE PATIO Y RODAMIENTOS"/>
    <s v="EXTERNO"/>
    <x v="1"/>
    <n v="1"/>
    <n v="1"/>
    <d v="1899-12-30T07:30:58"/>
    <x v="10"/>
    <n v="1"/>
    <d v="1899-12-30T00:00:00"/>
    <d v="1899-12-30T13:00:58"/>
    <x v="0"/>
    <x v="0"/>
    <s v="3-13"/>
  </r>
  <r>
    <s v="TFU064"/>
    <n v="17"/>
    <x v="0"/>
    <s v="MANTENIMIENTO DE GOBERNADOR, MANTENIMIENTO DE SECADOR Y CAMBIO DE VALVULA PURGA"/>
    <m/>
    <d v="1899-12-30T15:00:00"/>
    <d v="1899-12-30T16:30:00"/>
    <d v="2021-03-30T00:00:00"/>
    <x v="2"/>
    <m/>
    <m/>
    <m/>
    <m/>
    <s v="DEIWIS PIMIENTA"/>
    <s v="FREDY ORTIZ"/>
    <x v="1"/>
    <s v="AIRE"/>
    <s v="INTERNO"/>
    <x v="1"/>
    <n v="0"/>
    <n v="1"/>
    <d v="1899-12-30T01:30:00"/>
    <x v="6"/>
    <n v="0"/>
    <d v="1899-12-30T04:30:00"/>
    <d v="1899-12-30T06:00:00"/>
    <x v="0"/>
    <x v="0"/>
    <s v="3-13"/>
  </r>
  <r>
    <s v="S26295"/>
    <n v="18"/>
    <x v="0"/>
    <s v="CAMBIO DE 4 BUJES ULTIMO TROQUE"/>
    <m/>
    <d v="1899-12-30T09:30:00"/>
    <d v="1899-12-30T11:30:00"/>
    <d v="2021-03-30T00:00:00"/>
    <x v="2"/>
    <m/>
    <m/>
    <m/>
    <m/>
    <s v="CESAR ESCORCIA_x000a_RODOLFO CASTAÑEDA"/>
    <s v="CARLOS RAMIREZ"/>
    <x v="1"/>
    <s v="MECANICA DE PATIO Y RODAMIENTOS"/>
    <s v="EXTERNO"/>
    <x v="1"/>
    <n v="0"/>
    <n v="1"/>
    <d v="1899-12-30T02:00:00"/>
    <x v="9"/>
    <n v="1"/>
    <d v="1899-12-30T00:00:00"/>
    <d v="1899-12-30T02:00:00"/>
    <x v="0"/>
    <x v="0"/>
    <s v="3-13"/>
  </r>
  <r>
    <s v="UQS516"/>
    <n v="19"/>
    <x v="0"/>
    <s v=" CAMBIO DE SENSOR DE POSICION DE CIGÜEÑAL"/>
    <m/>
    <d v="1899-12-30T04:00:00"/>
    <d v="1899-12-30T04:20:00"/>
    <d v="2021-03-30T00:00:00"/>
    <x v="2"/>
    <m/>
    <m/>
    <m/>
    <m/>
    <s v="ORLANDO SAN JUAN"/>
    <s v="ROBERTO LOZANO"/>
    <x v="0"/>
    <s v="MOTORES"/>
    <s v="INTERNO"/>
    <x v="3"/>
    <m/>
    <n v="1"/>
    <d v="1899-12-30T00:20:00"/>
    <x v="15"/>
    <n v="1"/>
    <d v="1899-12-30T00:00:00"/>
    <d v="1899-12-30T00:20:00"/>
    <x v="0"/>
    <x v="0"/>
    <s v="3-13"/>
  </r>
  <r>
    <s v="UQS516"/>
    <n v="20"/>
    <x v="0"/>
    <s v="CAMBIO DE ACEITE Y FILTRACION DE MOTOR, "/>
    <m/>
    <d v="1899-12-30T07:30:00"/>
    <d v="1899-12-30T09:30:00"/>
    <d v="2021-03-30T00:00:00"/>
    <x v="2"/>
    <m/>
    <m/>
    <m/>
    <m/>
    <s v="ARGEMIRO ARAQUE"/>
    <s v="ROBERTO LOZANO"/>
    <x v="1"/>
    <s v="MECANICA DE PATIO Y RODAMIENTOS"/>
    <s v="INTERNO"/>
    <x v="3"/>
    <n v="0"/>
    <n v="1"/>
    <d v="1899-12-30T02:00:00"/>
    <x v="9"/>
    <n v="1"/>
    <d v="1899-12-30T00:00:00"/>
    <d v="1899-12-30T02:00:00"/>
    <x v="0"/>
    <x v="0"/>
    <s v="3-13"/>
  </r>
  <r>
    <s v="S06239"/>
    <n v="21"/>
    <x v="0"/>
    <s v="SE REPARO LEVANTA EJE, CAMBIO DE HAMBURGUEDA Y GRAPAS"/>
    <m/>
    <d v="1899-12-30T07:30:00"/>
    <d v="1899-12-30T11:00:00"/>
    <d v="2021-03-30T00:00:00"/>
    <x v="2"/>
    <m/>
    <m/>
    <m/>
    <m/>
    <s v="_x000a_DEIWIS PIMIENTA"/>
    <s v="ROBERTO LOZANO"/>
    <x v="0"/>
    <s v="AIRE"/>
    <s v="EXTERNO"/>
    <x v="3"/>
    <n v="0"/>
    <n v="1"/>
    <d v="1899-12-30T03:30:00"/>
    <x v="12"/>
    <n v="1"/>
    <d v="1899-12-30T00:00:00"/>
    <d v="1899-12-30T03:30:00"/>
    <x v="0"/>
    <x v="0"/>
    <s v="3-13"/>
  </r>
  <r>
    <s v="TDL919"/>
    <n v="22"/>
    <x v="1"/>
    <s v="CAMBIO DE PATIN DE CORREA PEQUEÑA Y CAMBIO DE BALINERAS DE PATIN DE CORREA DE MOTOR, SE BAJO Y REPARO BOMBA DE AGUA"/>
    <m/>
    <d v="1899-12-30T08:00:00"/>
    <d v="1899-12-30T15:00:00"/>
    <d v="2021-04-05T00:00:00"/>
    <x v="3"/>
    <m/>
    <m/>
    <m/>
    <m/>
    <s v="JOSE DIAZ"/>
    <m/>
    <x v="0"/>
    <s v="MOTORES"/>
    <s v="INTERNO"/>
    <x v="4"/>
    <n v="0"/>
    <n v="1"/>
    <d v="1899-12-30T05:00:29"/>
    <x v="16"/>
    <s v=""/>
    <d v="1899-12-30T06:00:00"/>
    <d v="1899-12-30T12:00:00"/>
    <x v="1"/>
    <x v="1"/>
    <s v="4-14"/>
  </r>
  <r>
    <s v="TDL919"/>
    <n v="22"/>
    <x v="0"/>
    <s v="DESMONTE DE VIGAS Y SILLINES, DESMONTE DE VIGAS SE LLEVARON DONDE RIAÑO, MANTENIMIENTO A BOSINES, LIMPIEZA DE RODAMIENTOS"/>
    <m/>
    <d v="1899-12-30T07:00:00"/>
    <m/>
    <d v="2021-03-30T00:00:00"/>
    <x v="4"/>
    <m/>
    <m/>
    <m/>
    <m/>
    <s v="ARGEMIRO ARAQUE"/>
    <m/>
    <x v="1"/>
    <s v="MECANICA DE PATIO Y RODAMIENTOS"/>
    <s v="EXTERNO"/>
    <x v="4"/>
    <e v="#VALUE!"/>
    <n v="0"/>
    <d v="1899-12-30T00:00:00"/>
    <x v="17"/>
    <s v=""/>
    <d v="1899-12-30T21:00:00"/>
    <d v="1899-12-30T21:00:00"/>
    <x v="2"/>
    <x v="2"/>
    <e v="#VALUE!"/>
  </r>
  <r>
    <s v="R59145"/>
    <n v="23"/>
    <x v="1"/>
    <s v="DESMONTE DE TORNAMEZA PARA FABRICACION, "/>
    <m/>
    <d v="1899-12-30T07:00:00"/>
    <m/>
    <d v="2021-03-30T00:00:00"/>
    <x v="4"/>
    <m/>
    <m/>
    <m/>
    <m/>
    <s v="DAIRO RODRIGUEZ"/>
    <m/>
    <x v="0"/>
    <s v="SOLDADURA"/>
    <s v="EXTERNO"/>
    <x v="4"/>
    <e v="#VALUE!"/>
    <n v="0"/>
    <d v="1899-12-30T00:00:00"/>
    <x v="17"/>
    <s v=""/>
    <d v="1899-12-30T21:00:00"/>
    <d v="1899-12-30T21:00:00"/>
    <x v="2"/>
    <x v="2"/>
    <e v="#VALUE!"/>
  </r>
  <r>
    <s v="R59145"/>
    <n v="23"/>
    <x v="0"/>
    <s v="DESMONTE DE BUJES TENSORES Y BUJES BALANCIN"/>
    <m/>
    <d v="1899-12-30T07:00:00"/>
    <m/>
    <d v="2021-03-30T00:00:00"/>
    <x v="4"/>
    <m/>
    <m/>
    <m/>
    <m/>
    <s v="_x000a_RODOLFO CASTAÑEDA"/>
    <m/>
    <x v="1"/>
    <s v="MECANICA DE PATIO Y RODAMIENTOS"/>
    <s v="INTERNO"/>
    <x v="4"/>
    <e v="#VALUE!"/>
    <n v="0"/>
    <d v="1899-12-30T00:00:00"/>
    <x v="17"/>
    <s v=""/>
    <d v="1899-12-30T21:00:00"/>
    <d v="1899-12-30T21:00:00"/>
    <x v="2"/>
    <x v="2"/>
    <e v="#VALUE!"/>
  </r>
  <r>
    <s v="TFU056"/>
    <n v="24"/>
    <x v="0"/>
    <s v="CAMBIO DE GOBERNADOR DE AIRE, CAMBIO DE VALVULA DE PURGA DE SECADOR"/>
    <m/>
    <d v="1899-12-30T08:00:00"/>
    <d v="1899-12-30T12:00:00"/>
    <d v="2021-03-30T00:00:00"/>
    <x v="2"/>
    <m/>
    <m/>
    <m/>
    <m/>
    <s v="JOSE PAEZ"/>
    <s v="RICHARD"/>
    <x v="0"/>
    <s v="AIRE"/>
    <s v="INTERNO"/>
    <x v="1"/>
    <n v="0"/>
    <n v="1"/>
    <d v="1899-12-30T04:00:00"/>
    <x v="13"/>
    <n v="1"/>
    <d v="1899-12-30T00:00:00"/>
    <d v="1899-12-30T04:00:00"/>
    <x v="0"/>
    <x v="0"/>
    <s v="3-13"/>
  </r>
  <r>
    <s v="WLP813"/>
    <n v="25"/>
    <x v="0"/>
    <s v="REPARACION DE CAPO PARTE IZQUIERDA POR INCIDENTE EN LA VIA, DESMONTE DE LAMPARA FRONTAL Y PERSIANA, PARA APLICAR FIBRA"/>
    <m/>
    <d v="1899-12-30T10:00:00"/>
    <d v="1899-12-30T17:00:00"/>
    <d v="2021-03-30T00:00:00"/>
    <x v="3"/>
    <m/>
    <m/>
    <m/>
    <m/>
    <s v="DANIEL ROJAS"/>
    <s v="NEIDER IBARRA"/>
    <x v="0"/>
    <s v="LATONERIA Y PINTURA"/>
    <s v="EXTERNO"/>
    <x v="3"/>
    <n v="6"/>
    <n v="1"/>
    <d v="1900-01-01T10:00:00"/>
    <x v="18"/>
    <n v="0"/>
    <d v="1899-12-30T04:00:00"/>
    <d v="1900-01-02T23:57:36"/>
    <x v="1"/>
    <x v="1"/>
    <s v="4-14"/>
  </r>
  <r>
    <s v="R60300"/>
    <n v="26"/>
    <x v="0"/>
    <s v="PINTURA DE CHASIS DE TANQUE"/>
    <m/>
    <d v="1899-12-30T10:00:00"/>
    <d v="1899-12-30T17:00:00"/>
    <d v="2021-03-30T00:00:00"/>
    <x v="1"/>
    <m/>
    <m/>
    <m/>
    <m/>
    <s v="DANIEL ROJAS _x000a_WILSON OROZCO"/>
    <s v="NEIDER IBARRA"/>
    <x v="1"/>
    <s v="LATONERIA Y PINTURA"/>
    <s v="EXTERNO"/>
    <x v="3"/>
    <n v="1"/>
    <n v="1"/>
    <d v="1899-12-30T13:30:58"/>
    <x v="19"/>
    <n v="0"/>
    <d v="1899-12-30T04:00:00"/>
    <d v="1899-12-30T23:00:58"/>
    <x v="0"/>
    <x v="0"/>
    <s v="3-13"/>
  </r>
  <r>
    <s v="R84456"/>
    <n v="27"/>
    <x v="0"/>
    <s v="REVISION DE SISTEMA NEUMATICO, CAMBIO DE CAMARA T30, POSICION 3 Y4, DIAFRAGMA POSICION 5 Y 6, INSPECCION DE SISTEMA ELECTRICO"/>
    <m/>
    <d v="1899-12-30T08:00:00"/>
    <d v="1899-12-30T12:00:00"/>
    <d v="2021-03-30T00:00:00"/>
    <x v="2"/>
    <m/>
    <m/>
    <m/>
    <m/>
    <s v="DEIWIS PIMIENTA"/>
    <m/>
    <x v="1"/>
    <s v="AIRE"/>
    <s v="EXTERNO"/>
    <x v="0"/>
    <n v="0"/>
    <n v="1"/>
    <d v="1899-12-30T04:00:00"/>
    <x v="13"/>
    <n v="1"/>
    <d v="1899-12-30T00:00:00"/>
    <d v="1899-12-30T04:00:00"/>
    <x v="0"/>
    <x v="0"/>
    <s v="3-13"/>
  </r>
  <r>
    <s v="T8261"/>
    <n v="28"/>
    <x v="0"/>
    <s v="REPARACION DE PATAS DE CHASIS"/>
    <m/>
    <d v="1899-12-30T10:00:00"/>
    <d v="1899-12-30T12:00:00"/>
    <d v="2021-03-30T00:00:00"/>
    <x v="2"/>
    <m/>
    <m/>
    <m/>
    <m/>
    <s v="ALVARO CERVANTES"/>
    <m/>
    <x v="0"/>
    <s v="SOLDADURA"/>
    <s v="EXTERNO"/>
    <x v="0"/>
    <n v="0"/>
    <n v="1"/>
    <d v="1899-12-30T02:00:00"/>
    <x v="9"/>
    <n v="1"/>
    <d v="1899-12-30T00:00:00"/>
    <d v="1899-12-30T02:00:00"/>
    <x v="0"/>
    <x v="0"/>
    <s v="3-13"/>
  </r>
  <r>
    <s v="SJK641"/>
    <n v="29"/>
    <x v="0"/>
    <s v="GRADUACION DE FRENOS"/>
    <m/>
    <d v="1899-12-30T07:40:00"/>
    <d v="1899-12-30T07:50:00"/>
    <d v="2021-03-30T00:00:00"/>
    <x v="2"/>
    <m/>
    <m/>
    <m/>
    <m/>
    <s v="CESAR ESCORCIA"/>
    <s v="MANUEL GUERRERO"/>
    <x v="1"/>
    <s v="MECANICA DE PATIO Y RODAMIENTOS"/>
    <s v="EXTERNO"/>
    <x v="2"/>
    <n v="0"/>
    <n v="1"/>
    <d v="1899-12-30T00:10:00"/>
    <x v="20"/>
    <n v="1"/>
    <d v="1899-12-30T00:00:00"/>
    <d v="1899-12-30T00:10:00"/>
    <x v="0"/>
    <x v="0"/>
    <s v="3-13"/>
  </r>
  <r>
    <s v="TFR044"/>
    <n v="30"/>
    <x v="0"/>
    <s v="CAMBIO DE TANQUE DE COMPENSACION "/>
    <m/>
    <d v="1899-12-30T08:15:00"/>
    <d v="1899-12-30T09:00:00"/>
    <d v="2021-03-31T00:00:00"/>
    <x v="1"/>
    <m/>
    <m/>
    <m/>
    <m/>
    <s v="JOSE DIAZ"/>
    <s v="GABRIEL"/>
    <x v="0"/>
    <s v="MOTORES"/>
    <s v="INTERNO"/>
    <x v="1"/>
    <n v="0"/>
    <n v="1"/>
    <d v="1899-12-30T00:45:00"/>
    <x v="21"/>
    <n v="1"/>
    <d v="1899-12-30T00:00:00"/>
    <d v="1899-12-30T00:45:00"/>
    <x v="0"/>
    <x v="0"/>
    <s v="3-13"/>
  </r>
  <r>
    <s v="UQS507"/>
    <n v="31"/>
    <x v="1"/>
    <s v=" Y CAMBIO DE RETENEDOR POSICION 1 "/>
    <m/>
    <d v="1899-12-30T10:00:00"/>
    <d v="1899-12-30T12:00:00"/>
    <d v="2021-03-31T00:00:00"/>
    <x v="1"/>
    <m/>
    <m/>
    <m/>
    <m/>
    <s v="ARGEMIRO ARAQUE"/>
    <s v="ROGER CUELLO"/>
    <x v="0"/>
    <s v="MECANICA DE PATIO Y RODAMIENTOS"/>
    <s v="INTERNO"/>
    <x v="3"/>
    <m/>
    <n v="1"/>
    <d v="1899-12-30T02:00:00"/>
    <x v="9"/>
    <n v="1"/>
    <d v="1899-12-30T00:00:00"/>
    <d v="1899-12-30T02:00:00"/>
    <x v="0"/>
    <x v="0"/>
    <s v="3-13"/>
  </r>
  <r>
    <s v="UQS507"/>
    <n v="31"/>
    <x v="0"/>
    <s v="CAMIBO DE SENSOR DE PRESION DE ACEITE"/>
    <m/>
    <d v="1899-12-30T16:00:00"/>
    <d v="1899-12-30T16:15:00"/>
    <d v="2021-03-31T00:00:00"/>
    <x v="1"/>
    <m/>
    <m/>
    <m/>
    <m/>
    <s v="ORLANDO SAN JUAN"/>
    <s v="ROGER CUELLO"/>
    <x v="0"/>
    <s v="MOTORES"/>
    <s v="INTERNO"/>
    <x v="3"/>
    <n v="0"/>
    <n v="1"/>
    <d v="1899-12-30T00:15:00"/>
    <x v="22"/>
    <n v="0"/>
    <d v="1899-12-30T04:45:00"/>
    <d v="1899-12-30T05:00:00"/>
    <x v="0"/>
    <x v="0"/>
    <s v="3-13"/>
  </r>
  <r>
    <s v="TFU063"/>
    <n v="32"/>
    <x v="0"/>
    <s v="CAMBIO DE PLUMILLAS, CAMBIO DE DESFOGUE DE TANQUE, CAMBIO DE EMPAQUE EJE 8 HUECOS POSICIONES 3,4,5 Y 6, CAMBIO DE PERAS DE DIFERENCIALES TRASERAS Y CONEXIÓN DE PERA DIFERENCIAL DELANTERA, REPARACION DE FUN CLUTCH Y CAMBIO DE ELECTROVASLVULA, POSTURA DE TORNILLO DE AMORTIGUADOR IZQUIERDO"/>
    <m/>
    <d v="1899-12-30T07:00:00"/>
    <d v="1899-12-30T18:00:00"/>
    <d v="2021-03-31T00:00:00"/>
    <x v="1"/>
    <m/>
    <m/>
    <m/>
    <m/>
    <s v="DEIWIS PIMIENTA_x000a_JOSE DIAZ"/>
    <m/>
    <x v="0"/>
    <m/>
    <m/>
    <x v="1"/>
    <n v="0"/>
    <n v="1"/>
    <d v="1899-12-30T09:00:29"/>
    <x v="23"/>
    <n v="0"/>
    <d v="1899-12-30T03:00:00"/>
    <d v="1899-12-30T13:00:00"/>
    <x v="0"/>
    <x v="0"/>
    <s v="3-13"/>
  </r>
  <r>
    <s v="TFQ007"/>
    <n v="33"/>
    <x v="0"/>
    <s v="CAMBIO DE BUJE DE PALANCA DE CAMBIO "/>
    <m/>
    <d v="1899-12-30T09:00:00"/>
    <d v="1899-12-30T10:00:00"/>
    <d v="2021-03-31T00:00:00"/>
    <x v="1"/>
    <m/>
    <m/>
    <m/>
    <m/>
    <s v="JOSE DIAZ"/>
    <s v="CARLOS MARIO"/>
    <x v="1"/>
    <s v="MECANICA DE PATIO Y RODAMIENTOS"/>
    <s v="INTERNO"/>
    <x v="1"/>
    <n v="0"/>
    <n v="1"/>
    <d v="1899-12-30T01:00:00"/>
    <x v="11"/>
    <n v="1"/>
    <d v="1899-12-30T00:00:00"/>
    <d v="1899-12-30T01:00:00"/>
    <x v="0"/>
    <x v="0"/>
    <s v="3-13"/>
  </r>
  <r>
    <s v="S26256"/>
    <n v="34"/>
    <x v="1"/>
    <s v="CAMBIO DE BANDAS ULTIMO TROQUE, GRADUACION DE FRENOS"/>
    <m/>
    <d v="1899-12-30T09:00:00"/>
    <d v="1899-12-30T11:00:00"/>
    <d v="2021-03-31T00:00:00"/>
    <x v="1"/>
    <m/>
    <m/>
    <m/>
    <m/>
    <s v="CESAR ESCORCIA"/>
    <s v="CARLOS MARIO"/>
    <x v="1"/>
    <s v="MECANICA DE PATIO Y RODAMIENTOS"/>
    <s v="INTERNO"/>
    <x v="1"/>
    <n v="0"/>
    <n v="1"/>
    <d v="1899-12-30T02:00:00"/>
    <x v="9"/>
    <n v="1"/>
    <d v="1899-12-30T00:00:00"/>
    <d v="1899-12-30T02:00:00"/>
    <x v="0"/>
    <x v="0"/>
    <s v="3-13"/>
  </r>
  <r>
    <s v="S26256"/>
    <n v="34"/>
    <x v="0"/>
    <s v=" CAMBIO DE MANGUERA DE AIRE,"/>
    <m/>
    <d v="1899-12-30T14:00:00"/>
    <d v="1899-12-30T14:30:00"/>
    <d v="2021-03-31T00:00:00"/>
    <x v="1"/>
    <m/>
    <m/>
    <m/>
    <m/>
    <s v="DEIWIS PIMIENTA"/>
    <s v="CARLOS MARIO"/>
    <x v="0"/>
    <s v="AIRE"/>
    <s v="INTERNO"/>
    <x v="1"/>
    <n v="0"/>
    <n v="1"/>
    <d v="1899-12-30T00:30:00"/>
    <x v="7"/>
    <n v="1"/>
    <d v="1899-12-30T00:00:00"/>
    <d v="1899-12-30T00:30:00"/>
    <x v="0"/>
    <x v="0"/>
    <s v="3-13"/>
  </r>
  <r>
    <s v="S26298"/>
    <n v="35"/>
    <x v="0"/>
    <s v="REPARACION DE LUCES DEL TRAILER"/>
    <m/>
    <d v="1899-12-30T10:00:00"/>
    <d v="1899-12-30T12:00:00"/>
    <d v="2021-03-31T00:00:00"/>
    <x v="1"/>
    <m/>
    <m/>
    <m/>
    <m/>
    <s v="DEIWIS PIMIENTA"/>
    <m/>
    <x v="0"/>
    <s v="ELECTRICO"/>
    <s v="EXTERNO"/>
    <x v="1"/>
    <n v="0"/>
    <n v="1"/>
    <d v="1899-12-30T02:00:00"/>
    <x v="9"/>
    <n v="1"/>
    <d v="1899-12-30T00:00:00"/>
    <d v="1899-12-30T02:00:00"/>
    <x v="0"/>
    <x v="0"/>
    <s v="3-13"/>
  </r>
  <r>
    <s v="TFQ993"/>
    <n v="36"/>
    <x v="1"/>
    <s v="SE ESCANEO VEHICULO,"/>
    <m/>
    <d v="1899-12-30T10:00:00"/>
    <d v="1899-12-30T10:20:00"/>
    <d v="2021-03-31T00:00:00"/>
    <x v="1"/>
    <m/>
    <m/>
    <m/>
    <m/>
    <s v="JULIO ARAQUE"/>
    <s v="JORGE GOMEZ"/>
    <x v="1"/>
    <s v="MOTORES"/>
    <s v="EXTERNO"/>
    <x v="1"/>
    <n v="0"/>
    <n v="1"/>
    <d v="1899-12-30T00:20:00"/>
    <x v="15"/>
    <n v="1"/>
    <d v="1899-12-30T00:00:00"/>
    <d v="1899-12-30T00:20:00"/>
    <x v="0"/>
    <x v="0"/>
    <s v="3-13"/>
  </r>
  <r>
    <s v="TFQ993"/>
    <n v="36"/>
    <x v="0"/>
    <s v=" POSTURA DE LODERA LADO DERECHO"/>
    <m/>
    <d v="1899-12-30T11:00:00"/>
    <d v="1899-12-30T12:00:00"/>
    <d v="2021-03-31T00:00:00"/>
    <x v="1"/>
    <m/>
    <m/>
    <m/>
    <m/>
    <s v="_x000a_WILSON OROZCO"/>
    <s v="JORGE GOMEZ"/>
    <x v="0"/>
    <s v="LATONERIA Y PINTURA"/>
    <s v="EXTERNO"/>
    <x v="1"/>
    <n v="0"/>
    <n v="1"/>
    <d v="1899-12-30T01:00:00"/>
    <x v="11"/>
    <n v="1"/>
    <d v="1899-12-30T00:00:00"/>
    <d v="1899-12-30T01:00:00"/>
    <x v="0"/>
    <x v="0"/>
    <s v="3-13"/>
  </r>
  <r>
    <s v="TDL770"/>
    <n v="37"/>
    <x v="1"/>
    <s v="CAMBIO DE DOS ESPARRAGOS POSICION 7 Y 8, "/>
    <m/>
    <d v="1899-12-30T10:00:00"/>
    <d v="1899-12-30T11:00:00"/>
    <d v="2021-03-31T00:00:00"/>
    <x v="1"/>
    <m/>
    <m/>
    <m/>
    <m/>
    <s v="JOSE DIAZ"/>
    <s v="ALEX RODRIGUEZ"/>
    <x v="0"/>
    <s v="MECANICA DE PATIO Y RODAMIENTOS"/>
    <s v="EXTERNO"/>
    <x v="1"/>
    <n v="0"/>
    <n v="1"/>
    <d v="1899-12-30T01:00:00"/>
    <x v="11"/>
    <n v="1"/>
    <d v="1899-12-30T00:00:00"/>
    <d v="1899-12-30T01:00:00"/>
    <x v="0"/>
    <x v="0"/>
    <s v="3-13"/>
  </r>
  <r>
    <s v="TDL770"/>
    <n v="37"/>
    <x v="0"/>
    <s v="CAMBIO DE VALVULA DE SUSPENSION SE ADAPTO UNA DE KW"/>
    <m/>
    <d v="1899-12-30T11:00:00"/>
    <d v="1899-12-30T13:00:00"/>
    <d v="2021-03-31T00:00:00"/>
    <x v="1"/>
    <m/>
    <m/>
    <m/>
    <m/>
    <s v="JOSE PAEZ"/>
    <s v="ALEX RODRIGUEZ"/>
    <x v="0"/>
    <s v="AIRE"/>
    <s v="EXTERNO"/>
    <x v="1"/>
    <n v="0"/>
    <n v="1"/>
    <d v="1899-12-30T02:00:00"/>
    <x v="9"/>
    <n v="1"/>
    <d v="1899-12-30T00:00:00"/>
    <d v="1899-12-30T02:00:00"/>
    <x v="0"/>
    <x v="0"/>
    <s v="3-13"/>
  </r>
  <r>
    <s v="TFQ007"/>
    <m/>
    <x v="1"/>
    <s v="DESMONTE DE CARDAN AJUSTE DE DIVISOR"/>
    <m/>
    <d v="1899-12-30T07:00:00"/>
    <d v="1899-12-30T09:00:00"/>
    <d v="2021-04-03T00:00:00"/>
    <x v="5"/>
    <m/>
    <m/>
    <m/>
    <m/>
    <s v="JOSE DIAZ"/>
    <s v="CARLOS MARIO"/>
    <x v="0"/>
    <s v="CAJAS Y TRANSMISIONES"/>
    <s v="INTERNO"/>
    <x v="1"/>
    <n v="0"/>
    <n v="1"/>
    <d v="1899-12-30T02:00:00"/>
    <x v="9"/>
    <n v="1"/>
    <d v="1899-12-30T00:00:00"/>
    <d v="1899-12-30T02:00:00"/>
    <x v="1"/>
    <x v="0"/>
    <s v="4-13"/>
  </r>
  <r>
    <s v="UYV097"/>
    <m/>
    <x v="1"/>
    <s v="CAMBIO DE MANGUERA DE HIDRAULICO"/>
    <m/>
    <d v="1899-12-30T08:00:00"/>
    <d v="1899-12-30T08:30:00"/>
    <d v="2021-04-03T00:00:00"/>
    <x v="5"/>
    <m/>
    <m/>
    <m/>
    <m/>
    <s v="JOSE DIAZ"/>
    <s v="CARLOS ROA"/>
    <x v="0"/>
    <s v="MOTORES"/>
    <s v="EXTERNO"/>
    <x v="3"/>
    <n v="0"/>
    <n v="1"/>
    <d v="1899-12-30T00:30:00"/>
    <x v="7"/>
    <n v="1"/>
    <d v="1899-12-30T00:00:00"/>
    <d v="1899-12-30T00:30:00"/>
    <x v="1"/>
    <x v="0"/>
    <s v="4-13"/>
  </r>
  <r>
    <s v="TFQ012"/>
    <m/>
    <x v="1"/>
    <s v="ENGRASE GENERAL"/>
    <m/>
    <d v="1899-12-30T08:00:00"/>
    <d v="1899-12-30T08:15:00"/>
    <d v="2021-04-03T00:00:00"/>
    <x v="5"/>
    <m/>
    <m/>
    <m/>
    <m/>
    <s v="ARGEMIRO ARAQUE"/>
    <s v="JOSE PABON"/>
    <x v="1"/>
    <s v="MECANICA DE PATIO Y RODAMIENTOS"/>
    <s v="EXTERNO"/>
    <x v="1"/>
    <n v="0"/>
    <n v="1"/>
    <d v="1899-12-30T00:15:00"/>
    <x v="22"/>
    <n v="1"/>
    <d v="1899-12-30T00:00:00"/>
    <d v="1899-12-30T00:15:00"/>
    <x v="1"/>
    <x v="0"/>
    <s v="4-13"/>
  </r>
  <r>
    <s v="S26320"/>
    <m/>
    <x v="1"/>
    <s v="ENGRASE GENERAL"/>
    <m/>
    <d v="1899-12-30T08:15:00"/>
    <d v="1899-12-30T08:30:00"/>
    <d v="2021-04-03T00:00:00"/>
    <x v="5"/>
    <m/>
    <m/>
    <m/>
    <m/>
    <s v="ARGEMIRO ARAQUE"/>
    <s v="JOSE PABON"/>
    <x v="1"/>
    <s v="MECANICA DE PATIO Y RODAMIENTOS"/>
    <s v="EXTERNO"/>
    <x v="1"/>
    <n v="0"/>
    <n v="1"/>
    <d v="1899-12-30T00:15:00"/>
    <x v="22"/>
    <n v="1"/>
    <d v="1899-12-30T00:00:00"/>
    <d v="1899-12-30T00:15:00"/>
    <x v="1"/>
    <x v="0"/>
    <s v="4-13"/>
  </r>
  <r>
    <s v="TDL764"/>
    <m/>
    <x v="1"/>
    <s v="CAMBIO DE DESFOGUE DE MOTOR, CAMBIO DE RETENEDOR DE LA BOTELLA DE LA DIRECCION, REPARACION DE SILLA"/>
    <m/>
    <d v="1899-12-30T16:13:00"/>
    <d v="1899-12-30T12:30:00"/>
    <d v="2021-03-31T00:00:00"/>
    <x v="5"/>
    <m/>
    <m/>
    <m/>
    <m/>
    <s v="DEIWIS PIMIENTA"/>
    <s v="FABIAN CARREÑO"/>
    <x v="0"/>
    <s v="MOTORES"/>
    <s v="INTERNO"/>
    <x v="1"/>
    <n v="3"/>
    <n v="1"/>
    <d v="1899-12-30T21:47:17"/>
    <x v="24"/>
    <n v="1"/>
    <d v="1899-12-30T00:00:00"/>
    <d v="1899-12-31T15:16:02"/>
    <x v="1"/>
    <x v="0"/>
    <s v="4-13"/>
  </r>
  <r>
    <s v="TFR045"/>
    <m/>
    <x v="1"/>
    <s v="ENGRASE"/>
    <m/>
    <d v="1899-12-30T08:30:00"/>
    <d v="1899-12-30T08:45:00"/>
    <d v="2021-04-03T00:00:00"/>
    <x v="5"/>
    <m/>
    <m/>
    <m/>
    <m/>
    <s v="ARGEMIRO ARAQUE"/>
    <s v="ROBERTO MENDOZA"/>
    <x v="2"/>
    <s v="MECANICA DE PATIO Y RODAMIENTOS"/>
    <s v="EXTERNO"/>
    <x v="1"/>
    <n v="0"/>
    <n v="1"/>
    <d v="1899-12-30T00:15:00"/>
    <x v="22"/>
    <n v="1"/>
    <d v="1899-12-30T00:00:00"/>
    <d v="1899-12-30T00:15:00"/>
    <x v="1"/>
    <x v="0"/>
    <s v="4-13"/>
  </r>
  <r>
    <s v="R41329"/>
    <m/>
    <x v="1"/>
    <s v="DESMONTE DE CAMPANAS PARA CAMBIO DE BANDAS, CAMBIO DE RETENEDORES  Y ORING TAPA GRASERA POSICION 5,6,9 Y 10, PENDIENTE POR LLANATS"/>
    <m/>
    <d v="1899-12-30T12:00:00"/>
    <m/>
    <d v="2021-04-03T00:00:00"/>
    <x v="6"/>
    <m/>
    <m/>
    <m/>
    <m/>
    <s v="RODOLFO CASTAÑEDA"/>
    <s v="FREDY CALDERON"/>
    <x v="1"/>
    <s v="MECANICA DE PATIO Y RODAMIENTOS"/>
    <s v="INTERNO"/>
    <x v="1"/>
    <n v="-44289"/>
    <n v="0"/>
    <d v="1899-12-30T00:00:00"/>
    <x v="17"/>
    <n v="1"/>
    <d v="1899-12-30T00:00:00"/>
    <d v="1899-12-30T00:00:00"/>
    <x v="3"/>
    <x v="3"/>
    <s v="1-52"/>
  </r>
  <r>
    <s v="TDL766"/>
    <m/>
    <x v="1"/>
    <s v="CAMBIO DE PALANCA DIRECCIONAL,  DESMONTE DE FLAUTAS PARA MANTENIMIENTO A LOS BALANCINES DEL FRENO DE MOTOR, CALIBRACION DE MOTOR, CAMBIO DE ARNES DE FRENO DE MOTOR, CAMBIO DE TORNILLO DE VIGA"/>
    <m/>
    <d v="1899-12-30T09:41:00"/>
    <d v="1899-12-30T18:30:00"/>
    <d v="2021-04-03T00:00:00"/>
    <x v="3"/>
    <m/>
    <m/>
    <m/>
    <m/>
    <s v="ORLANDO SAN JUAN"/>
    <s v="ALEXANDER MEJIA"/>
    <x v="0"/>
    <s v="MOTORES"/>
    <s v="INTERNO"/>
    <x v="1"/>
    <n v="2"/>
    <n v="1"/>
    <d v="1899-12-31T01:49:23"/>
    <x v="25"/>
    <n v="0"/>
    <d v="1899-12-30T02:30:00"/>
    <d v="1899-12-31T16:18:31"/>
    <x v="1"/>
    <x v="1"/>
    <s v="4-14"/>
  </r>
  <r>
    <s v="SJK640"/>
    <m/>
    <x v="1"/>
    <s v="CAMBIO DE BATERIAS"/>
    <m/>
    <d v="1899-12-30T09:00:00"/>
    <d v="1899-12-30T10:00:00"/>
    <d v="2021-04-03T00:00:00"/>
    <x v="5"/>
    <m/>
    <m/>
    <m/>
    <m/>
    <s v="EDWIN NARANJO"/>
    <m/>
    <x v="0"/>
    <s v="ELECTRICO"/>
    <m/>
    <x v="2"/>
    <n v="0"/>
    <n v="1"/>
    <d v="1899-12-30T01:00:00"/>
    <x v="11"/>
    <n v="1"/>
    <d v="1899-12-30T00:00:00"/>
    <d v="1899-12-30T01:00:00"/>
    <x v="1"/>
    <x v="0"/>
    <s v="4-13"/>
  </r>
  <r>
    <s v="SJK632"/>
    <m/>
    <x v="1"/>
    <s v="COMPLETAR NIVEL DE ACEITE Y ENGRASE"/>
    <m/>
    <d v="1899-12-30T09:35:00"/>
    <d v="1899-12-30T10:20:00"/>
    <d v="2021-04-03T00:00:00"/>
    <x v="5"/>
    <m/>
    <m/>
    <m/>
    <m/>
    <s v="CESAR ESCORCIA"/>
    <s v="ARTURO"/>
    <x v="1"/>
    <s v="MECANICA DE PATIO Y RODAMIENTOS"/>
    <m/>
    <x v="0"/>
    <n v="0"/>
    <n v="1"/>
    <d v="1899-12-30T00:45:00"/>
    <x v="21"/>
    <n v="1"/>
    <d v="1899-12-30T00:00:00"/>
    <d v="1899-12-30T00:45:00"/>
    <x v="1"/>
    <x v="0"/>
    <s v="4-13"/>
  </r>
  <r>
    <s v="TFU055"/>
    <m/>
    <x v="1"/>
    <s v="SE DESMONTO ALTERNADOR POR FALLA Y SE REPARO, CAMBIO DE COMANDO DE DIRECCIONALES, CAMBIO DE RETENEDORES DE LA BOTELLA DE LA DIRECCION, COMPLETAR NIVEL DE HIDRAULICO, ARREGLO DE RACOR EN VASOD E LA BOTELLA DE LA DIRECCION, CAMBIO DE BANDAS POSICION 5 Y 6, REPARACION DE BOTONES DEL MAXIFRAX"/>
    <m/>
    <d v="1899-12-30T08:40:00"/>
    <d v="1899-12-30T15:00:00"/>
    <d v="2021-04-03T00:00:00"/>
    <x v="7"/>
    <m/>
    <m/>
    <m/>
    <m/>
    <s v="EDWIN NARANJO_x000a_DEIWIS PIMIENTA_x000a_TECNICA EN LLANTAS"/>
    <m/>
    <x v="0"/>
    <s v="MECANICA DE PATIO Y RODAMIENTOS"/>
    <s v="INTERNO"/>
    <x v="1"/>
    <n v="4"/>
    <n v="1"/>
    <d v="1899-12-31T16:20:12"/>
    <x v="26"/>
    <n v="1"/>
    <d v="1899-12-30T00:00:00"/>
    <d v="1900-01-01T15:18:33"/>
    <x v="1"/>
    <x v="1"/>
    <s v="4-14"/>
  </r>
  <r>
    <s v="TFU065"/>
    <m/>
    <x v="1"/>
    <s v="CAMBIO DE FILTRO DE TRAMPA, TUERCA Y VASO TRAMPA, SE CONECTO MANGUERA QUE HABIA SIDO QUITADA, CAMBIO DE ABRAZADERA"/>
    <m/>
    <d v="1899-12-30T11:00:00"/>
    <d v="1899-12-30T13:00:00"/>
    <d v="2021-04-03T00:00:00"/>
    <x v="5"/>
    <m/>
    <m/>
    <m/>
    <m/>
    <s v="NELFO CALDERA"/>
    <s v="RUBEN GUZMAN"/>
    <x v="0"/>
    <s v="MOTORES"/>
    <m/>
    <x v="1"/>
    <n v="0"/>
    <n v="1"/>
    <d v="1899-12-30T02:00:00"/>
    <x v="9"/>
    <n v="1"/>
    <d v="1899-12-30T00:00:00"/>
    <d v="1899-12-30T02:00:00"/>
    <x v="1"/>
    <x v="0"/>
    <s v="4-13"/>
  </r>
  <r>
    <s v="TFU065"/>
    <m/>
    <x v="1"/>
    <s v="VARADO POR MEDIA CAJA EN AGUACHICA, SE DESMONTO MEDIA CAJA DE LA TFU072 PARA REPARAR"/>
    <m/>
    <d v="1899-12-30T04:30:00"/>
    <d v="1899-12-30T05:30:00"/>
    <d v="2021-04-05T00:00:00"/>
    <x v="3"/>
    <m/>
    <m/>
    <m/>
    <m/>
    <s v="JOSE DIAZ"/>
    <s v="RUBEN GUZMAN"/>
    <x v="0"/>
    <s v="MOTORES"/>
    <s v="INTERNO"/>
    <x v="1"/>
    <n v="0"/>
    <n v="1"/>
    <d v="1899-12-30T01:00:00"/>
    <x v="11"/>
    <n v="1"/>
    <d v="1899-12-30T00:00:00"/>
    <d v="1899-12-30T01:00:00"/>
    <x v="1"/>
    <x v="1"/>
    <s v="4-14"/>
  </r>
  <r>
    <s v="TFU075"/>
    <m/>
    <x v="1"/>
    <s v="CAMBIO DE SOPORTE DE AMORTIGUADOR PARTIDO, REPARACION ELECTRICA"/>
    <m/>
    <d v="1899-12-30T08:00:00"/>
    <d v="1899-12-30T10:00:00"/>
    <d v="2021-04-05T00:00:00"/>
    <x v="3"/>
    <m/>
    <m/>
    <m/>
    <m/>
    <s v="JOSE DIAZ"/>
    <s v="SERGIO MEJIA"/>
    <x v="0"/>
    <s v="MECANICA DE PATIO Y RODAMIENTOS"/>
    <s v="EXTERNO"/>
    <x v="3"/>
    <n v="0"/>
    <n v="1"/>
    <d v="1899-12-30T02:00:00"/>
    <x v="9"/>
    <n v="1"/>
    <d v="1899-12-30T00:00:00"/>
    <d v="1899-12-30T02:00:00"/>
    <x v="1"/>
    <x v="1"/>
    <s v="4-14"/>
  </r>
  <r>
    <s v="TFU074"/>
    <m/>
    <x v="1"/>
    <s v="CAMBIO DE FILTRO SECADOR Y MANTENIMIENTO A SECADOR DE AIRE"/>
    <m/>
    <d v="1899-12-30T14:00:00"/>
    <d v="1899-12-30T17:00:00"/>
    <d v="2021-04-05T00:00:00"/>
    <x v="3"/>
    <m/>
    <m/>
    <m/>
    <m/>
    <s v="JOSE PAEZ"/>
    <s v="JESUS MORA"/>
    <x v="1"/>
    <s v="AIRE"/>
    <s v="INTERNO"/>
    <x v="1"/>
    <n v="0"/>
    <n v="1"/>
    <d v="1899-12-30T03:00:00"/>
    <x v="3"/>
    <n v="0"/>
    <d v="1899-12-30T04:00:00"/>
    <d v="1899-12-30T07:00:00"/>
    <x v="1"/>
    <x v="1"/>
    <s v="4-14"/>
  </r>
  <r>
    <s v="TFR045"/>
    <m/>
    <x v="1"/>
    <s v="DESMONTE Y MONTE DE MUELLE PARA CAMBIO DE BUJE ENROSCABLE  Y CAMBIO DE GEMELAS LADO IZQUIERDO"/>
    <m/>
    <d v="1899-12-30T08:40:00"/>
    <d v="1899-12-30T16:45:00"/>
    <d v="2021-04-05T00:00:00"/>
    <x v="3"/>
    <m/>
    <m/>
    <m/>
    <m/>
    <s v="NELFO CALDERA"/>
    <s v="ROBERTO MENDOZA"/>
    <x v="0"/>
    <s v="MECANICA DE PATIO Y RODAMIENTOS"/>
    <s v="EXTERNO"/>
    <x v="1"/>
    <n v="0"/>
    <n v="1"/>
    <d v="1899-12-30T06:05:29"/>
    <x v="27"/>
    <n v="0"/>
    <d v="1899-12-30T04:15:00"/>
    <d v="1899-12-30T11:20:00"/>
    <x v="1"/>
    <x v="1"/>
    <s v="4-14"/>
  </r>
  <r>
    <s v="TFR851"/>
    <m/>
    <x v="1"/>
    <s v="CAMBIO DE ACEITE Y FILTRACION DE MOTOR, CAMBIO DE FILTRO DE AIRE Y DE FILTRO DE AGUA"/>
    <m/>
    <d v="1899-12-30T09:43:00"/>
    <d v="1899-12-30T17:13:00"/>
    <d v="2021-04-05T00:00:00"/>
    <x v="3"/>
    <m/>
    <m/>
    <m/>
    <m/>
    <s v="CESAR ESCORCIA"/>
    <s v="ROBINSON TORREGROSA"/>
    <x v="1"/>
    <s v="MECANICA DE PATIO Y RODAMIENTOS"/>
    <s v="INTERNO"/>
    <x v="1"/>
    <n v="0"/>
    <n v="1"/>
    <d v="1899-12-30T05:30:29"/>
    <x v="28"/>
    <n v="0"/>
    <d v="1899-12-30T03:47:00"/>
    <d v="1899-12-30T10:17:00"/>
    <x v="1"/>
    <x v="1"/>
    <s v="4-14"/>
  </r>
  <r>
    <s v="S26290"/>
    <m/>
    <x v="1"/>
    <s v="CAMBIO DE DOS DIAFRAGMA T30 EN CAMARAS T30 POR FUGAS DE AIRE"/>
    <m/>
    <d v="1899-12-30T15:00:00"/>
    <d v="1899-12-30T15:30:00"/>
    <d v="2021-04-05T00:00:00"/>
    <x v="3"/>
    <m/>
    <m/>
    <m/>
    <m/>
    <s v="DEIWIS PIMIENTA"/>
    <s v="JESUS MORA"/>
    <x v="0"/>
    <s v="AIRE"/>
    <s v="INTERNO"/>
    <x v="1"/>
    <n v="0"/>
    <n v="1"/>
    <d v="1899-12-30T00:30:00"/>
    <x v="7"/>
    <n v="1"/>
    <d v="1899-12-30T00:00:00"/>
    <d v="1899-12-30T00:30:00"/>
    <x v="1"/>
    <x v="1"/>
    <s v="4-14"/>
  </r>
  <r>
    <s v="TFU065"/>
    <m/>
    <x v="1"/>
    <s v="REPARACION DE MEDIA CAJA CAMBIO DE PIÑONES  Y SE ENVIA PARA VEHICULO TFU065 VARADO EN AGUACHICA"/>
    <m/>
    <d v="1899-12-30T07:30:00"/>
    <d v="1899-12-30T14:40:00"/>
    <d v="2021-04-06T00:00:00"/>
    <x v="7"/>
    <m/>
    <m/>
    <m/>
    <m/>
    <s v="JOSE DIAZ, _x000a_AGUACHICA"/>
    <s v="RUBEN GUZMAN"/>
    <x v="0"/>
    <s v="CAJAS Y TRANSMISIONES"/>
    <s v="INTERNO"/>
    <x v="1"/>
    <n v="1"/>
    <n v="1"/>
    <d v="1899-12-30T13:40:58"/>
    <x v="29"/>
    <n v="1"/>
    <d v="1899-12-30T00:00:00"/>
    <d v="1899-12-30T19:10:58"/>
    <x v="1"/>
    <x v="1"/>
    <s v="4-14"/>
  </r>
  <r>
    <s v="TFU074"/>
    <m/>
    <x v="1"/>
    <s v="POLISHADA DE VEHICULO"/>
    <m/>
    <d v="1899-12-30T07:40:00"/>
    <d v="1899-12-30T15:38:00"/>
    <d v="2021-04-06T00:00:00"/>
    <x v="8"/>
    <m/>
    <m/>
    <m/>
    <m/>
    <s v="WILSON ORORZCO"/>
    <s v="JESUS MORA"/>
    <x v="1"/>
    <s v="LATONERIA Y PINTURA"/>
    <s v="EXTERNO"/>
    <x v="1"/>
    <n v="0"/>
    <n v="1"/>
    <d v="1899-12-30T05:58:29"/>
    <x v="30"/>
    <n v="1"/>
    <d v="1899-12-30T00:00:00"/>
    <d v="1899-12-30T06:58:00"/>
    <x v="1"/>
    <x v="1"/>
    <s v="4-14"/>
  </r>
  <r>
    <s v="SWK335"/>
    <m/>
    <x v="1"/>
    <s v="POSTURA DE GUARDABARROS MEDIA LUNA DE SEGUNDA"/>
    <m/>
    <d v="1899-12-30T07:30:00"/>
    <d v="1899-12-30T07:40:00"/>
    <d v="2021-04-06T00:00:00"/>
    <x v="8"/>
    <m/>
    <m/>
    <m/>
    <m/>
    <s v="WILSON OROZCO"/>
    <s v="LEONARDO ORDOÑEZ"/>
    <x v="0"/>
    <s v="LATONERIA Y PINTURA"/>
    <s v="EXTERNO"/>
    <x v="3"/>
    <n v="0"/>
    <n v="1"/>
    <d v="1899-12-30T00:10:00"/>
    <x v="20"/>
    <n v="1"/>
    <d v="1899-12-30T00:00:00"/>
    <d v="1899-12-30T00:10:00"/>
    <x v="1"/>
    <x v="1"/>
    <s v="4-14"/>
  </r>
  <r>
    <s v="R84457"/>
    <m/>
    <x v="1"/>
    <s v="CAMBIO DE CONECTOR 7 VIAS HEMBRA, ARREGLO DE LUCES REPARACION INSTALACION DE 1/2"/>
    <m/>
    <d v="1899-12-30T07:50:00"/>
    <d v="1899-12-30T09:30:00"/>
    <d v="2021-04-06T00:00:00"/>
    <x v="8"/>
    <m/>
    <m/>
    <m/>
    <m/>
    <s v="EDWIN NARANJO"/>
    <m/>
    <x v="0"/>
    <s v="ELECTRICO"/>
    <s v="EXTERNO"/>
    <x v="1"/>
    <n v="0"/>
    <n v="1"/>
    <d v="1899-12-30T01:40:00"/>
    <x v="31"/>
    <n v="1"/>
    <d v="1899-12-30T00:00:00"/>
    <d v="1899-12-30T01:40:00"/>
    <x v="1"/>
    <x v="1"/>
    <s v="4-14"/>
  </r>
  <r>
    <s v="SJK631"/>
    <m/>
    <x v="1"/>
    <s v="ENGRASE Y GRADUACION DE FRENOS, SE COMPLETO NIVEL DE ACEITE, CAMBIO DE COJIN"/>
    <m/>
    <d v="1899-12-30T09:00:00"/>
    <d v="1899-12-30T09:45:00"/>
    <d v="2021-04-06T00:00:00"/>
    <x v="8"/>
    <m/>
    <m/>
    <m/>
    <m/>
    <s v="CESAR ESCORCIA_x000a_WILSON ORORZCO"/>
    <s v="CARLOS ARRIETA"/>
    <x v="1"/>
    <s v="MECANICA DE PATIO Y RODAMIENTOS"/>
    <s v="EXTERNO"/>
    <x v="0"/>
    <n v="0"/>
    <n v="1"/>
    <d v="1899-12-30T00:45:00"/>
    <x v="21"/>
    <n v="1"/>
    <d v="1899-12-30T00:00:00"/>
    <d v="1899-12-30T00:45:00"/>
    <x v="1"/>
    <x v="1"/>
    <s v="4-14"/>
  </r>
  <r>
    <s v="SJK693"/>
    <m/>
    <x v="1"/>
    <s v="REPARACION CABLE 7 VIAS, LUCES MEDIAS Y LUZ DIRECCIONAL IZQUIERDA"/>
    <m/>
    <d v="1899-12-30T09:30:00"/>
    <d v="1899-12-30T11:45:00"/>
    <d v="2021-04-06T00:00:00"/>
    <x v="8"/>
    <m/>
    <m/>
    <m/>
    <m/>
    <s v="EDWIN NARANJO"/>
    <s v="OSCAR RODRIGUEZ"/>
    <x v="0"/>
    <s v="ELECTRICO"/>
    <s v="EXTERNO"/>
    <x v="3"/>
    <n v="0"/>
    <n v="1"/>
    <d v="1899-12-30T02:15:00"/>
    <x v="32"/>
    <n v="1"/>
    <d v="1899-12-30T00:00:00"/>
    <d v="1899-12-30T02:15:00"/>
    <x v="1"/>
    <x v="1"/>
    <s v="4-14"/>
  </r>
  <r>
    <s v="R53822"/>
    <m/>
    <x v="1"/>
    <s v="CAMBIO DE STOP Y LUCES TRASERAS"/>
    <m/>
    <d v="1899-12-30T09:30:00"/>
    <d v="1899-12-30T11:45:00"/>
    <d v="2021-04-06T00:00:00"/>
    <x v="8"/>
    <m/>
    <m/>
    <m/>
    <m/>
    <s v="EDWIN NARANJO"/>
    <s v="EDWIN NARANJO"/>
    <x v="0"/>
    <s v="ELECTRICO"/>
    <s v="EXTERNO"/>
    <x v="3"/>
    <n v="0"/>
    <n v="1"/>
    <d v="1899-12-30T02:15:00"/>
    <x v="32"/>
    <n v="1"/>
    <d v="1899-12-30T00:00:00"/>
    <d v="1899-12-30T02:15:00"/>
    <x v="1"/>
    <x v="1"/>
    <s v="4-14"/>
  </r>
  <r>
    <s v="R51587"/>
    <m/>
    <x v="1"/>
    <s v="CAMBIO DE BOMBONA LEVANTA EJE"/>
    <m/>
    <d v="1899-12-30T08:30:00"/>
    <d v="1899-12-30T11:05:00"/>
    <d v="2021-04-06T00:00:00"/>
    <x v="8"/>
    <m/>
    <m/>
    <m/>
    <m/>
    <s v="DEIWIS PIMIENTA"/>
    <s v="LEONARDO ORDOÑEZ"/>
    <x v="0"/>
    <s v="AIRE"/>
    <s v="EXTERNO"/>
    <x v="3"/>
    <n v="0"/>
    <n v="1"/>
    <d v="1899-12-30T02:35:00"/>
    <x v="33"/>
    <n v="1"/>
    <d v="1899-12-30T00:00:00"/>
    <d v="1899-12-30T02:35:00"/>
    <x v="1"/>
    <x v="1"/>
    <s v="4-14"/>
  </r>
  <r>
    <s v="TFR853"/>
    <m/>
    <x v="1"/>
    <s v="MANTENIMIENTO A SECADOR, CAMBIO DE VALVULA PURGA Y FILTRO"/>
    <m/>
    <d v="1899-12-30T09:47:00"/>
    <d v="1899-12-30T14:00:00"/>
    <d v="2021-04-06T00:00:00"/>
    <x v="8"/>
    <m/>
    <m/>
    <m/>
    <m/>
    <s v="JOSE PAEZ"/>
    <m/>
    <x v="0"/>
    <s v="AIRE"/>
    <s v="INTERNO"/>
    <x v="5"/>
    <n v="0"/>
    <n v="1"/>
    <d v="1899-12-30T04:13:00"/>
    <x v="34"/>
    <s v=""/>
    <d v="1899-12-30T07:00:00"/>
    <d v="1899-12-30T11:13:00"/>
    <x v="1"/>
    <x v="1"/>
    <s v="4-14"/>
  </r>
  <r>
    <s v="TFQ989"/>
    <m/>
    <x v="1"/>
    <s v="CAMBIO DE FILTRO DE AGUA"/>
    <m/>
    <d v="1899-12-30T10:35:00"/>
    <d v="1899-12-30T11:00:00"/>
    <d v="2021-04-06T00:00:00"/>
    <x v="8"/>
    <m/>
    <m/>
    <m/>
    <m/>
    <s v="JOSE DIAZ"/>
    <s v="DIDIER GOMEZ"/>
    <x v="0"/>
    <s v="MECANICA DE PATIO Y RODAMIENTOS"/>
    <s v="EXTERNO"/>
    <x v="1"/>
    <n v="0"/>
    <n v="1"/>
    <d v="1899-12-30T00:25:00"/>
    <x v="35"/>
    <n v="1"/>
    <d v="1899-12-30T00:00:00"/>
    <d v="1899-12-30T00:25:00"/>
    <x v="1"/>
    <x v="1"/>
    <s v="4-14"/>
  </r>
  <r>
    <s v="R60300"/>
    <m/>
    <x v="1"/>
    <s v="CAMBIO DE RETENEDOR POSICION 3 Y 4"/>
    <m/>
    <d v="1899-12-30T10:55:00"/>
    <d v="1899-12-30T11:30:00"/>
    <d v="2021-04-06T00:00:00"/>
    <x v="8"/>
    <m/>
    <m/>
    <m/>
    <m/>
    <s v="CESAR ESCORCIA"/>
    <s v="NEIDER IBARRA"/>
    <x v="0"/>
    <s v="MECANICA DE PATIO Y RODAMIENTOS"/>
    <s v="INTERNO"/>
    <x v="3"/>
    <n v="0"/>
    <n v="1"/>
    <d v="1899-12-30T00:35:00"/>
    <x v="36"/>
    <n v="1"/>
    <d v="1899-12-30T00:00:00"/>
    <d v="1899-12-30T00:35:00"/>
    <x v="1"/>
    <x v="1"/>
    <s v="4-14"/>
  </r>
  <r>
    <s v="TFR852"/>
    <m/>
    <x v="1"/>
    <s v="ENGRASE"/>
    <m/>
    <d v="1899-12-30T14:35:00"/>
    <d v="1899-12-30T14:45:00"/>
    <d v="2021-04-06T00:00:00"/>
    <x v="8"/>
    <m/>
    <m/>
    <m/>
    <m/>
    <s v="RODOLFO CASTAÑEDA"/>
    <s v="LUIS OROZCO"/>
    <x v="1"/>
    <s v="MECANICA DE PATIO Y RODAMIENTOS"/>
    <s v="EXTERNO"/>
    <x v="5"/>
    <n v="0"/>
    <n v="1"/>
    <d v="1899-12-30T00:10:00"/>
    <x v="20"/>
    <s v=""/>
    <d v="1899-12-30T06:15:00"/>
    <d v="1899-12-30T06:25:00"/>
    <x v="1"/>
    <x v="1"/>
    <s v="4-14"/>
  </r>
  <r>
    <s v="R46484"/>
    <m/>
    <x v="1"/>
    <s v="ENGRASE"/>
    <m/>
    <d v="1899-12-30T14:45:00"/>
    <d v="1899-12-30T15:00:00"/>
    <d v="2021-04-06T00:00:00"/>
    <x v="8"/>
    <m/>
    <m/>
    <m/>
    <m/>
    <s v="RODOLFO CASTAÑEDA"/>
    <s v="LUIS OROZCO"/>
    <x v="1"/>
    <s v="MECANICA DE PATIO Y RODAMIENTOS"/>
    <s v="EXTERNO"/>
    <x v="5"/>
    <n v="0"/>
    <n v="1"/>
    <d v="1899-12-30T00:15:00"/>
    <x v="22"/>
    <s v=""/>
    <d v="1899-12-30T06:00:00"/>
    <d v="1899-12-30T06:15:00"/>
    <x v="1"/>
    <x v="1"/>
    <s v="4-14"/>
  </r>
  <r>
    <s v="TFQ009"/>
    <m/>
    <x v="1"/>
    <s v="CAMBIO DE BOLSA DE AIRE POSICION 3 Y 4"/>
    <m/>
    <d v="1899-12-30T17:00:00"/>
    <d v="1899-12-30T17:30:00"/>
    <d v="2021-04-06T00:00:00"/>
    <x v="8"/>
    <m/>
    <m/>
    <m/>
    <m/>
    <s v="DEIWIS PIMIENTA"/>
    <s v="JAIRO GALLARDO"/>
    <x v="0"/>
    <s v="AIRE"/>
    <s v="EXTERNO"/>
    <x v="2"/>
    <n v="0"/>
    <n v="1"/>
    <d v="1899-12-30T00:30:00"/>
    <x v="7"/>
    <n v="0"/>
    <d v="1899-12-30T03:30:00"/>
    <d v="1899-12-30T04:00:00"/>
    <x v="1"/>
    <x v="1"/>
    <s v="4-14"/>
  </r>
  <r>
    <s v="S20490"/>
    <m/>
    <x v="1"/>
    <s v="MANTENIMIENTO A VALVULA CHILLONA PARA CAMBIO DE DIAFRAGMA POR FUGAS DE AIRE, INSTALACION DE GUARDABARRO Y AJUSTE DE CAPO"/>
    <m/>
    <d v="1899-12-30T14:30:00"/>
    <d v="1899-12-30T15:30:00"/>
    <d v="2021-04-06T00:00:00"/>
    <x v="8"/>
    <m/>
    <m/>
    <m/>
    <m/>
    <s v="DEIWIS PIMIENTA"/>
    <s v="MARTIN ABELLO"/>
    <x v="0"/>
    <s v="AIRE"/>
    <s v="INTERNO"/>
    <x v="3"/>
    <n v="0"/>
    <n v="1"/>
    <d v="1899-12-30T01:00:00"/>
    <x v="11"/>
    <n v="0"/>
    <d v="1899-12-30T05:30:00"/>
    <d v="1899-12-30T06:30:00"/>
    <x v="1"/>
    <x v="1"/>
    <s v="4-14"/>
  </r>
  <r>
    <s v="TFU066"/>
    <m/>
    <x v="1"/>
    <s v="CALIBRACION DE MOTOR Y MANTENIMIENTO A ACTUADORES"/>
    <m/>
    <d v="1899-12-30T10:00:00"/>
    <d v="1899-12-30T17:00:00"/>
    <d v="2021-04-06T00:00:00"/>
    <x v="7"/>
    <m/>
    <m/>
    <m/>
    <m/>
    <s v="ORLANDO SAN JUAN"/>
    <s v="MIGUEL APREZA"/>
    <x v="1"/>
    <s v="MECANICA DE PATIO Y RODAMIENTOS"/>
    <s v="INTERNO"/>
    <x v="1"/>
    <n v="1"/>
    <n v="1"/>
    <d v="1899-12-30T13:30:58"/>
    <x v="19"/>
    <n v="0"/>
    <d v="1899-12-30T04:00:00"/>
    <d v="1899-12-30T23:00:58"/>
    <x v="1"/>
    <x v="1"/>
    <s v="4-14"/>
  </r>
  <r>
    <s v="TFU077"/>
    <m/>
    <x v="1"/>
    <s v="DESMONTE DE MEDIA CAJA Y LAVADO DE PIEZAS, CAMBIO DE SINCRONIZADOR, RESORTES Y PIÑA DE LA PARTE DE ABAJO"/>
    <m/>
    <d v="1899-12-30T17:00:00"/>
    <d v="1899-12-30T14:30:00"/>
    <d v="2021-04-06T00:00:00"/>
    <x v="9"/>
    <m/>
    <m/>
    <m/>
    <m/>
    <s v="JOSE DIAZ"/>
    <s v="JOSE DOMINGUEZ"/>
    <x v="1"/>
    <s v="CAJAS Y TRANSMISIONES"/>
    <s v="INTERNO"/>
    <x v="1"/>
    <n v="3"/>
    <n v="1"/>
    <d v="1899-12-30T23:00:17"/>
    <x v="37"/>
    <n v="1"/>
    <d v="1899-12-30T00:00:00"/>
    <d v="1899-12-31T16:29:02"/>
    <x v="1"/>
    <x v="1"/>
    <s v="4-14"/>
  </r>
  <r>
    <s v="TFQ934"/>
    <m/>
    <x v="1"/>
    <s v="CAMBIO DE MANGUERA DE PRESION DE FRENO DELANTERA LADO IZQUIERDO, Y BAJAR Y REPARAR CAMARA DE SEGURIDAD PARA CAMBIO DE DIAFRAGMA T30, POSICION 5,6"/>
    <m/>
    <d v="1899-12-30T14:30:00"/>
    <d v="1899-12-30T15:53:00"/>
    <d v="2021-04-06T00:00:00"/>
    <x v="7"/>
    <m/>
    <m/>
    <m/>
    <m/>
    <s v="JOSE PAEZ"/>
    <s v="JUAN VIVANCO"/>
    <x v="0"/>
    <s v="AIRE"/>
    <s v="EXTERNO"/>
    <x v="1"/>
    <n v="1"/>
    <n v="1"/>
    <d v="1899-12-30T07:53:58"/>
    <x v="38"/>
    <n v="1"/>
    <d v="1899-12-30T00:00:00"/>
    <d v="1899-12-30T13:23:58"/>
    <x v="1"/>
    <x v="1"/>
    <s v="4-14"/>
  </r>
  <r>
    <s v="TFU069"/>
    <m/>
    <x v="1"/>
    <s v="CAMBIO DE AMORTIGUADORES, DESMONTE DE ESTRUCTURA DE SUSPENSION DE CABINA PARA CAMBIO DE BUJES Y TORNILLOS DE BARRA ESTABILIZADORA DE LA  MISMA"/>
    <m/>
    <d v="1899-12-30T09:00:00"/>
    <d v="1899-12-30T12:15:00"/>
    <d v="2021-04-07T00:00:00"/>
    <x v="7"/>
    <m/>
    <m/>
    <m/>
    <m/>
    <s v="JOSE PAEZ"/>
    <s v="EFRAIN VARGAS"/>
    <x v="0"/>
    <s v="MECANICA DE PATIO Y RODAMIENTOS"/>
    <s v="EXTERNO"/>
    <x v="1"/>
    <n v="0"/>
    <n v="1"/>
    <d v="1899-12-30T03:15:00"/>
    <x v="39"/>
    <n v="1"/>
    <d v="1899-12-30T00:00:00"/>
    <d v="1899-12-30T03:15:00"/>
    <x v="1"/>
    <x v="1"/>
    <s v="4-14"/>
  </r>
  <r>
    <s v="WHO644"/>
    <m/>
    <x v="1"/>
    <s v="CAMBIO DE EMPAQUETADURA WABCO POR MANTENIMIENTO A VALVULA RELAY, CAMBIO DE GUARDAPOLVO PALANCA DE CAMBIOS"/>
    <m/>
    <d v="1899-12-30T09:00:00"/>
    <d v="1899-12-30T11:00:00"/>
    <d v="2021-04-07T00:00:00"/>
    <x v="7"/>
    <m/>
    <m/>
    <m/>
    <m/>
    <s v="DEIWIS PIMIENTA"/>
    <s v="DUVIAN ARTEAGA"/>
    <x v="1"/>
    <s v="AIRE"/>
    <s v="INTERNO"/>
    <x v="3"/>
    <n v="0"/>
    <n v="1"/>
    <d v="1899-12-30T02:00:00"/>
    <x v="9"/>
    <n v="1"/>
    <d v="1899-12-30T00:00:00"/>
    <d v="1899-12-30T02:00:00"/>
    <x v="1"/>
    <x v="1"/>
    <s v="4-14"/>
  </r>
  <r>
    <s v="TLN040"/>
    <m/>
    <x v="1"/>
    <s v="CAMBIO DE AMORTIGUADOR DE SILLA Y BOMBONA DE SILLA, CAMBIO DE RETENEDOR Y EMPAQUE EJE 8 HUECOS POSICION 9 Y 10, INSPECCION DE TYERMINALES DE DIRECCION Y ESPLINDER, AJUSTE DE AMORTIGUADOR DELANTERO DERECHO"/>
    <m/>
    <d v="1899-12-30T11:05:00"/>
    <d v="1899-12-30T17:00:00"/>
    <d v="2021-04-07T00:00:00"/>
    <x v="7"/>
    <m/>
    <m/>
    <m/>
    <m/>
    <s v="WILSON OROZCO_x000a_CESAR ESCORCIA"/>
    <s v="LUIS FREYLE_x000a_"/>
    <x v="0"/>
    <s v="PINTURA Y LATONERIA_x000a_MECANICA DE PATIO"/>
    <s v="EXTERNO / INTERNO"/>
    <x v="1"/>
    <n v="0"/>
    <n v="1"/>
    <d v="1899-12-30T03:55:29"/>
    <x v="40"/>
    <n v="0"/>
    <d v="1899-12-30T04:00:00"/>
    <d v="1899-12-30T08:55:00"/>
    <x v="1"/>
    <x v="1"/>
    <s v="4-14"/>
  </r>
  <r>
    <s v="S67620"/>
    <m/>
    <x v="1"/>
    <s v="REPARACION DE LUCES MEDIAS"/>
    <m/>
    <d v="1899-12-30T08:25:00"/>
    <d v="1899-12-30T08:35:00"/>
    <d v="2021-04-07T00:00:00"/>
    <x v="7"/>
    <m/>
    <m/>
    <m/>
    <m/>
    <s v="EDWIN NARANJO"/>
    <s v="SAMUEL DELGADO"/>
    <x v="0"/>
    <s v="ELECTRICO"/>
    <s v="EXTERNO"/>
    <x v="0"/>
    <n v="0"/>
    <n v="1"/>
    <d v="1899-12-30T00:10:00"/>
    <x v="20"/>
    <n v="1"/>
    <d v="1899-12-30T00:00:00"/>
    <d v="1899-12-30T00:10:00"/>
    <x v="1"/>
    <x v="1"/>
    <s v="4-14"/>
  </r>
  <r>
    <s v="R60199"/>
    <m/>
    <x v="1"/>
    <s v="CAMBIO DE ORING TAPA EJE"/>
    <m/>
    <d v="1899-12-30T08:55:00"/>
    <d v="1899-12-30T09:10:00"/>
    <d v="2021-04-07T00:00:00"/>
    <x v="7"/>
    <m/>
    <m/>
    <m/>
    <m/>
    <s v="ARGEMIRO ARAQUE"/>
    <s v="FABIO GUEVARA"/>
    <x v="0"/>
    <s v="MECANICA DE PATIO Y RODAMIENTOS"/>
    <s v="INTERNO"/>
    <x v="3"/>
    <n v="0"/>
    <n v="1"/>
    <d v="1899-12-30T00:15:00"/>
    <x v="22"/>
    <n v="1"/>
    <d v="1899-12-30T00:00:00"/>
    <d v="1899-12-30T00:15:00"/>
    <x v="1"/>
    <x v="1"/>
    <s v="4-14"/>
  </r>
  <r>
    <s v="SJK634"/>
    <m/>
    <x v="1"/>
    <s v="PTE DESMONTAR CAJA PARA BAJAR PRENSA"/>
    <m/>
    <d v="1899-12-30T10:30:00"/>
    <d v="1899-12-30T12:00:00"/>
    <d v="2021-04-07T00:00:00"/>
    <x v="10"/>
    <m/>
    <m/>
    <m/>
    <m/>
    <s v="JOSE DIAZ"/>
    <s v="JONHY SORACA"/>
    <x v="0"/>
    <s v="CAJAS Y TRANSMISIONES"/>
    <s v="INTERNO"/>
    <x v="0"/>
    <n v="1"/>
    <n v="1"/>
    <d v="1899-12-30T08:00:58"/>
    <x v="41"/>
    <n v="1"/>
    <d v="1899-12-30T00:00:00"/>
    <d v="1899-12-30T13:30:58"/>
    <x v="1"/>
    <x v="1"/>
    <s v="4-14"/>
  </r>
  <r>
    <s v="TDL765"/>
    <m/>
    <x v="1"/>
    <s v="REPARACION Y MANTENIMIENTO A BOTONES DE MAXIFRAX, CORRECCION FUGA DE AIRE EN TABLERO"/>
    <m/>
    <d v="1899-12-30T07:45:00"/>
    <d v="1899-12-30T10:00:00"/>
    <d v="2021-04-08T00:00:00"/>
    <x v="10"/>
    <m/>
    <m/>
    <m/>
    <m/>
    <s v="DEIWIS PIMIENTA"/>
    <s v="CARLOS RAMIREZ"/>
    <x v="0"/>
    <s v="AIRE"/>
    <s v="INTERNO"/>
    <x v="1"/>
    <n v="0"/>
    <n v="1"/>
    <d v="1899-12-30T02:15:00"/>
    <x v="32"/>
    <n v="1"/>
    <d v="1899-12-30T00:00:00"/>
    <d v="1899-12-30T02:15:00"/>
    <x v="1"/>
    <x v="1"/>
    <s v="4-14"/>
  </r>
  <r>
    <s v="S26296"/>
    <m/>
    <x v="1"/>
    <s v="SOLDADURA A PISO"/>
    <m/>
    <d v="1899-12-30T07:45:00"/>
    <d v="1899-12-30T08:30:00"/>
    <d v="2021-04-08T00:00:00"/>
    <x v="10"/>
    <m/>
    <m/>
    <m/>
    <m/>
    <s v="DAIRO RODRIGUEZ"/>
    <s v="CARLOS RAMIREZ"/>
    <x v="0"/>
    <s v="SOLDADURA"/>
    <s v="EXTERNO"/>
    <x v="1"/>
    <n v="0"/>
    <n v="1"/>
    <d v="1899-12-30T00:45:00"/>
    <x v="21"/>
    <n v="1"/>
    <d v="1899-12-30T00:00:00"/>
    <d v="1899-12-30T00:45:00"/>
    <x v="1"/>
    <x v="1"/>
    <s v="4-14"/>
  </r>
  <r>
    <s v="SJK632"/>
    <m/>
    <x v="1"/>
    <s v="CAMBIO DE VENTILADOR POR PARTIDURA EN ASPA, SE DESMONTO MUELLE LADO DERECHO POR HOJA TERCERA PARTIDA Y CAMBIO DE GRAPA, REPARACION DE TUBO DE REFRIGERANTE Y POSTURA DE REFRIGERANTE"/>
    <m/>
    <d v="1899-12-30T10:00:00"/>
    <d v="1899-12-30T17:30:00"/>
    <d v="2021-04-08T00:00:00"/>
    <x v="10"/>
    <m/>
    <m/>
    <m/>
    <m/>
    <s v="DEIWIS PIMIENTA_x000a_ARGEMIRO ARAQUE_x000a_CESAR ESCORCIA"/>
    <s v="JONHY SORACA"/>
    <x v="0"/>
    <s v="MOTORES_x000a_MECANICA DE PATIO"/>
    <s v="INTERNO/EXTERNO"/>
    <x v="0"/>
    <n v="0"/>
    <n v="1"/>
    <d v="1899-12-30T05:30:29"/>
    <x v="28"/>
    <n v="0"/>
    <d v="1899-12-30T03:30:00"/>
    <d v="1899-12-30T10:00:00"/>
    <x v="1"/>
    <x v="1"/>
    <s v="4-14"/>
  </r>
  <r>
    <s v="TFU064"/>
    <m/>
    <x v="1"/>
    <s v="CAMBIO DE RETENEDOR DE LA BOTELLA DE LA DIRECCION, CAMBIO DE EMPAQUETADURA DE FUN CLUTCH"/>
    <m/>
    <d v="1899-12-30T11:40:00"/>
    <d v="1899-12-30T10:41:00"/>
    <d v="2021-04-08T00:00:00"/>
    <x v="11"/>
    <m/>
    <m/>
    <m/>
    <m/>
    <s v="DEIWIS PIMIENTA"/>
    <s v="FREDY ORTIZ"/>
    <x v="0"/>
    <s v="MOTORES_x000a_AIRE"/>
    <s v="INTERNO"/>
    <x v="1"/>
    <n v="2"/>
    <n v="1"/>
    <d v="1899-12-30T16:01:23"/>
    <x v="42"/>
    <n v="1"/>
    <d v="1899-12-30T00:00:00"/>
    <d v="1899-12-31T04:00:31"/>
    <x v="1"/>
    <x v="1"/>
    <s v="4-14"/>
  </r>
  <r>
    <s v="TFU057"/>
    <m/>
    <x v="1"/>
    <s v="CAMBIO DE MAXTER, CAMBIO DE BATERIAS, MANTENIMIENTO A CAJA DE BATERIAS"/>
    <m/>
    <d v="1899-12-30T09:00:00"/>
    <d v="1899-12-30T15:00:00"/>
    <d v="2021-04-08T00:00:00"/>
    <x v="12"/>
    <m/>
    <m/>
    <m/>
    <m/>
    <s v="EDWIN NARANJO"/>
    <s v="YOLMER TRONCOSO"/>
    <x v="0"/>
    <s v="ELECTRICO_x000a_CAJAS Y TRANSMISIONES"/>
    <s v="EXTERNO"/>
    <x v="1"/>
    <n v="8"/>
    <n v="1"/>
    <d v="1900-01-02T01:59:48"/>
    <x v="43"/>
    <n v="1"/>
    <d v="1899-12-30T00:00:00"/>
    <d v="1900-01-03T22:56:38"/>
    <x v="1"/>
    <x v="4"/>
    <s v="4-15"/>
  </r>
  <r>
    <s v="SJK641"/>
    <m/>
    <x v="1"/>
    <s v="CAMBIO DE VALVULA NIVELADORA DE CABINA, MTTO DE AIRE ACONDICIONADO"/>
    <m/>
    <d v="1899-12-30T11:00:00"/>
    <d v="1899-12-30T17:00:00"/>
    <d v="2021-04-08T00:00:00"/>
    <x v="10"/>
    <m/>
    <m/>
    <m/>
    <m/>
    <s v="DEIWIS PIMIENTA_x000a_AIRES DE LA COSTA"/>
    <s v="MANUEL GUERRERO"/>
    <x v="0"/>
    <s v="AIRE"/>
    <s v="EXTERNO"/>
    <x v="2"/>
    <n v="0"/>
    <n v="1"/>
    <d v="1899-12-30T04:00:29"/>
    <x v="44"/>
    <n v="0"/>
    <d v="1899-12-30T04:00:00"/>
    <d v="1899-12-30T09:00:00"/>
    <x v="1"/>
    <x v="1"/>
    <s v="4-14"/>
  </r>
  <r>
    <s v="UYV097"/>
    <m/>
    <x v="1"/>
    <s v="DESVARE DE VEHICULO COGIO AIRE EL SISTEMA DE COMBUSTIBLE PTE ARREGLAR PUERTA"/>
    <m/>
    <d v="1899-12-30T12:00:00"/>
    <d v="1899-12-30T17:00:00"/>
    <d v="2021-04-08T00:00:00"/>
    <x v="10"/>
    <m/>
    <m/>
    <m/>
    <m/>
    <s v="JOSE PAEZ"/>
    <s v="CARLOS ROA"/>
    <x v="0"/>
    <m/>
    <s v="EXTERNO"/>
    <x v="3"/>
    <n v="0"/>
    <n v="1"/>
    <d v="1899-12-30T03:00:29"/>
    <x v="13"/>
    <n v="0"/>
    <d v="1899-12-30T04:00:00"/>
    <d v="1899-12-30T08:00:00"/>
    <x v="1"/>
    <x v="1"/>
    <s v="4-14"/>
  </r>
  <r>
    <s v="TFU075"/>
    <m/>
    <x v="1"/>
    <s v="SE DESMONTO TUBO GALVANIZADO DE REFRIGERANTE PARA SOLDADURA Y CAMBIO DE PLUMILLAS"/>
    <m/>
    <d v="1899-12-30T14:00:00"/>
    <d v="1899-12-30T16:00:00"/>
    <d v="2021-04-08T00:00:00"/>
    <x v="10"/>
    <m/>
    <m/>
    <m/>
    <m/>
    <s v="CESAR ESCORCIA_x000a_ALVARO CERVANTES"/>
    <s v="SERGIO MEJIA"/>
    <x v="0"/>
    <s v="SOLDADURA"/>
    <s v="INTERNO"/>
    <x v="3"/>
    <n v="0"/>
    <n v="1"/>
    <d v="1899-12-30T02:00:00"/>
    <x v="9"/>
    <n v="0"/>
    <d v="1899-12-30T05:00:00"/>
    <d v="1899-12-30T07:00:00"/>
    <x v="1"/>
    <x v="1"/>
    <s v="4-14"/>
  </r>
  <r>
    <s v="TFU067"/>
    <m/>
    <x v="1"/>
    <s v="PTE CAMBIAR MANGUERA DE HIDRAULICO"/>
    <m/>
    <d v="1899-12-30T15:00:00"/>
    <d v="1899-12-30T15:07:00"/>
    <d v="2021-04-08T00:00:00"/>
    <x v="11"/>
    <m/>
    <m/>
    <m/>
    <m/>
    <m/>
    <s v="ABSALON PUENTES"/>
    <x v="0"/>
    <s v="MOTOR"/>
    <s v="INTERNO"/>
    <x v="1"/>
    <n v="2"/>
    <n v="1"/>
    <d v="1899-12-30T17:07:23"/>
    <x v="45"/>
    <n v="1"/>
    <d v="1899-12-30T00:00:00"/>
    <d v="1899-12-31T05:06:31"/>
    <x v="1"/>
    <x v="1"/>
    <s v="4-14"/>
  </r>
  <r>
    <s v="S26291"/>
    <m/>
    <x v="1"/>
    <s v="DESMONTE DE RUEDAS PARA CAMBIO DE BANDAS Y SE REMACHARON LAS BANDAS"/>
    <m/>
    <d v="1899-12-30T07:00:00"/>
    <m/>
    <d v="2021-04-09T00:00:00"/>
    <x v="6"/>
    <m/>
    <m/>
    <m/>
    <m/>
    <s v="ARGEMIRO ARAQUE"/>
    <s v="YOLMER TRONCOSO"/>
    <x v="1"/>
    <s v="MECANICA DE PATIO"/>
    <s v="INTERNO"/>
    <x v="1"/>
    <n v="-44295"/>
    <n v="0"/>
    <d v="1899-12-30T00:00:00"/>
    <x v="17"/>
    <n v="1"/>
    <d v="1899-12-30T00:00:00"/>
    <d v="1899-12-30T00:00:00"/>
    <x v="3"/>
    <x v="3"/>
    <m/>
  </r>
  <r>
    <s v="SJK632"/>
    <m/>
    <x v="1"/>
    <s v="SOLDADURA A PORTA CONOS, SE VAN A ADAPTAR EXPLORADORAS LAS LAMPARAS COMPRADAS NO SON DE ESE MODELO"/>
    <m/>
    <d v="1899-12-30T07:00:00"/>
    <m/>
    <d v="2021-04-09T00:00:00"/>
    <x v="6"/>
    <m/>
    <m/>
    <m/>
    <m/>
    <s v="DAIRO RODRIGUEZ_x000a_EDWIN NARANJO"/>
    <s v="ARTURO_x000a_"/>
    <x v="1"/>
    <s v="SOLDADURA_x000a_ELECTRICO"/>
    <s v="EXTERNO"/>
    <x v="0"/>
    <n v="-44295"/>
    <n v="0"/>
    <d v="1899-12-30T00:00:00"/>
    <x v="17"/>
    <n v="1"/>
    <d v="1899-12-30T00:00:00"/>
    <d v="1899-12-30T00:00:00"/>
    <x v="3"/>
    <x v="3"/>
    <m/>
  </r>
  <r>
    <s v="TFU063"/>
    <m/>
    <x v="1"/>
    <s v="MANTENIMIENTO DE AIRE ACONDICIONADO CAMBIO DE PERA, CAMBIO DE COMANDO DIRECCIONAL, REPARACION DE ARNES DE PITO, LUCES MEDIAS Y ARREGLO DE ARNES PERA DIFERENCIALES Y SE ENGRASO"/>
    <m/>
    <d v="1899-12-30T09:41:00"/>
    <m/>
    <d v="2021-04-09T00:00:00"/>
    <x v="6"/>
    <m/>
    <m/>
    <m/>
    <m/>
    <s v="AIRES DE LA COSTA_x000a_EDWIN NARANJO_x000a_ARGEMIRO ARAQUE"/>
    <s v="CARLOS RUIZ"/>
    <x v="0"/>
    <s v="AIRE ACONDICIONADO_x000a_ELECTRICO_x000a_MECANICA DE PATIO"/>
    <s v="EXTERNO"/>
    <x v="1"/>
    <n v="-44295"/>
    <n v="0"/>
    <d v="1899-12-30T00:00:00"/>
    <x v="17"/>
    <n v="1"/>
    <d v="1899-12-30T00:00:00"/>
    <d v="1899-12-30T00:00:00"/>
    <x v="3"/>
    <x v="3"/>
    <m/>
  </r>
  <r>
    <s v="JKV585"/>
    <m/>
    <x v="1"/>
    <s v="PENDIENTE POR CAMBIO DE ACEITE"/>
    <m/>
    <d v="1899-12-30T07:00:00"/>
    <m/>
    <d v="2021-04-09T00:00:00"/>
    <x v="6"/>
    <m/>
    <m/>
    <m/>
    <m/>
    <m/>
    <s v="MIGUEL LOPEZ"/>
    <x v="1"/>
    <m/>
    <m/>
    <x v="3"/>
    <n v="-44295"/>
    <n v="0"/>
    <d v="1899-12-30T00:00:00"/>
    <x v="17"/>
    <n v="1"/>
    <d v="1899-12-30T00:00:00"/>
    <d v="1899-12-30T00:00:00"/>
    <x v="3"/>
    <x v="3"/>
    <m/>
  </r>
  <r>
    <s v="TDL763"/>
    <m/>
    <x v="1"/>
    <s v="CAMBIO DE FILTROS DE AIRE, CAMBIO DE PLUMILLAS, SE DESMONTARON RUEDAS DELANTERAS PARA CAMBIO DE TERMINALES DE DIRECCION, AJUSTE DE RODAMIENTOS Y ESPLINDER, CAMBIO DE PERNOS RIN DISCO"/>
    <m/>
    <d v="1899-12-30T08:07:00"/>
    <m/>
    <d v="2021-04-09T00:00:00"/>
    <x v="6"/>
    <m/>
    <m/>
    <m/>
    <m/>
    <s v="CESAR ESCORCIA"/>
    <s v="JORGE BALLESTEROS"/>
    <x v="0"/>
    <s v="MECANICA DE PATIO"/>
    <s v="EXTERNO"/>
    <x v="1"/>
    <n v="-44295"/>
    <n v="0"/>
    <d v="1899-12-30T00:00:00"/>
    <x v="17"/>
    <n v="1"/>
    <d v="1899-12-30T00:00:00"/>
    <d v="1899-12-30T00:00:00"/>
    <x v="3"/>
    <x v="3"/>
    <m/>
  </r>
  <r>
    <s v="TFU079"/>
    <m/>
    <x v="1"/>
    <s v="DESMONTE DE QUINTA, DEMSONTE DE PUENTES H"/>
    <m/>
    <d v="1899-12-30T07:00:00"/>
    <m/>
    <d v="2021-04-09T00:00:00"/>
    <x v="6"/>
    <m/>
    <m/>
    <m/>
    <m/>
    <s v="NELFO CALDERA_x000a_CESAR ESCORCIA"/>
    <s v="JULIO ORDOÑEZ"/>
    <x v="0"/>
    <s v="MECANICA DE PATIO"/>
    <s v="EXTERNO"/>
    <x v="1"/>
    <n v="-44295"/>
    <n v="0"/>
    <d v="1899-12-30T00:00:00"/>
    <x v="17"/>
    <n v="1"/>
    <d v="1899-12-30T00:00:00"/>
    <d v="1899-12-30T00:00:00"/>
    <x v="3"/>
    <x v="3"/>
    <m/>
  </r>
  <r>
    <s v="TFU056"/>
    <m/>
    <x v="1"/>
    <s v="SE DESTAPO EL MOTOR REMOVER BALANCINES, REVISARON CABALLITOS Y SE LE HICIERON MANTENIMIENTO, SE ENCONTRO DESGASTE EN LOS ESCLAVOS Y FLAUTAS, SE MONTARON LOS BALANCINES"/>
    <m/>
    <d v="1899-12-30T08:20:00"/>
    <m/>
    <d v="2021-04-09T00:00:00"/>
    <x v="6"/>
    <m/>
    <m/>
    <m/>
    <m/>
    <s v="WILSON CACHICRA"/>
    <s v="RICHARD"/>
    <x v="0"/>
    <s v="MOTOR"/>
    <s v="INTERNO"/>
    <x v="1"/>
    <n v="-44295"/>
    <n v="0"/>
    <d v="1899-12-30T00:00:00"/>
    <x v="17"/>
    <n v="1"/>
    <d v="1899-12-30T00:00:00"/>
    <d v="1899-12-30T00:00:00"/>
    <x v="3"/>
    <x v="3"/>
    <m/>
  </r>
  <r>
    <s v="TDL767"/>
    <m/>
    <x v="1"/>
    <s v="MANTENIMIENTO DE ACTUADORES"/>
    <m/>
    <d v="1899-12-30T09:00:00"/>
    <m/>
    <d v="2021-04-09T00:00:00"/>
    <x v="6"/>
    <m/>
    <m/>
    <m/>
    <m/>
    <s v="ORLANDO SAN JUAN "/>
    <s v="OSCAR QUINAYAS"/>
    <x v="0"/>
    <m/>
    <s v="MOTORES"/>
    <x v="1"/>
    <n v="-44295"/>
    <n v="0"/>
    <d v="1899-12-30T00:00:00"/>
    <x v="17"/>
    <n v="1"/>
    <d v="1899-12-30T00:00:00"/>
    <d v="1899-12-30T00:00:00"/>
    <x v="3"/>
    <x v="3"/>
    <m/>
  </r>
  <r>
    <s v="S20492"/>
    <m/>
    <x v="1"/>
    <s v="PINTURA A BASE DE TANQUE"/>
    <m/>
    <d v="1899-12-30T07:00:00"/>
    <m/>
    <d v="2021-04-09T00:00:00"/>
    <x v="6"/>
    <m/>
    <m/>
    <m/>
    <m/>
    <s v="WILSON OROZCO"/>
    <s v="MIGUEL LOPEZ"/>
    <x v="1"/>
    <m/>
    <s v="EXTERNO"/>
    <x v="3"/>
    <n v="-44295"/>
    <n v="0"/>
    <d v="1899-12-30T00:00:00"/>
    <x v="17"/>
    <n v="1"/>
    <d v="1899-12-30T00:00:00"/>
    <d v="1899-12-30T00:00:00"/>
    <x v="3"/>
    <x v="3"/>
    <m/>
  </r>
  <r>
    <s v="TDL851"/>
    <m/>
    <x v="1"/>
    <s v="PENDIENTE POR MTTO"/>
    <m/>
    <d v="1899-12-30T16:00:00"/>
    <m/>
    <d v="2021-04-09T00:00:00"/>
    <x v="6"/>
    <m/>
    <m/>
    <m/>
    <m/>
    <m/>
    <s v="ROBINSON TORREGROZA"/>
    <x v="0"/>
    <s v="MECANICA DE PATIO"/>
    <s v="EXTERNO"/>
    <x v="1"/>
    <n v="-44295"/>
    <n v="0"/>
    <d v="1899-12-30T00:00:00"/>
    <x v="17"/>
    <n v="1"/>
    <d v="1899-12-30T00:00:00"/>
    <d v="1899-12-30T00:00:00"/>
    <x v="3"/>
    <x v="3"/>
    <m/>
  </r>
  <r>
    <s v="TFU070"/>
    <m/>
    <x v="1"/>
    <s v="CAMBIO DE PLUMILLA LADO IZQUIERDO, CORRECCION FUGA DE AIRE POR TANQUES DE AIRE"/>
    <m/>
    <d v="1899-12-30T15:00:00"/>
    <d v="1899-12-30T17:30:00"/>
    <d v="2021-04-09T00:00:00"/>
    <x v="9"/>
    <m/>
    <m/>
    <m/>
    <m/>
    <s v="DEIWIS PIMIENTA"/>
    <s v="JAIR AGUILAR"/>
    <x v="0"/>
    <s v="AIRE"/>
    <s v="EXTERNO"/>
    <x v="1"/>
    <n v="0"/>
    <n v="1"/>
    <d v="1899-12-30T02:30:00"/>
    <x v="0"/>
    <n v="0"/>
    <d v="1899-12-30T03:30:00"/>
    <d v="1899-12-30T06:00:00"/>
    <x v="1"/>
    <x v="1"/>
    <m/>
  </r>
  <r>
    <s v="TFQ012"/>
    <m/>
    <x v="1"/>
    <s v="PENDIENTE POR MTTO"/>
    <m/>
    <d v="1899-12-30T16:00:00"/>
    <m/>
    <d v="2021-04-09T00:00:00"/>
    <x v="6"/>
    <m/>
    <m/>
    <m/>
    <m/>
    <m/>
    <s v="JOSE PABON"/>
    <x v="0"/>
    <m/>
    <m/>
    <x v="1"/>
    <n v="-44295"/>
    <n v="0"/>
    <d v="1899-12-30T00:00:00"/>
    <x v="17"/>
    <n v="1"/>
    <d v="1899-12-30T00:00:00"/>
    <d v="1899-12-30T00:00:00"/>
    <x v="3"/>
    <x v="3"/>
    <m/>
  </r>
  <r>
    <s v="S62989"/>
    <m/>
    <x v="1"/>
    <s v="CAMBIO DE LOS 12 BOMBILLOS DEL TANQUE"/>
    <m/>
    <d v="1899-12-30T08:00:00"/>
    <d v="1899-12-30T09:00:00"/>
    <d v="2021-04-09T00:00:00"/>
    <x v="9"/>
    <m/>
    <m/>
    <m/>
    <m/>
    <s v="EDWIN NARANJO"/>
    <s v="YEIMAN HERNANDEZ"/>
    <x v="0"/>
    <s v="ELECTRICO"/>
    <s v="EXTERNO"/>
    <x v="2"/>
    <n v="0"/>
    <n v="1"/>
    <d v="1899-12-30T01:00:00"/>
    <x v="11"/>
    <n v="1"/>
    <d v="1899-12-30T00:00:00"/>
    <d v="1899-12-30T01:00:00"/>
    <x v="1"/>
    <x v="1"/>
    <m/>
  </r>
  <r>
    <s v="TDL769"/>
    <m/>
    <x v="1"/>
    <s v="PENDIENTE POR MTTO"/>
    <m/>
    <d v="1899-12-30T14:00:00"/>
    <m/>
    <d v="2021-04-09T00:00:00"/>
    <x v="6"/>
    <m/>
    <m/>
    <m/>
    <m/>
    <m/>
    <s v="OSCAR SALAS"/>
    <x v="0"/>
    <m/>
    <m/>
    <x v="1"/>
    <n v="-44295"/>
    <n v="0"/>
    <d v="1899-12-30T00:00:00"/>
    <x v="17"/>
    <n v="1"/>
    <d v="1899-12-30T00:00:00"/>
    <d v="1899-12-30T00:00:00"/>
    <x v="3"/>
    <x v="3"/>
    <m/>
  </r>
  <r>
    <s v="TFQ008"/>
    <m/>
    <x v="1"/>
    <s v="PENDIENTE POR MTTO"/>
    <m/>
    <d v="1899-12-30T15:00:00"/>
    <m/>
    <d v="2021-04-09T00:00:00"/>
    <x v="6"/>
    <m/>
    <m/>
    <m/>
    <m/>
    <m/>
    <s v="LUIS DAVILA"/>
    <x v="0"/>
    <m/>
    <m/>
    <x v="1"/>
    <n v="-44295"/>
    <n v="0"/>
    <d v="1899-12-30T00:00:00"/>
    <x v="17"/>
    <n v="1"/>
    <d v="1899-12-30T00:00:00"/>
    <d v="1899-12-30T00:00:00"/>
    <x v="3"/>
    <x v="3"/>
    <m/>
  </r>
  <r>
    <s v="TFQ007"/>
    <m/>
    <x v="1"/>
    <s v="SE COMPLETO NIVEL DE HIDRAULICO 5 GALONES"/>
    <m/>
    <d v="1899-12-30T10:00:00"/>
    <d v="1899-12-30T11:00:00"/>
    <d v="2021-04-10T00:00:00"/>
    <x v="11"/>
    <m/>
    <m/>
    <m/>
    <m/>
    <s v="JOSE PAEZ"/>
    <s v="CARLOS MARIO"/>
    <x v="0"/>
    <s v="MECANICA DE PATIO"/>
    <m/>
    <x v="1"/>
    <n v="0"/>
    <n v="1"/>
    <d v="1899-12-30T01:00:00"/>
    <x v="11"/>
    <n v="1"/>
    <d v="1899-12-30T00:00:00"/>
    <d v="1899-12-30T01:00:00"/>
    <x v="1"/>
    <x v="1"/>
    <m/>
  </r>
  <r>
    <s v="R84452"/>
    <m/>
    <x v="1"/>
    <s v="REPARACION DE PATAS"/>
    <m/>
    <d v="1899-12-30T09:15:00"/>
    <d v="1899-12-30T10:00:00"/>
    <d v="2021-04-10T00:00:00"/>
    <x v="11"/>
    <m/>
    <m/>
    <m/>
    <m/>
    <s v="ALVARO CERVANTES"/>
    <m/>
    <x v="0"/>
    <s v="SOLDADURA"/>
    <m/>
    <x v="0"/>
    <n v="0"/>
    <n v="1"/>
    <d v="1899-12-30T00:45:00"/>
    <x v="21"/>
    <n v="1"/>
    <d v="1899-12-30T00:00:00"/>
    <d v="1899-12-30T00:45:00"/>
    <x v="1"/>
    <x v="1"/>
    <m/>
  </r>
  <r>
    <s v="TFQ993"/>
    <m/>
    <x v="1"/>
    <s v="ENGRASE GENERAL, AJUSTE DE BARRA EN V DELANTERA"/>
    <m/>
    <d v="1899-12-30T08:10:00"/>
    <d v="1899-12-30T08:38:00"/>
    <d v="2021-04-10T00:00:00"/>
    <x v="11"/>
    <m/>
    <m/>
    <m/>
    <m/>
    <s v="ARGEMIRO ARAQUE"/>
    <s v="JORGE GOMEZ"/>
    <x v="1"/>
    <s v="MECANICA DE PATIO"/>
    <m/>
    <x v="1"/>
    <n v="0"/>
    <n v="1"/>
    <d v="1899-12-30T00:28:00"/>
    <x v="46"/>
    <n v="1"/>
    <d v="1899-12-30T00:00:00"/>
    <d v="1899-12-30T00:28:00"/>
    <x v="1"/>
    <x v="1"/>
    <m/>
  </r>
  <r>
    <s v="S26255"/>
    <m/>
    <x v="1"/>
    <s v="ENGRASE "/>
    <m/>
    <d v="1899-12-30T07:50:00"/>
    <d v="1899-12-30T08:10:00"/>
    <d v="2021-04-10T00:00:00"/>
    <x v="11"/>
    <m/>
    <m/>
    <m/>
    <m/>
    <s v="ARGEMIRO ARAQUE"/>
    <s v="JORGE GOMEZ"/>
    <x v="1"/>
    <s v="MECANICA DE PATIO"/>
    <m/>
    <x v="1"/>
    <n v="0"/>
    <n v="1"/>
    <d v="1899-12-30T00:20:00"/>
    <x v="15"/>
    <n v="1"/>
    <d v="1899-12-30T00:00:00"/>
    <d v="1899-12-30T00:20:00"/>
    <x v="1"/>
    <x v="1"/>
    <m/>
  </r>
  <r>
    <s v="TLN039"/>
    <m/>
    <x v="1"/>
    <s v="NO SE REALIZO MTTO"/>
    <m/>
    <d v="1899-12-30T09:00:00"/>
    <d v="1899-12-30T17:30:00"/>
    <d v="2021-04-10T00:00:00"/>
    <x v="13"/>
    <m/>
    <m/>
    <m/>
    <m/>
    <m/>
    <s v="ALBERTO BARRIOS"/>
    <x v="0"/>
    <s v="MOTORES"/>
    <m/>
    <x v="1"/>
    <n v="2"/>
    <n v="1"/>
    <d v="1899-12-31T01:30:23"/>
    <x v="47"/>
    <n v="0"/>
    <d v="1899-12-30T03:30:00"/>
    <d v="1899-12-31T16:59:31"/>
    <x v="1"/>
    <x v="4"/>
    <s v="4-15"/>
  </r>
  <r>
    <s v="TDL764"/>
    <m/>
    <x v="1"/>
    <s v="CAMBIO DE BOLSA DE SUSPENSION DE SILLA, ARREGLO DE FUGAS DE AIRE, CAMBIO DE MANGUERAS DE MANOS TRAILER, SE COMPLETO NIVEL DE ACEITE, CAMBIO DE MAXTER, CAMBIO DE ANCLAJES Y PUENTES DE BATERIA, LIMPIEZA Y MTTO A BATERIAS"/>
    <m/>
    <d v="1899-12-30T07:30:00"/>
    <d v="1899-12-30T16:00:00"/>
    <d v="2021-04-12T00:00:00"/>
    <x v="13"/>
    <m/>
    <m/>
    <m/>
    <m/>
    <s v="DEIWIS PIMIENTA_x000a_EDWIN NARANJO"/>
    <s v="FABIAN CARREÑO"/>
    <x v="0"/>
    <s v="AIRE_x000a_ELECTRICO"/>
    <s v="EXTERNO"/>
    <x v="1"/>
    <n v="0"/>
    <n v="1"/>
    <d v="1899-12-30T06:30:29"/>
    <x v="48"/>
    <n v="1"/>
    <d v="1899-12-30T00:00:00"/>
    <d v="1899-12-30T07:30:00"/>
    <x v="1"/>
    <x v="4"/>
    <s v="4-15"/>
  </r>
  <r>
    <s v="TFU059"/>
    <m/>
    <x v="1"/>
    <s v="SE DESMONTO TURBO PARA CAMBIO Y CAMBIO DE EMPAQUE MULTIPLE DE ESCAPE"/>
    <m/>
    <d v="1899-12-30T07:00:00"/>
    <d v="1899-12-30T13:00:00"/>
    <d v="2021-04-12T00:00:00"/>
    <x v="13"/>
    <m/>
    <m/>
    <m/>
    <m/>
    <s v="JOSE PAEZ"/>
    <m/>
    <x v="0"/>
    <m/>
    <m/>
    <x v="1"/>
    <n v="0"/>
    <n v="1"/>
    <d v="1899-12-30T04:00:29"/>
    <x v="44"/>
    <n v="1"/>
    <d v="1899-12-30T00:00:00"/>
    <d v="1899-12-30T05:00:00"/>
    <x v="1"/>
    <x v="4"/>
    <s v="4-15"/>
  </r>
  <r>
    <s v="TDL770"/>
    <m/>
    <x v="1"/>
    <s v="SACAR 2 ESPARRAGOS PARTIDOS POSICION 7 Y 8"/>
    <m/>
    <d v="1899-12-30T09:40:00"/>
    <d v="1899-12-30T15:00:00"/>
    <d v="2021-04-12T00:00:00"/>
    <x v="13"/>
    <m/>
    <m/>
    <m/>
    <m/>
    <s v="ALVARO CERVANTES"/>
    <s v="ALEX RODRIGUEZ"/>
    <x v="0"/>
    <m/>
    <m/>
    <x v="1"/>
    <n v="0"/>
    <n v="1"/>
    <d v="1899-12-30T03:20:29"/>
    <x v="49"/>
    <n v="1"/>
    <d v="1899-12-30T00:00:00"/>
    <d v="1899-12-30T04:20:00"/>
    <x v="1"/>
    <x v="4"/>
    <s v="4-15"/>
  </r>
  <r>
    <s v="TFU075"/>
    <m/>
    <x v="1"/>
    <s v="GRADUACION DE CLUTCH"/>
    <m/>
    <d v="1899-12-30T10:30:00"/>
    <d v="1899-12-30T10:40:00"/>
    <d v="2021-04-12T00:00:00"/>
    <x v="13"/>
    <m/>
    <m/>
    <m/>
    <m/>
    <s v="CESAR ESCORCIA"/>
    <s v="SERGIO MEJIA"/>
    <x v="1"/>
    <s v="CAJAS Y TRANSMISIONES"/>
    <s v="INTERNO"/>
    <x v="3"/>
    <n v="0"/>
    <n v="1"/>
    <d v="1899-12-30T00:10:00"/>
    <x v="20"/>
    <n v="1"/>
    <d v="1899-12-30T00:00:00"/>
    <d v="1899-12-30T00:10:00"/>
    <x v="1"/>
    <x v="4"/>
    <s v="4-15"/>
  </r>
  <r>
    <s v="TFQ011"/>
    <m/>
    <x v="1"/>
    <s v="DESMONTE DE LOS DOS TANQUES DE AIRE PARA CAMBIO"/>
    <m/>
    <d v="1899-12-30T09:35:00"/>
    <d v="1899-12-30T09:00:00"/>
    <d v="2021-04-12T00:00:00"/>
    <x v="14"/>
    <m/>
    <m/>
    <m/>
    <m/>
    <s v="JOSE PAEZ"/>
    <s v="HERNANDO RUBIANO"/>
    <x v="0"/>
    <s v="AIRE"/>
    <s v="EXTERNO"/>
    <x v="2"/>
    <n v="1"/>
    <n v="1"/>
    <d v="1899-12-30T05:55:58"/>
    <x v="50"/>
    <n v="1"/>
    <d v="1899-12-30T00:00:00"/>
    <d v="1899-12-30T11:25:58"/>
    <x v="1"/>
    <x v="4"/>
    <s v="4-15"/>
  </r>
  <r>
    <s v="T9945"/>
    <m/>
    <x v="1"/>
    <s v="CAMBIO DE BANDAS POSICIONES 5,6,7 Y 8"/>
    <m/>
    <d v="1899-12-30T10:00:00"/>
    <d v="1899-12-30T12:00:00"/>
    <d v="2021-04-12T00:00:00"/>
    <x v="13"/>
    <m/>
    <m/>
    <m/>
    <m/>
    <s v="CESAR ESCORCIA_x000a_RODOLFO CASTAÑEDA"/>
    <s v="CARLOS ARRIETA"/>
    <x v="1"/>
    <s v="MECANICA DE PATIO"/>
    <s v="INTERNO"/>
    <x v="0"/>
    <n v="0"/>
    <n v="1"/>
    <d v="1899-12-30T02:00:00"/>
    <x v="9"/>
    <n v="1"/>
    <d v="1899-12-30T00:00:00"/>
    <d v="1899-12-30T02:00:00"/>
    <x v="1"/>
    <x v="4"/>
    <s v="4-15"/>
  </r>
  <r>
    <s v="TFU070"/>
    <m/>
    <x v="1"/>
    <s v="COMPLETAR ACEITE MOTOR E HIDRAULICO"/>
    <m/>
    <d v="1899-12-30T08:30:00"/>
    <d v="1899-12-30T09:00:00"/>
    <d v="2021-04-12T00:00:00"/>
    <x v="13"/>
    <m/>
    <m/>
    <m/>
    <m/>
    <s v="ARGEMIRO ARAQUE"/>
    <s v="JAIR AGUILAR"/>
    <x v="1"/>
    <s v="MECANICA DE PATIO"/>
    <s v="INTERNO"/>
    <x v="1"/>
    <n v="0"/>
    <n v="1"/>
    <d v="1899-12-30T00:30:00"/>
    <x v="7"/>
    <n v="1"/>
    <d v="1899-12-30T00:00:00"/>
    <d v="1899-12-30T00:30:00"/>
    <x v="1"/>
    <x v="4"/>
    <s v="4-15"/>
  </r>
  <r>
    <s v="S26311"/>
    <m/>
    <x v="1"/>
    <s v="SE DESMONTE DE LLANTAS PARA CAMBIO DE PERNOS RIN DISCO, PTE CAMBIO DE BANDAS"/>
    <m/>
    <d v="1899-12-30T09:30:00"/>
    <d v="1899-12-30T15:15:00"/>
    <d v="2021-04-12T00:00:00"/>
    <x v="14"/>
    <m/>
    <m/>
    <m/>
    <m/>
    <s v="NELFO CALDERA"/>
    <s v="ALEX RODRIGUEZ"/>
    <x v="0"/>
    <s v="MECANICA DE PATIO"/>
    <s v="EXTERNO"/>
    <x v="1"/>
    <n v="1"/>
    <n v="1"/>
    <d v="1899-12-30T12:15:58"/>
    <x v="51"/>
    <n v="1"/>
    <d v="1899-12-30T00:00:00"/>
    <d v="1899-12-30T17:45:58"/>
    <x v="1"/>
    <x v="4"/>
    <s v="4-15"/>
  </r>
  <r>
    <s v="SJL014"/>
    <m/>
    <x v="1"/>
    <s v="CAMBIO DE BATERIAS POR FIN DE CICLO Y REPARACION DE MANGUERA DE REFRIGERANTE, CAMBIO DE MANGUERA DE VALVULA DE DESCARGUE"/>
    <m/>
    <d v="1899-12-30T14:44:00"/>
    <d v="1899-12-30T17:00:00"/>
    <d v="2021-04-12T00:00:00"/>
    <x v="13"/>
    <m/>
    <m/>
    <m/>
    <m/>
    <s v="CESAR ESCORCIA"/>
    <s v="PEDRO BOHORQUEZ"/>
    <x v="1"/>
    <s v="AIRE_x000a_ELECTRICO_x000a_MOTOR"/>
    <s v="EXTERNO"/>
    <x v="3"/>
    <n v="0"/>
    <n v="1"/>
    <d v="1899-12-30T02:16:00"/>
    <x v="52"/>
    <n v="0"/>
    <d v="1899-12-30T04:00:00"/>
    <d v="1899-12-30T06:16:00"/>
    <x v="1"/>
    <x v="4"/>
    <s v="4-15"/>
  </r>
  <r>
    <s v="S26294"/>
    <m/>
    <x v="1"/>
    <s v="ADAPTACION DE 4 VALVULAS DE FRENO, CORRECCION DE FUGAS DE AIRE EN VALVULAS, INSTALACION DE VALVULA DE DESCARGUE RAPIDO, ARREGLO DE LUCES MEDIAS"/>
    <m/>
    <d v="1899-12-30T07:30:00"/>
    <d v="1899-12-30T16:00:00"/>
    <d v="2021-04-12T00:00:00"/>
    <x v="13"/>
    <m/>
    <m/>
    <m/>
    <m/>
    <s v="DEIWIS PIMIENTA"/>
    <s v="FABIAN CARREÑO"/>
    <x v="0"/>
    <s v="AIRE"/>
    <s v="EXTERNO"/>
    <x v="1"/>
    <n v="0"/>
    <n v="1"/>
    <d v="1899-12-30T06:30:29"/>
    <x v="48"/>
    <n v="1"/>
    <d v="1899-12-30T00:00:00"/>
    <d v="1899-12-30T07:30:00"/>
    <x v="1"/>
    <x v="4"/>
    <s v="4-15"/>
  </r>
  <r>
    <s v="TFU071"/>
    <m/>
    <x v="1"/>
    <s v="CAMBIO DE BOMBONA DE SUSPENSION Y SOLDADURA A GANCHOS DE TRAILER TRASERO"/>
    <m/>
    <d v="1899-12-30T14:04:00"/>
    <d v="1899-12-30T16:20:00"/>
    <d v="2021-04-12T00:00:00"/>
    <x v="13"/>
    <m/>
    <m/>
    <m/>
    <m/>
    <s v="DEIWIS PIMIENTA_x000a_ALVARO CERVANTES"/>
    <s v="LEONARDO CANO"/>
    <x v="0"/>
    <s v="AIRE_x000a_SOLDADURA"/>
    <s v="EXTERNO"/>
    <x v="1"/>
    <n v="0"/>
    <n v="1"/>
    <d v="1899-12-30T02:16:00"/>
    <x v="52"/>
    <n v="0"/>
    <d v="1899-12-30T04:40:00"/>
    <d v="1899-12-30T06:56:00"/>
    <x v="1"/>
    <x v="4"/>
    <s v="4-15"/>
  </r>
  <r>
    <s v="SWK335"/>
    <m/>
    <x v="1"/>
    <s v="SOLDADURA A CHASIS"/>
    <m/>
    <d v="1899-12-30T14:00:00"/>
    <d v="1899-12-30T14:30:00"/>
    <d v="2021-04-12T00:00:00"/>
    <x v="13"/>
    <m/>
    <m/>
    <m/>
    <m/>
    <s v="_x000a_ALVARO CERVANTES"/>
    <s v="LEONARDO ORDOÑEZ"/>
    <x v="0"/>
    <s v="_x000a_SOLDADURA"/>
    <s v="EXTERNO"/>
    <x v="3"/>
    <n v="0"/>
    <n v="1"/>
    <d v="1899-12-30T00:30:00"/>
    <x v="7"/>
    <n v="0"/>
    <d v="1899-12-30T06:30:00"/>
    <d v="1899-12-30T07:00:00"/>
    <x v="1"/>
    <x v="4"/>
    <s v="4-15"/>
  </r>
  <r>
    <s v="TFR248"/>
    <m/>
    <x v="1"/>
    <s v="CAMBIO DE BATERIAS"/>
    <m/>
    <d v="1899-12-30T09:00:00"/>
    <d v="1899-12-30T10:20:00"/>
    <d v="2021-04-12T00:00:00"/>
    <x v="13"/>
    <m/>
    <m/>
    <m/>
    <m/>
    <s v="TODO TRAILER"/>
    <s v="HERNAN AVENDAÑO"/>
    <x v="0"/>
    <s v="ELECTRICO"/>
    <s v="EXTERNO"/>
    <x v="2"/>
    <n v="0"/>
    <n v="1"/>
    <d v="1899-12-30T01:20:00"/>
    <x v="53"/>
    <n v="1"/>
    <d v="1899-12-30T00:00:00"/>
    <d v="1899-12-30T01:20:00"/>
    <x v="1"/>
    <x v="4"/>
    <s v="4-15"/>
  </r>
  <r>
    <s v="TDL766"/>
    <m/>
    <x v="1"/>
    <s v="ENGRASE, COMPLETAR NIVEL DE ACEITE SE REVISARON BUJES DE MUELLE Y POLISHADO"/>
    <m/>
    <d v="1899-12-30T08:15:00"/>
    <d v="1899-12-30T17:30:00"/>
    <d v="2021-04-13T00:00:00"/>
    <x v="14"/>
    <m/>
    <m/>
    <m/>
    <m/>
    <s v="ARGEMIRO ARAQUE_x000a_DASNIEL ROJAS"/>
    <s v="ALEXANDER MEJIA"/>
    <x v="0"/>
    <s v="MECANICA DE PATIO_x000a_LATONERIA Y PINTURA"/>
    <s v="EXTERNO"/>
    <x v="1"/>
    <n v="0"/>
    <n v="1"/>
    <d v="1899-12-30T07:15:29"/>
    <x v="54"/>
    <n v="0"/>
    <d v="1899-12-30T03:30:00"/>
    <d v="1899-12-30T11:45:00"/>
    <x v="1"/>
    <x v="4"/>
    <s v="4-15"/>
  </r>
  <r>
    <s v="S26293"/>
    <m/>
    <x v="1"/>
    <s v="CAMBIO DE LUCES MEDIAS TRASERAS Y LUZ DE REVERSA"/>
    <m/>
    <d v="1899-12-30T11:00:00"/>
    <d v="1899-12-30T12:00:00"/>
    <d v="2021-04-13T00:00:00"/>
    <x v="14"/>
    <m/>
    <m/>
    <m/>
    <m/>
    <s v="EDWIN NARANJO"/>
    <s v="ALEXANDER MEJIA"/>
    <x v="0"/>
    <s v="ELECTRICO"/>
    <s v="EXTERNO"/>
    <x v="1"/>
    <n v="0"/>
    <n v="1"/>
    <d v="1899-12-30T01:00:00"/>
    <x v="11"/>
    <n v="1"/>
    <d v="1899-12-30T00:00:00"/>
    <d v="1899-12-30T01:00:00"/>
    <x v="1"/>
    <x v="4"/>
    <s v="4-15"/>
  </r>
  <r>
    <s v="TFU055"/>
    <m/>
    <x v="1"/>
    <s v="CAMBIO DE LA MANGUERA DEL DEPOSITO DE LUBRICACION DE LA MANGUERA DE DIRECCION, CAMBIO DE FILTRO TRAMPA Y REPARACION DE BOMBA DE ENGRANE, ENGRASE"/>
    <m/>
    <d v="1899-12-30T08:50:00"/>
    <d v="1899-12-30T16:00:00"/>
    <d v="2021-04-13T00:00:00"/>
    <x v="14"/>
    <m/>
    <m/>
    <m/>
    <m/>
    <s v="DEIWIS PIMIENTA_x000a_WILSON "/>
    <s v="FABIO MOZO"/>
    <x v="0"/>
    <s v="MOTORES"/>
    <s v="INTERNO"/>
    <x v="1"/>
    <n v="0"/>
    <n v="1"/>
    <d v="1899-12-30T05:10:29"/>
    <x v="55"/>
    <n v="1"/>
    <d v="1899-12-30T00:00:00"/>
    <d v="1899-12-30T06:10:00"/>
    <x v="1"/>
    <x v="4"/>
    <s v="4-15"/>
  </r>
  <r>
    <s v="S26306"/>
    <m/>
    <x v="1"/>
    <s v="ENGRASE"/>
    <m/>
    <d v="1899-12-30T15:15:00"/>
    <d v="1899-12-30T15:30:00"/>
    <d v="2021-04-13T00:00:00"/>
    <x v="14"/>
    <m/>
    <m/>
    <m/>
    <m/>
    <s v="ARGEMIRO ARAQUE"/>
    <s v="FABIO MOZO"/>
    <x v="1"/>
    <s v="MECANICA DE PATIO"/>
    <s v="EXTERNO"/>
    <x v="1"/>
    <n v="0"/>
    <n v="1"/>
    <d v="1899-12-30T00:15:00"/>
    <x v="22"/>
    <n v="1"/>
    <d v="1899-12-30T00:00:00"/>
    <d v="1899-12-30T00:15:00"/>
    <x v="1"/>
    <x v="4"/>
    <s v="4-15"/>
  </r>
  <r>
    <s v="TFU074"/>
    <m/>
    <x v="1"/>
    <s v="CAMBIO DE FILTRO TRAMPA"/>
    <m/>
    <d v="1899-12-30T09:00:00"/>
    <d v="1899-12-30T17:30:00"/>
    <d v="2021-04-13T00:00:00"/>
    <x v="15"/>
    <m/>
    <m/>
    <m/>
    <m/>
    <s v="WILSON"/>
    <s v="JESUS MORA"/>
    <x v="0"/>
    <s v="MOTORES"/>
    <s v="EXTERNO"/>
    <x v="1"/>
    <n v="1"/>
    <n v="1"/>
    <d v="1899-12-30T19:00:00"/>
    <x v="56"/>
    <n v="0"/>
    <d v="1899-12-30T03:30:00"/>
    <d v="1899-12-31T04:00:00"/>
    <x v="1"/>
    <x v="4"/>
    <s v="4-15"/>
  </r>
  <r>
    <s v="TFU065"/>
    <m/>
    <x v="1"/>
    <s v="CAMBIO DE ACEITE Y FILTRACION DE MOTOR"/>
    <m/>
    <d v="1899-12-30T10:00:00"/>
    <d v="1899-12-30T17:00:00"/>
    <d v="2021-04-13T00:00:00"/>
    <x v="16"/>
    <m/>
    <m/>
    <m/>
    <m/>
    <s v="ARGEMIRO ARAQUE"/>
    <s v="RUBEN GUZMAN"/>
    <x v="1"/>
    <s v="MECANICA DE PATIO"/>
    <s v="INTERNO"/>
    <x v="1"/>
    <n v="2"/>
    <n v="1"/>
    <d v="1899-12-31T00:00:23"/>
    <x v="57"/>
    <n v="0"/>
    <d v="1899-12-30T04:00:00"/>
    <d v="1899-12-31T15:59:31"/>
    <x v="1"/>
    <x v="4"/>
    <s v="4-15"/>
  </r>
  <r>
    <s v="TFQ990"/>
    <m/>
    <x v="1"/>
    <s v="CAMBIO DE TAPA CUBO LADO DERECHO, COMPLETAR NIVEL DE ACEITE Y REPARAR TANQUE DE COMPENSACION DE REFRIGERANTE"/>
    <m/>
    <d v="1899-12-30T10:07:00"/>
    <d v="1899-12-30T16:00:00"/>
    <d v="2021-04-13T00:00:00"/>
    <x v="14"/>
    <m/>
    <m/>
    <m/>
    <m/>
    <s v="CESAR ESCORCIA"/>
    <s v="JOSE MARTINEZ"/>
    <x v="0"/>
    <s v="MECANICA DE PATIO"/>
    <s v="EXTERNO"/>
    <x v="1"/>
    <n v="0"/>
    <n v="1"/>
    <d v="1899-12-30T03:53:29"/>
    <x v="58"/>
    <n v="1"/>
    <d v="1899-12-30T00:00:00"/>
    <d v="1899-12-30T04:53:00"/>
    <x v="1"/>
    <x v="4"/>
    <s v="4-15"/>
  </r>
  <r>
    <s v="R62989"/>
    <m/>
    <x v="1"/>
    <s v="NO SE REALIZO MTTO"/>
    <m/>
    <d v="1899-12-30T15:00:00"/>
    <m/>
    <d v="2021-04-13T00:00:00"/>
    <x v="14"/>
    <m/>
    <m/>
    <m/>
    <m/>
    <m/>
    <s v="YEIMAN"/>
    <x v="0"/>
    <m/>
    <m/>
    <x v="2"/>
    <n v="0"/>
    <n v="0"/>
    <d v="1899-12-30T00:00:00"/>
    <x v="17"/>
    <n v="1"/>
    <d v="1899-12-30T00:00:00"/>
    <d v="1899-12-30T00:00:00"/>
    <x v="1"/>
    <x v="4"/>
    <m/>
  </r>
  <r>
    <s v="TFQ934"/>
    <m/>
    <x v="1"/>
    <s v="NO SE REALIZO MTTO"/>
    <m/>
    <d v="1899-12-30T11:16:00"/>
    <m/>
    <d v="2021-04-13T00:00:00"/>
    <x v="15"/>
    <m/>
    <m/>
    <m/>
    <m/>
    <m/>
    <s v="JUAN VIVANCO"/>
    <x v="0"/>
    <m/>
    <m/>
    <x v="1"/>
    <n v="1"/>
    <n v="0"/>
    <d v="1899-12-30T00:00:00"/>
    <x v="17"/>
    <n v="1"/>
    <d v="1899-12-30T00:00:00"/>
    <d v="1899-12-30T00:00:00"/>
    <x v="1"/>
    <x v="4"/>
    <s v="4-15"/>
  </r>
  <r>
    <s v="TDL765"/>
    <m/>
    <x v="1"/>
    <s v="MANTENIMIENTO A SECADOR, CAMBIO DE MANGUERA DE AIRE"/>
    <m/>
    <d v="1899-12-30T14:41:00"/>
    <m/>
    <d v="2021-04-13T00:00:00"/>
    <x v="16"/>
    <m/>
    <m/>
    <m/>
    <m/>
    <s v="DEIWIS PIMIENTA"/>
    <s v="CARLOS RAMIREZ"/>
    <x v="0"/>
    <s v="AIRE"/>
    <s v="INTERNO"/>
    <x v="1"/>
    <n v="2"/>
    <n v="0"/>
    <d v="1899-12-30T00:00:00"/>
    <x v="17"/>
    <n v="1"/>
    <d v="1899-12-30T00:00:00"/>
    <d v="1899-12-30T00:00:00"/>
    <x v="1"/>
    <x v="4"/>
    <s v="4-15"/>
  </r>
  <r>
    <s v="R62025"/>
    <m/>
    <x v="1"/>
    <s v="REPARACION LUCES TRASERA"/>
    <m/>
    <d v="1899-12-30T15:20:00"/>
    <d v="1899-12-30T15:40:00"/>
    <d v="2021-04-13T00:00:00"/>
    <x v="14"/>
    <m/>
    <m/>
    <m/>
    <m/>
    <s v="EDWIN NARANJO"/>
    <m/>
    <x v="0"/>
    <s v="ELECTRICO"/>
    <s v="EXTERNO"/>
    <x v="2"/>
    <n v="0"/>
    <n v="1"/>
    <d v="1899-12-30T00:20:00"/>
    <x v="15"/>
    <n v="0"/>
    <d v="1899-12-30T05:20:00"/>
    <d v="1899-12-30T05:40:00"/>
    <x v="1"/>
    <x v="4"/>
    <s v="4-15"/>
  </r>
  <r>
    <s v="S26309"/>
    <m/>
    <x v="1"/>
    <s v="SE INSPECCIONO TRAILER HAY QUE CAMBIAR BANDAS DE EJE LIBRE"/>
    <m/>
    <d v="1899-12-30T08:50:00"/>
    <m/>
    <d v="2021-04-14T00:00:00"/>
    <x v="6"/>
    <m/>
    <m/>
    <m/>
    <m/>
    <s v="CESAR ESCORCIA"/>
    <s v="RUBEN GUZMAN"/>
    <x v="1"/>
    <s v="MECANICA DE PATIO"/>
    <s v="EXTERNO"/>
    <x v="1"/>
    <n v="-44300"/>
    <n v="0"/>
    <d v="1899-12-30T00:00:00"/>
    <x v="17"/>
    <n v="1"/>
    <d v="1899-12-30T00:00:00"/>
    <d v="1899-12-30T00:00:00"/>
    <x v="3"/>
    <x v="3"/>
    <m/>
  </r>
  <r>
    <s v="WHO643"/>
    <m/>
    <x v="1"/>
    <s v="CAMBIO DE ACEITE Y FILTRACION DE MOTOR, MONTAJE DE SOPORTE DE LA BATERIA, REVISIONA SPERSOR DE LIMPIAVIDRIOS, REPARACION DE LUCES DIRECCIONALES, MEDIAS Y LUCES DE TECHO, CAMBIO DE CAUCHO DE BARRA DE CAMBIOS, DESMONTE DE GUARDABARRO PARA PINTURA"/>
    <m/>
    <d v="1899-12-30T09:00:00"/>
    <m/>
    <d v="2021-04-14T00:00:00"/>
    <x v="16"/>
    <m/>
    <m/>
    <m/>
    <m/>
    <s v="ARGEMIRO ARAQUE_x000a_ALVARO CERVANTES_x000a_EDWIN NARANJO_x000a_DANIEL ROJAS"/>
    <s v="JESUS CAMELO"/>
    <x v="1"/>
    <s v="MECANICA DE PATIO_x000a_ELECTRICO_x000a_SOLDADURA_x000a_PINTURA Y LATONERIA"/>
    <s v="INTERNO"/>
    <x v="3"/>
    <n v="1"/>
    <n v="0"/>
    <d v="1899-12-30T00:00:00"/>
    <x v="17"/>
    <n v="1"/>
    <d v="1899-12-30T00:00:00"/>
    <d v="1899-12-30T00:00:00"/>
    <x v="1"/>
    <x v="4"/>
    <s v="4-15"/>
  </r>
  <r>
    <s v="S20485"/>
    <m/>
    <x v="1"/>
    <s v="GRADUACION DE FRENOS"/>
    <m/>
    <d v="1899-12-30T09:00:00"/>
    <d v="1899-12-30T09:10:00"/>
    <d v="2021-04-14T00:00:00"/>
    <x v="15"/>
    <d v="2021-04-14T00:00:00"/>
    <d v="2021-04-14T00:00:00"/>
    <m/>
    <m/>
    <s v="ARGEMIRO ARAQUE"/>
    <s v="ELIECER MONSALVO"/>
    <x v="1"/>
    <s v="MECANICA DE PATIO"/>
    <s v="EXTERNO"/>
    <x v="3"/>
    <n v="0"/>
    <n v="1"/>
    <d v="1899-12-30T00:10:00"/>
    <x v="20"/>
    <n v="1"/>
    <d v="1899-12-30T00:00:00"/>
    <d v="1899-12-30T00:10:00"/>
    <x v="1"/>
    <x v="4"/>
    <s v="4-15"/>
  </r>
  <r>
    <s v="S20493"/>
    <m/>
    <x v="1"/>
    <s v="SE INSPECCIONO HAY QUE CAMBIAR BANDAS POSICION 1 Y 2, HAY QUE CAMBIAR HOJA DE MUELLE"/>
    <m/>
    <d v="1899-12-30T08:50:00"/>
    <m/>
    <d v="2021-04-14T00:00:00"/>
    <x v="16"/>
    <m/>
    <m/>
    <m/>
    <m/>
    <s v="CESAR ESCORCIA"/>
    <s v="JESUS CAMELO"/>
    <x v="1"/>
    <s v="MECANICA DE PATIO"/>
    <s v="EXTERNO"/>
    <x v="3"/>
    <n v="1"/>
    <n v="0"/>
    <d v="1899-12-30T00:00:00"/>
    <x v="17"/>
    <n v="1"/>
    <d v="1899-12-30T00:00:00"/>
    <d v="1899-12-30T00:00:00"/>
    <x v="1"/>
    <x v="4"/>
    <s v="4-15"/>
  </r>
  <r>
    <s v="S26298"/>
    <m/>
    <x v="1"/>
    <s v="SE INSPECCIONARON BANDAS EN EL TRAILER ESTAN EN OPTIMAS CONDICIONES"/>
    <m/>
    <d v="1899-12-30T09:00:00"/>
    <d v="1899-12-30T09:05:00"/>
    <d v="2021-04-14T00:00:00"/>
    <x v="15"/>
    <d v="2021-04-14T00:00:00"/>
    <d v="2021-04-14T00:00:00"/>
    <d v="1899-12-30T09:00:00"/>
    <d v="1899-12-30T09:05:00"/>
    <s v="CESAR ESCORCIA"/>
    <m/>
    <x v="1"/>
    <s v="MECANICA DE PATIO"/>
    <s v="EXTERNO"/>
    <x v="1"/>
    <n v="0"/>
    <n v="1"/>
    <d v="1899-12-30T00:05:00"/>
    <x v="59"/>
    <n v="1"/>
    <d v="1899-12-30T00:00:00"/>
    <d v="1899-12-30T00:05:00"/>
    <x v="1"/>
    <x v="4"/>
    <s v="4-15"/>
  </r>
  <r>
    <s v="S26257"/>
    <m/>
    <x v="1"/>
    <s v="SE INPSECCIONARON BANDAS ESTAN EN OPTIMAS CONDICIONES"/>
    <m/>
    <d v="1899-12-30T09:05:00"/>
    <d v="1899-12-30T09:10:00"/>
    <d v="2021-04-14T00:00:00"/>
    <x v="15"/>
    <d v="2021-04-14T00:00:00"/>
    <d v="2021-04-14T00:00:00"/>
    <d v="1899-12-30T09:05:00"/>
    <d v="1899-12-30T09:10:00"/>
    <s v="DANIEL ROJAS"/>
    <m/>
    <x v="0"/>
    <s v="MECANICA DE PATIO"/>
    <s v="EXTERNO"/>
    <x v="1"/>
    <n v="0"/>
    <n v="1"/>
    <d v="1899-12-30T00:05:00"/>
    <x v="59"/>
    <n v="1"/>
    <d v="1899-12-30T00:00:00"/>
    <d v="1899-12-30T00:05:00"/>
    <x v="1"/>
    <x v="4"/>
    <s v="4-15"/>
  </r>
  <r>
    <s v="S26290"/>
    <m/>
    <x v="1"/>
    <s v="SE INSPECCIONARON BANDAS EN EL TRAILER ESTAN EN OPTIMAS CONDICIONES"/>
    <m/>
    <d v="1899-12-30T09:10:00"/>
    <d v="1899-12-30T09:15:00"/>
    <d v="2021-04-14T00:00:00"/>
    <x v="15"/>
    <d v="2021-04-14T00:00:00"/>
    <d v="2021-04-14T00:00:00"/>
    <d v="1899-12-30T09:10:00"/>
    <d v="1899-12-30T09:15:00"/>
    <s v="CESAR ESCORCIA"/>
    <s v="JESUS MORA"/>
    <x v="1"/>
    <s v="MECANICA DE PATIO"/>
    <s v="EXTERNO"/>
    <x v="1"/>
    <n v="0"/>
    <n v="1"/>
    <d v="1899-12-30T00:05:00"/>
    <x v="59"/>
    <n v="1"/>
    <d v="1899-12-30T00:00:00"/>
    <d v="1899-12-30T00:05:00"/>
    <x v="1"/>
    <x v="4"/>
    <s v="4-15"/>
  </r>
  <r>
    <s v="S26237"/>
    <m/>
    <x v="1"/>
    <s v="SE INSPECCIONARON BANDAS EN EL TRAILER ESTAN EN OPTIMAS CONDICIONES"/>
    <m/>
    <d v="1899-12-30T09:20:00"/>
    <d v="1899-12-30T09:30:00"/>
    <d v="2021-04-14T00:00:00"/>
    <x v="15"/>
    <d v="2021-04-14T00:00:00"/>
    <d v="2021-04-14T00:00:00"/>
    <d v="1899-12-30T09:20:00"/>
    <d v="1899-12-30T09:30:00"/>
    <s v="CESAR ESCORCIA"/>
    <m/>
    <x v="1"/>
    <s v="MECANICA DE PATIO"/>
    <s v="EXTERNO"/>
    <x v="1"/>
    <n v="0"/>
    <n v="1"/>
    <d v="1899-12-30T00:10:00"/>
    <x v="20"/>
    <n v="1"/>
    <d v="1899-12-30T00:00:00"/>
    <d v="1899-12-30T00:10:00"/>
    <x v="1"/>
    <x v="4"/>
    <s v="4-15"/>
  </r>
  <r>
    <s v="S26295"/>
    <m/>
    <x v="1"/>
    <s v="SE INSPECCIONARON BANDAS SE DEBEN CAMBIAR LAS DEL EJE LIBRE, SOLDADURA A LOS GANCHOS DE LA CARPA"/>
    <m/>
    <d v="1899-12-30T09:30:00"/>
    <d v="1899-12-30T09:40:00"/>
    <d v="2021-04-14T00:00:00"/>
    <x v="15"/>
    <d v="2021-04-14T00:00:00"/>
    <d v="2021-04-14T00:00:00"/>
    <d v="1899-12-30T09:30:00"/>
    <d v="1899-12-30T09:40:00"/>
    <s v="CESAR ESCORCIA_x000a_ALVARO CERVANTES"/>
    <s v="LUSI DIAZ"/>
    <x v="1"/>
    <s v="MECANICA DE PATIO_x000a_SOLDADURA"/>
    <s v="EXTERNO"/>
    <x v="1"/>
    <n v="0"/>
    <n v="1"/>
    <d v="1899-12-30T00:10:00"/>
    <x v="20"/>
    <n v="1"/>
    <d v="1899-12-30T00:00:00"/>
    <d v="1899-12-30T00:10:00"/>
    <x v="1"/>
    <x v="4"/>
    <s v="4-15"/>
  </r>
  <r>
    <s v="S26306"/>
    <m/>
    <x v="1"/>
    <s v="SE INSPECCIONARON BANDAS EN EL TRAILER ESTAN EN OPTIMAS CONDICIONES"/>
    <m/>
    <d v="1899-12-30T09:40:00"/>
    <d v="1899-12-30T09:50:00"/>
    <d v="2021-04-14T00:00:00"/>
    <x v="15"/>
    <d v="2021-04-14T00:00:00"/>
    <d v="2021-04-14T00:00:00"/>
    <d v="1899-12-30T09:40:00"/>
    <d v="1899-12-30T09:50:00"/>
    <s v="CESAR ESCORCIA"/>
    <m/>
    <x v="1"/>
    <s v="MECANICA DE PATIO"/>
    <s v="EXTERNO"/>
    <x v="1"/>
    <n v="0"/>
    <n v="1"/>
    <d v="1899-12-30T00:10:00"/>
    <x v="20"/>
    <n v="1"/>
    <d v="1899-12-30T00:00:00"/>
    <d v="1899-12-30T00:10:00"/>
    <x v="1"/>
    <x v="4"/>
    <s v="4-15"/>
  </r>
  <r>
    <s v="S26287"/>
    <m/>
    <x v="1"/>
    <s v="SE INSPECCIONARON BANDAS EN EL TRAILER ESTAN EN OPTIMAS CONDICIONES"/>
    <m/>
    <d v="1899-12-30T09:50:00"/>
    <d v="1899-12-30T10:00:00"/>
    <d v="2021-04-14T00:00:00"/>
    <x v="15"/>
    <d v="2021-04-14T00:00:00"/>
    <d v="2021-04-14T00:00:00"/>
    <d v="1899-12-30T09:50:00"/>
    <d v="1899-12-30T10:00:00"/>
    <s v="CESAR ESCORCIA"/>
    <m/>
    <x v="1"/>
    <s v="MECANICA DE PATIO"/>
    <s v="EXTERNO"/>
    <x v="1"/>
    <n v="0"/>
    <n v="1"/>
    <d v="1899-12-30T00:10:00"/>
    <x v="20"/>
    <n v="1"/>
    <d v="1899-12-30T00:00:00"/>
    <d v="1899-12-30T00:10:00"/>
    <x v="1"/>
    <x v="4"/>
    <s v="4-15"/>
  </r>
  <r>
    <s v="S26293"/>
    <m/>
    <x v="1"/>
    <s v="SE INSPECCIONARON BANDAS EN EL TRAILER ESTAN EN OPTIMAS CONDICIONES"/>
    <m/>
    <d v="1899-12-30T10:00:00"/>
    <d v="1899-12-30T10:10:00"/>
    <d v="2021-04-14T00:00:00"/>
    <x v="15"/>
    <d v="2021-04-14T00:00:00"/>
    <d v="2021-04-14T00:00:00"/>
    <d v="1899-12-30T10:00:00"/>
    <d v="1899-12-30T10:10:00"/>
    <s v="CESAR ESCORCIA"/>
    <m/>
    <x v="1"/>
    <s v="MECANICA DE PATIO"/>
    <s v="EXTERNO"/>
    <x v="1"/>
    <n v="0"/>
    <n v="1"/>
    <d v="1899-12-30T00:10:00"/>
    <x v="20"/>
    <n v="1"/>
    <d v="1899-12-30T00:00:00"/>
    <d v="1899-12-30T00:10:00"/>
    <x v="1"/>
    <x v="4"/>
    <s v="4-15"/>
  </r>
  <r>
    <s v="R67302"/>
    <m/>
    <x v="1"/>
    <s v="PTE POR MTTO"/>
    <m/>
    <d v="1899-12-30T07:00:00"/>
    <m/>
    <d v="2021-04-14T00:00:00"/>
    <x v="6"/>
    <m/>
    <m/>
    <m/>
    <m/>
    <m/>
    <m/>
    <x v="0"/>
    <s v="LATONERIA PINTURA_x000a_SOLDADURA"/>
    <s v="EXTERNO"/>
    <x v="2"/>
    <n v="-44300"/>
    <n v="0"/>
    <d v="1899-12-30T00:00:00"/>
    <x v="17"/>
    <n v="1"/>
    <d v="1899-12-30T00:00:00"/>
    <d v="1899-12-30T00:00:00"/>
    <x v="3"/>
    <x v="3"/>
    <m/>
  </r>
  <r>
    <s v="S26302"/>
    <m/>
    <x v="1"/>
    <s v="CAMBIO DE BANDAS, RETENEDORES Y GRASA DE LOS PRIMEROS DOS TROQUES"/>
    <m/>
    <d v="1899-12-30T07:00:00"/>
    <d v="1899-12-30T16:00:00"/>
    <d v="2021-04-14T00:00:00"/>
    <x v="16"/>
    <m/>
    <m/>
    <m/>
    <m/>
    <s v="RODOLFO CASTAÑEDA"/>
    <s v="OSCAR SALAS"/>
    <x v="1"/>
    <s v="MECANICA DE PATIO"/>
    <s v="INTERNO"/>
    <x v="1"/>
    <n v="1"/>
    <n v="1"/>
    <d v="1899-12-30T19:30:00"/>
    <x v="60"/>
    <n v="1"/>
    <d v="1899-12-30T00:00:00"/>
    <d v="1899-12-31T01:00:00"/>
    <x v="1"/>
    <x v="4"/>
    <s v="4-15"/>
  </r>
  <r>
    <s v="SJK631"/>
    <m/>
    <x v="1"/>
    <s v="ADAPTACION DE B60 DE 1/2 A MANGUERA MANOS TRAILER, REPARACIOND E LUCES FRONTALES"/>
    <m/>
    <d v="1899-12-30T15:18:00"/>
    <d v="1899-12-30T16:00:00"/>
    <d v="2021-04-14T00:00:00"/>
    <x v="15"/>
    <m/>
    <m/>
    <m/>
    <m/>
    <s v="JOSE PAEZ_x000a_EDWIN NARANJO"/>
    <s v="CARLOS ARRIETA"/>
    <x v="0"/>
    <s v="AIRE_x000a_ELECTRICO"/>
    <s v="INTERNO"/>
    <x v="0"/>
    <n v="0"/>
    <n v="1"/>
    <d v="1899-12-30T00:42:00"/>
    <x v="61"/>
    <n v="0"/>
    <d v="1899-12-30T05:00:00"/>
    <d v="1899-12-30T05:42:00"/>
    <x v="1"/>
    <x v="4"/>
    <s v="4-15"/>
  </r>
  <r>
    <s v="UQS508"/>
    <m/>
    <x v="1"/>
    <s v="AJUSTE DE MANOS TRAILER"/>
    <m/>
    <d v="1899-12-30T03:00:00"/>
    <d v="1899-12-30T03:15:00"/>
    <d v="2021-04-14T00:00:00"/>
    <x v="15"/>
    <m/>
    <m/>
    <m/>
    <m/>
    <s v="DEIWIS PIMIENTA"/>
    <s v="CRISTIAN MERCADO"/>
    <x v="0"/>
    <s v="AIRE"/>
    <s v="EXTERNO"/>
    <x v="3"/>
    <n v="0"/>
    <n v="1"/>
    <d v="1899-12-30T00:15:00"/>
    <x v="22"/>
    <n v="1"/>
    <d v="1899-12-30T00:00:00"/>
    <d v="1899-12-30T00:15:00"/>
    <x v="1"/>
    <x v="4"/>
    <s v="4-15"/>
  </r>
  <r>
    <s v="TFQ994"/>
    <m/>
    <x v="1"/>
    <s v="REPARACION DE AIRE ACONDICIONADO"/>
    <m/>
    <d v="1899-12-30T07:42:00"/>
    <d v="1899-12-30T10:00:00"/>
    <d v="2021-04-14T00:00:00"/>
    <x v="15"/>
    <m/>
    <m/>
    <m/>
    <m/>
    <s v="AIRES DE LA COSTA"/>
    <s v="LUIS DIAZ"/>
    <x v="0"/>
    <s v="AIRE ACONDICIONADO"/>
    <s v="INTERNO"/>
    <x v="1"/>
    <n v="0"/>
    <n v="1"/>
    <d v="1899-12-30T02:18:00"/>
    <x v="62"/>
    <n v="1"/>
    <d v="1899-12-30T00:00:00"/>
    <d v="1899-12-30T02:18:00"/>
    <x v="1"/>
    <x v="4"/>
    <s v="4-15"/>
  </r>
  <r>
    <s v="TFU069"/>
    <m/>
    <x v="1"/>
    <s v="REPARACION DE RADIADOR"/>
    <m/>
    <d v="1899-12-30T08:00:00"/>
    <d v="1899-12-30T14:00:00"/>
    <d v="2021-04-14T00:00:00"/>
    <x v="15"/>
    <m/>
    <m/>
    <m/>
    <m/>
    <s v="ALUMINDUSTRIAL DEL RADIADOR"/>
    <s v="EFRAIN VARGAS"/>
    <x v="0"/>
    <s v="RADIADOR"/>
    <s v="INTERNO"/>
    <x v="1"/>
    <n v="0"/>
    <n v="1"/>
    <d v="1899-12-30T04:00:29"/>
    <x v="44"/>
    <n v="1"/>
    <d v="1899-12-30T00:00:00"/>
    <d v="1899-12-30T05:00:00"/>
    <x v="1"/>
    <x v="4"/>
    <m/>
  </r>
  <r>
    <s v="TFU066"/>
    <m/>
    <x v="1"/>
    <s v="INSPECCION DE VEHICULO, HAY QUE CAMBIAR CAÑA DE DIRECCION"/>
    <m/>
    <d v="1899-12-30T10:00:00"/>
    <d v="1899-12-30T11:30:00"/>
    <d v="2021-04-14T00:00:00"/>
    <x v="12"/>
    <m/>
    <m/>
    <m/>
    <m/>
    <s v="CESAR ESCORICA"/>
    <s v="MIGUEL APREZA"/>
    <x v="0"/>
    <s v="MECANICA DE PATIO"/>
    <s v="EXTERNO"/>
    <x v="1"/>
    <n v="2"/>
    <n v="1"/>
    <d v="1899-12-30T18:30:23"/>
    <x v="63"/>
    <n v="1"/>
    <d v="1899-12-30T00:00:00"/>
    <d v="1899-12-31T06:29:31"/>
    <x v="1"/>
    <x v="4"/>
    <s v="4-15"/>
  </r>
  <r>
    <s v="WHO644"/>
    <m/>
    <x v="1"/>
    <s v="REPARACION DE RADIADOR Y DE AIRE ACONDICIONADO"/>
    <m/>
    <d v="1899-12-30T08:00:00"/>
    <d v="1899-12-30T16:00:00"/>
    <d v="2021-04-14T00:00:00"/>
    <x v="15"/>
    <m/>
    <m/>
    <m/>
    <m/>
    <s v="ALUMINDUSTRIAL DEL RADIADOR, AIRES DE LA COSTA"/>
    <s v="DUVIAN ARTEAGA"/>
    <x v="0"/>
    <s v="RADIADOR _x000a_AIRE ACONDICIONADO"/>
    <s v="INTERNO"/>
    <x v="3"/>
    <n v="0"/>
    <n v="1"/>
    <d v="1899-12-30T06:00:29"/>
    <x v="64"/>
    <n v="0"/>
    <d v="1899-12-30T05:00:00"/>
    <d v="1899-12-30T12:00:00"/>
    <x v="1"/>
    <x v="4"/>
    <s v="4-15"/>
  </r>
  <r>
    <s v="TFU058"/>
    <m/>
    <x v="1"/>
    <s v="ARRELGO DE LUCES DEL TRAILER "/>
    <m/>
    <d v="1899-12-30T10:00:00"/>
    <d v="1899-12-30T10:30:00"/>
    <d v="2021-04-15T00:00:00"/>
    <x v="16"/>
    <m/>
    <m/>
    <m/>
    <m/>
    <s v="EDWIN NARANJO"/>
    <s v="SAMUEL DELGADO"/>
    <x v="0"/>
    <s v="ELECTRICO"/>
    <s v="EXTERNO"/>
    <x v="0"/>
    <n v="0"/>
    <n v="1"/>
    <d v="1899-12-30T00:30:00"/>
    <x v="7"/>
    <n v="1"/>
    <d v="1899-12-30T00:00:00"/>
    <d v="1899-12-30T00:30:00"/>
    <x v="1"/>
    <x v="4"/>
    <s v="4-15"/>
  </r>
  <r>
    <s v="R88456"/>
    <m/>
    <x v="1"/>
    <s v="CAMBIO DE MUELLE LADO IZQUIEDO"/>
    <m/>
    <d v="1899-12-30T07:00:00"/>
    <d v="1899-12-30T10:45:00"/>
    <d v="2021-04-15T00:00:00"/>
    <x v="16"/>
    <m/>
    <m/>
    <m/>
    <m/>
    <s v="CESAR ESCORCIA"/>
    <s v="SAMUEL DELGADO"/>
    <x v="0"/>
    <s v="MECANICA DE PATIO"/>
    <s v="EXTERNO"/>
    <x v="0"/>
    <n v="0"/>
    <n v="1"/>
    <d v="1899-12-30T03:45:00"/>
    <x v="65"/>
    <n v="1"/>
    <d v="1899-12-30T00:00:00"/>
    <d v="1899-12-30T03:45:00"/>
    <x v="1"/>
    <x v="4"/>
    <s v="4-15"/>
  </r>
  <r>
    <s v="SJK695"/>
    <m/>
    <x v="0"/>
    <s v="CAMBIO DE MANGUERAS DE MANITAS "/>
    <m/>
    <d v="1899-12-30T10:00:00"/>
    <m/>
    <d v="2021-04-15T00:00:00"/>
    <x v="12"/>
    <m/>
    <m/>
    <m/>
    <m/>
    <s v="DEIWIS PIMIENTA_x000a_ "/>
    <s v="MAURICIO SUESCUN"/>
    <x v="1"/>
    <s v="AIRE_x000a_"/>
    <s v="EXTERNO"/>
    <x v="3"/>
    <n v="1"/>
    <n v="0"/>
    <d v="1899-12-30T00:00:00"/>
    <x v="17"/>
    <n v="1"/>
    <d v="1899-12-30T00:00:00"/>
    <d v="1899-12-30T00:00:00"/>
    <x v="1"/>
    <x v="4"/>
    <s v="4-15"/>
  </r>
  <r>
    <s v="TDL763"/>
    <n v="62"/>
    <x v="1"/>
    <s v="CORRECION DE FUGA DE ACEITE EN MOTOR, "/>
    <m/>
    <d v="1899-12-30T10:00:00"/>
    <d v="1899-12-30T15:20:00"/>
    <d v="2021-04-16T00:00:00"/>
    <x v="17"/>
    <d v="2021-04-16T00:00:00"/>
    <d v="2021-04-16T00:00:00"/>
    <d v="1899-12-30T10:21:00"/>
    <d v="1899-12-30T12:00:00"/>
    <s v="WILSON DURAN "/>
    <s v="JORGE LUIS BALLESTEROS"/>
    <x v="0"/>
    <s v="MOTOR"/>
    <s v="EXTERNO"/>
    <x v="1"/>
    <n v="4"/>
    <n v="1"/>
    <d v="1899-12-31T15:20:12"/>
    <x v="66"/>
    <n v="1"/>
    <d v="1899-12-30T00:00:00"/>
    <d v="1900-01-01T14:18:33"/>
    <x v="1"/>
    <x v="5"/>
    <s v="4-16"/>
  </r>
  <r>
    <s v="TDL763"/>
    <n v="62"/>
    <x v="1"/>
    <s v="MONTURA DE BANDAS, CAMBIO DE CAMPANA, CAMBIO DE BUJE DE LEVA "/>
    <m/>
    <d v="1899-12-30T10:00:00"/>
    <d v="1899-12-30T15:20:00"/>
    <d v="2021-04-16T00:00:00"/>
    <x v="17"/>
    <d v="2021-04-16T00:00:00"/>
    <d v="2021-04-16T00:00:00"/>
    <d v="1899-12-30T08:30:00"/>
    <d v="1899-12-30T12:00:00"/>
    <s v="CESAR ESCORCIA "/>
    <s v="JORGE LUIS BALLESTEROS"/>
    <x v="0"/>
    <s v="MECANICA DE PATIO "/>
    <s v="EXTERNO"/>
    <x v="1"/>
    <n v="4"/>
    <n v="1"/>
    <d v="1899-12-31T15:20:12"/>
    <x v="66"/>
    <n v="1"/>
    <d v="1899-12-30T00:00:00"/>
    <d v="1900-01-01T14:18:33"/>
    <x v="1"/>
    <x v="5"/>
    <s v="4-16"/>
  </r>
  <r>
    <s v="TDL763"/>
    <n v="62"/>
    <x v="1"/>
    <s v="CAMBIO DE CAÑA DE DIRECCION, "/>
    <m/>
    <d v="1899-12-30T10:00:00"/>
    <d v="1899-12-30T15:20:00"/>
    <d v="2021-04-16T00:00:00"/>
    <x v="17"/>
    <d v="2021-04-19T00:00:00"/>
    <d v="2021-04-19T00:00:00"/>
    <d v="1899-12-30T15:20:00"/>
    <d v="1899-12-30T16:05:00"/>
    <s v="DEIWIS PIMIENTA "/>
    <s v="JORGE LUIS BALLESTEROS"/>
    <x v="0"/>
    <s v="MECANICA DE PATIO "/>
    <s v="EXTERNO"/>
    <x v="1"/>
    <n v="4"/>
    <n v="1"/>
    <d v="1899-12-31T15:20:12"/>
    <x v="66"/>
    <n v="1"/>
    <d v="1899-12-30T00:00:00"/>
    <d v="1900-01-01T14:18:33"/>
    <x v="1"/>
    <x v="5"/>
    <s v="4-16"/>
  </r>
  <r>
    <s v="TDL763"/>
    <n v="62"/>
    <x v="1"/>
    <s v="CAMBIO DE BOMBONA DE AIRE, "/>
    <m/>
    <d v="1899-12-30T10:00:00"/>
    <d v="1899-12-30T15:20:00"/>
    <d v="2021-04-16T00:00:00"/>
    <x v="17"/>
    <d v="2021-04-17T00:00:00"/>
    <d v="2021-04-17T00:00:00"/>
    <m/>
    <m/>
    <s v="DEIWIS PIMIENTA "/>
    <s v="JORGE LUIS BALLESTEROS"/>
    <x v="0"/>
    <s v="AIRE"/>
    <s v="INTERNO"/>
    <x v="1"/>
    <n v="4"/>
    <n v="1"/>
    <d v="1899-12-31T15:20:12"/>
    <x v="66"/>
    <n v="1"/>
    <d v="1899-12-30T00:00:00"/>
    <d v="1900-01-01T14:18:33"/>
    <x v="1"/>
    <x v="5"/>
    <s v="4-16"/>
  </r>
  <r>
    <s v="TDL763"/>
    <n v="62"/>
    <x v="1"/>
    <s v="CORRECCION DE FUGAS DE ACEITE EN MOTOR "/>
    <m/>
    <d v="1899-12-30T10:00:00"/>
    <d v="1899-12-30T15:20:00"/>
    <d v="2021-04-16T00:00:00"/>
    <x v="17"/>
    <d v="2021-04-16T00:00:00"/>
    <d v="2021-04-16T00:00:00"/>
    <d v="1899-12-30T09:00:00"/>
    <d v="1899-12-30T17:09:00"/>
    <s v="WILSON DURAN "/>
    <s v="JORGE LUIS BALLESTEROS"/>
    <x v="0"/>
    <m/>
    <m/>
    <x v="1"/>
    <n v="4"/>
    <n v="1"/>
    <d v="1899-12-31T15:20:12"/>
    <x v="66"/>
    <n v="1"/>
    <d v="1899-12-30T00:00:00"/>
    <d v="1900-01-01T14:18:33"/>
    <x v="1"/>
    <x v="5"/>
    <s v="4-16"/>
  </r>
  <r>
    <s v="TDL763"/>
    <n v="62"/>
    <x v="1"/>
    <s v="REPARACION DE BOMBA DE ENGRANE "/>
    <m/>
    <d v="1899-12-30T10:00:00"/>
    <d v="1899-12-30T15:20:00"/>
    <d v="2021-04-16T00:00:00"/>
    <x v="17"/>
    <d v="2021-04-17T00:00:00"/>
    <d v="2021-04-19T00:00:00"/>
    <d v="1899-12-30T10:20:00"/>
    <d v="1899-12-30T12:00:00"/>
    <s v="WILSON DURAN "/>
    <s v="JORGE LUIS BALLESTEROS"/>
    <x v="0"/>
    <s v="MOTOR"/>
    <s v="EXTERNO"/>
    <x v="1"/>
    <n v="4"/>
    <n v="1"/>
    <d v="1899-12-31T15:20:12"/>
    <x v="66"/>
    <n v="1"/>
    <d v="1899-12-30T00:00:00"/>
    <d v="1900-01-01T14:18:33"/>
    <x v="1"/>
    <x v="5"/>
    <s v="4-16"/>
  </r>
  <r>
    <s v="TDL763"/>
    <n v="62"/>
    <x v="1"/>
    <s v="CAMBIO DE EMPAQUE EJE 8 HUECOS, AJUSTE DE LOS RODAMIENTO DEL BOSIN "/>
    <m/>
    <d v="1899-12-30T10:00:00"/>
    <d v="1899-12-30T15:20:00"/>
    <d v="2021-04-16T00:00:00"/>
    <x v="17"/>
    <d v="2021-04-19T00:00:00"/>
    <d v="2021-04-19T00:00:00"/>
    <d v="1899-12-30T15:30:00"/>
    <d v="1899-12-30T17:00:00"/>
    <s v="RODOLFO CASTAÑEDA"/>
    <s v="JORGE LUIS BALLESTEROS"/>
    <x v="0"/>
    <s v="MECANICA DE PATIO "/>
    <s v="EXTERNO"/>
    <x v="1"/>
    <n v="4"/>
    <n v="1"/>
    <d v="1899-12-31T15:20:12"/>
    <x v="66"/>
    <n v="1"/>
    <d v="1899-12-30T00:00:00"/>
    <d v="1900-01-01T14:18:33"/>
    <x v="1"/>
    <x v="5"/>
    <s v="4-16"/>
  </r>
  <r>
    <s v="TDL763"/>
    <n v="62"/>
    <x v="1"/>
    <s v=" BAJAR VALVULA RELAY PARA CAMBIO DE EMPAQUETADURA"/>
    <m/>
    <d v="1899-12-30T10:00:00"/>
    <d v="1899-12-30T15:20:00"/>
    <d v="2021-04-16T00:00:00"/>
    <x v="17"/>
    <d v="2021-04-19T00:00:00"/>
    <d v="2021-04-19T00:00:00"/>
    <d v="1899-12-30T14:00:00"/>
    <d v="1899-12-30T15:20:00"/>
    <s v="JOSE PAEZ"/>
    <s v="JORGE LUIS BALLESTEROS"/>
    <x v="0"/>
    <s v="MECANICA DE PATIO "/>
    <s v="EXTERNO"/>
    <x v="1"/>
    <n v="4"/>
    <n v="1"/>
    <d v="1899-12-31T15:20:12"/>
    <x v="66"/>
    <n v="1"/>
    <d v="1899-12-30T00:00:00"/>
    <d v="1900-01-01T14:18:33"/>
    <x v="1"/>
    <x v="5"/>
    <s v="4-16"/>
  </r>
  <r>
    <s v="TDL763"/>
    <n v="62"/>
    <x v="1"/>
    <s v="DESMONTE DE RETENEDORES DE LA BOTELLA DE DIRECCION , SE CAMBIO EMPAQUETADURA Y RETENEDORES, COMPLETO NIVEL DE HIDRAULICA"/>
    <m/>
    <d v="1899-12-30T10:00:00"/>
    <d v="1899-12-30T15:20:00"/>
    <d v="2021-04-16T00:00:00"/>
    <x v="17"/>
    <d v="2021-04-20T00:00:00"/>
    <d v="2021-04-20T00:00:00"/>
    <d v="1899-12-30T07:00:00"/>
    <d v="1899-12-30T12:00:00"/>
    <s v="DEIWIS PIMIENTA "/>
    <s v="JORGE LUIS BALLESTEROS"/>
    <x v="0"/>
    <s v="AIRE"/>
    <s v="INTERNO"/>
    <x v="1"/>
    <n v="4"/>
    <n v="1"/>
    <d v="1899-12-31T15:20:12"/>
    <x v="66"/>
    <n v="1"/>
    <d v="1899-12-30T00:00:00"/>
    <d v="1900-01-01T14:18:33"/>
    <x v="1"/>
    <x v="5"/>
    <s v="4-16"/>
  </r>
  <r>
    <s v="TDL763"/>
    <n v="62"/>
    <x v="1"/>
    <s v="INSTALACION DE LUCES LATERALES "/>
    <m/>
    <d v="1899-12-30T10:00:00"/>
    <d v="1899-12-30T15:20:00"/>
    <d v="2021-04-16T00:00:00"/>
    <x v="17"/>
    <d v="2021-04-20T00:00:00"/>
    <d v="2021-04-20T00:00:00"/>
    <d v="1899-12-30T11:40:00"/>
    <d v="1899-12-30T12:20:00"/>
    <s v="EDWIN NARANJO "/>
    <s v="JORGE LUIS BALLESTEROS"/>
    <x v="0"/>
    <s v="ELECTRICO "/>
    <s v="EXTERNO"/>
    <x v="1"/>
    <n v="4"/>
    <n v="1"/>
    <d v="1899-12-31T15:20:12"/>
    <x v="66"/>
    <n v="1"/>
    <d v="1899-12-30T00:00:00"/>
    <d v="1900-01-01T14:18:33"/>
    <x v="1"/>
    <x v="5"/>
    <s v="4-16"/>
  </r>
  <r>
    <s v="TDL763"/>
    <n v="62"/>
    <x v="1"/>
    <s v="PRUEBAS DE FRENO"/>
    <m/>
    <d v="1899-12-30T10:00:00"/>
    <d v="1899-12-30T15:20:00"/>
    <d v="2021-04-16T00:00:00"/>
    <x v="17"/>
    <d v="2021-04-20T00:00:00"/>
    <d v="2021-04-20T00:00:00"/>
    <d v="1899-12-30T13:00:00"/>
    <d v="1899-12-30T13:20:00"/>
    <s v="CESAR ESCORCIA "/>
    <s v="JORGE LUIS BALLESTEROS"/>
    <x v="1"/>
    <s v="MECANICA DE PATIO "/>
    <s v="EXTERNO"/>
    <x v="1"/>
    <n v="4"/>
    <n v="1"/>
    <d v="1899-12-31T15:20:12"/>
    <x v="66"/>
    <n v="1"/>
    <d v="1899-12-30T00:00:00"/>
    <d v="1900-01-01T14:18:33"/>
    <x v="1"/>
    <x v="5"/>
    <s v="4-16"/>
  </r>
  <r>
    <s v="S26297"/>
    <n v="62"/>
    <x v="0"/>
    <s v="BAJAR Y CAMBIAR LA CAMARA T30"/>
    <m/>
    <d v="1899-12-30T10:00:00"/>
    <d v="1899-12-30T13:45:00"/>
    <d v="2021-04-16T00:00:00"/>
    <x v="18"/>
    <d v="2021-04-19T00:00:00"/>
    <d v="2021-04-19T00:00:00"/>
    <d v="1899-12-30T14:00:00"/>
    <d v="1899-12-30T15:50:00"/>
    <s v="JOSE PAEZ"/>
    <s v="JORGE BALLESTEROS"/>
    <x v="0"/>
    <s v="AIRE "/>
    <s v="EXTERNO"/>
    <x v="1"/>
    <n v="3"/>
    <n v="1"/>
    <d v="1899-12-31T05:15:17"/>
    <x v="67"/>
    <n v="1"/>
    <d v="1899-12-30T00:00:00"/>
    <d v="1899-12-31T22:44:02"/>
    <x v="1"/>
    <x v="5"/>
    <s v="4-16"/>
  </r>
  <r>
    <s v="TDL767"/>
    <m/>
    <x v="1"/>
    <s v="CAMBIO DE UNIDAD SELLADA, Y CAMBIO MAXTER, CAMBIO DE LUCES FRONTALES Y EXPLORADORAS, MANTENIMIENTO DE BATERIAS "/>
    <m/>
    <d v="1899-12-30T15:54:00"/>
    <d v="1899-12-30T15:00:00"/>
    <d v="2021-04-15T00:00:00"/>
    <x v="12"/>
    <d v="2021-04-16T00:00:00"/>
    <d v="2021-04-16T00:00:00"/>
    <d v="1899-12-30T07:40:00"/>
    <d v="1899-12-30T11:20:00"/>
    <s v="EDWIN NARANJO,  "/>
    <s v="OSCAR QUINAYAS"/>
    <x v="1"/>
    <s v="ELECTRICO"/>
    <s v="INTERNO"/>
    <x v="1"/>
    <n v="1"/>
    <n v="1"/>
    <d v="1899-12-30T05:36:58"/>
    <x v="68"/>
    <n v="1"/>
    <d v="1899-12-30T00:00:00"/>
    <d v="1899-12-30T11:06:58"/>
    <x v="1"/>
    <x v="4"/>
    <s v="4-15"/>
  </r>
  <r>
    <s v="TDL767"/>
    <m/>
    <x v="1"/>
    <s v="CAMBIO DE MANGUERA DE DESFOGUE Y CAMBIO DE CAUCHO DE DESFOGUE"/>
    <m/>
    <d v="1899-12-30T15:54:00"/>
    <d v="1899-12-30T15:00:00"/>
    <d v="2021-04-15T00:00:00"/>
    <x v="12"/>
    <d v="2021-04-16T00:00:00"/>
    <d v="2021-04-16T00:00:00"/>
    <d v="1899-12-30T14:00:00"/>
    <d v="1899-12-30T15:00:00"/>
    <s v="WILSON DURAN,"/>
    <s v="OSCAR QUINAYAS"/>
    <x v="1"/>
    <s v=" MOTORES"/>
    <s v="INTERNO"/>
    <x v="1"/>
    <n v="1"/>
    <n v="1"/>
    <d v="1899-12-30T05:36:58"/>
    <x v="68"/>
    <n v="1"/>
    <d v="1899-12-30T00:00:00"/>
    <d v="1899-12-30T11:06:58"/>
    <x v="1"/>
    <x v="4"/>
    <s v="4-15"/>
  </r>
  <r>
    <s v="UQS505"/>
    <m/>
    <x v="1"/>
    <s v="ENGRASE GENERAL"/>
    <m/>
    <d v="1899-12-30T08:00:00"/>
    <d v="1899-12-30T09:30:00"/>
    <d v="2021-04-16T00:00:00"/>
    <x v="12"/>
    <d v="2021-04-16T00:00:00"/>
    <d v="2021-04-16T00:00:00"/>
    <d v="1899-12-30T09:00:00"/>
    <d v="1899-12-30T09:30:00"/>
    <s v="JOSE DIAZ,  "/>
    <m/>
    <x v="1"/>
    <s v="MECANICA DE PATIO"/>
    <s v="EXTERNO"/>
    <x v="3"/>
    <n v="0"/>
    <n v="1"/>
    <d v="1899-12-30T01:30:00"/>
    <x v="6"/>
    <n v="1"/>
    <d v="1899-12-30T00:00:00"/>
    <d v="1899-12-30T01:30:00"/>
    <x v="1"/>
    <x v="4"/>
    <s v="4-15"/>
  </r>
  <r>
    <s v="S26296"/>
    <m/>
    <x v="1"/>
    <s v="CAMBIO DE BANDAS DE FRENO"/>
    <m/>
    <d v="1899-12-30T07:00:00"/>
    <d v="1899-12-30T15:00:00"/>
    <d v="2021-04-16T00:00:00"/>
    <x v="12"/>
    <d v="2021-04-16T00:00:00"/>
    <d v="2021-04-16T00:00:00"/>
    <d v="1899-12-30T07:30:00"/>
    <m/>
    <s v="ARGEMIRO ARAQUE"/>
    <m/>
    <x v="1"/>
    <s v="MECANICA DE PATIO,"/>
    <s v="EXTERNO"/>
    <x v="1"/>
    <n v="0"/>
    <n v="1"/>
    <d v="1899-12-30T06:00:29"/>
    <x v="64"/>
    <n v="1"/>
    <d v="1899-12-30T00:00:00"/>
    <d v="1899-12-30T07:00:00"/>
    <x v="1"/>
    <x v="4"/>
    <s v="4-15"/>
  </r>
  <r>
    <s v="S26296"/>
    <m/>
    <x v="0"/>
    <s v="REVISION DE SISTEMA DE AIRE "/>
    <m/>
    <d v="1899-12-30T07:00:00"/>
    <d v="1899-12-30T15:00:00"/>
    <d v="2021-04-16T00:00:00"/>
    <x v="12"/>
    <d v="2021-04-16T00:00:00"/>
    <d v="2021-04-16T00:00:00"/>
    <d v="1899-12-30T07:30:00"/>
    <m/>
    <s v="DEIWIS PIMIENTA "/>
    <m/>
    <x v="1"/>
    <s v=" AIRE"/>
    <s v="EXTERNO"/>
    <x v="1"/>
    <n v="0"/>
    <n v="1"/>
    <d v="1899-12-30T06:00:29"/>
    <x v="64"/>
    <n v="1"/>
    <d v="1899-12-30T00:00:00"/>
    <d v="1899-12-30T07:00:00"/>
    <x v="1"/>
    <x v="4"/>
    <s v="4-15"/>
  </r>
  <r>
    <s v="TDL851"/>
    <n v="63"/>
    <x v="1"/>
    <s v="ENGRASE GENERAL, CAMBIO DE ACEITE Y FILTRACION DE MOTOR"/>
    <m/>
    <d v="1899-12-30T09:36:00"/>
    <d v="1899-12-30T11:00:00"/>
    <d v="2021-04-16T00:00:00"/>
    <x v="19"/>
    <d v="2021-04-16T00:00:00"/>
    <d v="2021-04-16T00:00:00"/>
    <d v="1899-12-30T10:00:00"/>
    <d v="1899-12-30T10:30:00"/>
    <s v=" JOSE DIAZ "/>
    <s v="ROBINSON TORREGROZA"/>
    <x v="1"/>
    <s v="MECANICA DE PATIO"/>
    <s v="EXTERNO"/>
    <x v="1"/>
    <n v="1"/>
    <n v="1"/>
    <d v="1899-12-30T07:54:58"/>
    <x v="69"/>
    <n v="1"/>
    <d v="1899-12-30T00:00:00"/>
    <d v="1899-12-30T13:24:58"/>
    <x v="1"/>
    <x v="4"/>
    <s v="4-15"/>
  </r>
  <r>
    <s v="TDL851"/>
    <n v="63"/>
    <x v="0"/>
    <s v="CAMBIO DE BOMBILLOS DE EXPLORADORA, CAMBIO DE LUCES MEDIAS TRASERAS "/>
    <m/>
    <d v="1899-12-30T09:36:00"/>
    <d v="1899-12-30T11:00:00"/>
    <d v="2021-04-16T00:00:00"/>
    <x v="19"/>
    <d v="2021-04-16T00:00:00"/>
    <d v="2021-04-16T00:00:00"/>
    <d v="1899-12-30T15:00:00"/>
    <d v="1899-12-30T15:20:00"/>
    <s v="EDWIN NARANJO"/>
    <s v="ROBINSON TORREGROZA"/>
    <x v="1"/>
    <s v="ELECTRICO"/>
    <s v="EXTERNO"/>
    <x v="1"/>
    <n v="1"/>
    <n v="1"/>
    <d v="1899-12-30T07:54:58"/>
    <x v="69"/>
    <n v="1"/>
    <d v="1899-12-30T00:00:00"/>
    <d v="1899-12-30T13:24:58"/>
    <x v="1"/>
    <x v="4"/>
    <s v="4-15"/>
  </r>
  <r>
    <s v="S20491"/>
    <m/>
    <x v="1"/>
    <s v="CAMBIO DE VALVULA DE DESCARGUE , ENGRASE "/>
    <m/>
    <d v="1899-12-30T09:40:00"/>
    <d v="1899-12-30T10:40:00"/>
    <d v="2021-04-16T00:00:00"/>
    <x v="12"/>
    <d v="2021-04-16T00:00:00"/>
    <d v="2021-04-16T00:00:00"/>
    <d v="1899-12-30T09:50:00"/>
    <d v="1899-12-30T10:30:00"/>
    <s v=" JOSE DIAZ "/>
    <s v="PEDRO BOHORQUEZ"/>
    <x v="1"/>
    <s v="MECANICA DE PATIO"/>
    <s v="EXTERNO"/>
    <x v="6"/>
    <n v="0"/>
    <n v="1"/>
    <d v="1899-12-30T01:00:00"/>
    <x v="11"/>
    <n v="1"/>
    <d v="1899-12-30T00:00:00"/>
    <d v="1899-12-30T01:00:00"/>
    <x v="1"/>
    <x v="4"/>
    <s v="4-15"/>
  </r>
  <r>
    <s v="S20491"/>
    <m/>
    <x v="1"/>
    <s v="CAMBIO DE UNA PLATINA DEL SEPARADOR "/>
    <m/>
    <d v="1899-12-30T09:40:00"/>
    <d v="1899-12-30T15:00:00"/>
    <d v="2021-04-16T00:00:00"/>
    <x v="12"/>
    <d v="2021-04-16T00:00:00"/>
    <d v="2021-04-16T00:00:00"/>
    <d v="1899-12-30T11:00:00"/>
    <d v="1899-12-30T15:00:00"/>
    <s v="NELFO CALDERA "/>
    <s v="PEDRO BOHORQUEZ"/>
    <x v="2"/>
    <s v="MECANICA DE PATIO"/>
    <s v="EXTERNO"/>
    <x v="6"/>
    <n v="0"/>
    <n v="1"/>
    <d v="1899-12-30T03:20:29"/>
    <x v="49"/>
    <n v="1"/>
    <d v="1899-12-30T00:00:00"/>
    <d v="1899-12-30T04:20:00"/>
    <x v="1"/>
    <x v="4"/>
    <s v="4-15"/>
  </r>
  <r>
    <s v="SJL014"/>
    <m/>
    <x v="1"/>
    <s v="EN GRASE GENERAL"/>
    <m/>
    <d v="1899-12-30T09:40:00"/>
    <m/>
    <d v="2021-04-16T00:00:00"/>
    <x v="12"/>
    <d v="2021-04-16T00:00:00"/>
    <d v="2021-04-16T00:00:00"/>
    <m/>
    <m/>
    <s v="JOSE DIAZ "/>
    <s v="PEDRO BOHORQUEZ"/>
    <x v="1"/>
    <s v="MECANICA DE PATIO"/>
    <s v="EXTERNO"/>
    <x v="3"/>
    <n v="0"/>
    <n v="0"/>
    <d v="1899-12-30T00:00:00"/>
    <x v="17"/>
    <n v="1"/>
    <d v="1899-12-30T00:00:00"/>
    <d v="1899-12-30T00:00:00"/>
    <x v="1"/>
    <x v="4"/>
    <s v="4-15"/>
  </r>
  <r>
    <s v="TFU063"/>
    <m/>
    <x v="1"/>
    <s v="CAMBIO DE AUTOMATICO AUXILIAR "/>
    <m/>
    <d v="1899-12-30T11:10:00"/>
    <d v="1899-12-30T11:50:00"/>
    <d v="2021-04-16T00:00:00"/>
    <x v="12"/>
    <d v="2021-04-16T00:00:00"/>
    <d v="2021-04-16T00:00:00"/>
    <d v="1899-12-30T11:10:00"/>
    <d v="1899-12-30T11:50:00"/>
    <s v="EDWIN NARANJO,  "/>
    <m/>
    <x v="1"/>
    <s v="ELECTRICO"/>
    <s v="EXTERNO"/>
    <x v="1"/>
    <n v="0"/>
    <n v="1"/>
    <d v="1899-12-30T00:40:00"/>
    <x v="70"/>
    <n v="1"/>
    <d v="1899-12-30T00:00:00"/>
    <d v="1899-12-30T00:40:00"/>
    <x v="1"/>
    <x v="4"/>
    <s v="4-15"/>
  </r>
  <r>
    <s v="S26307"/>
    <m/>
    <x v="1"/>
    <s v="CAMBIO DE LUCES MEDIAS LATERALES Y MEDIAS TRASERAS, CAMBIO DE CANECTOR 7 VIAS HEMBRA, AREGLO DE LAMPARA"/>
    <m/>
    <d v="1899-12-30T04:30:00"/>
    <m/>
    <d v="2021-04-16T00:00:00"/>
    <x v="12"/>
    <d v="2021-04-16T00:00:00"/>
    <d v="2021-04-16T00:00:00"/>
    <d v="1899-12-30T16:30:00"/>
    <d v="1899-12-30T17:15:00"/>
    <s v="EDWIN NARANJO,  "/>
    <m/>
    <x v="0"/>
    <s v="ELECTRICO"/>
    <s v="EXTERNO"/>
    <x v="6"/>
    <n v="0"/>
    <n v="0"/>
    <d v="1899-12-30T00:00:00"/>
    <x v="17"/>
    <n v="1"/>
    <d v="1899-12-30T00:00:00"/>
    <d v="1899-12-30T00:00:00"/>
    <x v="1"/>
    <x v="4"/>
    <s v="4-15"/>
  </r>
  <r>
    <s v="TFU073"/>
    <m/>
    <x v="1"/>
    <s v="REPARACION DE BOMBA DE AGUA"/>
    <m/>
    <d v="1899-12-30T08:15:00"/>
    <d v="1899-12-30T09:30:00"/>
    <d v="2021-04-17T00:00:00"/>
    <x v="19"/>
    <d v="2021-04-17T00:00:00"/>
    <d v="2021-04-17T00:00:00"/>
    <m/>
    <m/>
    <s v="WILSON DURAN_x000a_JOSE PAEZ"/>
    <s v="FREDY CALDERON"/>
    <x v="0"/>
    <s v="ELECTRICO"/>
    <s v="INTERNO"/>
    <x v="1"/>
    <n v="0"/>
    <n v="1"/>
    <d v="1899-12-30T01:15:00"/>
    <x v="71"/>
    <n v="1"/>
    <d v="1899-12-30T00:00:00"/>
    <d v="1899-12-30T01:15:00"/>
    <x v="1"/>
    <x v="4"/>
    <s v="4-15"/>
  </r>
  <r>
    <s v="TFU073"/>
    <m/>
    <x v="1"/>
    <s v="SE REPARO LUZ LICUADORA, PERA DE DIFERENCIAL Y SENSOR NIVEL DE REFRIGERANTE"/>
    <m/>
    <d v="1899-12-30T08:15:00"/>
    <d v="1899-12-30T09:30:00"/>
    <d v="2021-04-17T00:00:00"/>
    <x v="19"/>
    <d v="2021-04-17T00:00:00"/>
    <d v="2021-04-17T00:00:00"/>
    <m/>
    <m/>
    <s v="EDWIN NARANJO,  "/>
    <s v="FREDY CALDERON"/>
    <x v="0"/>
    <s v="MOTOR"/>
    <s v="INTERNO"/>
    <x v="1"/>
    <n v="0"/>
    <n v="1"/>
    <d v="1899-12-30T01:15:00"/>
    <x v="71"/>
    <n v="1"/>
    <d v="1899-12-30T00:00:00"/>
    <d v="1899-12-30T01:15:00"/>
    <x v="1"/>
    <x v="4"/>
    <s v="4-15"/>
  </r>
  <r>
    <s v="S26289"/>
    <m/>
    <x v="1"/>
    <s v="BAJAR Y MONTAR LLANTAS POSICION 1 Y 2, PARA CAMBIO DE RETENEDOR, CAMBIO DE RODAMIENTOS, LAVADO DE CAMPANAS Y DE BANDAS."/>
    <m/>
    <d v="1899-12-30T07:30:00"/>
    <d v="1899-12-30T12:30:00"/>
    <d v="2021-04-17T00:00:00"/>
    <x v="19"/>
    <d v="2021-04-17T00:00:00"/>
    <d v="2021-04-17T00:00:00"/>
    <m/>
    <m/>
    <s v="ARGEMIRO ARAQUE"/>
    <m/>
    <x v="0"/>
    <s v="MECANICA DE PATIO           "/>
    <s v="EXTERNO"/>
    <x v="6"/>
    <n v="0"/>
    <n v="1"/>
    <d v="1899-12-30T03:00:29"/>
    <x v="13"/>
    <n v="1"/>
    <d v="1899-12-30T00:00:00"/>
    <d v="1899-12-30T04:00:00"/>
    <x v="1"/>
    <x v="4"/>
    <s v="4-15"/>
  </r>
  <r>
    <s v="TDL769"/>
    <m/>
    <x v="1"/>
    <s v="REVISION DE LOS ACTUADORS, SE COMPLETO NIVEL DE HIDRAULICO"/>
    <m/>
    <d v="1899-12-30T07:30:00"/>
    <d v="1899-12-30T08:15:00"/>
    <d v="2021-04-17T00:00:00"/>
    <x v="19"/>
    <d v="2021-04-17T00:00:00"/>
    <d v="2021-04-17T00:00:00"/>
    <m/>
    <m/>
    <s v="EDWIN NARANAJO_x000a_JOSE PAEZ"/>
    <m/>
    <x v="0"/>
    <s v="ELECTRICO"/>
    <s v="EXTERNO"/>
    <x v="1"/>
    <n v="0"/>
    <n v="1"/>
    <d v="1899-12-30T00:45:00"/>
    <x v="21"/>
    <n v="1"/>
    <d v="1899-12-30T00:00:00"/>
    <d v="1899-12-30T00:45:00"/>
    <x v="1"/>
    <x v="4"/>
    <s v="4-15"/>
  </r>
  <r>
    <s v="SJK693"/>
    <m/>
    <x v="1"/>
    <s v="CAMBIO DE BOMBONA POR FIN DE CICLO"/>
    <m/>
    <d v="1899-12-30T12:00:00"/>
    <d v="1899-12-30T12:30:00"/>
    <d v="2021-04-17T00:00:00"/>
    <x v="19"/>
    <d v="2021-04-17T00:00:00"/>
    <d v="2021-04-17T00:00:00"/>
    <m/>
    <m/>
    <s v="CESAR ESCORCIA"/>
    <m/>
    <x v="0"/>
    <s v="AIRE"/>
    <s v="INTERNO"/>
    <x v="3"/>
    <n v="0"/>
    <n v="1"/>
    <d v="1899-12-30T00:30:00"/>
    <x v="7"/>
    <n v="1"/>
    <d v="1899-12-30T00:00:00"/>
    <d v="1899-12-30T00:30:00"/>
    <x v="1"/>
    <x v="4"/>
    <s v="4-15"/>
  </r>
  <r>
    <s v="TFU068"/>
    <m/>
    <x v="1"/>
    <s v="CAMBIO DE VASTAGO DE INYECTOR POSICION 6"/>
    <m/>
    <d v="1899-12-30T08:10:00"/>
    <d v="1899-12-30T13:40:00"/>
    <d v="2021-04-17T00:00:00"/>
    <x v="19"/>
    <d v="2021-04-17T00:00:00"/>
    <d v="2021-04-17T00:00:00"/>
    <m/>
    <m/>
    <s v="WILSON DURAN"/>
    <m/>
    <x v="0"/>
    <s v="MECANICA DE PATIO"/>
    <s v="EXTERNO"/>
    <x v="1"/>
    <n v="0"/>
    <n v="1"/>
    <d v="1899-12-30T03:30:29"/>
    <x v="72"/>
    <n v="1"/>
    <d v="1899-12-30T00:00:00"/>
    <d v="1899-12-30T04:30:00"/>
    <x v="1"/>
    <x v="4"/>
    <s v="4-15"/>
  </r>
  <r>
    <s v="TFU064"/>
    <m/>
    <x v="1"/>
    <s v="CAMBIO DE FILTRO DE AGUA, CAMBIO DE TAPA DE TANQUE DE COMPENSACION Y "/>
    <m/>
    <d v="1899-12-30T09:15:00"/>
    <d v="1899-12-30T13:00:00"/>
    <d v="2021-04-17T00:00:00"/>
    <x v="19"/>
    <d v="2021-04-17T00:00:00"/>
    <d v="2021-04-17T00:00:00"/>
    <m/>
    <m/>
    <m/>
    <m/>
    <x v="0"/>
    <s v="MECANICA DE PATIO         "/>
    <s v="EXTERNO"/>
    <x v="1"/>
    <n v="0"/>
    <n v="1"/>
    <d v="1899-12-30T03:45:00"/>
    <x v="65"/>
    <n v="1"/>
    <d v="1899-12-30T00:00:00"/>
    <d v="1899-12-30T03:45:00"/>
    <x v="1"/>
    <x v="4"/>
    <s v="4-15"/>
  </r>
  <r>
    <s v="TFU064"/>
    <m/>
    <x v="1"/>
    <s v="MANTENIMIENTO DE AIRE ACONDICIONADO"/>
    <m/>
    <d v="1899-12-30T09:15:00"/>
    <d v="1899-12-30T13:00:00"/>
    <d v="2021-04-17T00:00:00"/>
    <x v="19"/>
    <d v="2021-04-17T00:00:00"/>
    <d v="2021-04-17T00:00:00"/>
    <m/>
    <m/>
    <s v="AIRES DE LA COSTA"/>
    <m/>
    <x v="2"/>
    <s v="  AIRE ACONDICIONADO"/>
    <s v="EXTERNO"/>
    <x v="1"/>
    <n v="0"/>
    <n v="1"/>
    <d v="1899-12-30T03:45:00"/>
    <x v="65"/>
    <n v="1"/>
    <d v="1899-12-30T00:00:00"/>
    <d v="1899-12-30T03:45:00"/>
    <x v="1"/>
    <x v="4"/>
    <s v="4-15"/>
  </r>
  <r>
    <s v="SJK824"/>
    <m/>
    <x v="1"/>
    <s v="CAMBIO DE SENSOR DEL CIGÜEÑAL, REPARACION DE LUCES MEDIAS, DIRECCIONALES"/>
    <m/>
    <m/>
    <m/>
    <d v="2021-04-17T00:00:00"/>
    <x v="19"/>
    <d v="2021-04-17T00:00:00"/>
    <d v="2021-04-17T00:00:00"/>
    <m/>
    <m/>
    <m/>
    <m/>
    <x v="0"/>
    <s v="ELECTRICO"/>
    <s v="EXTERNO"/>
    <x v="3"/>
    <n v="0"/>
    <n v="0"/>
    <d v="1899-12-30T00:00:00"/>
    <x v="17"/>
    <n v="1"/>
    <d v="1899-12-30T00:00:00"/>
    <d v="1899-12-30T00:00:00"/>
    <x v="1"/>
    <x v="4"/>
    <s v="4-15"/>
  </r>
  <r>
    <s v="S26308"/>
    <m/>
    <x v="1"/>
    <s v="CAMBIO DE JUEGO Y MEDIO DE BANDAS 4718, CAMBIO DE RESORTES LARGOS, CAMBIO DE CAMPANAS"/>
    <m/>
    <m/>
    <m/>
    <d v="2021-04-17T00:00:00"/>
    <x v="19"/>
    <d v="2021-04-17T00:00:00"/>
    <d v="2021-04-17T00:00:00"/>
    <m/>
    <m/>
    <s v="NELFO CALDERA"/>
    <m/>
    <x v="1"/>
    <s v="MECANICA DE PATIO"/>
    <s v="EXTERNO"/>
    <x v="6"/>
    <n v="0"/>
    <n v="0"/>
    <d v="1899-12-30T00:00:00"/>
    <x v="17"/>
    <n v="1"/>
    <d v="1899-12-30T00:00:00"/>
    <d v="1899-12-30T00:00:00"/>
    <x v="1"/>
    <x v="4"/>
    <s v="4-15"/>
  </r>
  <r>
    <s v="TDL768"/>
    <m/>
    <x v="1"/>
    <s v="CAMBIO DE PALANCA DE LUCES DIRECCIONALES"/>
    <m/>
    <m/>
    <m/>
    <d v="2021-04-17T00:00:00"/>
    <x v="19"/>
    <d v="2021-04-17T00:00:00"/>
    <d v="2021-04-17T00:00:00"/>
    <m/>
    <m/>
    <s v="JULIO ARAQUE"/>
    <m/>
    <x v="0"/>
    <s v="CAJA Y TRANSMISIONES "/>
    <s v="EXTERNO"/>
    <x v="1"/>
    <n v="0"/>
    <n v="0"/>
    <d v="1899-12-30T00:00:00"/>
    <x v="17"/>
    <n v="1"/>
    <d v="1899-12-30T00:00:00"/>
    <d v="1899-12-30T00:00:00"/>
    <x v="1"/>
    <x v="4"/>
    <s v="4-15"/>
  </r>
  <r>
    <s v="TFU067"/>
    <m/>
    <x v="0"/>
    <s v="CAMBIO DE CABLE 7 VIAS"/>
    <m/>
    <d v="1899-12-30T11:40:00"/>
    <d v="1899-12-30T11:50:00"/>
    <d v="2021-04-17T00:00:00"/>
    <x v="19"/>
    <d v="2021-04-17T00:00:00"/>
    <d v="2021-04-17T00:00:00"/>
    <m/>
    <m/>
    <s v="EDWIN NARANJO"/>
    <m/>
    <x v="0"/>
    <s v="ELECTRICO"/>
    <s v="INTERNO"/>
    <x v="1"/>
    <n v="0"/>
    <n v="1"/>
    <d v="1899-12-30T00:10:00"/>
    <x v="20"/>
    <n v="1"/>
    <d v="1899-12-30T00:00:00"/>
    <d v="1899-12-30T00:10:00"/>
    <x v="1"/>
    <x v="4"/>
    <s v="4-15"/>
  </r>
  <r>
    <s v="TFU056"/>
    <n v="65"/>
    <x v="1"/>
    <s v="INSPECCION DE CHASIS Y 5TA RUEDA, SE ENCONTRO FISURA EN EL CHASIS , "/>
    <m/>
    <d v="1899-12-30T07:00:00"/>
    <m/>
    <d v="2021-04-17T00:00:00"/>
    <x v="6"/>
    <d v="2021-04-20T00:00:00"/>
    <d v="2021-04-20T00:00:00"/>
    <m/>
    <m/>
    <s v="CESAR ESCORCIA"/>
    <s v="RICHARD"/>
    <x v="0"/>
    <s v="MECANICA DE PATIO , "/>
    <s v="EXTERNO"/>
    <x v="1"/>
    <n v="-44303"/>
    <n v="0"/>
    <d v="1899-12-30T00:00:00"/>
    <x v="17"/>
    <n v="1"/>
    <d v="1899-12-30T00:00:00"/>
    <d v="1899-12-30T00:00:00"/>
    <x v="3"/>
    <x v="3"/>
    <s v="1-52"/>
  </r>
  <r>
    <s v="TFU056"/>
    <n v="65"/>
    <x v="1"/>
    <s v="SOLDADURA DE FISURA "/>
    <m/>
    <d v="1899-12-30T07:00:00"/>
    <m/>
    <d v="2021-04-17T00:00:00"/>
    <x v="6"/>
    <d v="2021-04-20T00:00:00"/>
    <d v="2021-04-20T00:00:00"/>
    <m/>
    <m/>
    <s v="DAIRO RODRIGUEZ,"/>
    <s v="RICHARD"/>
    <x v="0"/>
    <s v="SOLDADURA"/>
    <s v="EXTERNO"/>
    <x v="1"/>
    <n v="-44303"/>
    <n v="0"/>
    <d v="1899-12-30T00:00:00"/>
    <x v="17"/>
    <n v="1"/>
    <d v="1899-12-30T00:00:00"/>
    <d v="1899-12-30T00:00:00"/>
    <x v="3"/>
    <x v="3"/>
    <s v="1-52"/>
  </r>
  <r>
    <s v="TFU056"/>
    <n v="65"/>
    <x v="1"/>
    <s v="DESMONTE DE 5TA RUEDAY PUENTES H PARA CMBIO DE H"/>
    <m/>
    <d v="1899-12-30T07:00:00"/>
    <m/>
    <d v="2021-04-17T00:00:00"/>
    <x v="6"/>
    <m/>
    <m/>
    <m/>
    <m/>
    <s v="NELFO CALDERA"/>
    <s v="RICHARD"/>
    <x v="0"/>
    <s v="MECANICA DE PATIO , "/>
    <s v="EXTERNO"/>
    <x v="1"/>
    <n v="-44303"/>
    <n v="0"/>
    <d v="1899-12-30T00:00:00"/>
    <x v="17"/>
    <n v="1"/>
    <d v="1899-12-30T00:00:00"/>
    <d v="1899-12-30T00:00:00"/>
    <x v="3"/>
    <x v="3"/>
    <s v="1-52"/>
  </r>
  <r>
    <s v="TFU056"/>
    <n v="65"/>
    <x v="1"/>
    <s v="CAMBIO DE BUJES ZANAHORIA, DESARME DE 4 RENSORES DE DIFERENCIAL, SE BAJO 4 AMORTIGUADORES PARA EMBUJAR, DEMSONTE DE LLANTAS, DE BOMBONA DE SUSPENSIÓN, BLOQUE EL CARRO, REVISION DE CRUCETA DE CARGA, REVISION DE SOPORTE DE MOTOR DELANTEROY TRASERO, REVISION DE BUJE DE LOS MUELLES DELANTEROS, Y BUJES DEL RADIADOR,"/>
    <m/>
    <d v="1899-12-30T07:00:00"/>
    <m/>
    <d v="2021-04-17T00:00:00"/>
    <x v="6"/>
    <d v="2021-04-21T00:00:00"/>
    <d v="2021-04-21T00:00:00"/>
    <d v="1899-12-30T07:30:00"/>
    <d v="1899-12-30T17:00:00"/>
    <s v="NELFO CALDERA               "/>
    <s v="RICHARD"/>
    <x v="0"/>
    <s v="MECANICA DE PATIO , SOLDADURA"/>
    <s v="EXTERNO"/>
    <x v="1"/>
    <n v="-44303"/>
    <n v="0"/>
    <d v="1899-12-30T00:00:00"/>
    <x v="17"/>
    <n v="1"/>
    <d v="1899-12-30T00:00:00"/>
    <d v="1899-12-30T00:00:00"/>
    <x v="3"/>
    <x v="3"/>
    <s v="1-52"/>
  </r>
  <r>
    <s v="TFU056"/>
    <n v="65"/>
    <x v="0"/>
    <s v=" SOLDADURA A CHASIS, SOPORTES DE LOS BUJES DE LA BARRA TENSORA "/>
    <m/>
    <d v="1899-12-30T07:00:00"/>
    <m/>
    <d v="2021-04-17T00:00:00"/>
    <x v="6"/>
    <d v="2021-04-21T00:00:00"/>
    <d v="2021-04-21T00:00:00"/>
    <d v="1899-12-30T09:00:00"/>
    <d v="1899-12-30T17:00:00"/>
    <s v="    DAIRO RODRIGUEZ"/>
    <s v="RICHARD"/>
    <x v="0"/>
    <s v="MECANICA DE PATIO , SOLDADURA"/>
    <s v="EXTERNO"/>
    <x v="1"/>
    <n v="-44303"/>
    <n v="0"/>
    <d v="1899-12-30T00:00:00"/>
    <x v="17"/>
    <n v="1"/>
    <d v="1899-12-30T00:00:00"/>
    <d v="1899-12-30T00:00:00"/>
    <x v="3"/>
    <x v="3"/>
    <s v="1-52"/>
  </r>
  <r>
    <s v="TFR043"/>
    <n v="73"/>
    <x v="1"/>
    <s v="ENGRASE GENERAL, COMPLETAR NIVEL DE REFRIGERANTE, REPARACION DE MANGUERA AZUL DE AIRE,"/>
    <m/>
    <d v="1899-12-30T07:40:00"/>
    <d v="1899-12-30T08:30:00"/>
    <d v="2021-04-19T00:00:00"/>
    <x v="18"/>
    <d v="2021-04-19T00:00:00"/>
    <d v="2021-04-19T00:00:00"/>
    <m/>
    <m/>
    <s v="ARGEMIRO ARAQUE_x000a_"/>
    <s v="CARLOS SARAVIA"/>
    <x v="1"/>
    <s v="MECANICA DE PATIO , AIRE"/>
    <s v="EXTERNO"/>
    <x v="2"/>
    <n v="0"/>
    <n v="1"/>
    <d v="1899-12-30T00:50:00"/>
    <x v="73"/>
    <n v="1"/>
    <d v="1899-12-30T00:00:00"/>
    <d v="1899-12-30T00:50:00"/>
    <x v="1"/>
    <x v="5"/>
    <s v="4-16"/>
  </r>
  <r>
    <s v="TFR043"/>
    <n v="73"/>
    <x v="0"/>
    <s v=" CAMBIO DE RACHE EN TANQUE"/>
    <m/>
    <d v="1899-12-30T07:40:00"/>
    <d v="1899-12-30T08:30:00"/>
    <d v="2021-04-19T00:00:00"/>
    <x v="18"/>
    <d v="2021-04-19T00:00:00"/>
    <d v="2021-04-19T00:00:00"/>
    <m/>
    <m/>
    <s v="RODOLFO CASTAÑEDA"/>
    <s v="CARLOS SARAVIA"/>
    <x v="1"/>
    <s v="MECANICA DE PATIO "/>
    <s v="EXTERNO"/>
    <x v="2"/>
    <n v="0"/>
    <n v="1"/>
    <d v="1899-12-30T00:50:00"/>
    <x v="73"/>
    <n v="1"/>
    <d v="1899-12-30T00:00:00"/>
    <d v="1899-12-30T00:50:00"/>
    <x v="1"/>
    <x v="5"/>
    <s v="4-16"/>
  </r>
  <r>
    <s v="TFQ010"/>
    <n v="74"/>
    <x v="1"/>
    <s v="CAMBIO DE SOPORTE DE MOTOR LADO IZQUIERDO Y CAMBIOD E AMORTIGUADORES, PTE POR TORNILLOS DE SOPORTE "/>
    <m/>
    <d v="1899-12-30T07:45:00"/>
    <d v="1899-12-30T16:31:00"/>
    <d v="2021-04-19T00:00:00"/>
    <x v="20"/>
    <d v="2021-04-19T00:00:00"/>
    <d v="2021-04-21T00:00:00"/>
    <m/>
    <m/>
    <s v="RODOLFO CASTAÑEDA"/>
    <m/>
    <x v="0"/>
    <s v="MECANICA DE PATIO"/>
    <s v="INTERNO"/>
    <x v="2"/>
    <n v="2"/>
    <n v="1"/>
    <d v="1899-12-31T01:46:23"/>
    <x v="74"/>
    <n v="0"/>
    <d v="1899-12-30T04:29:00"/>
    <d v="1899-12-31T18:14:31"/>
    <x v="1"/>
    <x v="5"/>
    <s v="4-16"/>
  </r>
  <r>
    <s v="R56385"/>
    <n v="74"/>
    <x v="0"/>
    <s v="CAMBIO DE PLANCHA DE LAS TORRES Y SE REPARACION DE 4 TORRES LAS DELANTERAS Y LAS TRASERAS"/>
    <m/>
    <d v="1899-12-30T07:45:00"/>
    <d v="1899-12-30T16:31:00"/>
    <d v="2021-04-19T00:00:00"/>
    <x v="20"/>
    <d v="2021-04-19T00:00:00"/>
    <d v="2021-04-19T00:00:00"/>
    <d v="1899-12-30T07:45:00"/>
    <d v="1899-12-30T17:00:00"/>
    <s v="ALVARO CERVANTES"/>
    <m/>
    <x v="0"/>
    <s v="SOLDADURA"/>
    <s v="EXTERNO"/>
    <x v="2"/>
    <n v="2"/>
    <n v="1"/>
    <d v="1899-12-31T01:46:23"/>
    <x v="74"/>
    <n v="0"/>
    <d v="1899-12-30T04:29:00"/>
    <d v="1899-12-31T18:14:31"/>
    <x v="1"/>
    <x v="5"/>
    <s v="4-16"/>
  </r>
  <r>
    <s v="TFU059"/>
    <n v="75"/>
    <x v="1"/>
    <s v="CAMBIO DE FILTRO DE COMBUSTIBLE TRAMPA, CAMBIO DE SELENOIDE,REVISION DE BOMBA ELECTRICA,"/>
    <m/>
    <d v="1899-12-30T07:30:00"/>
    <d v="1899-12-30T15:21:00"/>
    <d v="2021-04-19T00:00:00"/>
    <x v="18"/>
    <d v="2021-04-19T00:00:00"/>
    <d v="2021-04-19T00:00:00"/>
    <d v="1899-12-30T07:30:00"/>
    <d v="1899-12-30T10:20:00"/>
    <s v="                       WILSON DURAN_x000a__x000a__x000a_"/>
    <s v="JOSE VALENCIA"/>
    <x v="0"/>
    <s v="MOTORES_x000a__x000a__x000a_"/>
    <s v="INTERNO"/>
    <x v="1"/>
    <n v="0"/>
    <n v="1"/>
    <d v="1899-12-30T05:51:29"/>
    <x v="75"/>
    <n v="1"/>
    <d v="1899-12-30T00:00:00"/>
    <d v="1899-12-30T06:51:00"/>
    <x v="1"/>
    <x v="5"/>
    <s v="4-16"/>
  </r>
  <r>
    <s v="TFU059"/>
    <n v="75"/>
    <x v="1"/>
    <s v="REPARACION DE AIRE ACONDICIONADO"/>
    <m/>
    <d v="1899-12-30T07:30:00"/>
    <d v="1899-12-30T15:21:00"/>
    <d v="2021-04-19T00:00:00"/>
    <x v="18"/>
    <d v="2021-04-19T00:00:00"/>
    <d v="2021-04-19T00:00:00"/>
    <d v="1899-12-30T11:30:00"/>
    <d v="1899-12-30T15:21:00"/>
    <s v="AIRES DE LA COSTA"/>
    <s v="JOSE VALENCIA"/>
    <x v="0"/>
    <s v="AIRE ACONDICIONADO"/>
    <s v="INTERNO"/>
    <x v="1"/>
    <n v="0"/>
    <n v="1"/>
    <d v="1899-12-30T05:51:29"/>
    <x v="75"/>
    <n v="1"/>
    <d v="1899-12-30T00:00:00"/>
    <d v="1899-12-30T06:51:00"/>
    <x v="1"/>
    <x v="5"/>
    <s v="4-16"/>
  </r>
  <r>
    <s v="TFU059"/>
    <n v="75"/>
    <x v="1"/>
    <s v=" CAMBIO DE CAMARA T30 POSICION 5,6"/>
    <m/>
    <d v="1899-12-30T07:30:00"/>
    <d v="1899-12-30T15:21:00"/>
    <d v="2021-04-19T00:00:00"/>
    <x v="18"/>
    <d v="2021-04-19T00:00:00"/>
    <d v="2021-04-19T00:00:00"/>
    <d v="1899-12-30T10:20:00"/>
    <d v="1899-12-30T11:10:00"/>
    <s v="JOSE PAEZ"/>
    <s v="JOSE VALENCIA"/>
    <x v="0"/>
    <s v="AIRE"/>
    <s v="INTERNO"/>
    <x v="1"/>
    <n v="0"/>
    <n v="1"/>
    <d v="1899-12-30T05:51:29"/>
    <x v="75"/>
    <n v="1"/>
    <d v="1899-12-30T00:00:00"/>
    <d v="1899-12-30T06:51:00"/>
    <x v="1"/>
    <x v="5"/>
    <s v="4-16"/>
  </r>
  <r>
    <s v="TFU059"/>
    <n v="75"/>
    <x v="0"/>
    <s v=" CAMBIO DE AGUA POR REFRIGERANTE"/>
    <m/>
    <d v="1899-12-30T07:30:00"/>
    <d v="1899-12-30T15:21:00"/>
    <d v="2021-04-19T00:00:00"/>
    <x v="18"/>
    <d v="2021-04-19T00:00:00"/>
    <d v="2021-04-19T00:00:00"/>
    <d v="1899-12-30T11:00:00"/>
    <d v="1899-12-30T12:00:00"/>
    <s v="ARGEMIRO ARAQUE"/>
    <s v="JOSE VALENCIA"/>
    <x v="0"/>
    <s v="MECANICA DE PATIO"/>
    <s v="EXTERNO"/>
    <x v="1"/>
    <n v="0"/>
    <n v="1"/>
    <d v="1899-12-30T05:51:29"/>
    <x v="75"/>
    <n v="1"/>
    <d v="1899-12-30T00:00:00"/>
    <d v="1899-12-30T06:51:00"/>
    <x v="1"/>
    <x v="5"/>
    <s v="4-16"/>
  </r>
  <r>
    <s v="TFU058"/>
    <n v="76"/>
    <x v="0"/>
    <s v="CAMBIO DE VALVULA NIVELADORA DE SUSPENSION DE CABINA"/>
    <m/>
    <d v="1899-12-30T07:50:00"/>
    <d v="1899-12-30T09:00:00"/>
    <d v="2021-04-19T00:00:00"/>
    <x v="18"/>
    <d v="2021-04-19T00:00:00"/>
    <d v="2021-04-19T00:00:00"/>
    <d v="1899-12-30T07:50:00"/>
    <d v="1899-12-30T09:00:00"/>
    <s v="JOSE PAEZ"/>
    <s v="SAMUEL DELGADO"/>
    <x v="0"/>
    <s v="AIRE"/>
    <s v="INTERNO"/>
    <x v="0"/>
    <n v="0"/>
    <n v="1"/>
    <d v="1899-12-30T01:10:00"/>
    <x v="76"/>
    <n v="1"/>
    <d v="1899-12-30T00:00:00"/>
    <d v="1899-12-30T01:10:00"/>
    <x v="1"/>
    <x v="5"/>
    <s v="4-16"/>
  </r>
  <r>
    <s v="TDL768"/>
    <n v="77"/>
    <x v="1"/>
    <s v="REPARACION DE SILLA DE CONDUCTOR, ARREGLO DE GOTERAS EN EL TECHO, "/>
    <m/>
    <d v="1899-12-30T07:55:00"/>
    <d v="1899-12-30T16:00:00"/>
    <d v="2021-04-19T00:00:00"/>
    <x v="18"/>
    <d v="2021-04-19T00:00:00"/>
    <d v="2021-04-19T00:00:00"/>
    <d v="1899-12-30T09:00:00"/>
    <d v="1899-12-30T10:00:00"/>
    <s v="WILSON OROZCO_x000a_"/>
    <s v="JUAN CORREA"/>
    <x v="0"/>
    <s v="LATONERIA Y PINTURA_x000a__x000a_"/>
    <s v="EXTERNO"/>
    <x v="1"/>
    <n v="0"/>
    <n v="1"/>
    <d v="1899-12-30T06:05:29"/>
    <x v="27"/>
    <n v="1"/>
    <d v="1899-12-30T00:00:00"/>
    <d v="1899-12-30T07:05:00"/>
    <x v="1"/>
    <x v="5"/>
    <s v="4-16"/>
  </r>
  <r>
    <s v="TDL768"/>
    <n v="77"/>
    <x v="1"/>
    <s v="CAMBIO DE SENSOR BAROMETRICO, CAMBIO DE PITO DE REVERSA"/>
    <m/>
    <d v="1899-12-30T07:55:00"/>
    <d v="1899-12-30T16:00:00"/>
    <d v="2021-04-19T00:00:00"/>
    <x v="18"/>
    <d v="2021-04-19T00:00:00"/>
    <d v="2021-04-19T00:00:00"/>
    <d v="1899-12-30T14:00:00"/>
    <d v="1899-12-30T15:40:00"/>
    <s v="EDWIN NARANJO"/>
    <s v="JUAN CORREA"/>
    <x v="0"/>
    <s v="ELECTRICO"/>
    <s v="EXTERNO"/>
    <x v="1"/>
    <n v="0"/>
    <n v="1"/>
    <d v="1899-12-30T06:05:29"/>
    <x v="27"/>
    <n v="1"/>
    <d v="1899-12-30T00:00:00"/>
    <d v="1899-12-30T07:05:00"/>
    <x v="1"/>
    <x v="5"/>
    <s v="4-16"/>
  </r>
  <r>
    <s v="TDL768"/>
    <n v="77"/>
    <x v="0"/>
    <s v="REVISION E INSPECCION Y CAMBIO DE TRES BOBINAS DE FRENO DE MOTOR"/>
    <m/>
    <d v="1899-12-30T07:55:00"/>
    <d v="1899-12-30T16:00:00"/>
    <d v="2021-04-19T00:00:00"/>
    <x v="18"/>
    <d v="2021-04-19T00:00:00"/>
    <d v="2021-04-19T00:00:00"/>
    <d v="1899-12-30T14:00:00"/>
    <d v="1899-12-30T16:00:00"/>
    <s v="WILSON DURAN "/>
    <s v="JUAN CORREA"/>
    <x v="0"/>
    <s v="MOTORES"/>
    <s v="INTERNO"/>
    <x v="1"/>
    <n v="0"/>
    <n v="1"/>
    <d v="1899-12-30T06:05:29"/>
    <x v="27"/>
    <n v="1"/>
    <d v="1899-12-30T00:00:00"/>
    <d v="1899-12-30T07:05:00"/>
    <x v="1"/>
    <x v="5"/>
    <s v="4-16"/>
  </r>
  <r>
    <s v="SJK631"/>
    <n v="78"/>
    <x v="0"/>
    <s v="COMPLETAR ACEITE DE MOTOR"/>
    <m/>
    <d v="1899-12-30T08:00:00"/>
    <d v="1899-12-30T08:47:00"/>
    <d v="2021-04-19T00:00:00"/>
    <x v="18"/>
    <d v="2021-04-19T00:00:00"/>
    <d v="2021-04-19T00:00:00"/>
    <d v="1899-12-30T08:00:00"/>
    <d v="1899-12-30T08:47:00"/>
    <s v="ARGEMIRO ARAQUE"/>
    <s v="CARLOS ARRIETA"/>
    <x v="1"/>
    <s v="MECANICA DE PATIO"/>
    <s v="EXTERNO"/>
    <x v="0"/>
    <n v="0"/>
    <n v="1"/>
    <d v="1899-12-30T00:47:00"/>
    <x v="77"/>
    <n v="1"/>
    <d v="1899-12-30T00:00:00"/>
    <d v="1899-12-30T00:47:00"/>
    <x v="1"/>
    <x v="5"/>
    <s v="4-16"/>
  </r>
  <r>
    <s v="UQS508"/>
    <n v="80"/>
    <x v="0"/>
    <s v="VEHICULO SE LE DEBE CAMBIAR BOMBA DE AGUA"/>
    <m/>
    <d v="1899-12-30T08:00:00"/>
    <d v="1899-12-30T12:00:00"/>
    <d v="2021-04-20T00:00:00"/>
    <x v="17"/>
    <d v="2021-04-20T00:00:00"/>
    <d v="2021-04-20T00:00:00"/>
    <d v="1899-12-30T08:00:00"/>
    <d v="1899-12-30T12:00:00"/>
    <s v="JOSE PAEZ"/>
    <s v="CRISTIAN MERCADO"/>
    <x v="0"/>
    <s v="MOTOR"/>
    <m/>
    <x v="3"/>
    <n v="0"/>
    <n v="1"/>
    <d v="1899-12-30T04:00:00"/>
    <x v="13"/>
    <n v="1"/>
    <d v="1899-12-30T00:00:00"/>
    <d v="1899-12-30T04:00:00"/>
    <x v="1"/>
    <x v="5"/>
    <s v="4-16"/>
  </r>
  <r>
    <s v="TFQ011"/>
    <n v="81"/>
    <x v="1"/>
    <s v="MANTENIMIENTO A BOMBA PEDAL DE FRENO PARA CAMBIO DE EMPAQUETADURA, Y CAMBIO DE RACORES PARA CORRECCION DE FUGA DE AIRE EN EL TABLERO, "/>
    <m/>
    <d v="1899-12-30T09:34:00"/>
    <d v="1899-12-30T16:43:00"/>
    <d v="2021-04-17T00:00:00"/>
    <x v="18"/>
    <d v="2021-04-19T00:00:00"/>
    <d v="2021-04-19T00:00:00"/>
    <d v="1899-12-30T07:30:00"/>
    <d v="1899-12-30T10:00:00"/>
    <s v="DEIWIS PIMIENTA"/>
    <s v="HERNANDO RUBIANO"/>
    <x v="0"/>
    <s v="AIRE_x000a_"/>
    <s v="INTERNO"/>
    <x v="2"/>
    <n v="2"/>
    <n v="1"/>
    <d v="1899-12-31T00:09:23"/>
    <x v="78"/>
    <n v="0"/>
    <d v="1899-12-30T04:17:00"/>
    <d v="1899-12-31T16:25:31"/>
    <x v="1"/>
    <x v="5"/>
    <s v="4-16"/>
  </r>
  <r>
    <s v="TFQ011"/>
    <n v="81"/>
    <x v="1"/>
    <s v="POLISHADO"/>
    <m/>
    <d v="1899-12-30T09:34:00"/>
    <d v="1899-12-30T16:43:00"/>
    <d v="2021-04-17T00:00:00"/>
    <x v="18"/>
    <d v="2021-04-19T00:00:00"/>
    <d v="2021-04-19T00:00:00"/>
    <d v="1899-12-30T15:11:00"/>
    <d v="1899-12-30T15:40:00"/>
    <s v="WILSON OROZCO"/>
    <s v="HERNANDO RUBIANO"/>
    <x v="0"/>
    <s v="LATONERIA Y PINTURA"/>
    <s v="EXTERNO"/>
    <x v="2"/>
    <n v="2"/>
    <n v="1"/>
    <d v="1899-12-31T00:09:23"/>
    <x v="78"/>
    <n v="0"/>
    <d v="1899-12-30T04:17:00"/>
    <d v="1899-12-31T16:25:31"/>
    <x v="1"/>
    <x v="5"/>
    <s v="4-16"/>
  </r>
  <r>
    <s v="TFQ011"/>
    <n v="81"/>
    <x v="1"/>
    <s v=" REPARACION DE YOYO DE CAMABAJA,"/>
    <m/>
    <d v="1899-12-30T09:34:00"/>
    <d v="1899-12-30T16:43:00"/>
    <d v="2021-04-17T00:00:00"/>
    <x v="18"/>
    <d v="2021-04-19T00:00:00"/>
    <d v="2021-04-19T00:00:00"/>
    <d v="1899-12-30T09:00:00"/>
    <d v="1899-12-30T10:20:00"/>
    <s v="JOSE PAEZ"/>
    <s v="HERNANDO RUBIANO"/>
    <x v="0"/>
    <s v="MOTOR"/>
    <s v="INTERNO"/>
    <x v="2"/>
    <n v="2"/>
    <n v="1"/>
    <d v="1899-12-31T00:09:23"/>
    <x v="78"/>
    <n v="0"/>
    <d v="1899-12-30T04:17:00"/>
    <d v="1899-12-31T16:25:31"/>
    <x v="1"/>
    <x v="5"/>
    <s v="4-16"/>
  </r>
  <r>
    <s v="TFQ011"/>
    <n v="81"/>
    <x v="0"/>
    <s v="CAMBIO DE VALVULA DE FRENO DE PARQUEO "/>
    <m/>
    <d v="1899-12-30T09:34:00"/>
    <d v="1899-12-30T16:43:00"/>
    <d v="2021-04-17T00:00:00"/>
    <x v="18"/>
    <d v="2021-04-19T00:00:00"/>
    <d v="2021-04-19T00:00:00"/>
    <d v="1899-12-30T14:10:00"/>
    <d v="1899-12-30T15:15:00"/>
    <s v="DEIWIS PIMIENTA"/>
    <s v="HERNANDO RUBIANO"/>
    <x v="0"/>
    <s v="AIRE"/>
    <s v="INTERNO"/>
    <x v="2"/>
    <n v="2"/>
    <n v="1"/>
    <d v="1899-12-31T00:09:23"/>
    <x v="78"/>
    <n v="0"/>
    <d v="1899-12-30T04:17:00"/>
    <d v="1899-12-31T16:25:31"/>
    <x v="1"/>
    <x v="5"/>
    <s v="4-16"/>
  </r>
  <r>
    <s v="TFQ007"/>
    <n v="82"/>
    <x v="1"/>
    <s v="CAMBIO DE ACEITE Y FILTRACION DE MOTOR"/>
    <m/>
    <d v="1899-12-30T11:10:00"/>
    <d v="1899-12-30T14:50:00"/>
    <d v="2021-04-19T00:00:00"/>
    <x v="21"/>
    <d v="2021-04-19T00:00:00"/>
    <d v="2021-04-19T00:00:00"/>
    <d v="1899-12-30T11:10:00"/>
    <d v="1899-12-30T12:00:00"/>
    <s v="ARGEMIRO ARAQUE"/>
    <s v="CARLOS MARIO"/>
    <x v="1"/>
    <s v="MECANICA DE PATIO"/>
    <s v="EXTERNO"/>
    <x v="1"/>
    <n v="5"/>
    <n v="1"/>
    <d v="1899-12-31T22:10:06"/>
    <x v="79"/>
    <n v="1"/>
    <d v="1899-12-30T00:00:00"/>
    <d v="1900-01-02T02:38:05"/>
    <x v="1"/>
    <x v="5"/>
    <s v="4-16"/>
  </r>
  <r>
    <s v="TFQ007"/>
    <n v="82"/>
    <x v="0"/>
    <s v="CAMBIO DE BANDAS DE FRENO, CAMBIO DEL BUJE DE LA PATA DE GALLINA "/>
    <m/>
    <d v="1899-12-30T11:10:00"/>
    <d v="1899-12-30T14:50:00"/>
    <d v="2021-04-19T00:00:00"/>
    <x v="21"/>
    <d v="2021-04-19T00:00:00"/>
    <d v="2021-04-19T00:00:00"/>
    <d v="1899-12-30T07:30:00"/>
    <d v="1899-12-30T17:00:00"/>
    <s v="ARGEMIRO ARAQUE,        "/>
    <s v="CARLOS MARIO"/>
    <x v="1"/>
    <s v="MECANICA DE PATIO"/>
    <s v="EXTERNO"/>
    <x v="1"/>
    <n v="5"/>
    <n v="1"/>
    <d v="1899-12-31T22:10:06"/>
    <x v="79"/>
    <n v="1"/>
    <d v="1899-12-30T00:00:00"/>
    <d v="1900-01-02T02:38:05"/>
    <x v="1"/>
    <x v="5"/>
    <s v="4-16"/>
  </r>
  <r>
    <m/>
    <m/>
    <x v="0"/>
    <m/>
    <m/>
    <m/>
    <m/>
    <m/>
    <x v="6"/>
    <m/>
    <m/>
    <m/>
    <m/>
    <m/>
    <m/>
    <x v="2"/>
    <m/>
    <m/>
    <x v="6"/>
    <n v="0"/>
    <n v="0"/>
    <d v="1899-12-30T00:00:00"/>
    <x v="17"/>
    <n v="1"/>
    <d v="1899-12-30T00:00:00"/>
    <d v="1899-12-30T00:00:00"/>
    <x v="3"/>
    <x v="3"/>
    <s v="1-52"/>
  </r>
  <r>
    <s v="S26256"/>
    <n v="82"/>
    <x v="0"/>
    <s v="PTE POR MANTENIMIENTO"/>
    <m/>
    <d v="1899-12-30T11:10:00"/>
    <m/>
    <d v="2021-04-19T00:00:00"/>
    <x v="6"/>
    <m/>
    <m/>
    <m/>
    <m/>
    <m/>
    <s v="CARLOS AMRIO"/>
    <x v="1"/>
    <s v="AIRE_x000a_MECANICA DE PATIO"/>
    <m/>
    <x v="1"/>
    <n v="-44305"/>
    <n v="0"/>
    <d v="1899-12-30T00:00:00"/>
    <x v="17"/>
    <n v="1"/>
    <d v="1899-12-30T00:00:00"/>
    <d v="1899-12-30T00:00:00"/>
    <x v="3"/>
    <x v="3"/>
    <s v="1-52"/>
  </r>
  <r>
    <s v="TFQ070"/>
    <n v="83"/>
    <x v="0"/>
    <s v="CAMBIO DE ACEITE Y FILTRACION DE MOTOR"/>
    <m/>
    <d v="1899-12-30T12:00:00"/>
    <m/>
    <d v="2021-04-19T00:00:00"/>
    <x v="6"/>
    <m/>
    <m/>
    <m/>
    <m/>
    <s v="ARGEMIRO ARAQUE"/>
    <s v="JAIR AGUILAR"/>
    <x v="1"/>
    <s v="MECANICA DE PATIO"/>
    <s v="EXTERNO"/>
    <x v="1"/>
    <n v="-44305"/>
    <n v="0"/>
    <d v="1899-12-30T00:00:00"/>
    <x v="17"/>
    <n v="1"/>
    <d v="1899-12-30T00:00:00"/>
    <d v="1899-12-30T00:00:00"/>
    <x v="3"/>
    <x v="3"/>
    <s v="1-52"/>
  </r>
  <r>
    <s v="TDK250"/>
    <n v="84"/>
    <x v="1"/>
    <s v="ENGRASE GENERAL, "/>
    <m/>
    <d v="1899-12-30T08:55:00"/>
    <d v="1899-12-30T10:40:00"/>
    <d v="2021-04-19T00:00:00"/>
    <x v="18"/>
    <d v="2021-04-19T00:00:00"/>
    <d v="2021-04-19T00:00:00"/>
    <d v="1899-12-30T09:02:00"/>
    <d v="1899-12-30T09:35:00"/>
    <s v="ARGEMIRO ARAQUE_x000a__x000a_"/>
    <s v="ALVARO PINEDA"/>
    <x v="0"/>
    <s v="MECANICA DE PATIO_x000a_"/>
    <s v="EXTERNO"/>
    <x v="2"/>
    <n v="0"/>
    <n v="1"/>
    <d v="1899-12-30T01:45:00"/>
    <x v="80"/>
    <n v="1"/>
    <d v="1899-12-30T00:00:00"/>
    <d v="1899-12-30T01:45:00"/>
    <x v="1"/>
    <x v="5"/>
    <s v="4-16"/>
  </r>
  <r>
    <s v="R59144"/>
    <n v="84"/>
    <x v="1"/>
    <s v="ENGRASE, CAMBIO DE RACHE POSICION 9 Y 10"/>
    <m/>
    <d v="1899-12-30T08:55:00"/>
    <d v="1899-12-30T11:45:00"/>
    <d v="2021-04-19T00:00:00"/>
    <x v="17"/>
    <d v="2021-04-19T00:00:00"/>
    <d v="2021-04-19T00:00:00"/>
    <d v="1899-12-30T09:35:00"/>
    <d v="1899-12-30T10:00:00"/>
    <s v="ARGEMIRO ARAQUE"/>
    <s v="ALVARO PINEDA"/>
    <x v="0"/>
    <s v="MECANICA DE PATIO"/>
    <s v="EXTERNO"/>
    <x v="2"/>
    <n v="1"/>
    <n v="1"/>
    <d v="1899-12-30T09:20:58"/>
    <x v="81"/>
    <n v="1"/>
    <d v="1899-12-30T00:00:00"/>
    <d v="1899-12-30T14:50:58"/>
    <x v="1"/>
    <x v="5"/>
    <s v="4-16"/>
  </r>
  <r>
    <s v="TDK250"/>
    <n v="84"/>
    <x v="1"/>
    <s v=" REVISION DE PERA FULLER Y MANTENIMIENTO."/>
    <m/>
    <d v="1899-12-30T08:55:00"/>
    <d v="1899-12-30T10:40:00"/>
    <d v="2021-04-19T00:00:00"/>
    <x v="18"/>
    <d v="2021-04-19T00:00:00"/>
    <d v="2021-04-19T00:00:00"/>
    <d v="1899-12-30T10:10:00"/>
    <d v="1899-12-30T10:40:00"/>
    <s v="DEIWIS PIMIENTA"/>
    <s v="ALVARO PINEDA"/>
    <x v="0"/>
    <s v="AIRE"/>
    <s v="INTERNO"/>
    <x v="2"/>
    <n v="0"/>
    <n v="1"/>
    <d v="1899-12-30T01:45:00"/>
    <x v="80"/>
    <n v="1"/>
    <d v="1899-12-30T00:00:00"/>
    <d v="1899-12-30T01:45:00"/>
    <x v="1"/>
    <x v="5"/>
    <s v="4-16"/>
  </r>
  <r>
    <s v="R59144"/>
    <n v="84"/>
    <x v="1"/>
    <s v="CAMBIO DE VALVULA DE DESCARGUE DE TANQUE DE 4&quot;, NO CALZO HAY QUE CAMBIARLA, VALVULA LLEGO EL 20 Y SE CAMBIO"/>
    <m/>
    <m/>
    <m/>
    <m/>
    <x v="6"/>
    <d v="2021-04-19T00:00:00"/>
    <d v="2021-04-20T00:00:00"/>
    <d v="1899-12-30T10:45:00"/>
    <d v="1899-12-30T11:45:00"/>
    <s v="CESAR ESCORCIA"/>
    <s v="ALVARO PINEDA"/>
    <x v="0"/>
    <s v="MECANICA DE PATIO_x000a_"/>
    <s v="EXTERNO"/>
    <x v="2"/>
    <n v="0"/>
    <n v="0"/>
    <d v="1899-12-30T00:00:00"/>
    <x v="17"/>
    <n v="1"/>
    <d v="1899-12-30T00:00:00"/>
    <d v="1899-12-30T00:00:00"/>
    <x v="3"/>
    <x v="3"/>
    <s v="1-52"/>
  </r>
  <r>
    <s v="R59144"/>
    <n v="84"/>
    <x v="0"/>
    <s v="REPARACION DE STOP LATERALES"/>
    <m/>
    <m/>
    <m/>
    <m/>
    <x v="6"/>
    <d v="2021-04-19T00:00:00"/>
    <d v="2021-04-19T00:00:00"/>
    <d v="1899-12-30T15:45:00"/>
    <d v="1899-12-30T16:20:00"/>
    <s v="EDWIN NARANJO"/>
    <s v="ALVARO PINEDA"/>
    <x v="0"/>
    <s v="ELECTRICO"/>
    <s v="EXTERNO"/>
    <x v="2"/>
    <n v="0"/>
    <n v="0"/>
    <d v="1899-12-30T00:00:00"/>
    <x v="17"/>
    <n v="1"/>
    <d v="1899-12-30T00:00:00"/>
    <d v="1899-12-30T00:00:00"/>
    <x v="3"/>
    <x v="3"/>
    <s v="1-52"/>
  </r>
  <r>
    <s v="WLP795"/>
    <n v="85"/>
    <x v="1"/>
    <s v="ENGRASE, AJUSTE DE CRUCETAS, COMPLETAR ACEITE DE MOTOR, "/>
    <m/>
    <d v="1899-12-30T15:00:00"/>
    <d v="1899-12-30T16:05:00"/>
    <d v="2021-04-19T00:00:00"/>
    <x v="18"/>
    <d v="2021-04-19T00:00:00"/>
    <d v="2021-04-19T00:00:00"/>
    <d v="1899-12-30T15:30:00"/>
    <d v="1899-12-30T16:00:00"/>
    <s v="ARGEMIRO ARAQUE"/>
    <s v="JOHAN AVENDAÑO"/>
    <x v="1"/>
    <s v="MECANICA DE PATIO_x000a_"/>
    <s v="EXTERNO"/>
    <x v="3"/>
    <n v="0"/>
    <n v="1"/>
    <d v="1899-12-30T01:05:00"/>
    <x v="82"/>
    <n v="0"/>
    <d v="1899-12-30T04:55:00"/>
    <d v="1899-12-30T06:00:00"/>
    <x v="1"/>
    <x v="5"/>
    <s v="4-16"/>
  </r>
  <r>
    <s v="WLP795"/>
    <n v="85"/>
    <x v="0"/>
    <s v="CAMBIO DE MEDIA LUNA Y EL COJIN DEL CONDUCTOR"/>
    <m/>
    <d v="1899-12-30T15:00:00"/>
    <d v="1899-12-30T16:05:00"/>
    <d v="2021-04-19T00:00:00"/>
    <x v="18"/>
    <d v="2021-04-19T00:00:00"/>
    <d v="2021-04-19T00:00:00"/>
    <d v="1899-12-30T15:40:00"/>
    <d v="1899-12-30T16:00:00"/>
    <s v="ARGEMIRO ARAQUE"/>
    <s v="JOHAN AVENDAÑO"/>
    <x v="1"/>
    <s v="LATONERIA Y PINTURA"/>
    <s v="EXTERNO"/>
    <x v="3"/>
    <n v="0"/>
    <n v="1"/>
    <d v="1899-12-30T01:05:00"/>
    <x v="82"/>
    <n v="0"/>
    <d v="1899-12-30T04:55:00"/>
    <d v="1899-12-30T06:00:00"/>
    <x v="1"/>
    <x v="5"/>
    <s v="4-16"/>
  </r>
  <r>
    <s v="TFQ012"/>
    <n v="86"/>
    <x v="1"/>
    <s v="CALZADAD DE CRUCETA 250 DE TRANSMISION DELANTERA"/>
    <m/>
    <d v="1899-12-30T14:00:00"/>
    <d v="1899-12-30T17:30:00"/>
    <d v="2021-04-19T00:00:00"/>
    <x v="18"/>
    <d v="2021-04-19T00:00:00"/>
    <d v="2021-04-19T00:00:00"/>
    <d v="1899-12-30T17:15:00"/>
    <d v="1899-12-30T17:30:00"/>
    <s v="WILSON DURAN_x000a_"/>
    <s v="LUIDIN RUIZ "/>
    <x v="0"/>
    <s v="CAJAS Y TRANSMISIONES_x000a_"/>
    <s v="EXTERNO"/>
    <x v="1"/>
    <n v="0"/>
    <n v="1"/>
    <d v="1899-12-30T03:30:00"/>
    <x v="12"/>
    <n v="0"/>
    <d v="1899-12-30T03:30:00"/>
    <d v="1899-12-30T07:00:00"/>
    <x v="1"/>
    <x v="5"/>
    <s v="4-16"/>
  </r>
  <r>
    <s v="TFQ012"/>
    <n v="86"/>
    <x v="0"/>
    <s v=", REVISION DE LUCES"/>
    <m/>
    <d v="1899-12-30T14:00:00"/>
    <d v="1899-12-30T17:30:00"/>
    <d v="2021-04-19T00:00:00"/>
    <x v="18"/>
    <d v="2021-04-19T00:00:00"/>
    <d v="2021-04-19T00:00:00"/>
    <d v="1899-12-30T17:00:00"/>
    <d v="1899-12-30T17:15:00"/>
    <s v="EDWIN NARANJO"/>
    <s v="LUIDIN RUIZ "/>
    <x v="0"/>
    <s v="ELECTRICO"/>
    <s v="EXTERNO"/>
    <x v="1"/>
    <n v="0"/>
    <n v="1"/>
    <d v="1899-12-30T03:30:00"/>
    <x v="12"/>
    <n v="0"/>
    <d v="1899-12-30T03:30:00"/>
    <d v="1899-12-30T07:00:00"/>
    <x v="1"/>
    <x v="5"/>
    <s v="4-16"/>
  </r>
  <r>
    <s v="TFU068"/>
    <n v="87"/>
    <x v="0"/>
    <s v="CAMBIO DE INYECTOR POSICION 5 "/>
    <m/>
    <d v="1899-12-30T14:00:00"/>
    <d v="1899-12-30T17:30:00"/>
    <d v="2021-04-19T00:00:00"/>
    <x v="18"/>
    <d v="2021-04-19T00:00:00"/>
    <d v="2021-04-19T00:00:00"/>
    <d v="1899-12-30T14:00:00"/>
    <d v="1899-12-30T18:00:00"/>
    <s v="WILSON DURAN"/>
    <s v="JHON CANTILLO"/>
    <x v="0"/>
    <s v="MOTORES_x000a_"/>
    <s v="INTERNO"/>
    <x v="1"/>
    <n v="0"/>
    <n v="1"/>
    <d v="1899-12-30T03:30:00"/>
    <x v="12"/>
    <n v="0"/>
    <d v="1899-12-30T03:30:00"/>
    <d v="1899-12-30T07:00:00"/>
    <x v="1"/>
    <x v="5"/>
    <s v="4-16"/>
  </r>
  <r>
    <s v="TFQ010"/>
    <n v="74"/>
    <x v="0"/>
    <s v="POSTURA DE TORNILLOS DE SOPORTE DE MOTOR, "/>
    <m/>
    <d v="1899-12-30T07:45:00"/>
    <m/>
    <d v="2021-04-19T00:00:00"/>
    <x v="20"/>
    <d v="2021-04-20T00:00:00"/>
    <d v="2021-04-20T00:00:00"/>
    <d v="1899-12-30T09:10:00"/>
    <d v="1899-12-30T09:50:00"/>
    <s v="RODOLFO CASTAÑEDA     "/>
    <s v="ORLANDO HURTADO"/>
    <x v="0"/>
    <s v="MECANICA DE PATIO                                  "/>
    <s v="EXTERNO"/>
    <x v="2"/>
    <n v="2"/>
    <n v="0"/>
    <d v="1899-12-30T00:00:00"/>
    <x v="17"/>
    <n v="1"/>
    <d v="1899-12-30T00:00:00"/>
    <d v="1899-12-30T00:00:00"/>
    <x v="1"/>
    <x v="5"/>
    <s v="4-16"/>
  </r>
  <r>
    <s v="TDL769"/>
    <n v="79"/>
    <x v="1"/>
    <s v="EMPAQUE BOTELLA DE DIRECCION "/>
    <m/>
    <d v="1899-12-30T09:00:00"/>
    <m/>
    <d v="2021-04-19T00:00:00"/>
    <x v="6"/>
    <d v="2021-04-20T00:00:00"/>
    <d v="2021-04-20T00:00:00"/>
    <d v="1899-12-30T10:00:00"/>
    <d v="1899-12-30T14:05:00"/>
    <s v="JOSE PAEZ                       "/>
    <s v="OSCAR SALAS"/>
    <x v="0"/>
    <s v="_x000a_AIRE"/>
    <s v="INTERNO "/>
    <x v="1"/>
    <n v="-44305"/>
    <n v="0"/>
    <d v="1899-12-30T00:00:00"/>
    <x v="17"/>
    <n v="1"/>
    <d v="1899-12-30T00:00:00"/>
    <d v="1899-12-30T00:00:00"/>
    <x v="3"/>
    <x v="3"/>
    <s v="1-52"/>
  </r>
  <r>
    <s v="TDL769"/>
    <n v="79"/>
    <x v="0"/>
    <s v="CORRECION DE FUGAS EN ARNES DE FRENO DE MOTOR Y LIMPIEZA A CONECTORES DEL ARNES,CAMBIO DE RETENEDORES Y CAMBIO DE BOMBONAS POSICION 3,4,5Y6"/>
    <m/>
    <d v="1899-12-30T09:00:00"/>
    <m/>
    <d v="2021-04-19T00:00:00"/>
    <x v="6"/>
    <d v="2021-04-20T00:00:00"/>
    <d v="2021-04-20T00:00:00"/>
    <d v="1899-12-30T08:00:00"/>
    <d v="1899-12-30T10:12:00"/>
    <s v="   WILSON DURAN "/>
    <s v="OSCAR SALAS"/>
    <x v="0"/>
    <s v="MOTOR_x000a_"/>
    <s v="INTERNO "/>
    <x v="1"/>
    <n v="-44305"/>
    <n v="0"/>
    <d v="1899-12-30T00:00:00"/>
    <x v="17"/>
    <n v="1"/>
    <d v="1899-12-30T00:00:00"/>
    <d v="1899-12-30T00:00:00"/>
    <x v="3"/>
    <x v="3"/>
    <s v="1-52"/>
  </r>
  <r>
    <m/>
    <m/>
    <x v="1"/>
    <m/>
    <m/>
    <m/>
    <m/>
    <m/>
    <x v="6"/>
    <m/>
    <m/>
    <m/>
    <m/>
    <m/>
    <m/>
    <x v="2"/>
    <m/>
    <m/>
    <x v="6"/>
    <n v="0"/>
    <n v="0"/>
    <d v="1899-12-30T00:00:00"/>
    <x v="17"/>
    <n v="1"/>
    <d v="1899-12-30T00:00:00"/>
    <d v="1899-12-30T00:00:00"/>
    <x v="3"/>
    <x v="3"/>
    <s v="1-52"/>
  </r>
  <r>
    <m/>
    <m/>
    <x v="0"/>
    <s v=" CAMBIO DE CAMPANAS, REVISION DE RODAMIENTOS,"/>
    <m/>
    <d v="1899-12-30T11:10:00"/>
    <m/>
    <d v="2021-04-19T00:00:00"/>
    <x v="6"/>
    <d v="2021-04-19T00:00:00"/>
    <d v="2021-04-19T00:00:00"/>
    <d v="1899-12-30T07:30:00"/>
    <d v="1899-12-30T17:00:00"/>
    <s v=" NELFO CALDERA "/>
    <s v="CARLOS MARIO"/>
    <x v="1"/>
    <s v="MECANICA DE PATIO"/>
    <s v="EXTERNO"/>
    <x v="1"/>
    <n v="-44305"/>
    <n v="0"/>
    <d v="1899-12-30T00:00:00"/>
    <x v="17"/>
    <n v="1"/>
    <d v="1899-12-30T00:00:00"/>
    <d v="1899-12-30T00:00:00"/>
    <x v="3"/>
    <x v="3"/>
    <s v="1-52"/>
  </r>
  <r>
    <s v="TFQ070"/>
    <n v="83"/>
    <x v="0"/>
    <s v="CAMBIO DE BANDAS ULTIMO TROQUE, CAMBIO DE RETENEDOR POSCION 7 Y 8 "/>
    <m/>
    <d v="1899-12-30T12:00:00"/>
    <m/>
    <d v="2021-04-19T00:00:00"/>
    <x v="6"/>
    <m/>
    <m/>
    <d v="1899-12-30T16:00:00"/>
    <d v="1899-12-30T17:00:00"/>
    <s v="RODOLFO CASTAÑEDA"/>
    <s v="JAIR AGUILAR"/>
    <x v="1"/>
    <s v="MECANICA DE PATIO"/>
    <s v="EXTERNO"/>
    <x v="1"/>
    <n v="-44305"/>
    <n v="0"/>
    <d v="1899-12-30T00:00:00"/>
    <x v="17"/>
    <n v="1"/>
    <d v="1899-12-30T00:00:00"/>
    <d v="1899-12-30T00:00:00"/>
    <x v="3"/>
    <x v="3"/>
    <s v="1-52"/>
  </r>
  <r>
    <s v="TFR044"/>
    <n v="93"/>
    <x v="0"/>
    <s v="CAMBIO DE TERMINALES DE LA BARRA DE DIRECCION "/>
    <m/>
    <d v="1899-12-30T15:15:00"/>
    <d v="1899-12-30T11:10:00"/>
    <d v="2021-04-19T00:00:00"/>
    <x v="17"/>
    <d v="2021-04-20T00:00:00"/>
    <d v="2021-04-20T00:00:00"/>
    <d v="1899-12-30T15:15:00"/>
    <d v="1899-12-30T11:10:00"/>
    <s v="TODO TRAILER "/>
    <s v="GABRIEL JIMENEZ"/>
    <x v="0"/>
    <s v="MOTOR"/>
    <s v="EXTERNO"/>
    <x v="1"/>
    <n v="1"/>
    <n v="1"/>
    <d v="1899-12-30T02:25:58"/>
    <x v="83"/>
    <n v="1"/>
    <d v="1899-12-30T00:00:00"/>
    <d v="1899-12-30T07:55:58"/>
    <x v="1"/>
    <x v="5"/>
    <s v="4-16"/>
  </r>
  <r>
    <s v="TFQ010"/>
    <n v="74"/>
    <x v="1"/>
    <s v="MONTAJE DE CAUCHOCENTRAL DE CARDAN Y CAMBIO DE BALINERA , CAMBIO Y ENGRASE DE TERMINALES DE DIRECCIONAL,"/>
    <m/>
    <d v="1899-12-30T07:45:00"/>
    <d v="1899-12-30T17:41:00"/>
    <d v="2021-04-19T00:00:00"/>
    <x v="20"/>
    <d v="2021-04-21T00:00:00"/>
    <d v="2021-04-21T00:00:00"/>
    <d v="1899-12-30T07:30:00"/>
    <d v="1899-12-30T11:50:00"/>
    <s v="RODOLFO CASTAÑEDA      "/>
    <s v="HERNANDO HURTADO"/>
    <x v="0"/>
    <s v="MECANICA DE PATIO           "/>
    <s v="EXTERNO"/>
    <x v="2"/>
    <n v="2"/>
    <n v="1"/>
    <d v="1899-12-31T02:56:23"/>
    <x v="84"/>
    <n v="0"/>
    <d v="1899-12-30T03:19:00"/>
    <d v="1899-12-31T18:14:31"/>
    <x v="1"/>
    <x v="5"/>
    <s v="4-16"/>
  </r>
  <r>
    <s v="TFQ010"/>
    <n v="74"/>
    <x v="0"/>
    <s v=" CAMBIO DE VARILLA DE DIRECCION, AJUSTE DE 5TA RUEDA "/>
    <m/>
    <d v="1899-12-30T07:45:00"/>
    <d v="1899-12-30T17:41:00"/>
    <d v="2021-04-19T00:00:00"/>
    <x v="20"/>
    <d v="2021-04-21T00:00:00"/>
    <d v="2021-04-21T00:00:00"/>
    <d v="1899-12-30T14:00:00"/>
    <d v="1899-12-30T17:00:00"/>
    <s v="CESAR ESCOCIA"/>
    <s v="HERNANDO HURTADO"/>
    <x v="0"/>
    <s v="MECANICA DE PATIO           "/>
    <s v="EXTERNO"/>
    <x v="2"/>
    <n v="2"/>
    <n v="1"/>
    <d v="1899-12-31T02:56:23"/>
    <x v="84"/>
    <n v="0"/>
    <d v="1899-12-30T03:19:00"/>
    <d v="1899-12-31T18:14:31"/>
    <x v="1"/>
    <x v="5"/>
    <s v="4-16"/>
  </r>
  <r>
    <s v="S26256"/>
    <n v="82"/>
    <x v="0"/>
    <s v="PTE POR MANTENIMIENTO"/>
    <m/>
    <d v="1899-12-30T11:10:00"/>
    <m/>
    <d v="2021-04-19T00:00:00"/>
    <x v="6"/>
    <m/>
    <m/>
    <m/>
    <m/>
    <s v="NELFO CALDERA"/>
    <s v="CARLOS AMRIO"/>
    <x v="1"/>
    <s v="AIRE_x000a_MECANICA DE PATIO"/>
    <m/>
    <x v="1"/>
    <n v="-44305"/>
    <n v="0"/>
    <d v="1899-12-30T00:00:00"/>
    <x v="17"/>
    <n v="1"/>
    <d v="1899-12-30T00:00:00"/>
    <d v="1899-12-30T00:00:00"/>
    <x v="3"/>
    <x v="3"/>
    <s v="1-52"/>
  </r>
  <r>
    <s v="TFQ070"/>
    <n v="83"/>
    <x v="1"/>
    <s v="POSTURA DE ESCOPETAS, "/>
    <m/>
    <d v="1899-12-30T12:00:00"/>
    <m/>
    <d v="2021-04-19T00:00:00"/>
    <x v="6"/>
    <d v="2021-04-21T00:00:00"/>
    <d v="2021-04-21T00:00:00"/>
    <d v="1899-12-30T07:30:00"/>
    <d v="1899-12-30T09:00:00"/>
    <s v="WILSON OROZCO"/>
    <s v="JAIR AGUILAR"/>
    <x v="1"/>
    <s v="MECANICA DE PATIO"/>
    <m/>
    <x v="1"/>
    <n v="-44305"/>
    <n v="0"/>
    <d v="1899-12-30T00:00:00"/>
    <x v="17"/>
    <n v="1"/>
    <d v="1899-12-30T00:00:00"/>
    <d v="1899-12-30T00:00:00"/>
    <x v="3"/>
    <x v="3"/>
    <s v="1-52"/>
  </r>
  <r>
    <s v="TFQ070"/>
    <n v="83"/>
    <x v="0"/>
    <s v="CALIBRACION GENERAL DE MOTOR, CAMBIO DE ARNES DE FRENO DE MOTOR , MTTO A UN PATIN, CAMBIO DE DESFOGUE DE TANQUE"/>
    <m/>
    <d v="1899-12-30T12:00:00"/>
    <m/>
    <d v="2021-04-19T00:00:00"/>
    <x v="6"/>
    <d v="2021-04-21T00:00:00"/>
    <d v="2021-04-21T00:00:00"/>
    <d v="1899-12-30T14:00:00"/>
    <d v="1899-12-30T17:00:00"/>
    <s v="WILSON DURAN "/>
    <s v="JAIR AGUILAR"/>
    <x v="1"/>
    <s v="MECANICA DE PATIO"/>
    <m/>
    <x v="1"/>
    <n v="-44305"/>
    <n v="0"/>
    <d v="1899-12-30T00:00:00"/>
    <x v="17"/>
    <n v="1"/>
    <d v="1899-12-30T00:00:00"/>
    <d v="1899-12-30T00:00:00"/>
    <x v="3"/>
    <x v="3"/>
    <s v="1-52"/>
  </r>
  <r>
    <s v="TFQ010"/>
    <n v="74"/>
    <x v="0"/>
    <s v="ADAPTACION DE RACORES PARA CORRECION FUGA DE AIRE EN MANGUERA ,"/>
    <m/>
    <d v="1899-12-30T07:45:00"/>
    <m/>
    <d v="2021-04-20T00:00:00"/>
    <x v="20"/>
    <d v="2021-04-20T00:00:00"/>
    <d v="2021-04-20T00:00:00"/>
    <d v="1899-12-30T11:40:00"/>
    <d v="1899-12-30T03:00:00"/>
    <s v=" WILSON CACHIRA              "/>
    <s v="ORLANDO HURTADO"/>
    <x v="0"/>
    <s v="MOTOR"/>
    <s v="EXTERNO"/>
    <x v="2"/>
    <n v="1"/>
    <n v="0"/>
    <d v="1899-12-30T00:00:00"/>
    <x v="17"/>
    <n v="1"/>
    <d v="1899-12-30T00:00:00"/>
    <d v="1899-12-30T00:00:00"/>
    <x v="1"/>
    <x v="5"/>
    <s v="4-16"/>
  </r>
  <r>
    <s v="UQS507"/>
    <s v="88, 94"/>
    <x v="1"/>
    <s v=" REPARACION DE LA PERA DE BARRA DE CAMBIO "/>
    <m/>
    <d v="1899-12-30T07:30:00"/>
    <d v="1899-12-30T09:00:00"/>
    <d v="2021-04-20T00:00:00"/>
    <x v="6"/>
    <d v="2021-04-20T00:00:00"/>
    <d v="2021-04-20T00:00:00"/>
    <d v="1899-12-30T07:40:00"/>
    <d v="1899-12-30T08:30:00"/>
    <s v="WILSON DURAN                          "/>
    <s v="ROGER CUELLO "/>
    <x v="1"/>
    <s v="AIRE ACONDICIONADO "/>
    <s v="EXTERNO"/>
    <x v="3"/>
    <n v="-44306"/>
    <n v="1"/>
    <d v="1899-12-30T12:00:00"/>
    <x v="85"/>
    <n v="1"/>
    <d v="1899-12-30T00:00:00"/>
    <d v="1899-12-30T17:30:00"/>
    <x v="3"/>
    <x v="3"/>
    <s v="1-52"/>
  </r>
  <r>
    <s v="UQS507"/>
    <s v="88, 94"/>
    <x v="0"/>
    <s v="POSTURA DE CORREA DE AA, CAMBIO DE BALINERA DE PATIN, BALINERA DE COMPRESOR ACEITE Y GAS ,"/>
    <m/>
    <d v="1899-12-30T07:30:00"/>
    <d v="1899-12-30T09:00:00"/>
    <d v="2021-04-20T00:00:00"/>
    <x v="6"/>
    <d v="2021-04-20T00:00:00"/>
    <d v="2021-04-20T00:00:00"/>
    <d v="1899-12-30T08:30:00"/>
    <d v="1899-12-30T09:00:00"/>
    <s v=" AIRES DE LA COSTA "/>
    <s v="ROGER CUELLO "/>
    <x v="1"/>
    <s v="AIRE ACONDICIONADO "/>
    <s v="EXTERNO"/>
    <x v="3"/>
    <n v="-44306"/>
    <n v="1"/>
    <d v="1899-12-30T12:00:00"/>
    <x v="85"/>
    <n v="1"/>
    <d v="1899-12-30T00:00:00"/>
    <d v="1899-12-30T17:30:00"/>
    <x v="3"/>
    <x v="3"/>
    <s v="1-52"/>
  </r>
  <r>
    <s v="SJK640"/>
    <n v="89"/>
    <x v="0"/>
    <s v="MTTO A A VALVULA PURGA DEL SECADOR PARA CAMBIO DE EMPAQUETADURA , "/>
    <m/>
    <d v="1899-12-30T07:00:00"/>
    <d v="1899-12-30T10:00:00"/>
    <d v="2021-04-20T00:00:00"/>
    <x v="17"/>
    <d v="2021-04-20T00:00:00"/>
    <d v="2021-04-20T00:00:00"/>
    <d v="1899-12-30T07:00:00"/>
    <d v="1899-12-30T10:00:00"/>
    <s v="DEIWIS PIMIENTA "/>
    <m/>
    <x v="1"/>
    <s v="AIRE"/>
    <s v="INTERNO"/>
    <x v="2"/>
    <n v="0"/>
    <n v="1"/>
    <d v="1899-12-30T03:00:00"/>
    <x v="3"/>
    <n v="1"/>
    <d v="1899-12-30T00:00:00"/>
    <d v="1899-12-30T03:00:00"/>
    <x v="1"/>
    <x v="5"/>
    <s v="4-16"/>
  </r>
  <r>
    <s v="TDL764"/>
    <n v="90"/>
    <x v="0"/>
    <s v="PTE POR MANTENIMIENTO"/>
    <m/>
    <d v="1899-12-30T09:00:00"/>
    <m/>
    <d v="2021-04-20T00:00:00"/>
    <x v="6"/>
    <m/>
    <m/>
    <m/>
    <m/>
    <m/>
    <s v="FABIAN CARREÑO "/>
    <x v="0"/>
    <m/>
    <m/>
    <x v="1"/>
    <n v="-44306"/>
    <n v="0"/>
    <d v="1899-12-30T00:00:00"/>
    <x v="17"/>
    <n v="1"/>
    <d v="1899-12-30T00:00:00"/>
    <d v="1899-12-30T00:00:00"/>
    <x v="3"/>
    <x v="3"/>
    <s v="1-52"/>
  </r>
  <r>
    <s v="TFQ993"/>
    <n v="91"/>
    <x v="0"/>
    <s v="CAMBIO DE CAMARA T30 POSICION 1"/>
    <m/>
    <d v="1899-12-30T09:00:00"/>
    <d v="1899-12-30T14:30:00"/>
    <d v="2021-04-20T00:00:00"/>
    <x v="20"/>
    <d v="2021-04-20T00:00:00"/>
    <d v="2021-04-20T00:00:00"/>
    <d v="1899-12-30T09:25:00"/>
    <d v="1899-12-30T10:00:00"/>
    <s v="DEIWIS PIMIENTA "/>
    <s v="JORGE ERNEY GOMEZ BLANCO"/>
    <x v="1"/>
    <s v="AIRE"/>
    <s v="EXTERNO "/>
    <x v="1"/>
    <n v="1"/>
    <n v="1"/>
    <d v="1899-12-30T12:00:58"/>
    <x v="86"/>
    <n v="1"/>
    <d v="1899-12-30T00:00:00"/>
    <d v="1899-12-30T17:30:58"/>
    <x v="1"/>
    <x v="5"/>
    <s v="4-16"/>
  </r>
  <r>
    <s v="TFQ989"/>
    <n v="92"/>
    <x v="0"/>
    <s v="BAJAR Y REPARAR FUN CLUTCH PARA CAMBIO DE RODAMIENTOS "/>
    <m/>
    <d v="1899-12-30T11:30:00"/>
    <d v="1899-12-30T17:25:00"/>
    <d v="2021-04-20T00:00:00"/>
    <x v="17"/>
    <d v="2021-04-20T00:00:00"/>
    <d v="2021-04-20T00:00:00"/>
    <d v="1899-12-30T16:05:00"/>
    <d v="1899-12-30T17:25:00"/>
    <s v="DEIWIS "/>
    <s v="DIDIER GOMEZ"/>
    <x v="1"/>
    <s v="MECANICA DE PATIO           MOTOR "/>
    <s v="INTERNO"/>
    <x v="1"/>
    <n v="0"/>
    <n v="1"/>
    <d v="1899-12-30T03:55:29"/>
    <x v="87"/>
    <n v="1"/>
    <d v="1899-12-30T00:00:00"/>
    <n v="-0.24652777777777785"/>
    <x v="1"/>
    <x v="5"/>
    <s v="4-16"/>
  </r>
  <r>
    <s v="TFU074"/>
    <n v="95"/>
    <x v="0"/>
    <s v="GRADUACION DE FRENOS "/>
    <m/>
    <d v="1899-12-30T02:30:00"/>
    <d v="1899-12-30T15:30:00"/>
    <d v="2021-04-20T00:00:00"/>
    <x v="20"/>
    <d v="2021-04-20T00:00:00"/>
    <d v="2021-04-20T00:00:00"/>
    <d v="1899-12-30T14:40:00"/>
    <d v="1899-12-30T14:50:00"/>
    <s v="CESAR ESCORCIA "/>
    <s v="JESUS MORA"/>
    <x v="1"/>
    <s v="MECANICA DE PATIO "/>
    <s v="EXTERNO "/>
    <x v="1"/>
    <n v="1"/>
    <n v="1"/>
    <d v="1899-12-30T23:30:00"/>
    <x v="88"/>
    <n v="1"/>
    <d v="1899-12-30T00:00:00"/>
    <d v="1899-12-31T05:00:00"/>
    <x v="1"/>
    <x v="5"/>
    <s v="4-16"/>
  </r>
  <r>
    <s v="TFQ009"/>
    <n v="96"/>
    <x v="0"/>
    <s v="CAMBIO DE STOP TRASEROS, ARREGLO DE CABLE 7 VIAS , ARREGLO DE LUCES MEDIAS TRASERAS Y DIRECCIONAL TRASERO,"/>
    <m/>
    <d v="1899-12-30T10:00:00"/>
    <d v="1899-12-30T15:30:00"/>
    <d v="2021-04-20T00:00:00"/>
    <x v="17"/>
    <d v="2021-04-20T00:00:00"/>
    <d v="2021-04-20T00:00:00"/>
    <d v="1899-12-30T10:00:00"/>
    <d v="1899-12-30T15:30:00"/>
    <s v="EDWIN NARANJO"/>
    <m/>
    <x v="0"/>
    <s v="ELECTRICO "/>
    <s v="EXTERNO "/>
    <x v="2"/>
    <n v="0"/>
    <n v="1"/>
    <d v="1899-12-30T03:30:29"/>
    <x v="72"/>
    <n v="0"/>
    <d v="1899-12-30T05:30:00"/>
    <d v="1899-12-30T10:00:00"/>
    <x v="1"/>
    <x v="5"/>
    <s v="4-16"/>
  </r>
  <r>
    <s v="TFQ993"/>
    <n v="91"/>
    <x v="0"/>
    <s v="REPARACION DE SISTEMA DE LIMPIAVIDRIOS, REPARACION DE PIÑON SISTEMA ELEVAVIDRIOS, INTALACION DEREVERSA DEL VOLCO "/>
    <m/>
    <d v="1899-12-30T09:00:00"/>
    <d v="1899-12-30T14:31:00"/>
    <d v="2021-04-20T00:00:00"/>
    <x v="20"/>
    <d v="2021-04-21T00:00:00"/>
    <d v="2021-04-21T00:00:00"/>
    <d v="1899-12-30T09:00:00"/>
    <d v="1899-12-30T14:30:00"/>
    <s v="EDWIN NARANJO"/>
    <s v="JORGE ERNEY GOMEZ BLANCO"/>
    <x v="1"/>
    <s v="AIRE"/>
    <s v="EXTERNO "/>
    <x v="1"/>
    <n v="1"/>
    <n v="1"/>
    <d v="1899-12-30T12:01:58"/>
    <x v="89"/>
    <n v="1"/>
    <d v="1899-12-30T00:00:00"/>
    <d v="1899-12-30T17:31:58"/>
    <x v="1"/>
    <x v="5"/>
    <s v="4-16"/>
  </r>
  <r>
    <s v="TFU074"/>
    <n v="95"/>
    <x v="1"/>
    <s v="AJUSTE DE ESCOPETA LADO DERECHO, "/>
    <m/>
    <d v="1899-12-30T14:30:00"/>
    <d v="1899-12-30T11:05:00"/>
    <d v="2021-04-20T00:00:00"/>
    <x v="20"/>
    <d v="2021-04-20T00:00:00"/>
    <d v="2021-04-20T00:00:00"/>
    <d v="1899-12-30T16:00:00"/>
    <d v="1899-12-30T16:20:00"/>
    <s v="WILSON OROZCO                 "/>
    <s v="JESUS MORA"/>
    <x v="1"/>
    <s v="LATONERIA                         "/>
    <s v="EXTERNO "/>
    <x v="1"/>
    <n v="1"/>
    <n v="1"/>
    <d v="1899-12-30T03:05:58"/>
    <x v="90"/>
    <n v="1"/>
    <d v="1899-12-30T00:00:00"/>
    <d v="1899-12-30T08:35:58"/>
    <x v="1"/>
    <x v="5"/>
    <s v="4-16"/>
  </r>
  <r>
    <s v="TFU074"/>
    <n v="95"/>
    <x v="0"/>
    <s v="DESMONTE DE TPA VALVULA, BALANCINES, REVICION DE CABALLITOS Y FLUTAS "/>
    <m/>
    <d v="1899-12-30T02:30:00"/>
    <d v="1899-12-30T11:05:00"/>
    <d v="2021-04-20T00:00:00"/>
    <x v="20"/>
    <d v="2021-04-21T00:00:00"/>
    <d v="2021-04-21T00:00:00"/>
    <d v="1899-12-30T07:50:00"/>
    <d v="1899-12-30T11:03:00"/>
    <s v="WILSON DURAN"/>
    <s v="JESUS MORA"/>
    <x v="1"/>
    <s v="MOTORES"/>
    <s v="EXTERNO "/>
    <x v="1"/>
    <n v="1"/>
    <n v="1"/>
    <d v="1899-12-30T19:05:00"/>
    <x v="91"/>
    <n v="1"/>
    <d v="1899-12-30T00:00:00"/>
    <d v="1899-12-31T00:35:00"/>
    <x v="1"/>
    <x v="5"/>
    <s v="4-16"/>
  </r>
  <r>
    <s v="TFQ010"/>
    <n v="74"/>
    <x v="0"/>
    <s v=" CAMBIO DE UNIDAD  "/>
    <m/>
    <d v="1899-12-30T07:45:00"/>
    <m/>
    <d v="2021-04-21T00:00:00"/>
    <x v="20"/>
    <d v="2021-04-20T00:00:00"/>
    <d v="2021-04-20T00:00:00"/>
    <d v="1899-12-30T11:40:00"/>
    <d v="1899-12-30T12:00:00"/>
    <s v="JULIO ARAQUE "/>
    <s v="ORLANDO HURTADO"/>
    <x v="0"/>
    <s v=" ELECTRICO      "/>
    <s v="EXTERNO"/>
    <x v="2"/>
    <n v="0"/>
    <n v="0"/>
    <d v="1899-12-30T00:00:00"/>
    <x v="17"/>
    <n v="1"/>
    <d v="1899-12-30T00:00:00"/>
    <d v="1899-12-30T00:00:00"/>
    <x v="1"/>
    <x v="5"/>
    <s v="4-16"/>
  </r>
  <r>
    <s v="TFU071"/>
    <n v="97"/>
    <x v="0"/>
    <s v="REVSION DEL SISTEMA DE FRENO, CAMBIO DE 1/2 JUEGO DE BANDAS POSICION 9Y10, CAMBIO DE 10 PERNOS POSICION 9 Y 10, PRUEBAS DE FRENO"/>
    <m/>
    <d v="1899-12-30T08:24:00"/>
    <d v="1899-12-30T11:38:00"/>
    <d v="2021-04-21T00:00:00"/>
    <x v="20"/>
    <d v="2021-04-21T00:00:00"/>
    <d v="2021-04-21T00:00:00"/>
    <d v="1899-12-30T08:24:00"/>
    <d v="1899-12-30T11:38:00"/>
    <s v="DEIWIS PIMIENTA"/>
    <s v="LEONARDO CANO"/>
    <x v="0"/>
    <s v="MOTOR_x000a_"/>
    <s v="INTERNO/ESTERNO"/>
    <x v="1"/>
    <n v="0"/>
    <n v="1"/>
    <d v="1899-12-30T03:14:00"/>
    <x v="92"/>
    <n v="1"/>
    <d v="1899-12-30T00:00:00"/>
    <d v="1899-12-30T03:14:00"/>
    <x v="1"/>
    <x v="5"/>
    <s v="4-16"/>
  </r>
  <r>
    <s v="R59147"/>
    <n v="98"/>
    <x v="1"/>
    <s v="CAMBIO DE 2 JUEGOS DE BANDAS , INSTALACION DE GUARDABARROS PLASTICOS,"/>
    <m/>
    <m/>
    <m/>
    <d v="2021-04-21T00:00:00"/>
    <x v="6"/>
    <d v="2021-04-21T00:00:00"/>
    <d v="2021-04-21T00:00:00"/>
    <m/>
    <m/>
    <s v="RODOLFO CASTAÑEDA "/>
    <m/>
    <x v="3"/>
    <s v="EXTERNO "/>
    <s v="EXTERNO"/>
    <x v="6"/>
    <n v="-44307"/>
    <n v="0"/>
    <d v="1899-12-30T00:00:00"/>
    <x v="17"/>
    <n v="1"/>
    <d v="1899-12-30T00:00:00"/>
    <d v="1899-12-30T00:00:00"/>
    <x v="3"/>
    <x v="3"/>
    <s v="1-52"/>
  </r>
  <r>
    <s v="R59147"/>
    <n v="98"/>
    <x v="0"/>
    <s v=" INSPECCION "/>
    <m/>
    <m/>
    <m/>
    <d v="2021-04-21T00:00:00"/>
    <x v="6"/>
    <d v="2021-04-21T00:00:00"/>
    <d v="2021-04-21T00:00:00"/>
    <m/>
    <m/>
    <s v="CESAR ESCORCIA "/>
    <m/>
    <x v="3"/>
    <s v="EXTERNO "/>
    <s v="EXTERNO"/>
    <x v="6"/>
    <n v="-44307"/>
    <n v="0"/>
    <d v="1899-12-30T00:00:00"/>
    <x v="17"/>
    <n v="1"/>
    <d v="1899-12-30T00:00:00"/>
    <d v="1899-12-30T00:00:00"/>
    <x v="3"/>
    <x v="3"/>
    <s v="1-52"/>
  </r>
  <r>
    <s v="S67620"/>
    <n v="99"/>
    <x v="0"/>
    <s v="DESTAPAR MANGUERA DE ALIMENTACION DE AIRE POR TAPON DE AVISPA Y GRADUACION DE FRENOS "/>
    <m/>
    <d v="1899-12-30T09:28:00"/>
    <d v="1899-12-30T09:38:00"/>
    <d v="2021-04-21T00:00:00"/>
    <x v="20"/>
    <d v="2021-04-21T00:00:00"/>
    <d v="2021-04-21T00:00:00"/>
    <d v="1899-12-30T09:28:00"/>
    <d v="1899-12-30T09:38:00"/>
    <s v="JOSE PAEZ"/>
    <s v="ARTURO JAIMES"/>
    <x v="0"/>
    <s v="AIRE"/>
    <s v="EXTERNO"/>
    <x v="6"/>
    <n v="0"/>
    <n v="1"/>
    <d v="1899-12-30T00:10:00"/>
    <x v="20"/>
    <n v="1"/>
    <d v="1899-12-30T00:00:00"/>
    <d v="1899-12-30T00:10:00"/>
    <x v="1"/>
    <x v="5"/>
    <s v="4-16"/>
  </r>
  <r>
    <s v="TFU062"/>
    <n v="100"/>
    <x v="0"/>
    <s v="CAMBIO DE UNA BOMBONA POSICION 9 Y 10, REVISION DE DEL SECADOR "/>
    <m/>
    <d v="1899-12-30T11:00:00"/>
    <m/>
    <d v="2021-04-21T00:00:00"/>
    <x v="6"/>
    <d v="2021-04-21T00:00:00"/>
    <d v="2021-04-21T00:00:00"/>
    <d v="1899-12-30T16:15:00"/>
    <d v="1899-12-30T17:15:00"/>
    <s v="DEIWIS PIMIENTA"/>
    <s v="EDWIN JIMENEZ"/>
    <x v="0"/>
    <s v="AIRE"/>
    <s v="EXTERNO "/>
    <x v="6"/>
    <n v="-44307"/>
    <n v="0"/>
    <d v="1899-12-30T00:00:00"/>
    <x v="17"/>
    <n v="1"/>
    <d v="1899-12-30T00:00:00"/>
    <d v="1899-12-30T00:00:00"/>
    <x v="3"/>
    <x v="3"/>
    <s v="1-52"/>
  </r>
  <r>
    <s v="SJK824"/>
    <n v="102"/>
    <x v="0"/>
    <s v="REPARACION DE PIÑON ELEVAVIDRIO Y SISTEMA ELECTRICO DE BOMBA DE ARRASTRE, MANTENIMIENTO A LA BOMBA LIMPIAVIDRIOS "/>
    <m/>
    <d v="1899-12-30T12:00:00"/>
    <d v="1899-12-30T16:20:00"/>
    <d v="2021-04-21T00:00:00"/>
    <x v="20"/>
    <d v="2021-04-21T00:00:00"/>
    <d v="2021-04-21T00:00:00"/>
    <d v="1899-12-30T12:00:00"/>
    <d v="1899-12-30T16:20:00"/>
    <s v="EDWIN NARANJO"/>
    <s v="JORGE PEREZ"/>
    <x v="0"/>
    <s v="ELECTRICO"/>
    <s v="EXTERNO"/>
    <x v="2"/>
    <n v="0"/>
    <n v="1"/>
    <d v="1899-12-30T04:20:00"/>
    <x v="49"/>
    <n v="0"/>
    <d v="1899-12-30T04:40:00"/>
    <d v="1899-12-30T09:00:00"/>
    <x v="1"/>
    <x v="5"/>
    <s v="4-16"/>
  </r>
  <r>
    <s v="TDL763"/>
    <n v="103"/>
    <x v="0"/>
    <s v="CAMBIO DE BOMBONA SUSPENSIÓN CABINA Y MANGUERA DE ALIMENTACION DE LA MISMA "/>
    <m/>
    <d v="1899-12-30T02:20:00"/>
    <d v="1899-12-30T15:06:00"/>
    <d v="2021-04-21T00:00:00"/>
    <x v="20"/>
    <d v="2021-04-21T00:00:00"/>
    <d v="2021-04-21T00:00:00"/>
    <d v="1899-12-30T02:20:00"/>
    <d v="1899-12-30T15:06:00"/>
    <s v="DEIWIS PIMIENTA "/>
    <s v="JORGE BALLESTER0"/>
    <x v="0"/>
    <s v="AIRE"/>
    <s v="EXTERNO"/>
    <x v="1"/>
    <n v="0"/>
    <n v="1"/>
    <d v="1899-12-30T10:46:29"/>
    <x v="93"/>
    <n v="1"/>
    <d v="1899-12-30T00:00:00"/>
    <d v="1899-12-30T11:46:00"/>
    <x v="1"/>
    <x v="5"/>
    <s v="4-16"/>
  </r>
  <r>
    <s v="UQS507"/>
    <n v="104"/>
    <x v="0"/>
    <s v="CAMBIO PITO FRONTAL"/>
    <m/>
    <d v="1899-12-30T15:00:00"/>
    <d v="1899-12-30T15:10:00"/>
    <d v="2021-04-21T00:00:00"/>
    <x v="20"/>
    <d v="2021-04-21T00:00:00"/>
    <d v="2021-04-21T00:00:00"/>
    <d v="1899-12-30T15:00:00"/>
    <d v="1899-12-30T15:10:00"/>
    <s v="EDWIN NARANJO"/>
    <s v="ROGER CUELLO "/>
    <x v="0"/>
    <s v="ELECTRICO"/>
    <s v="INTERNO"/>
    <x v="3"/>
    <n v="0"/>
    <n v="1"/>
    <d v="1899-12-30T00:10:00"/>
    <x v="20"/>
    <n v="0"/>
    <d v="1899-12-30T05:50:00"/>
    <d v="1899-12-30T06:00:00"/>
    <x v="1"/>
    <x v="5"/>
    <s v="4-16"/>
  </r>
  <r>
    <s v="UYZ627"/>
    <n v="127"/>
    <x v="1"/>
    <s v="REPARACION DE CINTURON DE SEGURIDAD"/>
    <s v="CABINA"/>
    <d v="1899-12-30T07:30:00"/>
    <d v="1899-12-30T16:05:00"/>
    <d v="2021-04-26T00:00:00"/>
    <x v="22"/>
    <d v="2021-04-26T00:00:00"/>
    <d v="2021-04-26T00:00:00"/>
    <d v="1899-12-30T16:00:00"/>
    <d v="1899-12-30T16:15:00"/>
    <s v="CESAR ESCORCIA"/>
    <s v="YEIMAN HERNANDEZ"/>
    <x v="0"/>
    <s v="LATONERIA Y PINTURA"/>
    <s v="EXTERNO"/>
    <x v="2"/>
    <n v="1"/>
    <n v="1"/>
    <d v="1899-12-30T19:05:00"/>
    <x v="91"/>
    <n v="0"/>
    <d v="1899-12-30T04:55:00"/>
    <d v="1899-12-31T05:30:00"/>
    <x v="1"/>
    <x v="6"/>
    <s v="4-17"/>
  </r>
  <r>
    <s v="UYZ627"/>
    <n v="127"/>
    <x v="1"/>
    <s v="INTERCAMBIO DE BOMBONAS Y CORRECCION FUGAS DE AIRE"/>
    <s v="SUSPENSION TRASERA"/>
    <d v="1899-12-30T07:30:00"/>
    <d v="1899-12-30T16:05:00"/>
    <d v="2021-04-26T00:00:00"/>
    <x v="22"/>
    <d v="2021-04-27T00:00:00"/>
    <d v="2021-04-27T00:00:00"/>
    <d v="1899-12-30T08:30:00"/>
    <d v="1899-12-30T14:35:00"/>
    <s v="JOSE PAEZ                   "/>
    <s v="YEIMAN HERNANDEZ"/>
    <x v="0"/>
    <s v="AIRE "/>
    <s v="EXTERNO"/>
    <x v="2"/>
    <n v="1"/>
    <n v="1"/>
    <d v="1899-12-30T19:05:00"/>
    <x v="91"/>
    <n v="0"/>
    <d v="1899-12-30T04:55:00"/>
    <d v="1899-12-31T05:30:00"/>
    <x v="1"/>
    <x v="6"/>
    <s v="4-17"/>
  </r>
  <r>
    <s v="UYZ627"/>
    <n v="127"/>
    <x v="0"/>
    <s v="CAMBIO DE FILTRO DE AIRE DE MOTOR "/>
    <s v="MOTOR"/>
    <d v="1899-12-30T07:30:00"/>
    <d v="1899-12-30T16:05:00"/>
    <d v="2021-04-26T00:00:00"/>
    <x v="22"/>
    <d v="2021-04-27T00:00:00"/>
    <d v="2021-04-27T00:00:00"/>
    <d v="1899-12-30T17:30:00"/>
    <d v="1899-12-30T18:05:00"/>
    <s v="CESAR ESCORCIA"/>
    <s v="YEIMAN HERNANDEZ"/>
    <x v="0"/>
    <s v="MECANICA DE PATIO"/>
    <s v="INTERNO"/>
    <x v="2"/>
    <n v="1"/>
    <n v="1"/>
    <d v="1899-12-30T19:05:00"/>
    <x v="91"/>
    <n v="0"/>
    <d v="1899-12-30T04:55:00"/>
    <d v="1899-12-31T05:30:00"/>
    <x v="1"/>
    <x v="6"/>
    <s v="4-17"/>
  </r>
  <r>
    <s v="TFR839"/>
    <n v="128"/>
    <x v="1"/>
    <s v="ARREGLO DE CONECTOR DE DIFERENCIAL"/>
    <s v="TRANSMISIONES"/>
    <d v="1899-12-30T07:30:00"/>
    <d v="1899-12-30T08:28:00"/>
    <d v="2021-04-26T00:00:00"/>
    <x v="23"/>
    <d v="2021-04-26T00:00:00"/>
    <d v="2021-04-26T00:00:00"/>
    <d v="1899-12-30T07:40:00"/>
    <d v="1899-12-30T08:00:00"/>
    <s v="EDWIN NARANJO_x000a_WILSON DURAN"/>
    <s v="VICTOR BARCASNEGRAS"/>
    <x v="0"/>
    <s v="ELECTRICO"/>
    <s v="EXTERNO"/>
    <x v="5"/>
    <n v="0"/>
    <n v="1"/>
    <d v="1899-12-30T00:58:00"/>
    <x v="94"/>
    <n v="1"/>
    <d v="1899-12-30T00:00:00"/>
    <d v="1899-12-30T00:58:00"/>
    <x v="1"/>
    <x v="6"/>
    <s v="4-17"/>
  </r>
  <r>
    <s v="TFR839"/>
    <n v="128"/>
    <x v="0"/>
    <s v="AJUSTE DE PUERTA"/>
    <s v="CABINA"/>
    <d v="1899-12-30T07:30:00"/>
    <d v="1899-12-30T08:28:00"/>
    <d v="2021-04-26T00:00:00"/>
    <x v="23"/>
    <d v="2021-04-26T00:00:00"/>
    <d v="2021-04-26T00:00:00"/>
    <d v="1899-12-30T08:05:00"/>
    <d v="1899-12-30T08:25:00"/>
    <s v="WILSON OROZCO"/>
    <s v="VICTOR BARCASNEGRAS"/>
    <x v="0"/>
    <s v="LATONERIA Y PINTURA"/>
    <s v="EXTERNO"/>
    <x v="5"/>
    <n v="0"/>
    <n v="1"/>
    <d v="1899-12-30T00:58:00"/>
    <x v="94"/>
    <n v="1"/>
    <d v="1899-12-30T00:00:00"/>
    <d v="1899-12-30T00:58:00"/>
    <x v="1"/>
    <x v="6"/>
    <s v="4-17"/>
  </r>
  <r>
    <s v="TFU073"/>
    <n v="129"/>
    <x v="1"/>
    <s v="CAMBIO DE BOMBONA POSICION 9 Y 10"/>
    <s v="SUSPENSION TRASERA"/>
    <d v="1899-12-30T07:40:00"/>
    <d v="1899-12-30T12:10:00"/>
    <d v="2021-04-26T00:00:00"/>
    <x v="23"/>
    <d v="2021-04-26T00:00:00"/>
    <d v="2021-04-26T00:00:00"/>
    <d v="1899-12-30T08:00:00"/>
    <d v="1899-12-30T08:30:00"/>
    <s v="DEIWIS PIMIENTA"/>
    <s v="FREDY CALDERON"/>
    <x v="0"/>
    <s v="AIRE"/>
    <s v="EXTERNO"/>
    <x v="1"/>
    <n v="0"/>
    <n v="1"/>
    <d v="1899-12-30T04:30:00"/>
    <x v="72"/>
    <n v="1"/>
    <d v="1899-12-30T00:00:00"/>
    <d v="1899-12-30T04:30:00"/>
    <x v="1"/>
    <x v="6"/>
    <s v="4-17"/>
  </r>
  <r>
    <s v="TFU073"/>
    <n v="129"/>
    <x v="1"/>
    <s v="CAMBIO DE PLUMILLAS LIMPIA BRISAS, CAMBIO DE COJIN DE SILLA DE CONDUCTOR, POSTURA DE PORTA TAPAS DE ACPM"/>
    <s v="CABINA"/>
    <d v="1899-12-30T07:40:00"/>
    <d v="1899-12-30T12:10:00"/>
    <d v="2021-04-26T00:00:00"/>
    <x v="23"/>
    <d v="2021-04-26T00:00:00"/>
    <d v="2021-04-26T00:00:00"/>
    <d v="1899-12-30T08:30:00"/>
    <d v="1899-12-30T08:44:00"/>
    <s v="WILSON OROZCO"/>
    <s v="FREDY CALDERON"/>
    <x v="0"/>
    <s v="LATONERIA Y PINTURA"/>
    <s v="EXTERNO"/>
    <x v="1"/>
    <n v="0"/>
    <n v="1"/>
    <d v="1899-12-30T04:30:00"/>
    <x v="72"/>
    <n v="1"/>
    <d v="1899-12-30T00:00:00"/>
    <d v="1899-12-30T04:30:00"/>
    <x v="1"/>
    <x v="6"/>
    <s v="4-17"/>
  </r>
  <r>
    <s v="TFU073"/>
    <n v="129"/>
    <x v="1"/>
    <s v="COMPLETAR NIVEL DE REFRIGERANTE"/>
    <s v="MOTOR"/>
    <d v="1899-12-30T07:40:00"/>
    <d v="1899-12-30T12:10:00"/>
    <d v="2021-04-26T00:00:00"/>
    <x v="23"/>
    <d v="2021-04-26T00:00:00"/>
    <d v="2021-04-26T00:00:00"/>
    <d v="1899-12-30T08:30:00"/>
    <d v="1899-12-30T08:40:00"/>
    <s v="CESAR ESCORCIA"/>
    <s v="FREDY CALDERON"/>
    <x v="0"/>
    <s v="MOTORES"/>
    <s v="EXTERNO"/>
    <x v="1"/>
    <n v="0"/>
    <n v="1"/>
    <d v="1899-12-30T04:30:00"/>
    <x v="72"/>
    <n v="1"/>
    <d v="1899-12-30T00:00:00"/>
    <d v="1899-12-30T04:30:00"/>
    <x v="1"/>
    <x v="6"/>
    <s v="4-17"/>
  </r>
  <r>
    <s v="TFU073"/>
    <n v="129"/>
    <x v="1"/>
    <s v="INSPECCION FUGA DE HIDRAULICO POR MANGUERA, EN ESPERA DE MANGUERA "/>
    <s v="MOTOR"/>
    <d v="1899-12-30T07:40:00"/>
    <d v="1899-12-30T12:10:00"/>
    <d v="2021-04-26T00:00:00"/>
    <x v="23"/>
    <d v="2021-04-26T00:00:00"/>
    <d v="2021-04-26T00:00:00"/>
    <d v="1899-12-30T09:15:00"/>
    <d v="1899-12-30T09:20:00"/>
    <s v="JOSE PAEZ"/>
    <s v="FREDY CALDERON"/>
    <x v="0"/>
    <s v="MOTORES"/>
    <s v="EXTERNO"/>
    <x v="1"/>
    <n v="0"/>
    <n v="1"/>
    <d v="1899-12-30T04:30:00"/>
    <x v="72"/>
    <n v="1"/>
    <d v="1899-12-30T00:00:00"/>
    <d v="1899-12-30T04:30:00"/>
    <x v="1"/>
    <x v="6"/>
    <s v="4-17"/>
  </r>
  <r>
    <s v="TFU073"/>
    <n v="129"/>
    <x v="0"/>
    <s v="CAMBIO DE MANGUERA DE BOTELLA DE DIRECCION, COMPLETAR HIDRAULICO Y NIVEL DE ACEITE DE MOTOR."/>
    <s v="MOTOR"/>
    <d v="1899-12-30T07:40:00"/>
    <d v="1899-12-30T12:10:00"/>
    <d v="2021-04-26T00:00:00"/>
    <x v="23"/>
    <d v="2021-04-26T00:00:00"/>
    <d v="2021-04-26T00:00:00"/>
    <d v="1899-12-30T11:50:00"/>
    <d v="1899-12-30T12:10:00"/>
    <s v="JOSE PAEZ"/>
    <s v="FREDY CALDERON"/>
    <x v="0"/>
    <s v="MOTORES"/>
    <s v="EXTERNO"/>
    <x v="1"/>
    <n v="0"/>
    <n v="1"/>
    <d v="1899-12-30T04:30:00"/>
    <x v="72"/>
    <n v="1"/>
    <d v="1899-12-30T00:00:00"/>
    <d v="1899-12-30T04:30:00"/>
    <x v="1"/>
    <x v="6"/>
    <s v="4-17"/>
  </r>
  <r>
    <s v="UQS510"/>
    <n v="130"/>
    <x v="1"/>
    <s v="COMPLETAR ACEITE DE LA CAJA"/>
    <s v="MOTOR"/>
    <d v="1899-12-30T10:12:00"/>
    <d v="1899-12-30T10:50:00"/>
    <d v="2021-04-26T00:00:00"/>
    <x v="23"/>
    <d v="2021-04-26T00:00:00"/>
    <d v="2021-04-26T00:00:00"/>
    <d v="1899-12-30T10:30:00"/>
    <d v="1899-12-30T10:50:00"/>
    <s v="ARGEMIRO ARAQUE"/>
    <s v="ALEXANDER RICO"/>
    <x v="0"/>
    <s v="MECANICA DE PATIO"/>
    <s v="INTERNO"/>
    <x v="3"/>
    <n v="0"/>
    <n v="1"/>
    <d v="1899-12-30T00:38:00"/>
    <x v="95"/>
    <n v="1"/>
    <d v="1899-12-30T00:00:00"/>
    <d v="1899-12-30T00:38:00"/>
    <x v="1"/>
    <x v="6"/>
    <s v="4-17"/>
  </r>
  <r>
    <s v="UQS510"/>
    <n v="130"/>
    <x v="0"/>
    <s v="ENGRASE DE QUINTA RUEDA"/>
    <s v="QUINTA RUEDA"/>
    <d v="1899-12-30T10:12:00"/>
    <d v="1899-12-30T10:50:00"/>
    <d v="2021-04-26T00:00:00"/>
    <x v="23"/>
    <d v="2021-04-26T00:00:00"/>
    <d v="2021-04-26T00:00:00"/>
    <d v="1899-12-30T10:30:00"/>
    <d v="1899-12-30T10:50:00"/>
    <s v="ARGEMIRO ARAQUE"/>
    <s v="ALEXANDER RICO"/>
    <x v="1"/>
    <s v="MECANICA DE PATIO"/>
    <s v="EXTERNO"/>
    <x v="3"/>
    <n v="0"/>
    <n v="1"/>
    <d v="1899-12-30T00:38:00"/>
    <x v="95"/>
    <n v="1"/>
    <d v="1899-12-30T00:00:00"/>
    <d v="1899-12-30T00:38:00"/>
    <x v="1"/>
    <x v="6"/>
    <s v="4-17"/>
  </r>
  <r>
    <s v="TFR248"/>
    <n v="131"/>
    <x v="0"/>
    <s v="ENGRASE GENERAL"/>
    <s v="GRASERA"/>
    <d v="1899-12-30T10:12:00"/>
    <d v="1899-12-30T10:29:00"/>
    <d v="2021-04-26T00:00:00"/>
    <x v="23"/>
    <d v="2021-04-26T00:00:00"/>
    <d v="2021-04-26T00:00:00"/>
    <d v="1899-12-30T10:12:00"/>
    <d v="1899-12-30T10:29:00"/>
    <s v="ARGEMIRO ARAQUE"/>
    <s v="HERNAN AVENDAÑO"/>
    <x v="1"/>
    <s v="MECANICA DE PATIO"/>
    <s v="EXTERNO"/>
    <x v="2"/>
    <n v="0"/>
    <n v="1"/>
    <d v="1899-12-30T00:17:00"/>
    <x v="96"/>
    <n v="1"/>
    <d v="1899-12-30T00:00:00"/>
    <d v="1899-12-30T00:17:00"/>
    <x v="1"/>
    <x v="6"/>
    <s v="4-17"/>
  </r>
  <r>
    <s v="TFU068"/>
    <n v="132"/>
    <x v="0"/>
    <s v="POSTURA DE ABRAZADERA EN BRAZO TEMPLETE DE RADIADOR PARA DAR AJUSTE"/>
    <s v="MOTOR"/>
    <d v="1899-12-30T09:00:00"/>
    <d v="1899-12-30T09:25:00"/>
    <d v="2021-04-26T00:00:00"/>
    <x v="23"/>
    <d v="2021-04-26T00:00:00"/>
    <d v="2021-04-26T00:00:00"/>
    <d v="1899-12-30T09:00:00"/>
    <d v="1899-12-30T09:25:00"/>
    <s v="DEIWIS PIMIENTA"/>
    <s v="JHON CANTILLO"/>
    <x v="0"/>
    <s v="MECANICA DE PATIO"/>
    <s v="EXTERNO"/>
    <x v="1"/>
    <n v="0"/>
    <n v="1"/>
    <d v="1899-12-30T00:25:00"/>
    <x v="35"/>
    <n v="1"/>
    <d v="1899-12-30T00:00:00"/>
    <d v="1899-12-30T00:25:00"/>
    <x v="1"/>
    <x v="6"/>
    <s v="4-17"/>
  </r>
  <r>
    <s v="TFU079"/>
    <n v="133"/>
    <x v="1"/>
    <s v="AJUSTE DE LA QUINTA RUEDA"/>
    <s v="QUINTA RUEDA"/>
    <d v="1899-12-30T11:55:00"/>
    <d v="1899-12-30T17:07:00"/>
    <d v="2021-04-26T00:00:00"/>
    <x v="23"/>
    <d v="2021-04-26T00:00:00"/>
    <d v="2021-04-26T00:00:00"/>
    <d v="1899-12-30T11:55:00"/>
    <d v="1899-12-30T12:00:00"/>
    <s v="CESAR ESCORCIA"/>
    <s v="JULIO ORDOÑEZ"/>
    <x v="1"/>
    <s v="MECANICA DE PATIO"/>
    <s v="EXTERNO"/>
    <x v="1"/>
    <n v="0"/>
    <n v="1"/>
    <d v="1899-12-30T03:12:29"/>
    <x v="97"/>
    <n v="0"/>
    <d v="1899-12-30T03:53:00"/>
    <d v="1899-12-30T08:05:00"/>
    <x v="1"/>
    <x v="6"/>
    <s v="4-17"/>
  </r>
  <r>
    <s v="TFU079"/>
    <n v="133"/>
    <x v="1"/>
    <s v="INSPECCION DE QUINTA RUEDA"/>
    <s v="QUINTA RUEDA"/>
    <d v="1899-12-30T11:55:00"/>
    <d v="1899-12-30T17:07:00"/>
    <d v="2021-04-26T00:00:00"/>
    <x v="23"/>
    <d v="2021-04-26T00:00:00"/>
    <d v="2021-04-26T00:00:00"/>
    <d v="1899-12-30T14:15:00"/>
    <d v="1899-12-30T15:00:00"/>
    <s v="LUIS UTRIA"/>
    <s v="JULIO ORDOÑEZ"/>
    <x v="1"/>
    <s v="MECANICA DE PATIO"/>
    <s v="EXTERNO"/>
    <x v="1"/>
    <n v="0"/>
    <n v="1"/>
    <d v="1899-12-30T03:12:29"/>
    <x v="97"/>
    <n v="0"/>
    <d v="1899-12-30T03:53:00"/>
    <d v="1899-12-30T08:05:00"/>
    <x v="1"/>
    <x v="6"/>
    <s v="4-17"/>
  </r>
  <r>
    <s v="TFU079"/>
    <n v="133"/>
    <x v="1"/>
    <s v="MANTENIMIENTO AIRE ACONDICIONADO"/>
    <s v="REFRIGERACION"/>
    <d v="1899-12-30T11:55:00"/>
    <d v="1899-12-30T17:07:00"/>
    <d v="2021-04-26T00:00:00"/>
    <x v="23"/>
    <d v="2021-04-26T00:00:00"/>
    <d v="2021-04-26T00:00:00"/>
    <d v="1899-12-30T14:00:00"/>
    <d v="1899-12-30T14:40:00"/>
    <s v="MARCELINO"/>
    <s v="JULIO ORDOÑEZ"/>
    <x v="1"/>
    <s v="MECANICA DE PATIO"/>
    <s v="EXTERNO"/>
    <x v="1"/>
    <n v="0"/>
    <n v="1"/>
    <d v="1899-12-30T03:12:29"/>
    <x v="97"/>
    <n v="0"/>
    <d v="1899-12-30T03:53:00"/>
    <d v="1899-12-30T08:05:00"/>
    <x v="1"/>
    <x v="6"/>
    <s v="4-17"/>
  </r>
  <r>
    <s v="TFU079"/>
    <n v="133"/>
    <x v="1"/>
    <s v="SE CAMBIO KIT DE MORDAZA Y MONTAJE DE QUINTA RUEDA"/>
    <s v="QUINTA RUEDA"/>
    <d v="1899-12-30T11:55:00"/>
    <d v="1899-12-30T17:07:00"/>
    <d v="2021-04-26T00:00:00"/>
    <x v="23"/>
    <d v="2021-04-26T00:00:00"/>
    <d v="2021-04-26T00:00:00"/>
    <d v="1899-12-30T15:30:00"/>
    <d v="1899-12-30T16:40:00"/>
    <s v="CESAR ESCORCIA"/>
    <s v="JULIO ORDOÑEZ"/>
    <x v="1"/>
    <s v="MECANICA DE PATIO"/>
    <s v="EXTERNO"/>
    <x v="1"/>
    <n v="0"/>
    <n v="1"/>
    <d v="1899-12-30T03:12:29"/>
    <x v="97"/>
    <n v="0"/>
    <d v="1899-12-30T03:53:00"/>
    <d v="1899-12-30T08:05:00"/>
    <x v="1"/>
    <x v="6"/>
    <s v="4-17"/>
  </r>
  <r>
    <s v="TFU079"/>
    <n v="133"/>
    <x v="1"/>
    <s v="PULIR QUINTA RUEDA PARA POSTURA DE DISCO DE TEFLON"/>
    <s v="QUINTA RUEDA"/>
    <d v="1899-12-30T11:55:00"/>
    <d v="1899-12-30T17:07:00"/>
    <d v="2021-04-26T00:00:00"/>
    <x v="23"/>
    <d v="2021-04-26T00:00:00"/>
    <d v="2021-04-26T00:00:00"/>
    <d v="1899-12-30T16:40:00"/>
    <d v="1899-12-30T17:07:00"/>
    <s v="ALVARO CERVANTES"/>
    <s v="JULIO ORDOÑEZ"/>
    <x v="1"/>
    <s v="SOLDADURA"/>
    <s v="EXTERNO"/>
    <x v="1"/>
    <n v="0"/>
    <n v="1"/>
    <d v="1899-12-30T03:12:29"/>
    <x v="97"/>
    <n v="0"/>
    <d v="1899-12-30T03:53:00"/>
    <d v="1899-12-30T08:05:00"/>
    <x v="1"/>
    <x v="6"/>
    <s v="4-17"/>
  </r>
  <r>
    <s v="S26289"/>
    <n v="133"/>
    <x v="0"/>
    <s v="CAMBIO DE KING PIN "/>
    <s v="TORNAMEZA"/>
    <d v="1899-12-30T11:55:00"/>
    <d v="1899-12-30T17:07:00"/>
    <d v="2021-04-26T00:00:00"/>
    <x v="23"/>
    <d v="2021-04-26T00:00:00"/>
    <d v="2021-04-26T00:00:00"/>
    <d v="1899-12-30T16:40:00"/>
    <d v="1899-12-30T17:06:00"/>
    <s v="CESAR, LUIS UTRIA"/>
    <s v="JULIO ORDOÑEZ"/>
    <x v="0"/>
    <s v="MECANICA DE PATIO"/>
    <s v="EXTERNO"/>
    <x v="1"/>
    <n v="0"/>
    <n v="1"/>
    <d v="1899-12-30T03:12:29"/>
    <x v="97"/>
    <n v="0"/>
    <d v="1899-12-30T03:53:00"/>
    <d v="1899-12-30T08:05:00"/>
    <x v="1"/>
    <x v="6"/>
    <s v="4-17"/>
  </r>
  <r>
    <s v="TDK248"/>
    <n v="134"/>
    <x v="1"/>
    <s v="CAMBIO DE ACEITE DE MOTOR, CAMBIO DE FILTRO DE ACEITE, COMBUSTIBLE, TRAMPA Y AGUA, CAMBIO DE LOS 2 FILTROS DE AIRE, INSPECCION DE BANDAS, CRUCETAS, BUJES DE VIGAS, MUELLES TRASEROS Y DELANTEROS, CAMBIO DE MANGUERA DE AGUA, ENGRASE GENERAL, COMPLETAR NIVEL DE REFRIGERANTE."/>
    <s v="MOTOR"/>
    <d v="1899-12-30T11:00:00"/>
    <d v="1899-12-30T16:10:00"/>
    <d v="2021-04-26T00:00:00"/>
    <x v="23"/>
    <d v="2021-04-26T00:00:00"/>
    <d v="2021-04-26T00:00:00"/>
    <d v="1899-12-30T11:05:00"/>
    <d v="1899-12-30T16:10:00"/>
    <s v="ARGEMIRO ARAQUE"/>
    <s v="ORLANDO CARVAJAL"/>
    <x v="1"/>
    <s v="MECANICA DE PATIO"/>
    <s v="INTERNO"/>
    <x v="2"/>
    <n v="0"/>
    <n v="1"/>
    <d v="1899-12-30T03:10:29"/>
    <x v="98"/>
    <n v="0"/>
    <d v="1899-12-30T04:50:00"/>
    <d v="1899-12-30T09:00:00"/>
    <x v="1"/>
    <x v="6"/>
    <s v="4-17"/>
  </r>
  <r>
    <s v="TDK248"/>
    <n v="134"/>
    <x v="0"/>
    <s v="MANTENIMIENTO AIRE ACONDICIONADO"/>
    <s v="REFRIGERACION"/>
    <d v="1899-12-30T11:00:00"/>
    <d v="1899-12-30T16:10:00"/>
    <d v="2021-04-26T00:00:00"/>
    <x v="23"/>
    <d v="2021-04-26T00:00:00"/>
    <d v="2021-04-26T00:00:00"/>
    <d v="1899-12-30T16:10:00"/>
    <d v="1899-12-30T16:40:00"/>
    <s v="MARCELINO"/>
    <s v="ORLANDO CARVAJAL"/>
    <x v="1"/>
    <s v="AIRE ACONDICIONADO "/>
    <s v="INTERNO"/>
    <x v="2"/>
    <n v="0"/>
    <n v="1"/>
    <d v="1899-12-30T03:10:29"/>
    <x v="98"/>
    <n v="0"/>
    <d v="1899-12-30T04:50:00"/>
    <d v="1899-12-30T09:00:00"/>
    <x v="1"/>
    <x v="6"/>
    <s v="4-17"/>
  </r>
  <r>
    <s v="SVM57A"/>
    <n v="135"/>
    <x v="1"/>
    <s v="DESMONTE DE GATOS HIDRAULICOS PARA REPARACION"/>
    <s v="QUINTA RUEDA"/>
    <d v="1899-12-30T14:25:00"/>
    <d v="1899-12-30T17:00:00"/>
    <d v="2021-04-26T00:00:00"/>
    <x v="24"/>
    <d v="2021-04-26T00:00:00"/>
    <d v="2021-04-26T00:00:00"/>
    <d v="1899-12-30T14:30:00"/>
    <d v="1899-12-30T16:00:00"/>
    <s v="JOSE PAEZ_x000a_CESAR ESCORCIA"/>
    <m/>
    <x v="0"/>
    <s v="MECANICA DE PATIO"/>
    <s v="EXTERNO"/>
    <x v="3"/>
    <n v="8"/>
    <n v="1"/>
    <d v="1900-01-01T22:34:48"/>
    <x v="99"/>
    <n v="0"/>
    <d v="1899-12-30T04:00:00"/>
    <d v="1900-01-03T23:31:38"/>
    <x v="4"/>
    <x v="7"/>
    <s v="5-18"/>
  </r>
  <r>
    <s v="SVM57A"/>
    <n v="135"/>
    <x v="1"/>
    <s v="MONTAJE DE BOTELLA DE GATOS HIDRAULICO"/>
    <s v="QUINTA RUEDA"/>
    <d v="1899-12-30T14:25:00"/>
    <d v="1899-12-30T17:00:00"/>
    <d v="2021-04-26T00:00:00"/>
    <x v="24"/>
    <d v="2021-05-04T00:00:00"/>
    <d v="2021-05-04T00:00:00"/>
    <d v="1899-12-30T14:10:00"/>
    <d v="1899-12-30T15:00:00"/>
    <s v="JOSE PAEZ"/>
    <m/>
    <x v="0"/>
    <s v="MECANICA DE PATIO"/>
    <s v="EXTERNO"/>
    <x v="3"/>
    <n v="8"/>
    <n v="1"/>
    <d v="1900-01-01T22:34:48"/>
    <x v="99"/>
    <n v="0"/>
    <d v="1899-12-30T04:00:00"/>
    <d v="1900-01-03T23:31:38"/>
    <x v="4"/>
    <x v="7"/>
    <s v="5-18"/>
  </r>
  <r>
    <s v="SVM57A"/>
    <n v="135"/>
    <x v="1"/>
    <s v="INPSECCION DE QUINTA RUEDA"/>
    <s v="QUINTA RUEDA"/>
    <d v="1899-12-30T14:25:00"/>
    <d v="1899-12-30T17:00:00"/>
    <d v="2021-04-26T00:00:00"/>
    <x v="24"/>
    <d v="2021-05-06T00:00:00"/>
    <d v="2021-05-06T00:00:00"/>
    <d v="1899-12-30T14:00:00"/>
    <d v="1899-12-30T15:20:00"/>
    <s v="CESAR ESCORCIA"/>
    <m/>
    <x v="1"/>
    <s v="MECANICA DE PATIO"/>
    <s v="EXTERNO"/>
    <x v="3"/>
    <n v="8"/>
    <n v="1"/>
    <m/>
    <x v="100"/>
    <n v="0"/>
    <d v="1899-12-30T04:00:00"/>
    <d v="1899-12-30T04:00:00"/>
    <x v="4"/>
    <x v="7"/>
    <s v="5-18"/>
  </r>
  <r>
    <s v="SVM57A"/>
    <n v="135"/>
    <x v="0"/>
    <s v="POSTURA DE MEDIAS LUNAS"/>
    <s v="CABINA"/>
    <d v="1899-12-30T14:25:00"/>
    <d v="1899-12-30T17:00:00"/>
    <d v="2021-04-26T00:00:00"/>
    <x v="24"/>
    <d v="2021-05-06T00:00:00"/>
    <d v="2021-05-06T00:00:00"/>
    <d v="1899-12-30T14:00:00"/>
    <d v="1899-12-30T14:30:00"/>
    <s v="WILSON OROZCO"/>
    <m/>
    <x v="1"/>
    <s v="LATONERIA PINTURA_x000a_SOLDADURA"/>
    <s v="EXTERNO"/>
    <x v="3"/>
    <n v="8"/>
    <n v="1"/>
    <m/>
    <x v="100"/>
    <n v="0"/>
    <d v="1899-12-30T04:00:00"/>
    <d v="1899-12-30T04:00:00"/>
    <x v="4"/>
    <x v="7"/>
    <s v="5-18"/>
  </r>
  <r>
    <s v="SJK824"/>
    <n v="136"/>
    <x v="1"/>
    <s v="DESMONTE DE DEFENSA PARA REPARACION Y SE MONTO, CAMBIO DE PLUMILLAS"/>
    <s v="CABINA"/>
    <d v="1899-12-30T11:55:00"/>
    <d v="1899-12-30T16:20:00"/>
    <d v="2021-04-26T00:00:00"/>
    <x v="23"/>
    <d v="2021-04-26T00:00:00"/>
    <d v="2021-04-26T00:00:00"/>
    <d v="1899-12-30T14:00:00"/>
    <d v="1899-12-30T16:20:00"/>
    <s v="WILSON OROZCO_x000a_"/>
    <s v="JORGE PEREZ"/>
    <x v="0"/>
    <s v="LATONERIA PINTURA_x000a_SOLDADURA"/>
    <s v="EXTERNO"/>
    <x v="3"/>
    <n v="0"/>
    <n v="1"/>
    <d v="1899-12-30T04:25:00"/>
    <x v="101"/>
    <n v="0"/>
    <d v="1899-12-30T04:40:00"/>
    <d v="1899-12-30T09:05:00"/>
    <x v="1"/>
    <x v="6"/>
    <s v="4-17"/>
  </r>
  <r>
    <s v="SJK824"/>
    <n v="136"/>
    <x v="1"/>
    <s v=" POSTURA DE TORNILLOS A TAPA DE BATERIAS"/>
    <s v="CABINA"/>
    <d v="1899-12-30T11:55:00"/>
    <d v="1899-12-30T16:20:00"/>
    <d v="2021-04-26T00:00:00"/>
    <x v="23"/>
    <d v="2021-04-26T00:00:00"/>
    <d v="2021-04-26T00:00:00"/>
    <d v="1899-12-30T16:15:00"/>
    <d v="1899-12-30T16:50:00"/>
    <s v="DAIRO RODRIGUEZ"/>
    <s v="JORGE PEREZ"/>
    <x v="0"/>
    <s v="LATONERIA PINTURA_x000a_SOLDADURA"/>
    <s v="EXTERNO"/>
    <x v="3"/>
    <n v="0"/>
    <n v="1"/>
    <d v="1899-12-30T04:25:00"/>
    <x v="101"/>
    <n v="0"/>
    <d v="1899-12-30T04:40:00"/>
    <d v="1899-12-30T09:05:00"/>
    <x v="1"/>
    <x v="6"/>
    <s v="4-17"/>
  </r>
  <r>
    <s v="SJK824"/>
    <n v="136"/>
    <x v="0"/>
    <s v="CONECTAR LAS LAMPARAS DE LA DEFENSA"/>
    <s v="CABINA"/>
    <d v="1899-12-30T11:55:00"/>
    <d v="1899-12-30T16:20:00"/>
    <d v="2021-04-26T00:00:00"/>
    <x v="23"/>
    <d v="2021-04-26T00:00:00"/>
    <d v="2021-04-26T00:00:00"/>
    <d v="1899-12-30T16:20:00"/>
    <d v="1899-12-30T16:51:00"/>
    <s v="JULIO ARAQUE "/>
    <s v="JORGE PEREZ"/>
    <x v="0"/>
    <s v="ELECTRICO"/>
    <s v="EXTERNO"/>
    <x v="3"/>
    <n v="0"/>
    <n v="1"/>
    <d v="1899-12-30T04:25:00"/>
    <x v="101"/>
    <n v="0"/>
    <d v="1899-12-30T04:40:00"/>
    <d v="1899-12-30T09:05:00"/>
    <x v="1"/>
    <x v="6"/>
    <s v="4-17"/>
  </r>
  <r>
    <s v="R60300"/>
    <n v="137"/>
    <x v="0"/>
    <s v="VEHICULO EL DIA 26/04/2021 SE FUE NO HABIA REPUESTO DE LEVANTA EJE,"/>
    <s v="SUSPENSION TANQUE"/>
    <d v="1899-12-30T15:25:00"/>
    <d v="1899-12-30T16:00:00"/>
    <d v="2021-04-26T00:00:00"/>
    <x v="23"/>
    <m/>
    <m/>
    <m/>
    <m/>
    <m/>
    <s v="NEIDER IBARRA"/>
    <x v="0"/>
    <s v="AIRE"/>
    <s v="EXTERNO"/>
    <x v="3"/>
    <n v="0"/>
    <n v="1"/>
    <d v="1899-12-30T00:35:00"/>
    <x v="36"/>
    <n v="0"/>
    <d v="1899-12-30T05:00:00"/>
    <d v="1899-12-30T05:35:00"/>
    <x v="1"/>
    <x v="6"/>
    <s v="4-17"/>
  </r>
  <r>
    <s v="TDL763"/>
    <n v="138"/>
    <x v="0"/>
    <s v="CAMBIO DE BASE DE FILTRO TRAMPA Y CAMBIO DE TUERCA DE TRAMPA."/>
    <s v="MOTOR"/>
    <d v="1899-12-30T15:45:00"/>
    <d v="1899-12-30T18:40:00"/>
    <d v="2021-04-26T00:00:00"/>
    <x v="23"/>
    <d v="2021-04-26T00:00:00"/>
    <d v="2021-04-26T00:00:00"/>
    <d v="1899-12-30T17:40:00"/>
    <d v="1899-12-30T18:40:00"/>
    <s v="RODOLFO CASTAÑEDA"/>
    <s v="JORGE BALLESTEROS"/>
    <x v="0"/>
    <s v="MOTORES"/>
    <s v="EXTERNO"/>
    <x v="1"/>
    <n v="0"/>
    <n v="1"/>
    <d v="1899-12-30T02:55:00"/>
    <x v="102"/>
    <n v="0"/>
    <d v="1899-12-30T02:20:00"/>
    <d v="1899-12-30T05:15:00"/>
    <x v="1"/>
    <x v="6"/>
    <s v="4-17"/>
  </r>
  <r>
    <s v="TFR853"/>
    <n v="139"/>
    <x v="0"/>
    <s v="ARREGLO DE MANDO LEVANTA VOLCO"/>
    <s v="CONTROL"/>
    <d v="1899-12-30T14:30:00"/>
    <d v="1899-12-30T17:00:00"/>
    <d v="2021-04-26T00:00:00"/>
    <x v="23"/>
    <d v="2021-04-26T00:00:00"/>
    <d v="2021-04-26T00:00:00"/>
    <d v="1899-12-30T14:30:00"/>
    <d v="1899-12-30T17:00:00"/>
    <s v="DEIWIS PIMIENTA"/>
    <m/>
    <x v="0"/>
    <s v="AIRE"/>
    <s v="INTERNO"/>
    <x v="5"/>
    <n v="0"/>
    <n v="1"/>
    <d v="1899-12-30T02:30:00"/>
    <x v="0"/>
    <n v="1"/>
    <d v="1899-12-30T00:00:00"/>
    <d v="1899-12-30T02:30:00"/>
    <x v="1"/>
    <x v="6"/>
    <s v="4-17"/>
  </r>
  <r>
    <s v="TDL909"/>
    <n v="140"/>
    <x v="1"/>
    <s v="CAMBIO DE ACEITE Y FILTRACION DE MOTOR , INSPECCION BANDAS Y ENGRASE"/>
    <s v="MOTOR"/>
    <d v="1899-12-30T07:40:00"/>
    <d v="1899-12-30T10:45:00"/>
    <d v="2021-04-27T00:00:00"/>
    <x v="22"/>
    <d v="2021-04-27T00:00:00"/>
    <d v="2021-04-27T00:00:00"/>
    <d v="1899-12-30T08:00:00"/>
    <d v="1899-12-30T10:30:00"/>
    <s v="ARGEMIRO ARAQUE             "/>
    <s v="JAVIER CASTRO"/>
    <x v="1"/>
    <s v="MECANICA DE PATIO ,                     "/>
    <s v=" EXTERNO"/>
    <x v="2"/>
    <n v="0"/>
    <n v="1"/>
    <d v="1899-12-30T03:05:00"/>
    <x v="103"/>
    <n v="1"/>
    <d v="1899-12-30T00:00:00"/>
    <d v="1899-12-30T03:05:00"/>
    <x v="1"/>
    <x v="6"/>
    <s v="4-17"/>
  </r>
  <r>
    <s v="TDL909"/>
    <n v="140"/>
    <x v="1"/>
    <s v="NSPECCION DE 5TA RUEDA ( SE ENCONTRARON 3 FISURAS Y HAY QYE DAR AJUSTE CON LAINAS )"/>
    <s v="QUINTA RUEDA"/>
    <d v="1899-12-30T07:40:00"/>
    <d v="1899-12-30T10:45:00"/>
    <d v="2021-04-27T00:00:00"/>
    <x v="22"/>
    <d v="2021-04-27T00:00:00"/>
    <d v="2021-04-27T00:00:00"/>
    <d v="1899-12-30T10:00:00"/>
    <d v="1899-12-30T10:45:00"/>
    <s v="LUIS UTRIA                CESAR ESCORCIA   "/>
    <s v="JAVIER CASTRO"/>
    <x v="1"/>
    <s v="QUINTA RUEDA  "/>
    <s v=" EXTERNO"/>
    <x v="2"/>
    <n v="0"/>
    <n v="1"/>
    <d v="1899-12-30T03:05:00"/>
    <x v="103"/>
    <n v="1"/>
    <d v="1899-12-30T00:00:00"/>
    <d v="1899-12-30T03:05:00"/>
    <x v="1"/>
    <x v="6"/>
    <s v="4-17"/>
  </r>
  <r>
    <s v="TDL909"/>
    <n v="140"/>
    <x v="0"/>
    <s v="MTTO VALVULA RELAY R14, REVISION DE RACOR CON FUGA DE AIRE "/>
    <s v="AIRE CABEZOTE"/>
    <d v="1899-12-30T07:40:00"/>
    <d v="1899-12-30T10:45:00"/>
    <d v="2021-04-27T00:00:00"/>
    <x v="22"/>
    <d v="2021-04-27T00:00:00"/>
    <d v="2021-04-27T00:00:00"/>
    <d v="1899-12-30T10:00:00"/>
    <d v="1899-12-30T10:40:00"/>
    <s v="DEIWIS PIMIENTA "/>
    <s v="JAVIER CASTRO"/>
    <x v="1"/>
    <s v="AIRE"/>
    <s v="INTERNO"/>
    <x v="2"/>
    <n v="0"/>
    <n v="1"/>
    <d v="1899-12-30T03:05:00"/>
    <x v="103"/>
    <n v="1"/>
    <d v="1899-12-30T00:00:00"/>
    <d v="1899-12-30T03:05:00"/>
    <x v="1"/>
    <x v="6"/>
    <s v="4-17"/>
  </r>
  <r>
    <s v="SJK640"/>
    <n v="141"/>
    <x v="1"/>
    <s v="CAMBIO DE ABRAZADERAS CREMALLERAS A MANGUERA DE HIDRAULICO,"/>
    <s v="MOTOR"/>
    <d v="1899-12-30T08:00:00"/>
    <d v="1899-12-30T09:50:00"/>
    <d v="2021-04-27T00:00:00"/>
    <x v="22"/>
    <d v="2021-04-27T00:00:00"/>
    <d v="2021-04-27T00:00:00"/>
    <d v="1899-12-30T08:10:00"/>
    <d v="1899-12-30T09:20:00"/>
    <s v="WILSON DURAN                    "/>
    <s v="EDWIN AGUILAR"/>
    <x v="0"/>
    <s v=" MOTORES                            "/>
    <s v="INTERNO"/>
    <x v="2"/>
    <n v="0"/>
    <n v="1"/>
    <d v="1899-12-30T01:50:00"/>
    <x v="104"/>
    <n v="1"/>
    <d v="1899-12-30T00:00:00"/>
    <d v="1899-12-30T01:50:00"/>
    <x v="1"/>
    <x v="6"/>
    <s v="4-17"/>
  </r>
  <r>
    <s v="SJK640"/>
    <n v="141"/>
    <x v="1"/>
    <s v="REPARACION Y MANTENIMIENTO VALVULA MODULO DE CORNETAS Y FUN CLUTCH"/>
    <s v="MOTOR"/>
    <d v="1899-12-30T08:00:00"/>
    <d v="1899-12-30T09:50:00"/>
    <d v="2021-04-27T00:00:00"/>
    <x v="22"/>
    <d v="2021-04-27T00:00:00"/>
    <d v="2021-04-27T00:00:00"/>
    <d v="1899-12-30T08:00:00"/>
    <d v="1899-12-30T09:50:00"/>
    <s v="DEIWIS PIMIENTA  "/>
    <s v="EDWIN AGUILAR"/>
    <x v="0"/>
    <s v="AIRE                                     "/>
    <s v="INTERNO"/>
    <x v="2"/>
    <n v="0"/>
    <n v="1"/>
    <d v="1899-12-30T01:50:00"/>
    <x v="104"/>
    <n v="1"/>
    <d v="1899-12-30T00:00:00"/>
    <d v="1899-12-30T01:50:00"/>
    <x v="1"/>
    <x v="6"/>
    <s v="4-17"/>
  </r>
  <r>
    <s v="SJK640"/>
    <n v="141"/>
    <x v="0"/>
    <s v=" ARREGLO DE ARNES DE LAS PERAS DEL DIFERENCIAL "/>
    <s v="TRANSMISIONES"/>
    <d v="1899-12-30T08:00:00"/>
    <d v="1899-12-30T09:50:00"/>
    <d v="2021-04-27T00:00:00"/>
    <x v="22"/>
    <d v="2021-04-27T00:00:00"/>
    <d v="2021-04-27T00:00:00"/>
    <d v="1899-12-30T09:30:00"/>
    <d v="1899-12-30T09:50:00"/>
    <s v="EDWIN NARANJO"/>
    <s v="EDWIN AGUILAR"/>
    <x v="0"/>
    <s v="ELECTRICO "/>
    <s v="INTERNO"/>
    <x v="2"/>
    <n v="0"/>
    <n v="1"/>
    <d v="1899-12-30T01:50:00"/>
    <x v="104"/>
    <n v="1"/>
    <d v="1899-12-30T00:00:00"/>
    <d v="1899-12-30T01:50:00"/>
    <x v="1"/>
    <x v="6"/>
    <s v="4-17"/>
  </r>
  <r>
    <s v="SJK638"/>
    <n v="142"/>
    <x v="1"/>
    <s v="CAMBIO DE ACEITE Y FILTRACION DE MOTOR, ENGRASE, INSPECCION DE BANDAS"/>
    <s v="MOTOR"/>
    <d v="1899-12-30T08:15:00"/>
    <d v="1899-12-30T18:00:00"/>
    <d v="2021-04-27T00:00:00"/>
    <x v="25"/>
    <d v="2021-04-27T00:00:00"/>
    <d v="2021-04-27T00:00:00"/>
    <d v="1899-12-30T14:30:00"/>
    <d v="1899-12-30T16:00:00"/>
    <s v="ARGEMIRO ARAQUE                "/>
    <s v="YONAT CANTILLO"/>
    <x v="1"/>
    <s v="MECANICA DE PATIO                                         "/>
    <s v="EXTERNO"/>
    <x v="2"/>
    <n v="1"/>
    <n v="1"/>
    <d v="1899-12-30T20:15:00"/>
    <x v="105"/>
    <n v="0"/>
    <d v="1899-12-30T03:00:00"/>
    <d v="1899-12-31T04:45:00"/>
    <x v="1"/>
    <x v="6"/>
    <s v="4-17"/>
  </r>
  <r>
    <s v="SJK638"/>
    <n v="142"/>
    <x v="1"/>
    <s v="INSPECCION DE FUGAS DE AIRE"/>
    <s v="VEHICULO EN GENERAL"/>
    <d v="1899-12-30T08:15:00"/>
    <d v="1899-12-30T18:00:00"/>
    <d v="2021-04-27T00:00:00"/>
    <x v="25"/>
    <d v="2021-04-27T00:00:00"/>
    <d v="2021-04-27T00:00:00"/>
    <d v="1899-12-30T15:00:00"/>
    <d v="1899-12-30T15:30:00"/>
    <s v="DEIWIS PIMIENTA"/>
    <s v="YONAT CANTILLO"/>
    <x v="1"/>
    <s v="AIRE     "/>
    <s v="INTERNO"/>
    <x v="2"/>
    <n v="1"/>
    <n v="1"/>
    <d v="1899-12-30T20:15:00"/>
    <x v="105"/>
    <n v="0"/>
    <d v="1899-12-30T03:00:00"/>
    <d v="1899-12-31T04:45:00"/>
    <x v="1"/>
    <x v="6"/>
    <s v="4-17"/>
  </r>
  <r>
    <s v="SJK638"/>
    <n v="142"/>
    <x v="1"/>
    <s v="INSPECCION DE 5TA RUEDA ( SE ENCONTRARON 2 FISURAS AL PLATO ) SE CAMBIO BUJE HOMBRO DERECHO POR UNO DE SEGUNDA "/>
    <s v="QUINTA RUEDA"/>
    <d v="1899-12-30T08:15:00"/>
    <d v="1899-12-30T18:00:00"/>
    <d v="2021-04-27T00:00:00"/>
    <x v="25"/>
    <d v="2021-04-27T00:00:00"/>
    <d v="2021-04-27T00:00:00"/>
    <d v="1899-12-30T15:20:00"/>
    <d v="1899-12-30T16:15:00"/>
    <s v="LUIS UTRIA                        CESAR ESCORCIA "/>
    <s v="YONAT CANTILLO"/>
    <x v="1"/>
    <s v="QUINTA RUEDA"/>
    <s v="EXTERNO"/>
    <x v="2"/>
    <n v="1"/>
    <n v="1"/>
    <d v="1899-12-30T20:15:00"/>
    <x v="105"/>
    <n v="0"/>
    <d v="1899-12-30T03:00:00"/>
    <d v="1899-12-31T04:45:00"/>
    <x v="1"/>
    <x v="6"/>
    <s v="4-17"/>
  </r>
  <r>
    <s v="SJK638"/>
    <n v="142"/>
    <x v="1"/>
    <s v="REPARACION DE TANQUE DE COMPENSACION Y CAMBIO DE MANGUERAS DE REFRIGERANTE "/>
    <s v="MOTOR"/>
    <d v="1899-12-30T08:15:00"/>
    <d v="1899-12-30T18:00:00"/>
    <d v="2021-04-27T00:00:00"/>
    <x v="25"/>
    <d v="2021-04-28T00:00:00"/>
    <d v="2021-04-28T00:00:00"/>
    <d v="1899-12-30T14:30:00"/>
    <d v="1899-12-30T18:00:00"/>
    <s v="JOSE PAEZ"/>
    <s v="YONAT CANTILLO"/>
    <x v="0"/>
    <s v="MOTORES"/>
    <s v="INTERNO"/>
    <x v="2"/>
    <n v="1"/>
    <n v="1"/>
    <d v="1899-12-30T20:15:00"/>
    <x v="105"/>
    <n v="0"/>
    <d v="1899-12-30T03:00:00"/>
    <d v="1899-12-31T04:45:00"/>
    <x v="1"/>
    <x v="6"/>
    <s v="4-17"/>
  </r>
  <r>
    <s v="R80872"/>
    <n v="142"/>
    <x v="1"/>
    <s v="SE GATEO EL TANQUE , DEMONTAJE DE LLANTAS, DESMONTE DE BOSIN POSICION 7 Y 8 PARA CAMBIO DE RETENEDOR "/>
    <s v="RUEDAS"/>
    <d v="1899-12-30T08:15:00"/>
    <d v="1899-12-30T18:00:00"/>
    <d v="2021-04-27T00:00:00"/>
    <x v="25"/>
    <d v="2021-04-27T00:00:00"/>
    <d v="2021-04-27T00:00:00"/>
    <d v="1899-12-30T14:35:00"/>
    <d v="1899-12-30T15:00:00"/>
    <s v="RODOLFO CASTAÑEDA "/>
    <s v="YONAT CANTILLO"/>
    <x v="1"/>
    <s v="MECANICA DE PATIO      "/>
    <s v="EXTERNO"/>
    <x v="2"/>
    <n v="1"/>
    <n v="1"/>
    <d v="1899-12-30T20:15:00"/>
    <x v="105"/>
    <n v="0"/>
    <d v="1899-12-30T03:00:00"/>
    <d v="1899-12-31T04:45:00"/>
    <x v="1"/>
    <x v="6"/>
    <s v="4-17"/>
  </r>
  <r>
    <s v="R80872"/>
    <n v="142"/>
    <x v="0"/>
    <s v="CAMBIO DE RETENEDOR Y GRASA POSICION 7 Y8"/>
    <s v="RUEDAS"/>
    <d v="1899-12-30T08:15:00"/>
    <d v="1899-12-30T18:00:00"/>
    <d v="2021-04-27T00:00:00"/>
    <x v="25"/>
    <d v="2021-04-28T00:00:00"/>
    <d v="2021-04-28T00:00:00"/>
    <d v="1899-12-30T07:30:00"/>
    <d v="1899-12-30T08:30:00"/>
    <s v="RODOLFO CASTAÑEDA "/>
    <s v="YONAT CANTILLO"/>
    <x v="1"/>
    <s v="MECANICA DE PATIO      "/>
    <s v="EXTERNO"/>
    <x v="6"/>
    <n v="1"/>
    <n v="1"/>
    <d v="1899-12-30T20:15:00"/>
    <x v="105"/>
    <n v="1"/>
    <d v="1899-12-30T00:00:00"/>
    <d v="1899-12-31T01:45:00"/>
    <x v="1"/>
    <x v="6"/>
    <s v="4-17"/>
  </r>
  <r>
    <s v="TFQ012"/>
    <n v="143"/>
    <x v="1"/>
    <s v="REVISION DE NIVELES, COMPLETAR ACEITE DE MOTOR, REVISION DE TRANSMISION Y FRENOS"/>
    <s v="MOTOR"/>
    <d v="1899-12-30T07:00:00"/>
    <d v="1899-12-30T15:50:00"/>
    <d v="2021-04-27T00:00:00"/>
    <x v="22"/>
    <d v="2021-04-27T00:00:00"/>
    <d v="2021-04-27T00:00:00"/>
    <d v="1899-12-30T10:50:00"/>
    <d v="1899-12-30T11:20:00"/>
    <s v="ARGEMIRO ARAQUE "/>
    <s v="LUIDWIN RUIZ"/>
    <x v="0"/>
    <s v="MECANICA DE PATIO          "/>
    <s v="EXTERNO"/>
    <x v="1"/>
    <n v="0"/>
    <n v="1"/>
    <d v="1899-12-30T06:50:29"/>
    <x v="106"/>
    <n v="1"/>
    <d v="1899-12-30T00:00:00"/>
    <d v="1899-12-30T07:50:00"/>
    <x v="1"/>
    <x v="6"/>
    <s v="4-17"/>
  </r>
  <r>
    <s v="TFQ012"/>
    <n v="143"/>
    <x v="1"/>
    <s v="INSPECCION DE 5TA RUEDA (TIENE 3 FISURAS Y UNA REPARACION CON SOLDADURA NUEVAMENTE FISURADA ) CAMBIO DE BUJES DE 5TA RUEDA"/>
    <s v="QUINTA RUEDA"/>
    <d v="1899-12-30T07:00:00"/>
    <d v="1899-12-30T15:50:00"/>
    <d v="2021-04-27T00:00:00"/>
    <x v="22"/>
    <d v="2021-04-27T00:00:00"/>
    <d v="2021-04-27T00:00:00"/>
    <d v="1899-12-30T07:00:00"/>
    <d v="1899-12-30T08:45:00"/>
    <s v=" LUIS UTRIA                 CESAR ESCORCIA"/>
    <s v="LUIDWIN RUIZ"/>
    <x v="0"/>
    <s v="  5TA RUEDA"/>
    <s v="EXTERNO"/>
    <x v="1"/>
    <n v="0"/>
    <n v="1"/>
    <d v="1899-12-30T06:50:29"/>
    <x v="106"/>
    <n v="1"/>
    <d v="1899-12-30T00:00:00"/>
    <d v="1899-12-30T07:50:00"/>
    <x v="1"/>
    <x v="6"/>
    <s v="4-17"/>
  </r>
  <r>
    <s v="TFQ012"/>
    <n v="143"/>
    <x v="0"/>
    <s v=" CAMBIO DE RETENEDOR Y RODAMIENTOS POSCION 1, CAMBIO DE EMPAQUE EJE 8 HUECOS POSCION 9Y10, CAMBIO DE RETENEDOR "/>
    <s v="RUEDAS"/>
    <d v="1899-12-30T07:00:00"/>
    <d v="1899-12-30T15:50:00"/>
    <d v="2021-04-27T00:00:00"/>
    <x v="22"/>
    <d v="2021-04-27T00:00:00"/>
    <d v="2021-04-27T00:00:00"/>
    <d v="1899-12-30T11:30:00"/>
    <d v="1899-12-30T15:50:00"/>
    <s v="TECNICO EN LLANTAS "/>
    <s v="LUIDWIN RUIZ"/>
    <x v="0"/>
    <s v="MECANICA DE PATIO          "/>
    <s v="EXTERNO"/>
    <x v="1"/>
    <n v="0"/>
    <n v="1"/>
    <d v="1899-12-30T06:50:29"/>
    <x v="106"/>
    <n v="1"/>
    <d v="1899-12-30T00:00:00"/>
    <d v="1899-12-30T07:50:00"/>
    <x v="1"/>
    <x v="6"/>
    <s v="4-17"/>
  </r>
  <r>
    <s v="TFQ008"/>
    <n v="144"/>
    <x v="1"/>
    <s v="INSPECCION 5TA RUEDA"/>
    <s v="QUINTA RUEDA"/>
    <d v="1899-12-30T09:40:00"/>
    <d v="1899-12-30T15:35:00"/>
    <d v="2021-04-27T00:00:00"/>
    <x v="22"/>
    <d v="2021-04-27T00:00:00"/>
    <d v="2021-04-27T00:00:00"/>
    <d v="1899-12-30T11:30:00"/>
    <d v="1899-12-30T15:40:00"/>
    <s v=" LUIS UTRIA                 CESAR ESCORCIA                           "/>
    <s v="LUIS DAVILA"/>
    <x v="1"/>
    <s v="    QUINTA RUEDA"/>
    <s v="EXTERNO"/>
    <x v="1"/>
    <n v="0"/>
    <n v="1"/>
    <d v="1899-12-30T03:55:29"/>
    <x v="40"/>
    <n v="1"/>
    <d v="1899-12-30T00:00:00"/>
    <d v="1899-12-30T04:55:00"/>
    <x v="1"/>
    <x v="6"/>
    <s v="4-17"/>
  </r>
  <r>
    <s v="TFQ008"/>
    <n v="144"/>
    <x v="1"/>
    <s v="REPARACION DE LICUADORA"/>
    <s v="CABINA"/>
    <d v="1899-12-30T09:40:00"/>
    <d v="1899-12-30T15:35:00"/>
    <d v="2021-04-27T00:00:00"/>
    <x v="22"/>
    <d v="2021-04-27T00:00:00"/>
    <d v="2021-04-27T00:00:00"/>
    <d v="1899-12-30T14:30:00"/>
    <d v="1899-12-30T15:30:00"/>
    <s v="EDWIN NARANJO  "/>
    <s v="LUIS DAVILA"/>
    <x v="1"/>
    <s v="ELECTRICO                   "/>
    <s v="EXTERNO"/>
    <x v="1"/>
    <n v="0"/>
    <n v="1"/>
    <d v="1899-12-30T03:55:29"/>
    <x v="40"/>
    <n v="1"/>
    <d v="1899-12-30T00:00:00"/>
    <d v="1899-12-30T04:55:00"/>
    <x v="1"/>
    <x v="6"/>
    <s v="4-17"/>
  </r>
  <r>
    <s v="TFQ008"/>
    <n v="144"/>
    <x v="0"/>
    <s v="POLICHADO"/>
    <s v="CABINA"/>
    <d v="1899-12-30T09:40:00"/>
    <d v="1899-12-30T15:35:00"/>
    <d v="2021-04-27T00:00:00"/>
    <x v="22"/>
    <d v="2021-04-27T00:00:00"/>
    <d v="2021-04-27T00:00:00"/>
    <d v="1899-12-30T14:00:00"/>
    <d v="1899-12-30T15:55:00"/>
    <s v="WILSON OROZCO   "/>
    <s v="LUIS DAVILA"/>
    <x v="1"/>
    <s v="  LATONERIA Y PINTURA     "/>
    <s v="EXTERNO"/>
    <x v="1"/>
    <n v="0"/>
    <n v="1"/>
    <d v="1899-12-30T03:55:29"/>
    <x v="40"/>
    <n v="1"/>
    <d v="1899-12-30T00:00:00"/>
    <d v="1899-12-30T04:55:00"/>
    <x v="1"/>
    <x v="6"/>
    <s v="4-17"/>
  </r>
  <r>
    <s v="WLP795"/>
    <n v="145"/>
    <x v="1"/>
    <s v="ENGRASE GENERAL "/>
    <s v="GRASERA"/>
    <d v="1899-12-30T07:30:00"/>
    <d v="1899-12-30T12:00:00"/>
    <d v="2021-04-27T00:00:00"/>
    <x v="22"/>
    <d v="2021-04-27T00:00:00"/>
    <d v="2021-04-27T00:00:00"/>
    <d v="1899-12-30T07:40:00"/>
    <d v="1899-12-30T08:00:00"/>
    <s v="ARGEMIRO ARAQUE         "/>
    <s v="JOHAN AVENDAÑO "/>
    <x v="1"/>
    <s v="MECANICA DE PATIO          "/>
    <s v="EXTERNO"/>
    <x v="3"/>
    <n v="0"/>
    <n v="1"/>
    <d v="1899-12-30T04:30:00"/>
    <x v="72"/>
    <n v="1"/>
    <d v="1899-12-30T00:00:00"/>
    <d v="1899-12-30T04:30:00"/>
    <x v="1"/>
    <x v="6"/>
    <s v="4-17"/>
  </r>
  <r>
    <s v="WLP795"/>
    <n v="145"/>
    <x v="1"/>
    <s v="POLICHADO "/>
    <s v="CABINA"/>
    <d v="1899-12-30T07:30:00"/>
    <d v="1899-12-30T12:00:00"/>
    <d v="2021-04-27T00:00:00"/>
    <x v="22"/>
    <d v="2021-04-27T00:00:00"/>
    <d v="2021-04-27T00:00:00"/>
    <d v="1899-12-30T08:00:00"/>
    <d v="1899-12-30T11:00:00"/>
    <s v="WILSON OROZCO"/>
    <s v="JOHAN AVENDAÑO "/>
    <x v="1"/>
    <s v="PINTURA Y LATONERIA"/>
    <s v="EXTERNO"/>
    <x v="3"/>
    <n v="0"/>
    <n v="1"/>
    <d v="1899-12-30T04:30:00"/>
    <x v="72"/>
    <n v="1"/>
    <d v="1899-12-30T00:00:00"/>
    <d v="1899-12-30T04:30:00"/>
    <x v="1"/>
    <x v="6"/>
    <s v="4-17"/>
  </r>
  <r>
    <s v="WLP795"/>
    <n v="145"/>
    <x v="0"/>
    <s v="CAMBIO DE 2 HOJAS DE MUELLE PRINCIPAL Y SEPTIMA, POSICION 1Y2 CAMBIO DE 6 PERNO RIN DISCO"/>
    <s v="SUSPENSION TANQUE"/>
    <d v="1899-12-30T07:30:00"/>
    <d v="1899-12-30T12:00:00"/>
    <d v="2021-04-27T00:00:00"/>
    <x v="22"/>
    <d v="2021-04-27T00:00:00"/>
    <d v="2021-04-27T00:00:00"/>
    <d v="1899-12-30T08:30:00"/>
    <d v="1899-12-30T12:00:00"/>
    <s v="RODOLFO CASTAÑEDA"/>
    <s v="JOHAN AVENDAÑO "/>
    <x v="1"/>
    <s v="MECANICA DE PATIO          "/>
    <s v="EXTERNO"/>
    <x v="3"/>
    <n v="0"/>
    <n v="1"/>
    <d v="1899-12-30T04:30:00"/>
    <x v="72"/>
    <n v="1"/>
    <d v="1899-12-30T00:00:00"/>
    <d v="1899-12-30T04:30:00"/>
    <x v="1"/>
    <x v="6"/>
    <s v="4-17"/>
  </r>
  <r>
    <s v="TFU067"/>
    <n v="146"/>
    <x v="1"/>
    <s v="CAMBIO DE ACEITE Y FILTRACION DE MOTOR"/>
    <s v="MOTOR"/>
    <d v="1899-12-30T14:25:00"/>
    <d v="1899-12-30T16:50:00"/>
    <d v="2021-04-27T00:00:00"/>
    <x v="26"/>
    <d v="2021-04-27T00:00:00"/>
    <d v="2021-04-27T00:00:00"/>
    <d v="1899-12-30T16:15:00"/>
    <d v="1899-12-30T17:35:00"/>
    <s v="ARGEMIRO ARAQUE              "/>
    <s v="ABSALON PUENTES"/>
    <x v="1"/>
    <s v="MECANICA DE PATIO                                           "/>
    <s v="EXTERNO"/>
    <x v="1"/>
    <n v="3"/>
    <n v="1"/>
    <d v="1899-12-31T03:55:17"/>
    <x v="107"/>
    <n v="0"/>
    <d v="1899-12-30T04:10:00"/>
    <d v="1900-01-01T01:34:02"/>
    <x v="1"/>
    <x v="6"/>
    <s v="4-17"/>
  </r>
  <r>
    <s v="TFU067"/>
    <n v="146"/>
    <x v="1"/>
    <s v="INSPECCION DE QUINTA RUEDA, (SE SOLICITA PONER HOMBROS FIJOS) "/>
    <s v="QUINTA RUEDA"/>
    <d v="1899-12-30T14:25:00"/>
    <d v="1899-12-30T16:50:00"/>
    <d v="2021-04-27T00:00:00"/>
    <x v="26"/>
    <d v="2021-04-27T00:00:00"/>
    <d v="2021-04-27T00:00:00"/>
    <d v="1899-12-30T15:00:00"/>
    <d v="1899-12-30T15:30:00"/>
    <s v="LUIS UTRIA                        CESAR ESCORCIA "/>
    <s v="ABSALON PUENTES"/>
    <x v="1"/>
    <s v="QUINTA RUEDA"/>
    <s v="EXTERNO"/>
    <x v="1"/>
    <n v="3"/>
    <n v="1"/>
    <d v="1899-12-31T03:55:17"/>
    <x v="107"/>
    <n v="0"/>
    <d v="1899-12-30T04:10:00"/>
    <d v="1900-01-01T01:34:02"/>
    <x v="1"/>
    <x v="6"/>
    <s v="4-17"/>
  </r>
  <r>
    <s v="TFU067"/>
    <n v="146"/>
    <x v="1"/>
    <s v="REVISION DE VALVULA PANELA DEL MONO Y PERA FULLER, POSTURA DE CAUCHOS A VARILLA DE VALVULA NIVELADORA PTE POR RESPUESTOS DEL PLANEADOR"/>
    <s v="MOTOR_x000a_SUSPENSION CABEZOTE"/>
    <d v="1899-12-30T14:25:00"/>
    <d v="1899-12-30T16:50:00"/>
    <d v="2021-04-27T00:00:00"/>
    <x v="26"/>
    <d v="2021-04-27T00:00:00"/>
    <d v="2021-04-27T00:00:00"/>
    <d v="1899-12-30T15:50:00"/>
    <d v="1899-12-30T17:20:00"/>
    <s v="DEIWIS PIMIENTA  "/>
    <s v="ABSALON PUENTES"/>
    <x v="1"/>
    <s v="QUINTA RUEDA"/>
    <s v="EXTERNO"/>
    <x v="1"/>
    <n v="3"/>
    <n v="1"/>
    <d v="1899-12-31T03:55:17"/>
    <x v="107"/>
    <n v="0"/>
    <d v="1899-12-30T04:10:00"/>
    <d v="1900-01-01T01:34:02"/>
    <x v="1"/>
    <x v="6"/>
    <s v="4-17"/>
  </r>
  <r>
    <s v="TFU067"/>
    <n v="146"/>
    <x v="1"/>
    <s v="DESMONTE Y MONTAJE DE CAJA DE HUMO "/>
    <s v="CABINA"/>
    <d v="1899-12-30T14:25:00"/>
    <d v="1899-12-30T16:50:00"/>
    <d v="2021-04-27T00:00:00"/>
    <x v="26"/>
    <d v="2021-04-28T00:00:00"/>
    <d v="2021-04-28T00:00:00"/>
    <d v="1899-12-30T08:00:00"/>
    <d v="1899-12-30T09:30:00"/>
    <s v="DAIRO RODRIGUEZ"/>
    <s v="ABSALON PUENTES"/>
    <x v="0"/>
    <s v="SOLDADURA"/>
    <s v="EXTERNO "/>
    <x v="1"/>
    <n v="3"/>
    <n v="1"/>
    <d v="1899-12-31T03:55:17"/>
    <x v="107"/>
    <n v="0"/>
    <d v="1899-12-30T04:10:00"/>
    <d v="1900-01-01T01:34:02"/>
    <x v="1"/>
    <x v="6"/>
    <s v="4-17"/>
  </r>
  <r>
    <s v="TFU067"/>
    <n v="146"/>
    <x v="1"/>
    <s v="MONTAJE DE CAJA DE HUMO "/>
    <s v="CABINA"/>
    <d v="1899-12-30T14:25:00"/>
    <d v="1899-12-30T16:50:00"/>
    <d v="2021-04-27T00:00:00"/>
    <x v="26"/>
    <d v="2021-04-28T00:00:00"/>
    <d v="2021-04-28T00:00:00"/>
    <d v="1899-12-30T11:10:00"/>
    <d v="1899-12-30T12:00:00"/>
    <s v="ARGEMIRO ARAQUE"/>
    <s v="ABSALON PUENTES"/>
    <x v="0"/>
    <s v="SOLDADURA"/>
    <s v="EXTERNO "/>
    <x v="1"/>
    <n v="3"/>
    <n v="1"/>
    <d v="1899-12-31T03:55:17"/>
    <x v="107"/>
    <n v="0"/>
    <d v="1899-12-30T04:10:00"/>
    <d v="1900-01-01T01:34:02"/>
    <x v="1"/>
    <x v="6"/>
    <s v="4-17"/>
  </r>
  <r>
    <s v="TFU067"/>
    <n v="146"/>
    <x v="1"/>
    <s v="CAMBIO DE BANDAS POSICION 5,6,7,8,9 Y 10 Y RETENEDOR, ESPARRAGOS, POSICION 9 Y 10 "/>
    <s v="RUEDAS"/>
    <d v="1899-12-30T14:25:00"/>
    <d v="1899-12-30T16:50:00"/>
    <d v="2021-04-27T00:00:00"/>
    <x v="26"/>
    <d v="2021-04-29T00:00:00"/>
    <d v="2021-04-30T00:00:00"/>
    <d v="1899-12-30T11:25:00"/>
    <d v="1899-12-30T17:30:00"/>
    <s v=" RODOLFO CASTAÑEDA "/>
    <s v="ABSALON PUENTES"/>
    <x v="1"/>
    <s v="MECANICA DE PATIO      "/>
    <s v="EXTERNO"/>
    <x v="1"/>
    <n v="3"/>
    <n v="1"/>
    <d v="1899-12-31T03:55:17"/>
    <x v="107"/>
    <n v="0"/>
    <d v="1899-12-30T04:10:00"/>
    <d v="1900-01-01T01:34:02"/>
    <x v="1"/>
    <x v="6"/>
    <s v="4-17"/>
  </r>
  <r>
    <s v="R79975"/>
    <n v="146"/>
    <x v="0"/>
    <s v="CAMBIO DE 2 JUEGOS DE BANDAS"/>
    <s v="RUEDAS"/>
    <d v="1899-12-30T14:25:00"/>
    <d v="1899-12-30T10:45:00"/>
    <d v="2021-04-27T00:00:00"/>
    <x v="27"/>
    <d v="2021-04-29T00:00:00"/>
    <d v="2021-04-29T00:00:00"/>
    <d v="1899-12-30T08:00:00"/>
    <d v="1899-12-30T10:45:00"/>
    <s v="RODOLFO CASTAÑEDA "/>
    <s v="ABSALON PUENTES"/>
    <x v="1"/>
    <s v="MECANICA DE PATIO    "/>
    <s v="EXTERNO"/>
    <x v="1"/>
    <n v="2"/>
    <n v="1"/>
    <d v="1899-12-30T13:20:23"/>
    <x v="108"/>
    <n v="1"/>
    <d v="1899-12-30T00:00:00"/>
    <d v="1899-12-31T01:19:31"/>
    <x v="1"/>
    <x v="6"/>
    <s v="4-17"/>
  </r>
  <r>
    <s v="TFQ009"/>
    <n v="147"/>
    <x v="1"/>
    <s v="INSPECCION DE 5TA RUEDA, CAMBIO DE MORDAZAS DE 5TA RUEDA, CAMBIO DE TORNILLO GUIA RESORTE Y AJUSTE DE SISTEMA COMPENSADOR CON LAINA"/>
    <s v="QUINTA RUEDA"/>
    <d v="1899-12-30T16:05:00"/>
    <d v="1899-12-30T12:00:00"/>
    <d v="2021-04-27T00:00:00"/>
    <x v="25"/>
    <d v="2021-04-27T00:00:00"/>
    <d v="2021-04-27T00:00:00"/>
    <d v="1899-12-30T16:30:00"/>
    <d v="1899-12-30T18:30:00"/>
    <s v="LUIS UTRIA                        CESAR ESCORCIA "/>
    <s v="JAIRO GALLARDO"/>
    <x v="1"/>
    <s v="QUINTA RUEDA "/>
    <s v="EXTERNO"/>
    <x v="2"/>
    <n v="1"/>
    <n v="1"/>
    <d v="1899-12-30T02:25:58"/>
    <x v="83"/>
    <n v="1"/>
    <d v="1899-12-30T00:00:00"/>
    <d v="1899-12-30T07:55:58"/>
    <x v="1"/>
    <x v="6"/>
    <s v="4-17"/>
  </r>
  <r>
    <s v="TFQ009"/>
    <n v="147"/>
    <x v="1"/>
    <s v="CAMBIO DE UNIDAD SELLADA FRONTAL LADO IZQUIERDO"/>
    <s v="CABINA"/>
    <d v="1899-12-30T16:05:00"/>
    <d v="1899-12-30T12:00:00"/>
    <d v="2021-04-27T00:00:00"/>
    <x v="25"/>
    <d v="2021-04-28T00:00:00"/>
    <d v="2021-04-28T00:00:00"/>
    <d v="1899-12-30T07:45:00"/>
    <d v="1899-12-30T08:30:00"/>
    <s v="EDWIN NARANJO       JULIO ARAQUE"/>
    <s v="JAIRO GALLARDO"/>
    <x v="0"/>
    <s v="ELECTRICO "/>
    <s v="EXTERNO "/>
    <x v="2"/>
    <n v="1"/>
    <n v="1"/>
    <d v="1899-12-30T02:25:58"/>
    <x v="83"/>
    <n v="1"/>
    <d v="1899-12-30T00:00:00"/>
    <d v="1899-12-30T07:55:58"/>
    <x v="1"/>
    <x v="6"/>
    <s v="4-17"/>
  </r>
  <r>
    <s v="TFQ009"/>
    <n v="147"/>
    <x v="0"/>
    <s v=" DESMONTE DE CAMPANAS PARA CAMBIO DE BANDAS DE TRACCION "/>
    <s v="RUEDAS"/>
    <d v="1899-12-30T16:05:00"/>
    <d v="1899-12-30T12:00:00"/>
    <d v="2021-04-27T00:00:00"/>
    <x v="25"/>
    <d v="2021-04-28T00:00:00"/>
    <d v="2021-04-28T00:00:00"/>
    <d v="1899-12-30T08:32:00"/>
    <d v="1899-12-30T10:45:00"/>
    <s v="RODOLFO CASTAÑEDA"/>
    <s v="JAIRO GALLARDO"/>
    <x v="1"/>
    <s v="MECANICA DE PATIO"/>
    <s v="INTERNO"/>
    <x v="2"/>
    <n v="1"/>
    <n v="1"/>
    <d v="1899-12-30T02:25:58"/>
    <x v="83"/>
    <n v="1"/>
    <d v="1899-12-30T00:00:00"/>
    <d v="1899-12-30T07:55:58"/>
    <x v="1"/>
    <x v="6"/>
    <s v="4-17"/>
  </r>
  <r>
    <s v="TDK250"/>
    <n v="148"/>
    <x v="1"/>
    <s v="REPARACION DE BOTONES DEL MAXIFRAX CAMBIO DE LA CAJA"/>
    <s v="CABINA"/>
    <d v="1899-12-30T07:30:00"/>
    <d v="1899-12-30T10:50:00"/>
    <d v="2021-04-28T00:00:00"/>
    <x v="25"/>
    <d v="2021-04-28T00:00:00"/>
    <d v="2021-04-28T00:00:00"/>
    <d v="1899-12-30T07:30:00"/>
    <d v="1899-12-30T09:40:00"/>
    <s v="DEIWIS PIMIENTA    "/>
    <s v="CARLOS BARRO"/>
    <x v="0"/>
    <s v="AIRE  "/>
    <s v="EXTERNO"/>
    <x v="2"/>
    <n v="0"/>
    <n v="1"/>
    <d v="1899-12-30T03:20:00"/>
    <x v="109"/>
    <n v="1"/>
    <d v="1899-12-30T00:00:00"/>
    <d v="1899-12-30T03:20:00"/>
    <x v="1"/>
    <x v="6"/>
    <s v="4-17"/>
  </r>
  <r>
    <s v="TDK250"/>
    <n v="148"/>
    <x v="0"/>
    <s v="INSPECCION DE LA 5TA RUEDA ( SE DEMONTO Y MONTO) SE DIO AJUSTE "/>
    <s v="QUINTA RUEDA"/>
    <d v="1899-12-30T07:30:00"/>
    <d v="1899-12-30T10:50:00"/>
    <d v="2021-04-28T00:00:00"/>
    <x v="25"/>
    <d v="2021-04-28T00:00:00"/>
    <d v="2021-04-28T00:00:00"/>
    <d v="1899-12-30T09:50:00"/>
    <d v="1899-12-30T10:50:00"/>
    <s v="LUIS UTRIA                        CESAR ESCORCIA    "/>
    <s v="CARLOS BARRO"/>
    <x v="0"/>
    <s v=" QUINTA RUEDA"/>
    <s v="EXTERNO"/>
    <x v="2"/>
    <n v="0"/>
    <n v="1"/>
    <d v="1899-12-30T03:20:00"/>
    <x v="109"/>
    <n v="1"/>
    <d v="1899-12-30T00:00:00"/>
    <d v="1899-12-30T03:20:00"/>
    <x v="1"/>
    <x v="6"/>
    <s v="4-17"/>
  </r>
  <r>
    <s v="SJK691"/>
    <n v="149"/>
    <x v="0"/>
    <s v="INSPECCION DE 5TA RUEDA, SE DIO AJUSTE E INSPECCION DE KING PIN"/>
    <s v="QUINTA RUEDA"/>
    <d v="1899-12-30T07:30:00"/>
    <d v="1899-12-30T08:10:00"/>
    <d v="2021-04-28T00:00:00"/>
    <x v="25"/>
    <d v="2021-04-28T00:00:00"/>
    <d v="2021-04-28T00:00:00"/>
    <d v="1899-12-30T07:30:00"/>
    <d v="1899-12-30T08:10:00"/>
    <s v="LUIS UTRIA                        CESAR ESCORCIA "/>
    <s v="FABIO GUEVARA "/>
    <x v="1"/>
    <s v="QUINTA RUEDA "/>
    <s v="EXTERNO"/>
    <x v="3"/>
    <n v="0"/>
    <n v="1"/>
    <d v="1899-12-30T00:40:00"/>
    <x v="70"/>
    <n v="1"/>
    <d v="1899-12-30T00:00:00"/>
    <d v="1899-12-30T00:40:00"/>
    <x v="1"/>
    <x v="6"/>
    <s v="4-17"/>
  </r>
  <r>
    <s v="SJK695"/>
    <n v="150"/>
    <x v="0"/>
    <s v="INSPECCION DE 5TA RUEDA, DESMONTE DE MORDAZAS, BUJES DE MEDIA LUNA DE 5TA RUEDA, CAMBIO DE DISCO DE TEFLON "/>
    <s v="QUINTA RUEDA"/>
    <d v="1899-12-30T07:40:00"/>
    <d v="1899-12-30T10:00:00"/>
    <d v="2021-04-28T00:00:00"/>
    <x v="25"/>
    <d v="2021-04-28T00:00:00"/>
    <d v="2021-04-28T00:00:00"/>
    <d v="1899-12-30T07:40:00"/>
    <d v="1899-12-30T10:00:00"/>
    <s v="LUIS UTRIA                        CESAR ESCORCIA "/>
    <s v="MAURICIO SUESCUN "/>
    <x v="1"/>
    <s v="QUINTA RUEDA "/>
    <s v="EXTERNO"/>
    <x v="3"/>
    <n v="0"/>
    <n v="1"/>
    <d v="1899-12-30T02:20:00"/>
    <x v="110"/>
    <n v="1"/>
    <d v="1899-12-30T00:00:00"/>
    <d v="1899-12-30T02:20:00"/>
    <x v="1"/>
    <x v="6"/>
    <s v="4-17"/>
  </r>
  <r>
    <s v="TFQ989"/>
    <n v="151"/>
    <x v="1"/>
    <s v="CAMBIO DE ACEITE YFILTRACION DE MOTOR"/>
    <s v="MOTOR"/>
    <d v="1899-12-30T07:00:00"/>
    <d v="1899-12-30T08:50:00"/>
    <d v="2021-04-28T00:00:00"/>
    <x v="27"/>
    <d v="2021-04-28T00:00:00"/>
    <d v="2021-04-28T00:00:00"/>
    <d v="1899-12-30T08:20:00"/>
    <d v="1899-12-30T11:00:00"/>
    <s v="ARGEMIRO ARAQUE       "/>
    <s v="DIDIER GOMEZ"/>
    <x v="1"/>
    <s v="MECANICA DE PATIO"/>
    <s v="EXTERNO"/>
    <x v="1"/>
    <n v="1"/>
    <n v="1"/>
    <d v="1899-12-30T08:20:58"/>
    <x v="111"/>
    <n v="1"/>
    <d v="1899-12-30T00:00:00"/>
    <d v="1899-12-30T13:50:58"/>
    <x v="1"/>
    <x v="6"/>
    <s v="4-17"/>
  </r>
  <r>
    <s v="TFQ989"/>
    <n v="151"/>
    <x v="1"/>
    <s v=" INSPECCION DE 5TA RUEDA , CAMBIO DE KIT DE CIERRE"/>
    <s v="QUINTA RUEDA"/>
    <d v="1899-12-30T08:00:00"/>
    <d v="1899-12-30T08:50:00"/>
    <d v="2021-04-28T00:00:00"/>
    <x v="27"/>
    <d v="2021-04-28T00:00:00"/>
    <d v="2021-04-28T00:00:00"/>
    <d v="1899-12-30T15:34:00"/>
    <d v="1899-12-30T16:00:00"/>
    <s v="LUIS UTRIA                        CESAR ESCORCIA      "/>
    <s v="DIDIER GOMEZ"/>
    <x v="1"/>
    <s v="MECANICA DE PATIO"/>
    <s v="EXTERNO"/>
    <x v="1"/>
    <n v="1"/>
    <n v="1"/>
    <d v="1899-12-30T07:20:58"/>
    <x v="112"/>
    <n v="1"/>
    <d v="1899-12-30T00:00:00"/>
    <d v="1899-12-30T12:50:58"/>
    <x v="1"/>
    <x v="6"/>
    <s v="4-17"/>
  </r>
  <r>
    <s v="TFQ989"/>
    <n v="151"/>
    <x v="1"/>
    <s v="CAMBIO DE RETENEDOR POSICION  7 Y 8 "/>
    <s v="RUEDAS"/>
    <d v="1899-12-30T08:00:00"/>
    <d v="1899-12-30T08:50:00"/>
    <d v="2021-04-28T00:00:00"/>
    <x v="27"/>
    <d v="2021-04-28T00:00:00"/>
    <d v="2021-04-28T00:00:00"/>
    <d v="1899-12-30T16:30:00"/>
    <d v="1899-12-30T18:00:00"/>
    <s v="RODOLFO CASTAÑEDA"/>
    <s v="DIDIER GOMEZ"/>
    <x v="1"/>
    <s v="MECANICA DE PATIO"/>
    <s v="EXTERNO"/>
    <x v="1"/>
    <n v="1"/>
    <n v="1"/>
    <d v="1899-12-30T07:20:58"/>
    <x v="112"/>
    <n v="1"/>
    <d v="1899-12-30T00:00:00"/>
    <d v="1899-12-30T12:50:58"/>
    <x v="1"/>
    <x v="6"/>
    <s v="4-17"/>
  </r>
  <r>
    <s v="TFQ989"/>
    <n v="151"/>
    <x v="1"/>
    <s v="CAMBIO DE RETENEDOR POSICION 5Y6,"/>
    <s v="RUEDAS"/>
    <d v="1899-12-30T08:00:00"/>
    <d v="1899-12-30T08:50:00"/>
    <d v="2021-04-28T00:00:00"/>
    <x v="27"/>
    <d v="2021-04-28T00:00:00"/>
    <d v="2021-04-28T00:00:00"/>
    <d v="1899-12-30T16:45:00"/>
    <d v="1899-12-30T18:00:00"/>
    <s v="ARGEMIRO ARAQUE"/>
    <s v="DIDIER GOMEZ"/>
    <x v="1"/>
    <s v="MECANICA DE PATIO"/>
    <s v="EXTERNO"/>
    <x v="1"/>
    <n v="1"/>
    <n v="1"/>
    <d v="1899-12-30T07:20:58"/>
    <x v="112"/>
    <n v="1"/>
    <d v="1899-12-30T00:00:00"/>
    <d v="1899-12-30T12:50:58"/>
    <x v="1"/>
    <x v="6"/>
    <s v="4-17"/>
  </r>
  <r>
    <s v="TFQ989"/>
    <n v="151"/>
    <x v="0"/>
    <s v="CAMBIO DE TORNILLOS DE H DE SOPORTE DE CABINA"/>
    <s v="CABINA"/>
    <d v="1899-12-30T08:00:00"/>
    <d v="1899-12-30T08:50:00"/>
    <d v="2021-04-28T00:00:00"/>
    <x v="27"/>
    <d v="2021-04-29T00:00:00"/>
    <d v="2021-04-29T00:00:00"/>
    <d v="1899-12-30T07:15:00"/>
    <d v="1899-12-30T08:50:00"/>
    <s v="ARGEMIRO ARAQUE"/>
    <s v="DIDIER GOMEZ"/>
    <x v="1"/>
    <s v="MECANICA DE PATIO"/>
    <s v="EXTERNO"/>
    <x v="1"/>
    <n v="1"/>
    <n v="1"/>
    <d v="1899-12-30T07:20:58"/>
    <x v="112"/>
    <n v="1"/>
    <d v="1899-12-30T00:00:00"/>
    <d v="1899-12-30T12:50:58"/>
    <x v="1"/>
    <x v="6"/>
    <s v="4-17"/>
  </r>
  <r>
    <s v="TFQ008"/>
    <n v="152"/>
    <x v="1"/>
    <s v="POSTURA DE PATAS DEL VOLCO, "/>
    <s v="SOPORTE VOLCO"/>
    <d v="1899-12-30T08:15:00"/>
    <d v="1899-12-30T17:00:00"/>
    <d v="2021-04-28T00:00:00"/>
    <x v="25"/>
    <d v="2021-04-28T00:00:00"/>
    <d v="2021-04-28T00:00:00"/>
    <d v="1899-12-30T10:00:00"/>
    <d v="1899-12-30T17:30:00"/>
    <s v="DAIRO RODRIGUEZ      "/>
    <s v="LUIS DAVILA"/>
    <x v="0"/>
    <s v="SOLDADURA         "/>
    <s v="EXTERNO"/>
    <x v="1"/>
    <n v="0"/>
    <n v="1"/>
    <d v="1899-12-30T06:45:29"/>
    <x v="113"/>
    <n v="0"/>
    <d v="1899-12-30T04:00:00"/>
    <d v="1899-12-30T11:45:00"/>
    <x v="1"/>
    <x v="6"/>
    <s v="4-17"/>
  </r>
  <r>
    <s v="TFQ008"/>
    <n v="152"/>
    <x v="0"/>
    <s v="CAMBIO DE LUCES MEDIAS DEL VOLCO Y LUCES MEDIAS DEL CABEZOTE"/>
    <s v="CABINA"/>
    <d v="1899-12-30T08:15:00"/>
    <d v="1899-12-30T17:00:00"/>
    <d v="2021-04-28T00:00:00"/>
    <x v="25"/>
    <d v="2021-04-28T00:00:00"/>
    <d v="2021-04-28T00:00:00"/>
    <d v="1899-12-30T14:00:00"/>
    <d v="1899-12-30T15:40:00"/>
    <s v="EDWIN NARANJO "/>
    <s v="LUIS DAVILA"/>
    <x v="0"/>
    <s v="     ELECTRICO"/>
    <s v="EXTERNO"/>
    <x v="1"/>
    <n v="0"/>
    <n v="1"/>
    <d v="1899-12-30T06:45:29"/>
    <x v="113"/>
    <n v="0"/>
    <d v="1899-12-30T04:00:00"/>
    <d v="1899-12-30T11:45:00"/>
    <x v="1"/>
    <x v="6"/>
    <s v="4-17"/>
  </r>
  <r>
    <s v="UQS506"/>
    <n v="153"/>
    <x v="1"/>
    <s v="INSPECCION DE 5TA RUEDA E INSPECCION DE KING PIN SE ENCUENTRA TORNAMEZA PANDEADA, CAMBIO DE ZAPATA Y BUJES DE 5TA RUEDA"/>
    <s v="QUINTA RUEDA"/>
    <d v="1899-12-30T08:05:00"/>
    <d v="1899-12-30T15:29:00"/>
    <d v="2021-04-28T00:00:00"/>
    <x v="25"/>
    <d v="2021-04-28T00:00:00"/>
    <d v="2021-04-28T00:00:00"/>
    <d v="1899-12-30T10:10:00"/>
    <d v="1899-12-30T15:29:00"/>
    <s v="LUIS UTRIA                        CESAR ESCORCIA          "/>
    <s v="JAIR RODRIGUEZ"/>
    <x v="1"/>
    <s v="MECANICA DE PATIO  "/>
    <s v="EXTERNO"/>
    <x v="3"/>
    <n v="0"/>
    <n v="1"/>
    <d v="1899-12-30T05:24:29"/>
    <x v="114"/>
    <n v="0"/>
    <d v="1899-12-30T05:31:00"/>
    <d v="1899-12-30T11:55:00"/>
    <x v="1"/>
    <x v="6"/>
    <s v="4-17"/>
  </r>
  <r>
    <s v="UQS506"/>
    <n v="153"/>
    <x v="0"/>
    <s v="REPARACION DE  LUCES MEDIAS Y CAMBIO DE BOMBILLOS TRASEROS "/>
    <s v="CABINA"/>
    <d v="1899-12-30T08:05:00"/>
    <d v="1899-12-30T15:29:00"/>
    <d v="2021-04-28T00:00:00"/>
    <x v="25"/>
    <d v="2021-04-28T00:00:00"/>
    <d v="2021-04-28T00:00:00"/>
    <d v="1899-12-30T11:00:00"/>
    <d v="1899-12-30T12:00:00"/>
    <s v="EDWIN NARANJO"/>
    <s v="JAIR RODRIGUEZ"/>
    <x v="1"/>
    <s v="ELECTRICO"/>
    <s v="EXTERNO"/>
    <x v="3"/>
    <n v="0"/>
    <n v="1"/>
    <d v="1899-12-30T05:24:29"/>
    <x v="114"/>
    <n v="0"/>
    <d v="1899-12-30T05:31:00"/>
    <d v="1899-12-30T11:55:00"/>
    <x v="1"/>
    <x v="6"/>
    <s v="4-17"/>
  </r>
  <r>
    <s v="SJK694"/>
    <n v="154"/>
    <x v="1"/>
    <s v=", INSPECCION DE 5TA RUEDA Y DE KING PIN"/>
    <s v="QUINTA RUEDA"/>
    <d v="1899-12-30T08:10:00"/>
    <d v="1899-12-30T09:40:00"/>
    <d v="2021-04-28T00:00:00"/>
    <x v="25"/>
    <d v="2021-04-28T00:00:00"/>
    <d v="2021-04-28T00:00:00"/>
    <d v="1899-12-30T09:00:00"/>
    <d v="1899-12-30T09:40:00"/>
    <s v="LUIS UTRIA                        CESAR ESCORCIA          "/>
    <s v="EDINSON PRADA"/>
    <x v="1"/>
    <s v="QUINTA RUEDA              "/>
    <s v="EXTERNO"/>
    <x v="3"/>
    <n v="0"/>
    <n v="1"/>
    <d v="1899-12-30T01:30:00"/>
    <x v="6"/>
    <n v="1"/>
    <d v="1899-12-30T00:00:00"/>
    <d v="1899-12-30T01:30:00"/>
    <x v="1"/>
    <x v="6"/>
    <s v="4-17"/>
  </r>
  <r>
    <s v="SJK694"/>
    <n v="154"/>
    <x v="0"/>
    <s v="CAMBIO DE GANCHO DE CAPO"/>
    <s v="CABINA"/>
    <d v="1899-12-30T08:10:00"/>
    <d v="1899-12-30T09:40:00"/>
    <d v="2021-04-28T00:00:00"/>
    <x v="25"/>
    <d v="2021-04-28T00:00:00"/>
    <d v="2021-04-28T00:00:00"/>
    <d v="1899-12-30T08:40:00"/>
    <d v="1899-12-30T09:05:00"/>
    <s v="WILSON OROZCO"/>
    <s v="EDINSON PRADA"/>
    <x v="1"/>
    <s v="LATONERIA Y PINTURA"/>
    <s v="EXTERNO"/>
    <x v="3"/>
    <n v="0"/>
    <n v="1"/>
    <d v="1899-12-30T01:30:00"/>
    <x v="6"/>
    <n v="1"/>
    <d v="1899-12-30T00:00:00"/>
    <d v="1899-12-30T01:30:00"/>
    <x v="1"/>
    <x v="6"/>
    <s v="4-17"/>
  </r>
  <r>
    <s v="TFR044"/>
    <n v="155"/>
    <x v="1"/>
    <s v="CAMBIO DE FILTRO DE AGUA, CAMBIO DE FILTRO SECADOR DE AIRE, COLOCAR ACOPLE RAPIDO EN TANQUE DE AIRE, , SWITCHE ENCENDIDO PUERTA, INSPECCION DE 5TA RUEDA, CAMBIO DE RETENEDOR Y RODAMIENTOS RUEDA POSICION 1, MONTAJE DE LLANTAS "/>
    <s v="MOTOR"/>
    <d v="1899-12-30T08:30:00"/>
    <d v="1899-12-30T11:00:00"/>
    <d v="2021-04-28T00:00:00"/>
    <x v="25"/>
    <d v="2021-04-28T00:00:00"/>
    <d v="2021-04-28T00:00:00"/>
    <d v="1899-12-30T10:35:00"/>
    <d v="1899-12-30T17:50:00"/>
    <s v="DEIWIS PIMIENTA"/>
    <s v="GABRIEL JIMENEZ"/>
    <x v="0"/>
    <s v="MECANICA DE PATIO"/>
    <s v="INTERNO"/>
    <x v="3"/>
    <n v="0"/>
    <n v="1"/>
    <d v="1899-12-30T02:30:00"/>
    <x v="0"/>
    <n v="1"/>
    <d v="1899-12-30T00:00:00"/>
    <d v="1899-12-30T02:30:00"/>
    <x v="1"/>
    <x v="6"/>
    <s v="4-17"/>
  </r>
  <r>
    <s v="TFR044"/>
    <n v="155"/>
    <x v="1"/>
    <s v="INSPECCION DE 5TA RUEDA, CAMBIO DE RETENEDOR Y RODAMIENTOS RUEDA POSICION 1, MONTAJE DE LLANTAS "/>
    <s v="QUINTA RUEDA"/>
    <d v="1899-12-30T08:30:00"/>
    <d v="1899-12-30T11:00:00"/>
    <d v="2021-04-28T00:00:00"/>
    <x v="25"/>
    <d v="2021-04-28T00:00:00"/>
    <d v="2021-04-28T00:00:00"/>
    <d v="1899-12-30T11:06:00"/>
    <d v="1899-12-30T14:30:00"/>
    <s v="LUIS UTRIA                        CESAR ESCORCIA          "/>
    <s v="GABRIEL JIMENEZ"/>
    <x v="0"/>
    <s v="MECANICA DE PATIO"/>
    <s v="INTERNO"/>
    <x v="3"/>
    <n v="0"/>
    <n v="1"/>
    <d v="1899-12-30T02:30:00"/>
    <x v="0"/>
    <n v="1"/>
    <d v="1899-12-30T00:00:00"/>
    <d v="1899-12-30T02:30:00"/>
    <x v="1"/>
    <x v="6"/>
    <s v="4-17"/>
  </r>
  <r>
    <s v="S17402"/>
    <n v="155"/>
    <x v="0"/>
    <s v="CAMBIO DE KING PIN PLATO CHINO"/>
    <s v="TORNAMEZA"/>
    <d v="1899-12-30T10:30:00"/>
    <d v="1899-12-30T14:50:00"/>
    <d v="2021-04-28T00:00:00"/>
    <x v="25"/>
    <d v="2021-04-28T00:00:00"/>
    <d v="2021-04-28T00:00:00"/>
    <d v="1899-12-30T17:30:00"/>
    <d v="1899-12-30T18:00:00"/>
    <s v="LUIS UTRIA"/>
    <s v="GABRIEL JIMENEZ"/>
    <x v="1"/>
    <s v="MECANICA DE PATIO"/>
    <s v="EXTERNO"/>
    <x v="1"/>
    <n v="0"/>
    <n v="1"/>
    <d v="1899-12-30T04:20:00"/>
    <x v="49"/>
    <n v="1"/>
    <d v="1899-12-30T00:00:00"/>
    <d v="1899-12-30T04:20:00"/>
    <x v="1"/>
    <x v="6"/>
    <s v="4-17"/>
  </r>
  <r>
    <s v="UYV097"/>
    <n v="156"/>
    <x v="1"/>
    <s v="DESVARE EN PATIO ALTERNO, DESMONTO ALTERNADOR, CAMBIO DE PLUMILLA LIMPIABRISAS, MTTO A BATERIAS , DESARME DE ALTERNADOR "/>
    <s v="MOTOR"/>
    <d v="1899-12-30T08:30:00"/>
    <d v="1899-12-30T11:00:00"/>
    <d v="2021-04-28T00:00:00"/>
    <x v="25"/>
    <d v="2021-04-28T00:00:00"/>
    <d v="2021-04-28T00:00:00"/>
    <d v="1899-12-30T08:30:00"/>
    <d v="1899-12-30T11:00:00"/>
    <s v="EDWIN NARANJO"/>
    <s v="CARLOS ROA"/>
    <x v="0"/>
    <s v="ELECTRICO"/>
    <s v=" EXTERNO"/>
    <x v="3"/>
    <n v="0"/>
    <n v="1"/>
    <d v="1899-12-30T02:30:00"/>
    <x v="0"/>
    <n v="1"/>
    <d v="1899-12-30T00:00:00"/>
    <d v="1899-12-30T02:30:00"/>
    <x v="1"/>
    <x v="6"/>
    <s v="4-17"/>
  </r>
  <r>
    <s v="UYV097"/>
    <n v="156"/>
    <x v="1"/>
    <s v="INSPECCION DE 5TA RUEDA, "/>
    <s v="QUINTA RUEDA"/>
    <d v="1899-12-30T08:30:00"/>
    <d v="1899-12-30T11:00:00"/>
    <d v="2021-04-28T00:00:00"/>
    <x v="6"/>
    <d v="2021-04-29T00:00:00"/>
    <d v="2021-04-29T00:00:00"/>
    <d v="1899-12-30T16:40:00"/>
    <d v="1899-12-30T17:00:00"/>
    <s v="LUIS UTRIA              CESAR ESCORCIA"/>
    <s v="CARLOS ROA"/>
    <x v="0"/>
    <s v="MECANICA DE PATIO"/>
    <s v="EXTERNO"/>
    <x v="3"/>
    <n v="-44314"/>
    <n v="1"/>
    <d v="1899-12-30T13:00:00"/>
    <x v="115"/>
    <n v="1"/>
    <d v="1899-12-30T00:00:00"/>
    <d v="1899-12-30T18:30:00"/>
    <x v="3"/>
    <x v="3"/>
    <s v="1-52"/>
  </r>
  <r>
    <s v="UYV097"/>
    <n v="156"/>
    <x v="0"/>
    <s v="MONTAJE ALTERNADOR "/>
    <s v="MOTOR"/>
    <d v="1899-12-30T08:30:00"/>
    <d v="1899-12-30T11:00:00"/>
    <d v="2021-04-28T00:00:00"/>
    <x v="6"/>
    <d v="2021-04-29T00:00:00"/>
    <d v="2021-04-29T00:00:00"/>
    <d v="1899-12-30T16:40:00"/>
    <d v="1899-12-30T17:30:00"/>
    <s v="EDWIN NARANJO"/>
    <s v="CARLOS ROA"/>
    <x v="0"/>
    <s v="ELECTRICO"/>
    <s v="INTERNO"/>
    <x v="3"/>
    <n v="-44314"/>
    <n v="1"/>
    <d v="1899-12-30T13:00:00"/>
    <x v="115"/>
    <n v="1"/>
    <d v="1899-12-30T00:00:00"/>
    <d v="1899-12-30T18:30:00"/>
    <x v="3"/>
    <x v="3"/>
    <s v="1-52"/>
  </r>
  <r>
    <s v="SJK640"/>
    <n v="157"/>
    <x v="0"/>
    <s v="DESVARE EN PATIO ALTERNO, CAMBIO DE SOLENOIDE"/>
    <s v="MOTOR"/>
    <d v="1899-12-30T08:00:00"/>
    <d v="1899-12-30T11:00:00"/>
    <d v="2021-04-28T00:00:00"/>
    <x v="25"/>
    <d v="2021-04-28T00:00:00"/>
    <d v="2021-04-28T00:00:00"/>
    <d v="1899-12-30T08:00:00"/>
    <d v="1899-12-30T11:00:00"/>
    <s v="WILSON DURAN "/>
    <s v="EDWIN AGUILAR "/>
    <x v="0"/>
    <s v="MOTOR"/>
    <s v="INTERNO"/>
    <x v="2"/>
    <n v="0"/>
    <n v="1"/>
    <d v="1899-12-30T03:00:00"/>
    <x v="3"/>
    <n v="1"/>
    <d v="1899-12-30T00:00:00"/>
    <d v="1899-12-30T03:00:00"/>
    <x v="1"/>
    <x v="6"/>
    <s v="4-17"/>
  </r>
  <r>
    <s v="TDL769"/>
    <n v="158"/>
    <x v="1"/>
    <s v="INSPECCION DE 5TA RUEDA"/>
    <s v="QUINTA RUEDA"/>
    <d v="1899-12-30T10:15:00"/>
    <d v="1899-12-30T17:45:00"/>
    <d v="2021-04-28T00:00:00"/>
    <x v="27"/>
    <d v="2021-04-28T00:00:00"/>
    <d v="2021-04-28T00:00:00"/>
    <d v="1899-12-30T11:13:00"/>
    <d v="1899-12-30T11:40:00"/>
    <s v="LUIS UTRIA                        CESAR ESCORCIA          "/>
    <s v="OSCAR SALAS"/>
    <x v="0"/>
    <s v="MECANICA DE PATIO        "/>
    <s v="EXTERNO"/>
    <x v="1"/>
    <n v="1"/>
    <n v="1"/>
    <d v="1899-12-30T14:00:58"/>
    <x v="116"/>
    <n v="0"/>
    <d v="1899-12-30T03:15:00"/>
    <d v="1899-12-30T22:45:58"/>
    <x v="1"/>
    <x v="6"/>
    <s v="4-17"/>
  </r>
  <r>
    <s v="TDL769"/>
    <n v="158"/>
    <x v="1"/>
    <s v=" REVISION DE FRENO DE MOTOR"/>
    <s v="MOTOR"/>
    <d v="1899-12-30T10:15:00"/>
    <d v="1899-12-30T17:45:00"/>
    <d v="2021-04-28T00:00:00"/>
    <x v="27"/>
    <d v="2021-04-28T00:00:00"/>
    <d v="2021-04-28T00:00:00"/>
    <d v="1899-12-30T14:00:00"/>
    <d v="1899-12-30T16:10:00"/>
    <s v="WILSON DURAN"/>
    <s v="OSCAR SALAS"/>
    <x v="0"/>
    <s v=" MOTORES"/>
    <s v="EXTERNO"/>
    <x v="1"/>
    <n v="1"/>
    <n v="1"/>
    <d v="1899-12-30T14:00:58"/>
    <x v="116"/>
    <n v="0"/>
    <d v="1899-12-30T03:15:00"/>
    <d v="1899-12-30T22:45:58"/>
    <x v="1"/>
    <x v="6"/>
    <s v="4-17"/>
  </r>
  <r>
    <s v="TDL769"/>
    <n v="158"/>
    <x v="1"/>
    <s v="DESMONTE DE LA BOTELLA DE DIRECCION PARA CORREGIR FUGA  DE HIDRAULICO, CAMBIO DE BOMBONA DE AIRE DE SUSPENSION , "/>
    <s v="MOTOR"/>
    <d v="1899-12-30T10:15:00"/>
    <d v="1899-12-30T17:45:00"/>
    <d v="2021-04-28T00:00:00"/>
    <x v="27"/>
    <d v="2021-04-29T00:00:00"/>
    <d v="2021-04-29T00:00:00"/>
    <d v="1899-12-30T08:30:00"/>
    <d v="1899-12-30T17:10:00"/>
    <s v="JOSE PAEZ            "/>
    <s v="OSCAR SALAS"/>
    <x v="0"/>
    <s v="  MOTORES"/>
    <s v="EXTERNO/ INTERNO"/>
    <x v="1"/>
    <n v="1"/>
    <n v="1"/>
    <d v="1899-12-30T14:00:58"/>
    <x v="116"/>
    <n v="0"/>
    <d v="1899-12-30T03:15:00"/>
    <d v="1899-12-30T22:45:58"/>
    <x v="1"/>
    <x v="6"/>
    <s v="4-17"/>
  </r>
  <r>
    <s v="TDL769"/>
    <n v="158"/>
    <x v="0"/>
    <s v="ENGRASE "/>
    <s v="GRASERA"/>
    <d v="1899-12-30T10:15:00"/>
    <d v="1899-12-30T17:45:00"/>
    <d v="2021-04-28T00:00:00"/>
    <x v="27"/>
    <d v="2021-04-29T00:00:00"/>
    <d v="2021-04-29T00:00:00"/>
    <d v="1899-12-30T17:35:00"/>
    <d v="1899-12-30T17:45:00"/>
    <s v="ARGEMIRO ARAQUE"/>
    <s v="OSCAR SALAS"/>
    <x v="0"/>
    <s v="MECANICA DE PATIO        "/>
    <s v="EXTERNO/ INTERNO"/>
    <x v="1"/>
    <n v="1"/>
    <n v="1"/>
    <d v="1899-12-30T14:00:58"/>
    <x v="116"/>
    <n v="0"/>
    <d v="1899-12-30T03:15:00"/>
    <d v="1899-12-30T22:45:58"/>
    <x v="1"/>
    <x v="6"/>
    <s v="4-17"/>
  </r>
  <r>
    <s v="TDL768"/>
    <n v="159"/>
    <x v="1"/>
    <s v="INSPECCION DE 5TA RUEDA, CAMBIO DE BUJES "/>
    <s v="QUINTA RUEDA"/>
    <d v="1899-12-30T11:10:00"/>
    <d v="1899-12-30T18:00:00"/>
    <d v="2021-04-28T00:00:00"/>
    <x v="26"/>
    <d v="2021-04-28T00:00:00"/>
    <d v="2021-04-28T00:00:00"/>
    <d v="1899-12-30T11:53:00"/>
    <d v="1899-12-30T15:51:00"/>
    <s v="LUIS UTRIA                        CESAR ESCORCIA    "/>
    <s v="JUAN CORREA"/>
    <x v="1"/>
    <s v="MECANICA DE PATIO        "/>
    <s v="INTERNO"/>
    <x v="1"/>
    <n v="2"/>
    <n v="1"/>
    <d v="1899-12-30T23:50:23"/>
    <x v="117"/>
    <n v="0"/>
    <d v="1899-12-30T03:00:00"/>
    <d v="1899-12-31T14:49:31"/>
    <x v="1"/>
    <x v="6"/>
    <s v="4-17"/>
  </r>
  <r>
    <s v="TDL768"/>
    <n v="159"/>
    <x v="1"/>
    <s v="CALIBRACION DE FRENO DE MOTOR"/>
    <s v="MOTOR"/>
    <d v="1899-12-30T11:10:00"/>
    <d v="1899-12-30T18:00:00"/>
    <d v="2021-04-28T00:00:00"/>
    <x v="26"/>
    <d v="2021-04-28T00:00:00"/>
    <d v="2021-04-28T00:00:00"/>
    <d v="1899-12-30T07:30:00"/>
    <d v="1899-12-30T09:30:00"/>
    <s v="WILSON DURAN"/>
    <s v="JUAN CORREA"/>
    <x v="1"/>
    <s v="MECANICA DE PATIO        "/>
    <s v="INTERNO"/>
    <x v="1"/>
    <n v="2"/>
    <n v="1"/>
    <d v="1899-12-30T23:50:23"/>
    <x v="117"/>
    <n v="0"/>
    <d v="1899-12-30T03:00:00"/>
    <d v="1899-12-31T14:49:31"/>
    <x v="1"/>
    <x v="6"/>
    <s v="4-17"/>
  </r>
  <r>
    <s v="TDL768"/>
    <n v="159"/>
    <x v="1"/>
    <s v="CAMBIAR UNA MANGUERA Y ORGANIZAR LAS MANGUERAS DE ADMISION"/>
    <s v="MOTOR"/>
    <d v="1899-12-30T11:10:00"/>
    <d v="1899-12-30T18:00:00"/>
    <d v="2021-04-28T00:00:00"/>
    <x v="26"/>
    <d v="2021-04-29T00:00:00"/>
    <d v="2021-04-29T00:00:00"/>
    <d v="1899-12-30T07:30:00"/>
    <d v="1899-12-30T10:45:00"/>
    <s v="WILSON DURAN"/>
    <s v="JUAN CORREA"/>
    <x v="1"/>
    <s v="MECANICA DE PATIO        "/>
    <s v="INTERNO"/>
    <x v="1"/>
    <n v="2"/>
    <n v="1"/>
    <d v="1899-12-30T23:50:23"/>
    <x v="117"/>
    <n v="0"/>
    <d v="1899-12-30T03:00:00"/>
    <d v="1899-12-31T14:49:31"/>
    <x v="1"/>
    <x v="6"/>
    <s v="4-17"/>
  </r>
  <r>
    <s v="TDL768"/>
    <n v="159"/>
    <x v="0"/>
    <s v="INSTALACION MANGUERA LIMPIAR CABINA"/>
    <s v="CABINA"/>
    <d v="1899-12-30T11:10:00"/>
    <d v="1899-12-30T18:00:00"/>
    <d v="2021-04-28T00:00:00"/>
    <x v="26"/>
    <d v="2021-04-30T00:00:00"/>
    <d v="2021-04-30T00:00:00"/>
    <d v="1899-12-30T10:30:00"/>
    <d v="1899-12-30T11:15:00"/>
    <s v="DEIWIS PIMIENTA"/>
    <s v="JUAN CORREA"/>
    <x v="1"/>
    <s v="MECANICA DE PATIO        "/>
    <s v="INTERNO"/>
    <x v="1"/>
    <n v="2"/>
    <n v="1"/>
    <d v="1899-12-30T23:50:23"/>
    <x v="117"/>
    <n v="0"/>
    <d v="1899-12-30T03:00:00"/>
    <d v="1899-12-31T14:49:31"/>
    <x v="1"/>
    <x v="6"/>
    <s v="4-17"/>
  </r>
  <r>
    <s v="UQS518"/>
    <n v="160"/>
    <x v="1"/>
    <s v="CAMBIO DE ACEITE Y FILTRACION DE MOTOR, "/>
    <s v="MOTOR"/>
    <d v="1899-12-30T11:25:00"/>
    <d v="1899-12-30T17:14:00"/>
    <d v="2021-04-28T00:00:00"/>
    <x v="27"/>
    <d v="2021-04-28T00:00:00"/>
    <d v="2021-04-28T00:00:00"/>
    <d v="1899-12-30T14:00:00"/>
    <d v="1899-12-30T16:36:00"/>
    <s v=" ARGEMIRO ARAQUE "/>
    <s v="LARRINZON CORREA"/>
    <x v="1"/>
    <s v="MECANICA DE PATIO        "/>
    <s v="EXTERNO"/>
    <x v="3"/>
    <n v="1"/>
    <n v="1"/>
    <d v="1899-12-30T12:19:58"/>
    <x v="118"/>
    <n v="0"/>
    <d v="1899-12-30T03:46:00"/>
    <d v="1899-12-30T21:35:58"/>
    <x v="1"/>
    <x v="6"/>
    <s v="4-17"/>
  </r>
  <r>
    <s v="UQS518"/>
    <n v="160"/>
    <x v="1"/>
    <s v="INSPECCION DE 5TA RUEDA "/>
    <s v="QUINTA RUEDA"/>
    <d v="1899-12-30T11:25:00"/>
    <d v="1899-12-30T17:14:00"/>
    <d v="2021-04-28T00:00:00"/>
    <x v="27"/>
    <d v="2021-04-28T00:00:00"/>
    <d v="2021-04-28T00:00:00"/>
    <d v="1899-12-30T17:00:00"/>
    <d v="1899-12-30T17:30:00"/>
    <s v="LUIS UTRIA                        CESAR ESCORCIA "/>
    <s v="LARRINZON CORREA"/>
    <x v="1"/>
    <s v="QUINTA RUEDA"/>
    <s v="EXTERNO"/>
    <x v="3"/>
    <n v="1"/>
    <n v="1"/>
    <d v="1899-12-30T12:19:58"/>
    <x v="118"/>
    <n v="0"/>
    <d v="1899-12-30T03:46:00"/>
    <d v="1899-12-30T21:35:58"/>
    <x v="1"/>
    <x v="6"/>
    <s v="4-17"/>
  </r>
  <r>
    <s v="UQS518"/>
    <n v="160"/>
    <x v="1"/>
    <s v="CAMBIO DE KIT DE CIERRE DE 5TA RUEDA  , "/>
    <s v="QUINTA RUEDA"/>
    <d v="1899-12-30T11:25:00"/>
    <d v="1899-12-30T17:14:00"/>
    <d v="2021-04-28T00:00:00"/>
    <x v="27"/>
    <d v="2021-04-29T00:00:00"/>
    <d v="2021-04-29T00:00:00"/>
    <d v="1899-12-30T08:00:00"/>
    <d v="1899-12-30T09:20:00"/>
    <s v="  CESAR ESCORCIA                   "/>
    <s v="LARRINZON CORREA"/>
    <x v="1"/>
    <s v="MECANICA DE PATIO        "/>
    <s v="EXTERNO"/>
    <x v="3"/>
    <n v="1"/>
    <n v="1"/>
    <d v="1899-12-30T12:19:58"/>
    <x v="118"/>
    <n v="0"/>
    <d v="1899-12-30T03:46:00"/>
    <d v="1899-12-30T21:35:58"/>
    <x v="1"/>
    <x v="6"/>
    <s v="4-17"/>
  </r>
  <r>
    <s v="UQS518"/>
    <n v="160"/>
    <x v="1"/>
    <s v="POLICHADO Y BRILLAR VEHICULO,"/>
    <s v="CABINA"/>
    <d v="1899-12-30T11:25:00"/>
    <d v="1899-12-30T17:14:00"/>
    <d v="2021-04-28T00:00:00"/>
    <x v="27"/>
    <d v="2021-04-29T00:00:00"/>
    <d v="2021-04-29T00:00:00"/>
    <d v="1899-12-30T07:30:00"/>
    <d v="1899-12-30T10:45:00"/>
    <s v="WILSON OROZCO "/>
    <s v="LARRINZON CORREA"/>
    <x v="1"/>
    <s v="LATONERIA Y PINTURA "/>
    <s v="EXTERNO"/>
    <x v="3"/>
    <n v="1"/>
    <n v="1"/>
    <d v="1899-12-30T12:19:58"/>
    <x v="118"/>
    <n v="0"/>
    <d v="1899-12-30T03:46:00"/>
    <d v="1899-12-30T21:35:58"/>
    <x v="1"/>
    <x v="6"/>
    <s v="4-17"/>
  </r>
  <r>
    <s v="UQS518"/>
    <n v="160"/>
    <x v="1"/>
    <s v="CAMBIO DE RACHE 10 ESTRIAS LADO IZQUIERDO PRIMER TROQUE, CAMBIO DE 2 FLEXIBLES DEL EXHOSTO"/>
    <s v="CABINA"/>
    <d v="1899-12-30T11:25:00"/>
    <d v="1899-12-30T17:14:00"/>
    <d v="2021-04-28T00:00:00"/>
    <x v="27"/>
    <d v="2021-04-29T00:00:00"/>
    <d v="2021-04-29T00:00:00"/>
    <d v="1899-12-30T10:41:00"/>
    <d v="1899-12-30T16:00:00"/>
    <s v="ARGEMIRO ARAQUE"/>
    <s v="LARRINZON CORREA"/>
    <x v="1"/>
    <s v="MECANICA DE PATIO    "/>
    <s v="EXTERNO"/>
    <x v="3"/>
    <n v="1"/>
    <n v="1"/>
    <d v="1899-12-30T12:19:58"/>
    <x v="118"/>
    <n v="0"/>
    <d v="1899-12-30T03:46:00"/>
    <d v="1899-12-30T21:35:58"/>
    <x v="1"/>
    <x v="6"/>
    <s v="4-17"/>
  </r>
  <r>
    <s v="UQS518"/>
    <n v="160"/>
    <x v="0"/>
    <s v="CAMBIO DE LLAVE DE PASO EN MANGUERA DE COMBUSTIBLE "/>
    <s v="CABINA"/>
    <d v="1899-12-30T11:25:00"/>
    <d v="1899-12-30T17:14:00"/>
    <d v="2021-04-28T00:00:00"/>
    <x v="27"/>
    <d v="2021-04-29T00:00:00"/>
    <d v="2021-04-29T00:00:00"/>
    <d v="1899-12-30T15:20:00"/>
    <d v="1899-12-30T17:14:00"/>
    <s v="JOSE DIAZ"/>
    <s v="LARRINZON CORREA"/>
    <x v="1"/>
    <s v="MECANICA DE PATIO    "/>
    <s v="EXTERNO"/>
    <x v="3"/>
    <n v="1"/>
    <n v="1"/>
    <d v="1899-12-30T12:19:58"/>
    <x v="118"/>
    <n v="0"/>
    <d v="1899-12-30T03:46:00"/>
    <d v="1899-12-30T21:35:58"/>
    <x v="1"/>
    <x v="6"/>
    <s v="4-17"/>
  </r>
  <r>
    <s v="TFU074"/>
    <n v="161"/>
    <x v="1"/>
    <s v="INSPECCION DE 5TA RUEDA, AJUSTE DESCULIZABLE POR LAINAS"/>
    <s v="QUINTA RUEDA"/>
    <d v="1899-12-30T14:10:00"/>
    <d v="1899-12-30T17:15:00"/>
    <d v="2021-04-28T00:00:00"/>
    <x v="26"/>
    <d v="2021-04-29T00:00:00"/>
    <d v="2021-04-29T00:00:00"/>
    <d v="1899-12-30T16:10:00"/>
    <d v="1899-12-30T17:15:00"/>
    <s v="LUIS UTRIA_x000a_CESAR ESCORCIA"/>
    <s v="JESUS MORA"/>
    <x v="1"/>
    <s v="QUINTA RUEDA"/>
    <s v="EXTERNO"/>
    <x v="1"/>
    <n v="2"/>
    <n v="1"/>
    <d v="1899-12-30T20:05:23"/>
    <x v="119"/>
    <n v="0"/>
    <d v="1899-12-30T03:45:00"/>
    <d v="1899-12-31T11:49:31"/>
    <x v="1"/>
    <x v="6"/>
    <s v="4-17"/>
  </r>
  <r>
    <s v="TFU074"/>
    <n v="161"/>
    <x v="1"/>
    <s v="CORRECCION DE FUGAS DE AIRE DEBAJO DE CABINA "/>
    <s v="CABINA"/>
    <d v="1899-12-30T14:10:00"/>
    <d v="1899-12-30T15:15:00"/>
    <d v="2021-04-28T00:00:00"/>
    <x v="26"/>
    <d v="2021-04-29T00:00:00"/>
    <d v="2021-04-29T00:00:00"/>
    <d v="1899-12-30T09:45:00"/>
    <d v="1899-12-30T11:00:00"/>
    <s v="DEIWIS PIMIENTA."/>
    <s v="JESUS MORA"/>
    <x v="1"/>
    <s v="AIRE "/>
    <s v="EXTERNO"/>
    <x v="1"/>
    <n v="2"/>
    <n v="1"/>
    <d v="1899-12-30T18:05:23"/>
    <x v="120"/>
    <n v="1"/>
    <d v="1899-12-30T00:00:00"/>
    <d v="1899-12-31T06:04:31"/>
    <x v="1"/>
    <x v="6"/>
    <s v="4-17"/>
  </r>
  <r>
    <s v="TFU074"/>
    <n v="161"/>
    <x v="1"/>
    <s v="CAMBIO DE FLAUTA TRASERA Y CALIBRACION DE MOTOR"/>
    <s v="MOTOR"/>
    <d v="1899-12-30T14:10:00"/>
    <d v="1899-12-30T11:00:00"/>
    <d v="2021-04-28T00:00:00"/>
    <x v="26"/>
    <d v="2021-04-30T00:00:00"/>
    <d v="2021-04-30T00:00:00"/>
    <d v="1899-12-30T14:40:00"/>
    <d v="1899-12-30T15:00:00"/>
    <s v="WILSON DURAN"/>
    <s v="JESUS MORA"/>
    <x v="1"/>
    <m/>
    <m/>
    <x v="1"/>
    <n v="2"/>
    <n v="1"/>
    <d v="1899-12-30T13:50:23"/>
    <x v="121"/>
    <n v="1"/>
    <d v="1899-12-30T00:00:00"/>
    <d v="1899-12-31T01:49:31"/>
    <x v="1"/>
    <x v="6"/>
    <s v="4-17"/>
  </r>
  <r>
    <s v="TFU074"/>
    <n v="161"/>
    <x v="1"/>
    <s v="ENGRASE"/>
    <s v="GRASERA"/>
    <d v="1899-12-30T14:10:00"/>
    <d v="1899-12-30T15:00:00"/>
    <d v="2021-04-28T00:00:00"/>
    <x v="26"/>
    <d v="2021-04-30T00:00:00"/>
    <d v="2021-04-30T00:00:00"/>
    <d v="1899-12-30T15:30:00"/>
    <d v="1899-12-30T15:50:00"/>
    <s v="ARGEMIRO"/>
    <s v="JESUS MORA"/>
    <x v="1"/>
    <m/>
    <m/>
    <x v="1"/>
    <n v="2"/>
    <n v="1"/>
    <d v="1899-12-30T17:50:23"/>
    <x v="122"/>
    <n v="1"/>
    <d v="1899-12-30T00:00:00"/>
    <d v="1899-12-31T05:49:31"/>
    <x v="1"/>
    <x v="6"/>
    <s v="4-17"/>
  </r>
  <r>
    <s v="S26290"/>
    <n v="161"/>
    <x v="0"/>
    <s v="ABRIR HUECOS DEL BOLSILLO DE LA COMPUERTA"/>
    <s v="COMPUERTA"/>
    <d v="1899-12-30T15:30:00"/>
    <d v="1899-12-30T15:50:00"/>
    <d v="2021-04-30T00:00:00"/>
    <x v="26"/>
    <d v="2021-04-30T00:00:00"/>
    <d v="2021-04-30T00:00:00"/>
    <d v="1899-12-30T15:30:00"/>
    <d v="1899-12-30T15:50:00"/>
    <s v="DAIRO RODRIGUEZ"/>
    <s v="JESUS MORA"/>
    <x v="1"/>
    <m/>
    <m/>
    <x v="1"/>
    <n v="0"/>
    <n v="1"/>
    <d v="1899-12-30T00:20:00"/>
    <x v="15"/>
    <n v="1"/>
    <d v="1899-12-30T00:00:00"/>
    <d v="1899-12-30T00:20:00"/>
    <x v="1"/>
    <x v="6"/>
    <s v="4-17"/>
  </r>
  <r>
    <s v="TFU075"/>
    <n v="162"/>
    <x v="0"/>
    <s v="INSPECCION DE 5TA RUEDA"/>
    <s v="QUINTA RUEDA"/>
    <d v="1899-12-30T14:00:00"/>
    <d v="1899-12-30T15:30:00"/>
    <d v="2021-04-28T00:00:00"/>
    <x v="25"/>
    <d v="2021-04-28T00:00:00"/>
    <d v="2021-04-28T00:00:00"/>
    <d v="1899-12-30T14:00:00"/>
    <d v="1899-12-30T15:03:00"/>
    <s v="LUIS UTRIA"/>
    <s v="SERGIO MEJIA"/>
    <x v="1"/>
    <s v="MECANICA DE PATIO "/>
    <s v="EXTERNO "/>
    <x v="1"/>
    <n v="0"/>
    <n v="1"/>
    <d v="1899-12-30T01:30:00"/>
    <x v="6"/>
    <n v="1"/>
    <d v="1899-12-30T00:00:00"/>
    <d v="1899-12-30T01:30:00"/>
    <x v="1"/>
    <x v="6"/>
    <s v="4-17"/>
  </r>
  <r>
    <s v="TDL765"/>
    <n v="163"/>
    <x v="1"/>
    <s v="INSPECCION DE 5TA RUEDA"/>
    <s v="QUINTA RUEDA"/>
    <d v="1899-12-30T15:00:00"/>
    <d v="1899-12-30T11:40:00"/>
    <d v="2021-04-28T00:00:00"/>
    <x v="28"/>
    <d v="2021-04-28T00:00:00"/>
    <d v="2021-04-28T00:00:00"/>
    <d v="1899-12-30T15:55:00"/>
    <d v="1899-12-30T16:30:00"/>
    <s v="LUIS UTRIA_x000a_CESAR ESCORCIA"/>
    <s v="CARLOS RAMIREZ"/>
    <x v="1"/>
    <s v="QUINTA RUEDA"/>
    <s v="EXTERNA"/>
    <x v="1"/>
    <n v="7"/>
    <n v="1"/>
    <d v="1900-01-01T08:09:54"/>
    <x v="123"/>
    <n v="1"/>
    <d v="1899-12-30T00:00:00"/>
    <d v="1900-01-02T23:37:07"/>
    <x v="4"/>
    <x v="7"/>
    <s v="5-18"/>
  </r>
  <r>
    <s v="TDL765"/>
    <n v="163"/>
    <x v="1"/>
    <s v="CAMBIO DE AMORTIGUADORES TRASEROS, "/>
    <s v="SUSPENSION"/>
    <d v="1899-12-30T15:00:00"/>
    <d v="1899-12-30T11:40:00"/>
    <d v="2021-04-28T00:00:00"/>
    <x v="28"/>
    <d v="2021-04-29T00:00:00"/>
    <d v="2021-04-29T00:00:00"/>
    <d v="1899-12-30T09:45:00"/>
    <d v="1899-12-30T11:20:00"/>
    <s v="JOSE DIAZ   "/>
    <s v="CARLOS RAMIREZ"/>
    <x v="1"/>
    <s v="MECANICA DE PATIO   "/>
    <s v="EXTERNA"/>
    <x v="1"/>
    <n v="7"/>
    <n v="1"/>
    <d v="1900-01-01T08:09:54"/>
    <x v="123"/>
    <n v="1"/>
    <d v="1899-12-30T00:00:00"/>
    <d v="1900-01-02T23:37:07"/>
    <x v="4"/>
    <x v="7"/>
    <s v="5-18"/>
  </r>
  <r>
    <s v="TDL765"/>
    <n v="163"/>
    <x v="1"/>
    <s v="CAMBIO DE SILLA LADO DE PASAJERO POR UNA REMANUFACTURADA, "/>
    <s v="CABINA"/>
    <d v="1899-12-30T15:00:00"/>
    <d v="1899-12-30T11:40:00"/>
    <d v="2021-04-28T00:00:00"/>
    <x v="28"/>
    <d v="2021-04-29T00:00:00"/>
    <d v="2021-04-29T00:00:00"/>
    <d v="1899-12-30T10:45:00"/>
    <d v="1899-12-30T11:10:00"/>
    <s v="WILSON OROZCO    "/>
    <s v="CARLOS RAMIREZ"/>
    <x v="1"/>
    <s v="  LATONERIA Y PINTURA  "/>
    <s v="EXTERNA"/>
    <x v="1"/>
    <n v="7"/>
    <n v="1"/>
    <d v="1900-01-01T08:09:54"/>
    <x v="123"/>
    <n v="1"/>
    <d v="1899-12-30T00:00:00"/>
    <d v="1900-01-02T23:37:07"/>
    <x v="4"/>
    <x v="7"/>
    <s v="5-18"/>
  </r>
  <r>
    <s v="TDL765"/>
    <n v="163"/>
    <x v="1"/>
    <s v="CAMBIO DE RACORES EN VALVULAS DEL MAXIFRAX"/>
    <s v="CABINA"/>
    <d v="1899-12-30T15:00:00"/>
    <d v="1899-12-30T11:40:00"/>
    <d v="2021-04-28T00:00:00"/>
    <x v="28"/>
    <d v="2021-04-29T00:00:00"/>
    <d v="2021-04-29T00:00:00"/>
    <d v="1899-12-30T09:30:00"/>
    <d v="1899-12-30T12:00:00"/>
    <s v="DEIWIS PIMIENTA "/>
    <s v="CARLOS RAMIREZ"/>
    <x v="1"/>
    <s v="AIRE "/>
    <s v="EXTERNA"/>
    <x v="1"/>
    <n v="7"/>
    <n v="1"/>
    <d v="1900-01-01T08:09:54"/>
    <x v="123"/>
    <n v="1"/>
    <d v="1899-12-30T00:00:00"/>
    <d v="1900-01-02T23:37:07"/>
    <x v="4"/>
    <x v="7"/>
    <s v="5-18"/>
  </r>
  <r>
    <s v="TDL765"/>
    <n v="163"/>
    <x v="1"/>
    <s v="PRUEBA DE RUTA SE SACO MUESTRA DE ACEITE Y HAY QUE BAJAR LA CAJA"/>
    <s v="MOTOR"/>
    <d v="1899-12-30T15:00:00"/>
    <d v="1899-12-30T11:40:00"/>
    <d v="2021-04-28T00:00:00"/>
    <x v="28"/>
    <d v="2021-04-29T00:00:00"/>
    <d v="2021-04-29T00:00:00"/>
    <d v="1899-12-30T14:00:00"/>
    <d v="1899-12-30T14:30:00"/>
    <s v="JOSE DIAZ"/>
    <s v="CARLOS RAMIREZ"/>
    <x v="1"/>
    <s v="CAJAS Y TRANSMISIONES"/>
    <s v="INTERNO"/>
    <x v="1"/>
    <n v="7"/>
    <n v="1"/>
    <d v="1900-01-01T08:09:54"/>
    <x v="123"/>
    <n v="1"/>
    <d v="1899-12-30T00:00:00"/>
    <d v="1900-01-02T23:37:07"/>
    <x v="4"/>
    <x v="7"/>
    <s v="5-18"/>
  </r>
  <r>
    <s v="TDL765"/>
    <n v="163"/>
    <x v="1"/>
    <s v="DESMONTE DE CAPO PARA ENDEREZAR SOPORTE DE BISAGRA"/>
    <s v="CABINA"/>
    <d v="1899-12-30T15:00:00"/>
    <d v="1899-12-30T11:40:00"/>
    <d v="2021-04-28T00:00:00"/>
    <x v="28"/>
    <d v="2021-04-30T00:00:00"/>
    <d v="2021-04-30T00:00:00"/>
    <d v="1899-12-30T10:55:00"/>
    <d v="1899-12-30T16:20:00"/>
    <s v="DANIEL ROJAS"/>
    <s v="CARLOS RAMIREZ"/>
    <x v="1"/>
    <s v="LATONERIA Y PINTURA"/>
    <s v="EXTERNO"/>
    <x v="1"/>
    <n v="7"/>
    <n v="1"/>
    <d v="1900-01-01T08:09:54"/>
    <x v="123"/>
    <n v="1"/>
    <d v="1899-12-30T00:00:00"/>
    <d v="1900-01-02T23:37:07"/>
    <x v="4"/>
    <x v="7"/>
    <s v="5-18"/>
  </r>
  <r>
    <s v="TDL765"/>
    <n v="163"/>
    <x v="1"/>
    <s v="DESMONTE DE CAJA Y DESARME"/>
    <s v="MOTOR"/>
    <d v="1899-12-30T15:00:00"/>
    <d v="1899-12-30T11:40:00"/>
    <d v="2021-04-28T00:00:00"/>
    <x v="28"/>
    <d v="2021-04-30T00:00:00"/>
    <d v="2021-04-30T00:00:00"/>
    <d v="1899-12-30T07:30:00"/>
    <d v="1899-12-30T17:30:00"/>
    <s v="RODOLFO CASTAÑEDA"/>
    <s v="CARLOS RAMIREZ"/>
    <x v="1"/>
    <s v="CAJAS Y TRANSMISIONES"/>
    <s v="INTERNO"/>
    <x v="1"/>
    <n v="7"/>
    <n v="1"/>
    <d v="1900-01-01T08:09:54"/>
    <x v="123"/>
    <n v="1"/>
    <d v="1899-12-30T00:00:00"/>
    <d v="1900-01-02T23:37:07"/>
    <x v="4"/>
    <x v="7"/>
    <s v="5-18"/>
  </r>
  <r>
    <s v="TDL765"/>
    <n v="163"/>
    <x v="1"/>
    <s v="POLISHADA DE VEHICULO"/>
    <s v="CABINA"/>
    <d v="1899-12-30T15:00:00"/>
    <d v="1899-12-30T11:40:00"/>
    <d v="2021-04-28T00:00:00"/>
    <x v="28"/>
    <d v="2021-05-04T00:00:00"/>
    <d v="2021-05-04T00:00:00"/>
    <d v="1899-12-30T08:40:00"/>
    <d v="1899-12-30T12:00:00"/>
    <s v="DANIEL ROJAS"/>
    <s v="CARLOS RAMIREZ"/>
    <x v="1"/>
    <s v="LATONERIA Y PINTURA"/>
    <s v="EXTERNO"/>
    <x v="1"/>
    <n v="7"/>
    <n v="1"/>
    <d v="1900-01-01T08:09:54"/>
    <x v="123"/>
    <n v="1"/>
    <d v="1899-12-30T00:00:00"/>
    <d v="1900-01-02T23:37:07"/>
    <x v="4"/>
    <x v="7"/>
    <s v="5-18"/>
  </r>
  <r>
    <s v="TDL765"/>
    <n v="163"/>
    <x v="1"/>
    <s v="ARMADO DE CAJA, LAVADO DE PIEZAS"/>
    <s v="MOTOR"/>
    <d v="1899-12-30T15:00:00"/>
    <d v="1899-12-30T11:40:00"/>
    <d v="2021-04-28T00:00:00"/>
    <x v="28"/>
    <d v="2021-05-04T00:00:00"/>
    <d v="2021-05-04T00:00:00"/>
    <d v="1899-12-30T07:30:00"/>
    <d v="1899-12-30T17:30:00"/>
    <s v="JOSE DIAZ"/>
    <s v="CARLOS RAMIREZ"/>
    <x v="1"/>
    <s v="CAJAS Y TRANSMISIONES"/>
    <s v="INTERNO"/>
    <x v="1"/>
    <n v="7"/>
    <n v="1"/>
    <d v="1900-01-01T08:09:54"/>
    <x v="123"/>
    <n v="1"/>
    <d v="1899-12-30T00:00:00"/>
    <d v="1900-01-02T23:37:07"/>
    <x v="4"/>
    <x v="7"/>
    <s v="5-18"/>
  </r>
  <r>
    <s v="TDL765"/>
    <n v="163"/>
    <x v="1"/>
    <s v="MONTAJE DE CAJA"/>
    <s v="MOTOR"/>
    <d v="1899-12-30T15:00:00"/>
    <d v="1899-12-30T11:40:00"/>
    <d v="2021-04-28T00:00:00"/>
    <x v="28"/>
    <d v="2021-05-05T00:00:00"/>
    <d v="2021-05-05T00:00:00"/>
    <d v="1899-12-30T07:30:00"/>
    <d v="1899-12-30T09:00:00"/>
    <s v="JOSE DIAZ"/>
    <s v="CARLOS RAMIREZ"/>
    <x v="1"/>
    <s v="CAJAS Y TRANSMISIONES"/>
    <s v="INTERNO"/>
    <x v="1"/>
    <n v="7"/>
    <n v="1"/>
    <d v="1900-01-01T08:09:54"/>
    <x v="123"/>
    <n v="1"/>
    <d v="1899-12-30T00:00:00"/>
    <d v="1900-01-02T23:37:07"/>
    <x v="4"/>
    <x v="7"/>
    <s v="5-18"/>
  </r>
  <r>
    <s v="TDL765"/>
    <n v="163"/>
    <x v="1"/>
    <s v="REVISION FUGAS DE AIRE EN EL CABEZOTE"/>
    <s v="CABINA"/>
    <d v="1899-12-30T15:00:00"/>
    <d v="1899-12-30T11:40:00"/>
    <d v="2021-04-28T00:00:00"/>
    <x v="28"/>
    <d v="2021-05-05T00:00:00"/>
    <d v="2021-05-05T00:00:00"/>
    <d v="1899-12-30T09:50:00"/>
    <d v="1899-12-30T11:40:00"/>
    <s v="DEIWIS PIMIENTA"/>
    <s v="CARLOS RAMIREZ"/>
    <x v="1"/>
    <s v="AIRE"/>
    <s v="EXTERNO"/>
    <x v="1"/>
    <n v="7"/>
    <n v="1"/>
    <d v="1900-01-01T08:09:54"/>
    <x v="123"/>
    <n v="1"/>
    <d v="1899-12-30T00:00:00"/>
    <d v="1900-01-02T23:37:07"/>
    <x v="4"/>
    <x v="7"/>
    <s v="5-18"/>
  </r>
  <r>
    <s v="S26298"/>
    <n v="163"/>
    <x v="0"/>
    <s v="CORREGIR FUGAS DE AIRE, CAMBIO DE VALVULA CHILLONA"/>
    <s v="AIRE TANQUE"/>
    <d v="1899-12-30T15:00:00"/>
    <d v="1899-12-30T11:40:00"/>
    <d v="2021-04-28T00:00:00"/>
    <x v="28"/>
    <d v="2021-05-05T00:00:00"/>
    <d v="2021-05-05T00:00:00"/>
    <d v="1899-12-30T09:50:00"/>
    <d v="1899-12-30T11:40:00"/>
    <s v="DEIWIS PIMIENTA"/>
    <s v="CARLOS RAMIREZ"/>
    <x v="1"/>
    <s v="AIRE"/>
    <s v="EXTERNO"/>
    <x v="1"/>
    <n v="7"/>
    <n v="1"/>
    <m/>
    <x v="100"/>
    <n v="1"/>
    <d v="1899-12-30T00:00:00"/>
    <d v="1899-12-30T00:00:00"/>
    <x v="4"/>
    <x v="7"/>
    <s v="5-18"/>
  </r>
  <r>
    <s v="TFR851"/>
    <n v="164"/>
    <x v="1"/>
    <s v="COMPLETAR NIVEL DE HIDRAULICO,"/>
    <s v="MOTOR"/>
    <d v="1899-12-30T14:00:00"/>
    <d v="1899-12-30T16:10:00"/>
    <d v="2021-04-28T00:00:00"/>
    <x v="25"/>
    <d v="2021-04-28T00:00:00"/>
    <d v="2021-04-28T00:00:00"/>
    <d v="1899-12-30T16:36:00"/>
    <d v="1899-12-30T16:45:00"/>
    <s v="ARGEMIRO ARAQUE        "/>
    <s v="JOHNY SORACA"/>
    <x v="0"/>
    <s v="MECANICA DE PATIO "/>
    <s v="EXTERNO"/>
    <x v="5"/>
    <n v="0"/>
    <n v="1"/>
    <d v="1899-12-30T02:10:00"/>
    <x v="124"/>
    <n v="1"/>
    <d v="1899-12-30T00:00:00"/>
    <d v="1899-12-30T02:10:00"/>
    <x v="1"/>
    <x v="6"/>
    <s v="4-17"/>
  </r>
  <r>
    <s v="TFR851"/>
    <n v="164"/>
    <x v="0"/>
    <s v=" GRADUACION DE FRENOS"/>
    <s v="RUEDAS"/>
    <d v="1899-12-30T14:00:00"/>
    <d v="1899-12-30T16:10:00"/>
    <d v="2021-04-28T00:00:00"/>
    <x v="25"/>
    <d v="2021-04-28T00:00:00"/>
    <d v="2021-04-28T00:00:00"/>
    <d v="1899-12-30T14:00:00"/>
    <d v="1899-12-30T16:10:00"/>
    <s v="DEIWIS OIMIENTA"/>
    <s v="JOHNY SORACA"/>
    <x v="0"/>
    <s v="MECANICA DE PATIO "/>
    <s v="EXTERNO"/>
    <x v="5"/>
    <n v="0"/>
    <n v="1"/>
    <d v="1899-12-30T02:10:00"/>
    <x v="124"/>
    <n v="1"/>
    <d v="1899-12-30T00:00:00"/>
    <d v="1899-12-30T02:10:00"/>
    <x v="1"/>
    <x v="6"/>
    <s v="4-17"/>
  </r>
  <r>
    <s v="TFQ994"/>
    <n v="165"/>
    <x v="1"/>
    <s v="CAMBIO DE ACEITE Y FILTRACION DE MOTOR, CAMBIO DE FILTRO DE AGUA Y DE AIRE DE MOTOR, ENGRASE "/>
    <s v="MOTOR"/>
    <d v="1899-12-30T07:00:00"/>
    <d v="1899-12-30T17:00:00"/>
    <d v="2021-04-29T00:00:00"/>
    <x v="27"/>
    <d v="2021-04-29T00:00:00"/>
    <d v="2021-04-29T00:00:00"/>
    <d v="1899-12-30T08:55:00"/>
    <d v="1899-12-30T10:40:00"/>
    <s v="ARGEMIRO ARAQUE    "/>
    <s v="LUIS DIAZ"/>
    <x v="1"/>
    <s v="MECANICA DE PATIO "/>
    <s v="EXTERNA "/>
    <x v="1"/>
    <n v="0"/>
    <n v="1"/>
    <d v="1899-12-30T08:00:29"/>
    <x v="125"/>
    <n v="0"/>
    <d v="1899-12-30T04:00:00"/>
    <d v="1899-12-30T13:00:00"/>
    <x v="1"/>
    <x v="6"/>
    <s v="4-17"/>
  </r>
  <r>
    <s v="TFQ994"/>
    <n v="165"/>
    <x v="1"/>
    <s v="INSPECCION DE QUINTA RUEDA"/>
    <s v="QUINTA RUEDA"/>
    <d v="1899-12-30T07:00:00"/>
    <d v="1899-12-30T17:00:00"/>
    <d v="2021-04-29T00:00:00"/>
    <x v="27"/>
    <d v="2021-04-29T00:00:00"/>
    <d v="2021-04-29T00:00:00"/>
    <d v="1899-12-30T09:00:00"/>
    <d v="1899-12-30T09:40:00"/>
    <s v="LUIS UTRIA_x000a_CESAR ESCORCIA"/>
    <s v="LUIS DIAZ"/>
    <x v="1"/>
    <s v="MECANICA DE PATIO "/>
    <s v="EXTERNA "/>
    <x v="1"/>
    <n v="0"/>
    <n v="1"/>
    <d v="1899-12-30T08:00:29"/>
    <x v="125"/>
    <n v="0"/>
    <d v="1899-12-30T04:00:00"/>
    <d v="1899-12-30T13:00:00"/>
    <x v="1"/>
    <x v="6"/>
    <s v="4-17"/>
  </r>
  <r>
    <s v="TFQ994"/>
    <n v="165"/>
    <x v="1"/>
    <s v="REVISION Y MANTENIMIENTO DE AIRE ACONDICIONADO"/>
    <s v="REFRIGERACION"/>
    <d v="1899-12-30T07:00:00"/>
    <d v="1899-12-30T17:00:00"/>
    <d v="2021-04-29T00:00:00"/>
    <x v="27"/>
    <d v="2021-04-29T00:00:00"/>
    <d v="2021-04-29T00:00:00"/>
    <d v="1899-12-30T14:00:00"/>
    <d v="1899-12-30T17:00:00"/>
    <s v="MARCELINO"/>
    <s v="LUIS DIAZ"/>
    <x v="1"/>
    <s v="AIRE ACONDICIONADO"/>
    <s v="EXTERNA "/>
    <x v="1"/>
    <n v="0"/>
    <n v="1"/>
    <d v="1899-12-30T08:00:29"/>
    <x v="125"/>
    <n v="0"/>
    <d v="1899-12-30T04:00:00"/>
    <d v="1899-12-30T13:00:00"/>
    <x v="1"/>
    <x v="6"/>
    <s v="4-17"/>
  </r>
  <r>
    <s v="S26295"/>
    <n v="165"/>
    <x v="1"/>
    <s v="CAMBIO DE BANDAS POSICION 1,2,3,4, DESMONTE Y MONTA JE DE LLANTAS, GRADUACION DEL TRAILER"/>
    <s v="RUEDAS"/>
    <d v="1899-12-30T07:00:00"/>
    <d v="1899-12-30T12:00:00"/>
    <d v="2021-04-29T00:00:00"/>
    <x v="27"/>
    <d v="2021-04-29T00:00:00"/>
    <d v="2021-04-29T00:00:00"/>
    <d v="1899-12-30T08:30:00"/>
    <d v="1899-12-30T10:30:00"/>
    <s v="NELFO CALDERA "/>
    <s v="LUIS DIAZ"/>
    <x v="1"/>
    <s v="MECANICA DE PATIO "/>
    <s v="EXTERNA "/>
    <x v="1"/>
    <n v="0"/>
    <n v="1"/>
    <d v="1899-12-30T03:00:29"/>
    <x v="13"/>
    <n v="1"/>
    <d v="1899-12-30T00:00:00"/>
    <d v="1899-12-30T04:00:00"/>
    <x v="1"/>
    <x v="6"/>
    <s v="4-17"/>
  </r>
  <r>
    <s v="S26295"/>
    <n v="165"/>
    <x v="0"/>
    <s v="REVISION MANGUERAS DE AIRE"/>
    <s v="AIRE TRAILER"/>
    <d v="1899-12-30T07:00:00"/>
    <d v="1899-12-30T12:00:00"/>
    <d v="2021-04-29T00:00:00"/>
    <x v="27"/>
    <d v="2021-04-29T00:00:00"/>
    <d v="2021-04-29T00:00:00"/>
    <d v="1899-12-30T11:25:00"/>
    <d v="1899-12-30T12:00:00"/>
    <s v="DEIWIS PIMIENTA"/>
    <s v="LUIS DIAZ"/>
    <x v="1"/>
    <m/>
    <m/>
    <x v="6"/>
    <n v="0"/>
    <n v="1"/>
    <d v="1899-12-30T03:00:29"/>
    <x v="13"/>
    <n v="1"/>
    <d v="1899-12-30T00:00:00"/>
    <d v="1899-12-30T04:00:00"/>
    <x v="1"/>
    <x v="6"/>
    <s v="4-17"/>
  </r>
  <r>
    <s v="SJK640"/>
    <n v="166"/>
    <x v="1"/>
    <s v="REPARACION PARTE FRONTAL DEL VEHICULO POR GOLPE"/>
    <s v="CABINA"/>
    <d v="1899-12-30T16:30:00"/>
    <d v="1899-12-30T12:00:00"/>
    <d v="2021-04-29T00:00:00"/>
    <x v="26"/>
    <d v="2021-04-29T00:00:00"/>
    <d v="2021-04-30T00:00:00"/>
    <d v="1899-12-30T16:30:00"/>
    <d v="1899-12-30T10:30:00"/>
    <s v="DANIEL ROJAS"/>
    <s v="EDWIN AGUILAR"/>
    <x v="0"/>
    <s v="LATONERIA Y PINTURA"/>
    <s v="EXTERNA"/>
    <x v="2"/>
    <n v="1"/>
    <n v="1"/>
    <d v="1899-12-30T02:00:58"/>
    <x v="126"/>
    <n v="1"/>
    <d v="1899-12-30T00:00:00"/>
    <d v="1899-12-30T07:30:58"/>
    <x v="1"/>
    <x v="6"/>
    <s v="4-17"/>
  </r>
  <r>
    <s v="SJK640"/>
    <n v="166"/>
    <x v="0"/>
    <s v="CONEXIÓN DE CABLES Y MONTAJE DE UNIDAD SELLADA"/>
    <s v="CABINA"/>
    <d v="1899-12-30T16:30:00"/>
    <d v="1899-12-30T12:00:00"/>
    <d v="2021-04-29T00:00:00"/>
    <x v="26"/>
    <d v="2021-04-30T00:00:00"/>
    <d v="2021-04-30T00:00:00"/>
    <d v="1899-12-30T11:00:00"/>
    <d v="1899-12-30T12:00:00"/>
    <s v="EDWIN NARANJO"/>
    <s v="EDWIN AGUILAR"/>
    <x v="0"/>
    <s v="ELECTRICO"/>
    <s v="EXTERNO"/>
    <x v="2"/>
    <n v="1"/>
    <n v="1"/>
    <d v="1899-12-30T02:00:58"/>
    <x v="126"/>
    <n v="1"/>
    <d v="1899-12-30T00:00:00"/>
    <d v="1899-12-30T07:30:58"/>
    <x v="1"/>
    <x v="6"/>
    <s v="4-17"/>
  </r>
  <r>
    <s v="TFU057"/>
    <n v="167"/>
    <x v="1"/>
    <s v="INSPECCION DE 5TA RUEDA  "/>
    <s v="QUINTA RUEDA"/>
    <d v="1899-12-30T08:30:00"/>
    <d v="1899-12-30T17:30:00"/>
    <d v="2021-04-29T00:00:00"/>
    <x v="26"/>
    <d v="2021-04-29T00:00:00"/>
    <d v="2021-04-29T00:00:00"/>
    <d v="1899-12-30T09:40:00"/>
    <d v="1899-12-30T10:30:00"/>
    <s v="LUIS UTRIA                        CESAR ESCORCIA             "/>
    <s v="YOLMER TRONCOSO"/>
    <x v="1"/>
    <s v="MECANICA DE PATIO "/>
    <s v="EXTERNA "/>
    <x v="1"/>
    <n v="1"/>
    <n v="1"/>
    <d v="1899-12-30T19:30:00"/>
    <x v="60"/>
    <n v="0"/>
    <d v="1899-12-30T03:30:00"/>
    <d v="1899-12-31T04:30:00"/>
    <x v="1"/>
    <x v="6"/>
    <s v="4-17"/>
  </r>
  <r>
    <s v="TFU057"/>
    <n v="167"/>
    <x v="1"/>
    <s v=" CONSTRUCCION DE TORNAMEZA"/>
    <s v="QUINTA RUEDA"/>
    <d v="1899-12-30T08:30:00"/>
    <d v="1899-12-30T17:30:00"/>
    <d v="2021-04-29T00:00:00"/>
    <x v="26"/>
    <d v="2021-04-29T00:00:00"/>
    <d v="2021-04-30T00:00:00"/>
    <d v="1899-12-30T11:00:00"/>
    <d v="1899-12-30T17:30:00"/>
    <s v="DAIRO RODRIGUEZ  "/>
    <s v="YOLMER TRONCOSO"/>
    <x v="0"/>
    <s v="SOLDADURA"/>
    <s v="EXTERNO"/>
    <x v="1"/>
    <n v="1"/>
    <n v="1"/>
    <d v="1899-12-30T19:30:00"/>
    <x v="60"/>
    <n v="0"/>
    <d v="1899-12-30T03:30:00"/>
    <d v="1899-12-31T04:30:00"/>
    <x v="1"/>
    <x v="6"/>
    <s v="4-17"/>
  </r>
  <r>
    <s v="TFU057"/>
    <n v="167"/>
    <x v="1"/>
    <s v=" MONTURA DE SISTEMA FIJO DE 5TA RUEDA CAMBIO DE HOMBROS Y BUJES DE LOS HOMBROS DE LA 5TA RUEDA"/>
    <s v="QUINTA RUEDA"/>
    <d v="1899-12-30T08:30:00"/>
    <d v="1899-12-30T17:30:00"/>
    <d v="2021-04-29T00:00:00"/>
    <x v="26"/>
    <d v="2021-04-30T00:00:00"/>
    <d v="2021-04-30T00:00:00"/>
    <d v="1899-12-30T08:00:00"/>
    <d v="1899-12-30T10:00:00"/>
    <s v="CESAR ESCORCIA    NELFO CALDERA "/>
    <s v="YOLMER TRONCOSO"/>
    <x v="0"/>
    <s v="MECANICA DE PATIO"/>
    <s v="EXTERNO"/>
    <x v="1"/>
    <n v="1"/>
    <n v="1"/>
    <d v="1899-12-30T19:30:00"/>
    <x v="60"/>
    <n v="0"/>
    <d v="1899-12-30T03:30:00"/>
    <d v="1899-12-31T04:30:00"/>
    <x v="1"/>
    <x v="6"/>
    <s v="4-17"/>
  </r>
  <r>
    <s v="TFU057"/>
    <n v="167"/>
    <x v="1"/>
    <s v="CORRECCION DE ROSE DE MANGUERA COLOCAR ANILLO EN MANGUERA PARTIDA"/>
    <s v="MOTOR"/>
    <d v="1899-12-30T08:30:00"/>
    <d v="1899-12-30T17:30:00"/>
    <d v="2021-04-29T00:00:00"/>
    <x v="26"/>
    <d v="2021-04-30T00:00:00"/>
    <d v="2021-04-30T00:00:00"/>
    <d v="1899-12-30T09:54:00"/>
    <d v="1899-12-30T11:00:00"/>
    <s v="DEIWIS PIMIENTA"/>
    <s v="YOLMER TRONCOSO"/>
    <x v="0"/>
    <s v="AIRE"/>
    <s v="INTERNO"/>
    <x v="1"/>
    <n v="1"/>
    <n v="1"/>
    <d v="1899-12-30T19:30:00"/>
    <x v="60"/>
    <n v="0"/>
    <d v="1899-12-30T03:30:00"/>
    <d v="1899-12-31T04:30:00"/>
    <x v="1"/>
    <x v="6"/>
    <s v="4-17"/>
  </r>
  <r>
    <s v="TFU057"/>
    <n v="167"/>
    <x v="1"/>
    <s v="MONTAJE DE TORNAMEZA"/>
    <s v="QUINTA RUEDA"/>
    <d v="1899-12-30T08:30:00"/>
    <d v="1899-12-30T17:30:00"/>
    <d v="2021-04-29T00:00:00"/>
    <x v="26"/>
    <d v="2021-04-30T00:00:00"/>
    <d v="2021-04-30T00:00:00"/>
    <d v="1899-12-30T07:30:00"/>
    <d v="1899-12-30T10:14:00"/>
    <s v="CESAR ESCORCIA DAIRO RODRIGUEZ  "/>
    <s v="YOLMER TRONCOSO"/>
    <x v="0"/>
    <s v="SOLDADURA"/>
    <s v="EXTERNO"/>
    <x v="1"/>
    <n v="1"/>
    <n v="1"/>
    <d v="1899-12-30T19:30:00"/>
    <x v="60"/>
    <n v="0"/>
    <d v="1899-12-30T03:30:00"/>
    <d v="1899-12-31T04:30:00"/>
    <x v="1"/>
    <x v="6"/>
    <s v="4-17"/>
  </r>
  <r>
    <s v="TFU057"/>
    <n v="167"/>
    <x v="1"/>
    <s v="CAMBIO DE BOMBONA DE SUSPENSION DE CABINA"/>
    <s v="SUSPENSION CABINA"/>
    <d v="1899-12-30T08:30:00"/>
    <d v="1899-12-30T17:30:00"/>
    <d v="2021-04-29T00:00:00"/>
    <x v="26"/>
    <d v="2021-04-30T00:00:00"/>
    <d v="2021-04-30T00:00:00"/>
    <d v="1899-12-30T16:43:00"/>
    <d v="1899-12-30T17:30:00"/>
    <s v="DEIWIS PIMIENTA"/>
    <s v="YOLMER TRONCOSO"/>
    <x v="0"/>
    <s v="AIRE"/>
    <s v="EXTERNO"/>
    <x v="1"/>
    <n v="1"/>
    <n v="1"/>
    <d v="1899-12-30T19:30:00"/>
    <x v="60"/>
    <n v="0"/>
    <d v="1899-12-30T03:30:00"/>
    <d v="1899-12-31T04:30:00"/>
    <x v="1"/>
    <x v="6"/>
    <s v="4-17"/>
  </r>
  <r>
    <s v="TFU057"/>
    <n v="167"/>
    <x v="1"/>
    <s v="ESCANER DE VEHICULO"/>
    <s v="MOTOR"/>
    <d v="1899-12-30T08:30:00"/>
    <d v="1899-12-30T17:30:00"/>
    <d v="2021-04-29T00:00:00"/>
    <x v="26"/>
    <d v="2021-04-30T00:00:00"/>
    <d v="2021-04-30T00:00:00"/>
    <d v="1899-12-30T14:00:00"/>
    <d v="1899-12-30T16:00:00"/>
    <s v="PACHECO"/>
    <s v="YOLMER TRONCOSO"/>
    <x v="0"/>
    <s v="MOTOR"/>
    <s v="INTERNO"/>
    <x v="1"/>
    <n v="1"/>
    <n v="1"/>
    <d v="1899-12-30T19:30:00"/>
    <x v="60"/>
    <n v="0"/>
    <d v="1899-12-30T03:30:00"/>
    <d v="1899-12-31T04:30:00"/>
    <x v="1"/>
    <x v="6"/>
    <s v="4-17"/>
  </r>
  <r>
    <s v="TFU057"/>
    <n v="167"/>
    <x v="0"/>
    <s v="CAMBIO DE INYECTOR POSICION 2"/>
    <s v="MOTOR"/>
    <d v="1899-12-30T08:30:00"/>
    <d v="1899-12-30T17:30:00"/>
    <d v="2021-04-29T00:00:00"/>
    <x v="26"/>
    <d v="2021-04-30T00:00:00"/>
    <d v="2021-04-30T00:00:00"/>
    <d v="1899-12-30T16:30:00"/>
    <d v="1899-12-30T17:30:00"/>
    <s v="WILSON DURAN"/>
    <s v="YOLMER TRONCOSO"/>
    <x v="0"/>
    <s v="MOTOR"/>
    <s v="INTERNO"/>
    <x v="1"/>
    <n v="1"/>
    <n v="1"/>
    <d v="1899-12-30T19:30:00"/>
    <x v="60"/>
    <n v="0"/>
    <d v="1899-12-30T03:30:00"/>
    <d v="1899-12-31T04:30:00"/>
    <x v="1"/>
    <x v="6"/>
    <s v="4-17"/>
  </r>
  <r>
    <s v="TFU063"/>
    <n v="168"/>
    <x v="1"/>
    <s v="COMPLETAR NIVEL DE HIDRAULICO EN LA BOTELLA DE LA DIRECCION EN PARQUEADERO DE ENTUNE "/>
    <s v="MOTOR"/>
    <d v="1899-12-30T08:00:00"/>
    <d v="1899-12-30T11:50:00"/>
    <d v="2021-04-29T00:00:00"/>
    <x v="28"/>
    <d v="2021-04-29T00:00:00"/>
    <d v="2021-04-29T00:00:00"/>
    <d v="1899-12-30T08:15:00"/>
    <d v="1899-12-30T09:15:00"/>
    <s v="     LUIS UTRIA          "/>
    <s v="CARLOS RUIZ"/>
    <x v="1"/>
    <s v="                                    QUINTA RUEDA"/>
    <s v="EXTERNA "/>
    <x v="1"/>
    <n v="6"/>
    <n v="1"/>
    <d v="1900-01-01T06:50:00"/>
    <x v="127"/>
    <n v="1"/>
    <d v="1899-12-30T00:00:00"/>
    <d v="1900-01-02T16:47:36"/>
    <x v="4"/>
    <x v="7"/>
    <s v="5-18"/>
  </r>
  <r>
    <s v="TFU063"/>
    <n v="168"/>
    <x v="1"/>
    <s v="CAMBIO DE COJIN DE LA SILLA DEL CONDUCTOR, "/>
    <s v="CABINA"/>
    <d v="1899-12-30T08:00:00"/>
    <d v="1899-12-30T11:50:00"/>
    <d v="2021-04-29T00:00:00"/>
    <x v="28"/>
    <d v="2021-04-29T00:00:00"/>
    <d v="2021-04-29T00:00:00"/>
    <d v="1899-12-30T15:40:00"/>
    <d v="1899-12-30T16:00:00"/>
    <s v="WILSON OROZCO   "/>
    <s v="CARLOS RUIZ"/>
    <x v="1"/>
    <s v="LATONERIA Y PINTURA "/>
    <s v="EXTERNA "/>
    <x v="1"/>
    <n v="6"/>
    <n v="1"/>
    <d v="1900-01-01T06:50:00"/>
    <x v="127"/>
    <n v="1"/>
    <d v="1899-12-30T00:00:00"/>
    <d v="1900-01-02T16:47:36"/>
    <x v="4"/>
    <x v="7"/>
    <s v="5-18"/>
  </r>
  <r>
    <s v="TFU063"/>
    <n v="168"/>
    <x v="1"/>
    <s v="INSPECCION DE 5TA RUEDA "/>
    <s v="QUINTA RUEDA"/>
    <d v="1899-12-30T08:00:00"/>
    <d v="1899-12-30T11:50:00"/>
    <d v="2021-04-29T00:00:00"/>
    <x v="28"/>
    <d v="2021-04-29T00:00:00"/>
    <d v="2021-04-29T00:00:00"/>
    <d v="1899-12-30T16:00:00"/>
    <d v="1899-12-30T16:20:00"/>
    <s v=" DEIWIS  PIMIENTA  "/>
    <s v="CARLOS RUIZ"/>
    <x v="0"/>
    <s v="AIRE               "/>
    <s v="EXTERNA "/>
    <x v="1"/>
    <n v="6"/>
    <n v="1"/>
    <d v="1900-01-01T06:50:00"/>
    <x v="127"/>
    <n v="1"/>
    <d v="1899-12-30T00:00:00"/>
    <d v="1900-01-02T16:47:36"/>
    <x v="4"/>
    <x v="7"/>
    <s v="5-18"/>
  </r>
  <r>
    <s v="TFU063"/>
    <n v="168"/>
    <x v="1"/>
    <s v=" MTTO DE AIRE ACONDICIONADO"/>
    <s v="REFRIGERACION"/>
    <d v="1899-12-30T08:00:00"/>
    <d v="1899-12-30T11:50:00"/>
    <d v="2021-04-29T00:00:00"/>
    <x v="28"/>
    <d v="2021-04-29T00:00:00"/>
    <d v="2021-04-29T00:00:00"/>
    <d v="1899-12-30T16:40:00"/>
    <d v="1899-12-30T17:00:00"/>
    <s v="     AIRE DE LA COSTA "/>
    <s v="CARLOS RUIZ"/>
    <x v="1"/>
    <s v="AIRE ACONDICIONADO "/>
    <s v="EXTERNA "/>
    <x v="1"/>
    <n v="6"/>
    <n v="1"/>
    <d v="1900-01-01T06:50:00"/>
    <x v="127"/>
    <n v="1"/>
    <d v="1899-12-30T00:00:00"/>
    <d v="1900-01-02T16:47:36"/>
    <x v="4"/>
    <x v="7"/>
    <s v="5-18"/>
  </r>
  <r>
    <s v="TFU063"/>
    <n v="168"/>
    <x v="1"/>
    <s v="CAMBIO DE SOPORTES DE MOTOR DELANTERO, DESMONTE DE MUELLES PARA CAMBIO DE BUJES DE MUELLES DELANTEROS"/>
    <s v="SUSPENSION DELANTERA"/>
    <d v="1899-12-30T08:00:00"/>
    <d v="1899-12-30T11:50:00"/>
    <d v="2021-04-29T00:00:00"/>
    <x v="28"/>
    <d v="2021-05-03T00:00:00"/>
    <d v="2021-05-03T00:00:00"/>
    <d v="1899-12-30T07:30:00"/>
    <d v="1899-12-30T17:30:00"/>
    <s v="NELFO CALDERA"/>
    <s v="CARLOS RUIZ"/>
    <x v="1"/>
    <s v="MECANICA DE PATIO"/>
    <s v="EXTERNO"/>
    <x v="1"/>
    <n v="6"/>
    <n v="1"/>
    <d v="1900-01-01T06:50:00"/>
    <x v="127"/>
    <n v="1"/>
    <d v="1899-12-30T00:00:00"/>
    <d v="1900-01-02T16:47:36"/>
    <x v="4"/>
    <x v="7"/>
    <s v="5-18"/>
  </r>
  <r>
    <s v="TFU063"/>
    <n v="168"/>
    <x v="1"/>
    <s v="LIMPIEZA DE LA BOTELLA DE DIRECCION POR REPARACION POR FUGAS"/>
    <s v="MOTOR"/>
    <d v="1899-12-30T08:00:00"/>
    <d v="1899-12-30T11:50:00"/>
    <d v="2021-04-29T00:00:00"/>
    <x v="28"/>
    <d v="2021-05-03T00:00:00"/>
    <d v="2021-05-03T00:00:00"/>
    <d v="1899-12-30T14:00:00"/>
    <d v="1899-12-30T17:30:00"/>
    <s v="JOSE PAEZ"/>
    <s v="CARLOS RUIZ"/>
    <x v="0"/>
    <s v="MOTOR"/>
    <s v="INTERNO"/>
    <x v="1"/>
    <n v="6"/>
    <n v="1"/>
    <d v="1900-01-01T06:50:00"/>
    <x v="127"/>
    <n v="1"/>
    <d v="1899-12-30T00:00:00"/>
    <d v="1900-01-02T16:47:36"/>
    <x v="4"/>
    <x v="7"/>
    <s v="5-18"/>
  </r>
  <r>
    <s v="TFU063"/>
    <n v="168"/>
    <x v="1"/>
    <s v="EMPASTE DE BANDAS PARA CAMBIO"/>
    <s v="RUEDA"/>
    <d v="1899-12-30T08:00:00"/>
    <d v="1899-12-30T11:50:00"/>
    <d v="2021-04-29T00:00:00"/>
    <x v="28"/>
    <d v="2021-05-04T00:00:00"/>
    <d v="2021-05-04T00:00:00"/>
    <d v="1899-12-30T07:30:00"/>
    <d v="1899-12-30T08:30:00"/>
    <s v="RODOLFO CASTAÑEDA"/>
    <s v="CARLOS RUIZ"/>
    <x v="1"/>
    <s v="MECANICA DE PATIO"/>
    <s v="INTERNO"/>
    <x v="1"/>
    <n v="6"/>
    <n v="1"/>
    <d v="1900-01-01T06:50:00"/>
    <x v="127"/>
    <n v="1"/>
    <d v="1899-12-30T00:00:00"/>
    <d v="1900-01-02T16:47:36"/>
    <x v="4"/>
    <x v="7"/>
    <s v="5-18"/>
  </r>
  <r>
    <s v="TFU063"/>
    <n v="168"/>
    <x v="1"/>
    <s v="CAMBIO DE BUJE DE MUELLE DELANTERO, AJUSTE DE TORNILLO DE MUELLE, CAMBIO DE CUATRO RACHES"/>
    <s v="SUSPENSION DELANTERA"/>
    <d v="1899-12-30T08:00:00"/>
    <d v="1899-12-30T11:50:00"/>
    <d v="2021-04-29T00:00:00"/>
    <x v="28"/>
    <d v="2021-05-04T00:00:00"/>
    <d v="2021-05-04T00:00:00"/>
    <d v="1899-12-30T07:30:00"/>
    <d v="1899-12-30T12:00:00"/>
    <s v="NELFO CALDERA"/>
    <s v="CARLOS RUIZ"/>
    <x v="0"/>
    <s v="MECANICO DE PATIO"/>
    <s v="EXTERNO"/>
    <x v="1"/>
    <n v="6"/>
    <n v="1"/>
    <d v="1900-01-01T06:50:00"/>
    <x v="127"/>
    <n v="1"/>
    <d v="1899-12-30T00:00:00"/>
    <d v="1900-01-02T16:47:36"/>
    <x v="4"/>
    <x v="7"/>
    <s v="5-18"/>
  </r>
  <r>
    <s v="TFU063"/>
    <n v="168"/>
    <x v="1"/>
    <s v="MONTAJE DE BOTELLA DE DIRECCION"/>
    <s v="MOTOR"/>
    <d v="1899-12-30T08:00:00"/>
    <d v="1899-12-30T11:50:00"/>
    <d v="2021-04-29T00:00:00"/>
    <x v="28"/>
    <d v="2021-05-04T00:00:00"/>
    <d v="2021-05-04T00:00:00"/>
    <d v="1899-12-30T11:00:00"/>
    <d v="1899-12-30T14:00:00"/>
    <s v="JOSE PAEZ"/>
    <s v="CARLOS RUIZ"/>
    <x v="0"/>
    <s v="MOTOR"/>
    <s v="INTERNO"/>
    <x v="1"/>
    <n v="6"/>
    <n v="1"/>
    <d v="1900-01-01T06:50:00"/>
    <x v="127"/>
    <n v="1"/>
    <d v="1899-12-30T00:00:00"/>
    <d v="1900-01-02T16:47:36"/>
    <x v="4"/>
    <x v="7"/>
    <s v="5-18"/>
  </r>
  <r>
    <s v="TFU063"/>
    <n v="168"/>
    <x v="1"/>
    <s v="MONTAJE DE FUN CLUTCH  Y REVISION DE FUGAS DE AIRE"/>
    <s v="AIRE"/>
    <d v="1899-12-30T08:00:00"/>
    <d v="1899-12-30T11:50:00"/>
    <d v="2021-04-29T00:00:00"/>
    <x v="28"/>
    <d v="2021-05-04T00:00:00"/>
    <d v="2021-05-04T00:00:00"/>
    <d v="1899-12-30T16:30:00"/>
    <d v="1899-12-30T17:40:00"/>
    <s v="DEIWIS PIMIENTA"/>
    <s v="CARLOS RUIZ"/>
    <x v="0"/>
    <s v="AIRE"/>
    <s v="INTERNO"/>
    <x v="1"/>
    <n v="6"/>
    <n v="1"/>
    <d v="1900-01-01T06:50:00"/>
    <x v="127"/>
    <n v="1"/>
    <d v="1899-12-30T00:00:00"/>
    <d v="1900-01-02T16:47:36"/>
    <x v="4"/>
    <x v="7"/>
    <s v="5-18"/>
  </r>
  <r>
    <s v="TFU063"/>
    <n v="168"/>
    <x v="0"/>
    <s v="DESMONTE DE CAPO PARA CAMBIO DE BUJES Y ARREGLO DE FIBRA"/>
    <s v="CABINA"/>
    <d v="1899-12-30T08:00:00"/>
    <d v="1899-12-30T11:50:00"/>
    <d v="2021-04-29T00:00:00"/>
    <x v="28"/>
    <d v="2021-05-05T00:00:00"/>
    <d v="2021-05-05T00:00:00"/>
    <d v="1899-12-30T07:30:00"/>
    <d v="1899-12-30T10:10:00"/>
    <s v="DANIEL ROJAS"/>
    <s v="CARLOS RUIZ"/>
    <x v="0"/>
    <s v="LATONERIA Y PINTURA"/>
    <s v="EXTERNO"/>
    <x v="1"/>
    <n v="6"/>
    <n v="1"/>
    <d v="1900-01-01T06:50:00"/>
    <x v="127"/>
    <n v="1"/>
    <d v="1899-12-30T00:00:00"/>
    <d v="1900-01-02T16:47:36"/>
    <x v="4"/>
    <x v="7"/>
    <s v="5-18"/>
  </r>
  <r>
    <s v="SJK638"/>
    <n v="169"/>
    <x v="1"/>
    <s v="DESVARE DE VEHICULO EN CORDOBITA"/>
    <s v="TANQUE ACPM"/>
    <d v="1899-12-30T10:45:00"/>
    <d v="1899-12-30T17:30:00"/>
    <d v="2021-04-29T00:00:00"/>
    <x v="27"/>
    <d v="2021-04-30T00:00:00"/>
    <d v="2021-04-29T00:00:00"/>
    <d v="1899-12-30T10:45:00"/>
    <d v="1899-12-30T13:20:00"/>
    <s v="WILSON DURAN   EDWIN NARANJO "/>
    <s v="YONATH CANTILLO"/>
    <x v="0"/>
    <s v="MOTORES     ELECTRICO "/>
    <s v="INTERNO"/>
    <x v="2"/>
    <n v="0"/>
    <n v="1"/>
    <d v="1899-12-30T04:45:29"/>
    <x v="128"/>
    <n v="0"/>
    <d v="1899-12-30T03:30:00"/>
    <d v="1899-12-30T09:15:00"/>
    <x v="1"/>
    <x v="6"/>
    <s v="4-17"/>
  </r>
  <r>
    <s v="SJK638"/>
    <n v="169"/>
    <x v="0"/>
    <s v="CORRECCION DE FALLA  EN EL TANQUE DEL COMBUSTIBLE"/>
    <s v="TANQUE ACPM"/>
    <d v="1899-12-30T10:45:00"/>
    <d v="1899-12-30T17:30:00"/>
    <d v="2021-04-29T00:00:00"/>
    <x v="27"/>
    <d v="2021-04-29T00:00:00"/>
    <d v="2021-04-29T00:00:00"/>
    <d v="1899-12-30T14:00:00"/>
    <d v="1899-12-30T17:30:00"/>
    <s v="WILSON DURAN"/>
    <s v="YONATH CANTILLO"/>
    <x v="0"/>
    <s v="MOTOR"/>
    <s v="INTERNO"/>
    <x v="2"/>
    <n v="0"/>
    <n v="1"/>
    <d v="1899-12-30T04:45:29"/>
    <x v="128"/>
    <n v="0"/>
    <d v="1899-12-30T03:30:00"/>
    <d v="1899-12-30T09:15:00"/>
    <x v="1"/>
    <x v="6"/>
    <s v="4-17"/>
  </r>
  <r>
    <s v="TFU055"/>
    <n v="170"/>
    <x v="1"/>
    <s v="INSPECCION DE 5TA RUEDA 8 (CAMBIO DE KIT DE CIERRE)"/>
    <s v="QUINTA RUEDA"/>
    <d v="1899-12-30T11:15:00"/>
    <d v="1899-12-30T17:00:00"/>
    <d v="2021-04-29T00:00:00"/>
    <x v="26"/>
    <d v="2021-04-29T00:00:00"/>
    <d v="2021-04-29T00:00:00"/>
    <d v="1899-12-30T14:40:00"/>
    <d v="1899-12-30T17:00:00"/>
    <s v="       LUIS UTRIA                        CESAR ESCORCIA       "/>
    <s v="FABIO MOZO"/>
    <x v="1"/>
    <s v="MECANICA DE PATIO "/>
    <s v="EXTERNA"/>
    <x v="1"/>
    <n v="1"/>
    <n v="1"/>
    <d v="1899-12-30T12:15:58"/>
    <x v="51"/>
    <n v="0"/>
    <d v="1899-12-30T04:00:00"/>
    <d v="1899-12-30T21:45:58"/>
    <x v="1"/>
    <x v="6"/>
    <s v="4-17"/>
  </r>
  <r>
    <s v="TFU055"/>
    <n v="170"/>
    <x v="1"/>
    <s v="REESTRUCTURACION DE FLAUTAS NEUMATICAS"/>
    <s v="CABINA"/>
    <d v="1899-12-30T11:15:00"/>
    <d v="1899-12-30T17:00:00"/>
    <d v="2021-04-29T00:00:00"/>
    <x v="26"/>
    <d v="2021-04-30T00:00:00"/>
    <d v="2021-04-30T00:00:00"/>
    <d v="1899-12-30T07:30:00"/>
    <d v="1899-12-30T09:35:00"/>
    <s v="DEIWIS PIMIENTA "/>
    <s v="FABIO MOZO"/>
    <x v="1"/>
    <s v="AIRE"/>
    <s v="INTERNO"/>
    <x v="1"/>
    <n v="1"/>
    <n v="1"/>
    <d v="1899-12-30T12:15:58"/>
    <x v="51"/>
    <n v="0"/>
    <d v="1899-12-30T04:00:00"/>
    <d v="1899-12-30T21:45:58"/>
    <x v="1"/>
    <x v="6"/>
    <s v="4-17"/>
  </r>
  <r>
    <s v="TFU055"/>
    <n v="170"/>
    <x v="1"/>
    <s v="CAMBIO DE CONOS Y TUERCAS DE EJE LATERAL 9 Y 10"/>
    <s v="RUEDAS"/>
    <d v="1899-12-30T11:15:00"/>
    <d v="1899-12-30T17:00:00"/>
    <d v="2021-04-29T00:00:00"/>
    <x v="26"/>
    <d v="2021-04-30T00:00:00"/>
    <d v="2021-04-30T00:00:00"/>
    <d v="1899-12-30T16:00:00"/>
    <d v="1899-12-30T16:30:00"/>
    <s v="CESAR ESCORCIA"/>
    <s v="FABIO MOZO"/>
    <x v="0"/>
    <s v="MECANICA DE PATIO"/>
    <s v="EXTERNO"/>
    <x v="1"/>
    <n v="1"/>
    <n v="1"/>
    <d v="1899-12-30T12:15:58"/>
    <x v="51"/>
    <n v="0"/>
    <d v="1899-12-30T04:00:00"/>
    <d v="1899-12-30T21:45:58"/>
    <x v="1"/>
    <x v="6"/>
    <s v="4-17"/>
  </r>
  <r>
    <s v="TFU055"/>
    <n v="170"/>
    <x v="1"/>
    <s v="ESCANER DE VEHICULO"/>
    <s v="MOTOR"/>
    <d v="1899-12-30T11:15:00"/>
    <d v="1899-12-30T17:00:00"/>
    <d v="2021-04-29T00:00:00"/>
    <x v="26"/>
    <d v="2021-04-30T00:00:00"/>
    <d v="2021-04-30T00:00:00"/>
    <d v="1899-12-30T16:00:00"/>
    <d v="1899-12-30T17:00:00"/>
    <s v="PACHECO"/>
    <s v="FABIO MOZO"/>
    <x v="0"/>
    <s v="MOTOR"/>
    <s v="INTERNO"/>
    <x v="1"/>
    <n v="1"/>
    <n v="1"/>
    <d v="1899-12-30T12:15:58"/>
    <x v="51"/>
    <n v="0"/>
    <d v="1899-12-30T04:00:00"/>
    <d v="1899-12-30T21:45:58"/>
    <x v="1"/>
    <x v="6"/>
    <s v="4-17"/>
  </r>
  <r>
    <s v="TFU055"/>
    <n v="170"/>
    <x v="1"/>
    <s v=" CAMBIO DE ACEITE Y FILTRACION Y ENGRASE"/>
    <s v="MOTOR"/>
    <d v="1899-12-30T11:15:00"/>
    <d v="1899-12-30T17:00:00"/>
    <d v="2021-04-29T00:00:00"/>
    <x v="26"/>
    <d v="2021-04-29T00:00:00"/>
    <d v="2021-04-29T00:00:00"/>
    <d v="1899-12-30T15:10:00"/>
    <d v="1899-12-30T17:20:00"/>
    <s v="DEIWIS PIMIENTA "/>
    <s v="FABIO MOZO"/>
    <x v="1"/>
    <s v="MECANICA DE PATIO "/>
    <s v="EXTERNA"/>
    <x v="1"/>
    <n v="1"/>
    <n v="1"/>
    <d v="1899-12-30T12:15:58"/>
    <x v="51"/>
    <n v="0"/>
    <d v="1899-12-30T04:00:00"/>
    <d v="1899-12-30T21:45:58"/>
    <x v="1"/>
    <x v="6"/>
    <s v="4-17"/>
  </r>
  <r>
    <s v="S26306"/>
    <n v="170"/>
    <x v="0"/>
    <s v="CAMBIO DE LUCES TRASERAS"/>
    <s v="ATRÁS TRAILER"/>
    <d v="1899-12-30T11:15:00"/>
    <d v="1899-12-30T17:00:00"/>
    <d v="2021-04-29T00:00:00"/>
    <x v="26"/>
    <d v="2021-04-29T00:00:00"/>
    <d v="2021-04-29T00:00:00"/>
    <d v="1899-12-30T14:00:00"/>
    <d v="1899-12-30T14:30:00"/>
    <s v="EDWIN NARANJO"/>
    <s v="FABIO MOZO"/>
    <x v="0"/>
    <s v="ELECTRICO"/>
    <s v="EXTERNO"/>
    <x v="1"/>
    <n v="1"/>
    <n v="1"/>
    <d v="1899-12-30T12:15:58"/>
    <x v="51"/>
    <n v="0"/>
    <d v="1899-12-30T04:00:00"/>
    <d v="1899-12-30T21:45:58"/>
    <x v="1"/>
    <x v="6"/>
    <s v="4-17"/>
  </r>
  <r>
    <s v="TFU062"/>
    <n v="171"/>
    <x v="1"/>
    <s v="INSPECCION DE QUINTA RUEDA"/>
    <s v="QUINTA RUEDA"/>
    <d v="1899-12-30T11:20:00"/>
    <d v="1899-12-30T17:04:00"/>
    <d v="2021-04-29T00:00:00"/>
    <x v="26"/>
    <d v="2021-04-29T00:00:00"/>
    <d v="2021-04-29T00:00:00"/>
    <d v="1899-12-30T17:15:00"/>
    <d v="1899-12-30T18:00:00"/>
    <s v="LUIS UTRIA"/>
    <s v="EDWIN JIMENEZ"/>
    <x v="1"/>
    <s v="QUINTA RUEDA"/>
    <s v="EXTERNO"/>
    <x v="1"/>
    <n v="1"/>
    <n v="1"/>
    <d v="1899-12-30T12:14:58"/>
    <x v="129"/>
    <n v="0"/>
    <d v="1899-12-30T03:56:00"/>
    <d v="1899-12-30T21:40:58"/>
    <x v="1"/>
    <x v="6"/>
    <s v="4-17"/>
  </r>
  <r>
    <s v="TFU062"/>
    <n v="171"/>
    <x v="1"/>
    <s v="CAMBIO DE DOS JUEGOS DE BANDAS DESMONTE DE DOS BOSINES PARA CAMBIO DE RETENEDOR, EMPAQUE EJE 8 HUECOS Y CAMBIO DE 2 LEVAS ULTIMO TROQUE"/>
    <s v="RUEDAS"/>
    <d v="1899-12-30T11:20:00"/>
    <d v="1899-12-30T17:04:00"/>
    <d v="2021-04-29T00:00:00"/>
    <x v="26"/>
    <d v="2021-04-29T00:00:00"/>
    <d v="2021-04-29T00:00:00"/>
    <d v="1899-12-30T08:00:00"/>
    <d v="1899-12-30T10:00:00"/>
    <s v="NELFO CALDERA _x000a_ARGEMIRO ARAQUE"/>
    <s v="EDWIN JIMENEZ"/>
    <x v="1"/>
    <s v="MECANICA DE PATIO"/>
    <s v="INTERNO"/>
    <x v="1"/>
    <n v="1"/>
    <n v="1"/>
    <d v="1899-12-30T12:14:58"/>
    <x v="129"/>
    <n v="0"/>
    <d v="1899-12-30T03:56:00"/>
    <d v="1899-12-30T21:40:58"/>
    <x v="1"/>
    <x v="6"/>
    <s v="4-17"/>
  </r>
  <r>
    <s v="TFU062"/>
    <n v="171"/>
    <x v="1"/>
    <s v="REPARACION DE FISURA EN QUINTA RUEDA, CAMBIO DE CONOS"/>
    <s v="QUINTA RUEDA"/>
    <d v="1899-12-30T11:20:00"/>
    <d v="1899-12-30T17:04:00"/>
    <d v="2021-04-29T00:00:00"/>
    <x v="26"/>
    <d v="2021-04-29T00:00:00"/>
    <d v="2021-04-29T00:00:00"/>
    <d v="1899-12-30T16:00:00"/>
    <d v="1899-12-30T18:00:00"/>
    <s v="DAIRO RODRIGUEZ"/>
    <s v="EDWIN JIMENEZ"/>
    <x v="0"/>
    <s v="SOLDADURA"/>
    <s v="EXTERNO"/>
    <x v="1"/>
    <n v="1"/>
    <n v="1"/>
    <d v="1899-12-30T12:14:58"/>
    <x v="129"/>
    <n v="0"/>
    <d v="1899-12-30T03:56:00"/>
    <d v="1899-12-30T21:40:58"/>
    <x v="1"/>
    <x v="6"/>
    <s v="4-17"/>
  </r>
  <r>
    <s v="TFU062"/>
    <n v="171"/>
    <x v="1"/>
    <s v="MONTAJE DE BANDAS, MONTAJE DE LLANTAS Y GRADUCION DE FRENOS"/>
    <s v="RUEDAS"/>
    <d v="1899-12-30T11:20:00"/>
    <d v="1899-12-30T17:04:00"/>
    <d v="2021-04-29T00:00:00"/>
    <x v="26"/>
    <d v="2021-04-30T00:00:00"/>
    <d v="2021-04-30T00:00:00"/>
    <d v="1899-12-30T14:00:00"/>
    <d v="1899-12-30T15:10:00"/>
    <s v="NELFO CALDERA_x000a_CESAR ESCORCIA"/>
    <s v="EDWIN JIMENEZ"/>
    <x v="1"/>
    <s v="MECANICA DE PATIO"/>
    <s v="EXTERNO"/>
    <x v="1"/>
    <n v="1"/>
    <n v="1"/>
    <d v="1899-12-30T12:14:58"/>
    <x v="129"/>
    <n v="0"/>
    <d v="1899-12-30T03:56:00"/>
    <d v="1899-12-30T21:40:58"/>
    <x v="1"/>
    <x v="6"/>
    <s v="4-17"/>
  </r>
  <r>
    <s v="TFU062"/>
    <n v="171"/>
    <x v="1"/>
    <s v="REVISION DE ELEVAVIDRIOS Y LUZ DE REVERSA"/>
    <s v="CABINA"/>
    <d v="1899-12-30T11:20:00"/>
    <d v="1899-12-30T17:04:00"/>
    <d v="2021-04-29T00:00:00"/>
    <x v="26"/>
    <d v="2021-04-30T00:00:00"/>
    <d v="2021-04-30T00:00:00"/>
    <d v="1899-12-30T16:55:00"/>
    <d v="1899-12-30T19:30:00"/>
    <s v="EDWIN NARANJO"/>
    <s v="EDWIN JIMENEZ"/>
    <x v="0"/>
    <s v="ELECTRICO"/>
    <s v="INTERNO"/>
    <x v="1"/>
    <n v="1"/>
    <n v="1"/>
    <d v="1899-12-30T12:14:58"/>
    <x v="129"/>
    <n v="0"/>
    <d v="1899-12-30T03:56:00"/>
    <d v="1899-12-30T21:40:58"/>
    <x v="1"/>
    <x v="6"/>
    <s v="4-17"/>
  </r>
  <r>
    <s v="TFU062"/>
    <n v="171"/>
    <x v="1"/>
    <s v="SOLDADURA A LA TORNAMEZA"/>
    <s v="CABINA"/>
    <d v="1899-12-30T11:20:00"/>
    <d v="1899-12-30T17:04:00"/>
    <d v="2021-04-29T00:00:00"/>
    <x v="26"/>
    <d v="2021-04-30T00:00:00"/>
    <d v="2021-04-30T00:00:00"/>
    <d v="1899-12-30T15:30:00"/>
    <d v="1899-12-30T17:04:00"/>
    <s v="DAIRO RODRIGUEZ"/>
    <s v="EDWIN JIMENEZ"/>
    <x v="0"/>
    <s v="SOLDADURA"/>
    <s v="EXTERNO"/>
    <x v="1"/>
    <n v="1"/>
    <n v="1"/>
    <d v="1899-12-30T12:14:58"/>
    <x v="129"/>
    <n v="0"/>
    <d v="1899-12-30T03:56:00"/>
    <d v="1899-12-30T21:40:58"/>
    <x v="1"/>
    <x v="6"/>
    <s v="4-17"/>
  </r>
  <r>
    <s v="S26303"/>
    <n v="171"/>
    <x v="1"/>
    <s v="CAMBIO DE RETENEDOR TROQUE LADO IZQUIERDO 1 Y 2"/>
    <s v="RUEDAS"/>
    <d v="1899-12-30T11:20:00"/>
    <d v="1899-12-30T12:00:00"/>
    <d v="2021-04-29T00:00:00"/>
    <x v="26"/>
    <d v="2021-04-30T00:00:00"/>
    <d v="2021-04-30T00:00:00"/>
    <d v="1899-12-30T10:30:00"/>
    <d v="1899-12-30T16:15:00"/>
    <s v="RODOLFO CASTAÑEDA"/>
    <s v="EDWIN JIMENEZ"/>
    <x v="0"/>
    <s v="MECANICA DE PATIO"/>
    <s v="INTERNO"/>
    <x v="1"/>
    <n v="1"/>
    <n v="1"/>
    <d v="1899-12-30T07:10:58"/>
    <x v="130"/>
    <n v="1"/>
    <d v="1899-12-30T00:00:00"/>
    <d v="1899-12-30T12:40:58"/>
    <x v="1"/>
    <x v="6"/>
    <s v="4-17"/>
  </r>
  <r>
    <s v="S26303"/>
    <n v="171"/>
    <x v="0"/>
    <s v="SACAR BOSIN POSICION 1 Y 2"/>
    <s v="RUEDAS"/>
    <d v="1899-12-30T11:20:00"/>
    <d v="1899-12-30T12:00:00"/>
    <d v="2021-04-29T00:00:00"/>
    <x v="26"/>
    <d v="2021-04-30T00:00:00"/>
    <d v="2021-04-30T00:00:00"/>
    <d v="1899-12-30T11:20:00"/>
    <d v="1899-12-30T12:00:00"/>
    <s v="ARGEMIRO ARAQUE_x000a_DAIRO RODRIGUEZ"/>
    <s v="EDWIN JIMENEZ"/>
    <x v="0"/>
    <s v="MECANICA DE PATIO"/>
    <s v="INTERNO"/>
    <x v="1"/>
    <n v="1"/>
    <n v="1"/>
    <d v="1899-12-30T07:10:58"/>
    <x v="130"/>
    <n v="1"/>
    <d v="1899-12-30T00:00:00"/>
    <d v="1899-12-30T12:40:58"/>
    <x v="1"/>
    <x v="6"/>
    <s v="4-17"/>
  </r>
  <r>
    <s v="TLN040"/>
    <n v="172"/>
    <x v="1"/>
    <s v="INPSECCION DE QUINTA RUEDA"/>
    <s v="QUINTA RUEDA"/>
    <d v="1899-12-30T11:40:00"/>
    <d v="1899-12-30T17:35:00"/>
    <d v="2021-04-29T00:00:00"/>
    <x v="27"/>
    <d v="2021-04-29T00:00:00"/>
    <d v="2021-04-29T00:00:00"/>
    <d v="1899-12-30T16:30:00"/>
    <d v="1899-12-30T16:50:00"/>
    <s v="CESAR ESCORCIA_x000a_LUIS UTRIA"/>
    <s v="LUIS FREILE"/>
    <x v="1"/>
    <s v="MECANICA DE PATIO"/>
    <s v="EXTERNO"/>
    <x v="1"/>
    <n v="0"/>
    <n v="1"/>
    <d v="1899-12-30T03:55:29"/>
    <x v="40"/>
    <n v="0"/>
    <d v="1899-12-30T03:25:00"/>
    <d v="1899-12-30T08:20:00"/>
    <x v="1"/>
    <x v="6"/>
    <s v="4-17"/>
  </r>
  <r>
    <s v="TLN040"/>
    <n v="172"/>
    <x v="0"/>
    <s v="REVISION DEL CARDAN"/>
    <s v="TRANSMISIONES"/>
    <d v="1899-12-30T11:40:00"/>
    <d v="1899-12-30T17:35:00"/>
    <d v="2021-04-29T00:00:00"/>
    <x v="27"/>
    <d v="2021-04-29T00:00:00"/>
    <d v="2021-04-29T00:00:00"/>
    <d v="1899-12-30T17:20:00"/>
    <d v="1899-12-30T17:35:00"/>
    <s v="JOSE DIAZ"/>
    <s v="LUIS FREYLE_x000a_"/>
    <x v="1"/>
    <s v="CAJAS Y TRANSMISIONES"/>
    <s v="EXTERNO"/>
    <x v="1"/>
    <n v="0"/>
    <n v="1"/>
    <d v="1899-12-30T03:55:29"/>
    <x v="40"/>
    <n v="0"/>
    <d v="1899-12-30T03:25:00"/>
    <d v="1899-12-30T08:20:00"/>
    <x v="1"/>
    <x v="6"/>
    <s v="4-17"/>
  </r>
  <r>
    <s v="TFU071"/>
    <n v="173"/>
    <x v="1"/>
    <s v="ARREGLO DEL BOTON DE ELEVAVIDRIOS"/>
    <s v="CABINA"/>
    <d v="1899-12-30T14:30:00"/>
    <d v="1899-12-30T15:15:00"/>
    <d v="2021-04-29T00:00:00"/>
    <x v="24"/>
    <d v="2021-04-29T00:00:00"/>
    <d v="2021-04-29T00:00:00"/>
    <d v="1899-12-30T14:30:00"/>
    <d v="1899-12-30T15:00:00"/>
    <s v="EDWIN NARANJO"/>
    <s v="LEONARDO CANO"/>
    <x v="0"/>
    <s v="ELECTRICO"/>
    <s v="INTERNO"/>
    <x v="1"/>
    <n v="5"/>
    <n v="1"/>
    <d v="1899-12-31T19:15:06"/>
    <x v="131"/>
    <n v="1"/>
    <d v="1899-12-30T00:00:00"/>
    <m/>
    <x v="4"/>
    <x v="7"/>
    <s v="5-18"/>
  </r>
  <r>
    <s v="TFU071"/>
    <n v="173"/>
    <x v="1"/>
    <s v="DESMONTE Y MONTAJE DE MEDIA CAJA"/>
    <s v="MOTOR"/>
    <d v="1899-12-30T14:30:00"/>
    <d v="1899-12-30T15:15:00"/>
    <d v="2021-04-29T00:00:00"/>
    <x v="24"/>
    <d v="2021-04-30T00:00:00"/>
    <d v="2021-04-30T00:00:00"/>
    <d v="1899-12-30T07:30:00"/>
    <d v="1899-12-30T18:00:00"/>
    <s v="JOSE DIAZ"/>
    <s v="LEONARDO CANO"/>
    <x v="0"/>
    <s v="MECANICA DE CAJAS Y DE TRANSMISIONES"/>
    <s v="EXTERNO"/>
    <x v="1"/>
    <n v="5"/>
    <n v="1"/>
    <d v="1899-12-31T19:15:06"/>
    <x v="131"/>
    <n v="1"/>
    <d v="1899-12-30T00:00:00"/>
    <m/>
    <x v="4"/>
    <x v="7"/>
    <s v="5-18"/>
  </r>
  <r>
    <s v="TFU071"/>
    <n v="173"/>
    <x v="1"/>
    <s v="ARREGLO DE FUGA EN EL TECHO"/>
    <s v="CABINA"/>
    <d v="1899-12-30T14:30:00"/>
    <d v="1899-12-30T15:15:00"/>
    <d v="2021-04-29T00:00:00"/>
    <x v="24"/>
    <d v="2021-04-30T00:00:00"/>
    <d v="2021-04-30T00:00:00"/>
    <d v="1899-12-30T11:40:00"/>
    <d v="1899-12-30T15:00:00"/>
    <s v="WILSON OROZCO"/>
    <s v="LEONARDO CANO"/>
    <x v="0"/>
    <s v="LATONERIA Y PINTURA"/>
    <s v="EXTERNO"/>
    <x v="1"/>
    <n v="5"/>
    <n v="1"/>
    <d v="1899-12-31T19:15:06"/>
    <x v="131"/>
    <n v="1"/>
    <d v="1899-12-30T00:00:00"/>
    <m/>
    <x v="4"/>
    <x v="7"/>
    <s v="5-18"/>
  </r>
  <r>
    <s v="TFU071"/>
    <n v="173"/>
    <x v="1"/>
    <s v="ENGRASE"/>
    <s v="GRASERA"/>
    <d v="1899-12-30T14:30:00"/>
    <d v="1899-12-30T15:15:00"/>
    <d v="2021-04-29T00:00:00"/>
    <x v="24"/>
    <d v="2021-04-30T00:00:00"/>
    <d v="2021-04-30T00:00:00"/>
    <d v="1899-12-30T14:00:00"/>
    <d v="1899-12-30T14:20:00"/>
    <s v="ARGEMIRO ARAQUE"/>
    <s v="LEONARDO CANO"/>
    <x v="0"/>
    <s v="MECANICA DE PATIO"/>
    <s v="EXTERNO"/>
    <x v="1"/>
    <n v="5"/>
    <n v="1"/>
    <d v="1899-12-31T19:15:06"/>
    <x v="131"/>
    <n v="1"/>
    <d v="1899-12-30T00:00:00"/>
    <m/>
    <x v="4"/>
    <x v="7"/>
    <s v="5-18"/>
  </r>
  <r>
    <s v="TFU071"/>
    <n v="173"/>
    <x v="1"/>
    <s v="ARMADO Y LAVADO DE PIEZAS PARA MONTAJE DE CAJA"/>
    <s v="MOTOR"/>
    <d v="1899-12-30T14:30:00"/>
    <d v="1899-12-30T15:15:00"/>
    <d v="2021-04-29T00:00:00"/>
    <x v="24"/>
    <d v="2021-05-03T00:00:00"/>
    <d v="2021-05-03T00:00:00"/>
    <d v="1899-12-30T07:30:00"/>
    <d v="1899-12-30T17:30:00"/>
    <s v="JOSE DIAZ"/>
    <s v="LEONARDO CANO"/>
    <x v="0"/>
    <s v="MECANICA DE CAJAS Y DE TRANSMISIONES"/>
    <s v="EXTERNO"/>
    <x v="1"/>
    <n v="5"/>
    <n v="1"/>
    <d v="1899-12-31T19:15:06"/>
    <x v="131"/>
    <n v="1"/>
    <d v="1899-12-30T00:00:00"/>
    <m/>
    <x v="4"/>
    <x v="7"/>
    <s v="5-18"/>
  </r>
  <r>
    <s v="S26301"/>
    <n v="173"/>
    <x v="1"/>
    <s v="ARREGLO DE LUCES MEDIA Y LUCES DE REVERSA"/>
    <s v="CABINA"/>
    <d v="1899-12-30T14:30:00"/>
    <d v="1899-12-30T15:15:00"/>
    <d v="2021-04-29T00:00:00"/>
    <x v="24"/>
    <d v="2021-05-03T00:00:00"/>
    <d v="2021-05-03T00:00:00"/>
    <d v="1899-12-30T14:00:00"/>
    <d v="1899-12-30T14:30:00"/>
    <s v="EDWIN NARANJO"/>
    <s v="LEONARDO CANO"/>
    <x v="0"/>
    <s v="ELECTRICO"/>
    <s v="EXTERNO"/>
    <x v="1"/>
    <n v="5"/>
    <n v="1"/>
    <m/>
    <x v="100"/>
    <n v="1"/>
    <d v="1899-12-30T00:00:00"/>
    <m/>
    <x v="4"/>
    <x v="7"/>
    <s v="5-18"/>
  </r>
  <r>
    <s v="S26301"/>
    <n v="173"/>
    <x v="0"/>
    <s v="COLOCAR VALVULA DE RETENCION DE TANQUE DE AIRE, REVISION DE SISTEMA DE FRENADO"/>
    <s v="AIRE TRAILER"/>
    <d v="1899-12-30T14:30:00"/>
    <d v="1899-12-30T15:15:00"/>
    <d v="2021-04-29T00:00:00"/>
    <x v="24"/>
    <d v="2021-05-04T00:00:00"/>
    <d v="2021-05-04T00:00:00"/>
    <d v="1899-12-30T11:00:00"/>
    <d v="1899-12-30T14:30:00"/>
    <s v="DEIWIS PIMIENTA"/>
    <s v="LEONARDO CANO"/>
    <x v="0"/>
    <s v="AIRE"/>
    <s v="EXTERNO"/>
    <x v="1"/>
    <n v="5"/>
    <n v="1"/>
    <m/>
    <x v="100"/>
    <n v="1"/>
    <d v="1899-12-30T00:00:00"/>
    <m/>
    <x v="4"/>
    <x v="7"/>
    <s v="5-18"/>
  </r>
  <r>
    <s v="S26321"/>
    <n v="174"/>
    <x v="1"/>
    <s v="ARREGLO DE LUCES DEL TRAILER"/>
    <s v="ATRÁS TRAILER"/>
    <d v="1899-12-30T07:30:00"/>
    <d v="1899-12-30T14:20:00"/>
    <d v="2021-04-30T00:00:00"/>
    <x v="26"/>
    <d v="2021-04-30T00:00:00"/>
    <d v="2021-04-30T00:00:00"/>
    <d v="1899-12-30T07:30:00"/>
    <d v="1899-12-30T08:00:00"/>
    <s v="EDWIN NARANJO"/>
    <s v="JOSE MARTINEZ"/>
    <x v="0"/>
    <s v="ELECTRICO"/>
    <s v="EXTERNO"/>
    <x v="1"/>
    <n v="0"/>
    <n v="1"/>
    <d v="1899-12-30T04:50:29"/>
    <x v="132"/>
    <n v="1"/>
    <d v="1899-12-30T00:00:00"/>
    <d v="1899-12-30T05:50:00"/>
    <x v="1"/>
    <x v="6"/>
    <s v="4-17"/>
  </r>
  <r>
    <s v="TFQ990"/>
    <n v="174"/>
    <x v="1"/>
    <s v="INSPECCION 5TA RUEDA"/>
    <s v="QUINTA RUEDA"/>
    <d v="1899-12-30T07:30:00"/>
    <d v="1899-12-30T14:20:00"/>
    <d v="2021-04-30T00:00:00"/>
    <x v="26"/>
    <d v="2021-04-30T00:00:00"/>
    <d v="2021-04-30T00:00:00"/>
    <d v="1899-12-30T08:40:00"/>
    <d v="1899-12-30T09:00:00"/>
    <s v="CESAR ESCORCIA _x000a_LUIS UTRIA"/>
    <s v="JOSE MARTINEZ"/>
    <x v="1"/>
    <s v="MECANICA DE PATIO"/>
    <s v="EXTERNO"/>
    <x v="1"/>
    <n v="0"/>
    <n v="1"/>
    <d v="1899-12-30T04:50:29"/>
    <x v="132"/>
    <n v="1"/>
    <d v="1899-12-30T00:00:00"/>
    <d v="1899-12-30T05:50:00"/>
    <x v="1"/>
    <x v="6"/>
    <s v="4-17"/>
  </r>
  <r>
    <s v="S26321"/>
    <n v="174"/>
    <x v="0"/>
    <s v="CAMBIO DE BANDAS  POSICION 5,6,7, 8, 9, 10, 11 Y 12"/>
    <s v="RUEDAS"/>
    <d v="1899-12-30T07:30:00"/>
    <d v="1899-12-30T14:20:00"/>
    <d v="2021-04-30T00:00:00"/>
    <x v="26"/>
    <d v="2021-04-30T00:00:00"/>
    <d v="2021-04-30T00:00:00"/>
    <d v="1899-12-30T11:40:00"/>
    <d v="1899-12-30T14:20:00"/>
    <s v="TODO TRAILER"/>
    <s v="JOSE MARTINEZ"/>
    <x v="1"/>
    <s v="MECANICA DE PATIO"/>
    <s v="EXTERNO"/>
    <x v="1"/>
    <n v="0"/>
    <n v="1"/>
    <d v="1899-12-30T04:50:29"/>
    <x v="132"/>
    <n v="1"/>
    <d v="1899-12-30T00:00:00"/>
    <d v="1899-12-30T05:50:00"/>
    <x v="1"/>
    <x v="6"/>
    <s v="4-17"/>
  </r>
  <r>
    <s v="TDL770"/>
    <n v="175"/>
    <x v="1"/>
    <s v="INSPECCION DE QUINTA RUEDA, AJUSTE DEL SISTEMA COMPENSADOR"/>
    <s v="QUINTA RUEDA"/>
    <d v="1899-12-30T08:00:00"/>
    <d v="1899-12-30T17:00:00"/>
    <d v="2021-04-30T00:00:00"/>
    <x v="26"/>
    <d v="2021-04-30T00:00:00"/>
    <d v="2021-04-30T00:00:00"/>
    <d v="1899-12-30T10:00:00"/>
    <d v="1899-12-30T11:00:00"/>
    <s v="LUIS UTRIA"/>
    <s v="ALEXANDER RODRIGUEZ"/>
    <x v="1"/>
    <s v="MECANICA DE PATIO"/>
    <s v="EXTERNO"/>
    <x v="1"/>
    <n v="0"/>
    <n v="1"/>
    <d v="1899-12-30T07:00:29"/>
    <x v="133"/>
    <n v="0"/>
    <d v="1899-12-30T04:00:00"/>
    <d v="1899-12-30T12:00:00"/>
    <x v="1"/>
    <x v="6"/>
    <s v="4-17"/>
  </r>
  <r>
    <s v="TDL770"/>
    <n v="175"/>
    <x v="1"/>
    <s v="INSPECCION DE LUCES, CAMBIO DE PERA DE DIFERENCIAL Y DE CONECTORES, REPARACION DE LUCES DE REVERSA, DE PITO DEL TIMON"/>
    <s v="CABINA"/>
    <d v="1899-12-30T08:00:00"/>
    <d v="1899-12-30T17:00:00"/>
    <d v="2021-04-30T00:00:00"/>
    <x v="26"/>
    <d v="2021-04-30T00:00:00"/>
    <d v="2021-04-30T00:00:00"/>
    <d v="1899-12-30T11:00:00"/>
    <d v="1899-12-30T16:40:00"/>
    <s v="EDWIN NARANJO"/>
    <s v="ALEXANDER RODRIGUEZ"/>
    <x v="1"/>
    <s v="ELECTRICO"/>
    <s v="EXTERNO"/>
    <x v="1"/>
    <n v="0"/>
    <n v="1"/>
    <d v="1899-12-30T07:00:29"/>
    <x v="133"/>
    <n v="0"/>
    <d v="1899-12-30T04:00:00"/>
    <d v="1899-12-30T12:00:00"/>
    <x v="1"/>
    <x v="6"/>
    <s v="4-17"/>
  </r>
  <r>
    <s v="TDL770"/>
    <n v="175"/>
    <x v="1"/>
    <s v="CAMBIO DE ACEITE Y FILTRACION DEL MOTOR, ENGRASE"/>
    <s v="MOTOR"/>
    <d v="1899-12-30T08:00:00"/>
    <d v="1899-12-30T17:00:00"/>
    <d v="2021-04-30T00:00:00"/>
    <x v="26"/>
    <d v="2021-04-30T00:00:00"/>
    <d v="2021-04-30T00:00:00"/>
    <d v="1899-12-30T10:40:00"/>
    <d v="1899-12-30T14:30:00"/>
    <s v="ARGEMIRO ARAQUE"/>
    <s v="ALEXANDER RODRIGUEZ"/>
    <x v="1"/>
    <s v="MECANICA DE PATIO"/>
    <s v="INTERNO"/>
    <x v="1"/>
    <n v="0"/>
    <n v="1"/>
    <d v="1899-12-30T07:00:29"/>
    <x v="133"/>
    <n v="0"/>
    <d v="1899-12-30T04:00:00"/>
    <d v="1899-12-30T12:00:00"/>
    <x v="1"/>
    <x v="6"/>
    <s v="4-17"/>
  </r>
  <r>
    <s v="TDL770"/>
    <n v="175"/>
    <x v="1"/>
    <s v="CORRECCION DE FUGAS DE  AIRE EN RACORES DE BOLSA DE SUSPENSION"/>
    <s v="SUSPENSION"/>
    <d v="1899-12-30T08:00:00"/>
    <d v="1899-12-30T17:00:00"/>
    <d v="2021-04-30T00:00:00"/>
    <x v="26"/>
    <d v="2021-04-30T00:00:00"/>
    <d v="2021-04-30T00:00:00"/>
    <d v="1899-12-30T11:20:00"/>
    <d v="1899-12-30T11:40:00"/>
    <s v="DEIWIS PIMIENTA"/>
    <s v="ALEXANDER RODRIGUEZ"/>
    <x v="0"/>
    <s v="AIRE"/>
    <s v="EXTERNO"/>
    <x v="1"/>
    <n v="0"/>
    <n v="1"/>
    <d v="1899-12-30T07:00:29"/>
    <x v="133"/>
    <n v="0"/>
    <d v="1899-12-30T04:00:00"/>
    <d v="1899-12-30T12:00:00"/>
    <x v="1"/>
    <x v="6"/>
    <s v="4-17"/>
  </r>
  <r>
    <s v="S26311"/>
    <n v="175"/>
    <x v="0"/>
    <s v="SOLDADURA A TORRES DEL TRAILER"/>
    <s v="CHASIS TRAILER"/>
    <d v="1899-12-30T08:00:00"/>
    <d v="1899-12-30T17:00:00"/>
    <d v="2021-04-30T00:00:00"/>
    <x v="26"/>
    <d v="2021-04-30T00:00:00"/>
    <d v="2021-04-30T00:00:00"/>
    <d v="1899-12-30T09:45:00"/>
    <d v="1899-12-30T12:00:00"/>
    <s v="SOLDADURA"/>
    <s v="ALEXANDER RODRIGUEZ"/>
    <x v="0"/>
    <s v="SOLDADURA"/>
    <s v="EXTERNO"/>
    <x v="1"/>
    <n v="0"/>
    <n v="1"/>
    <d v="1899-12-30T07:00:29"/>
    <x v="133"/>
    <n v="0"/>
    <d v="1899-12-30T04:00:00"/>
    <d v="1899-12-30T12:00:00"/>
    <x v="1"/>
    <x v="6"/>
    <s v="4-17"/>
  </r>
  <r>
    <s v="TDL767"/>
    <n v="176"/>
    <x v="1"/>
    <s v="CAMBIO DE ACEITE Y FILTRACION DE MOTOR"/>
    <s v="MOTOR"/>
    <d v="1899-12-30T09:27:00"/>
    <d v="1899-12-30T18:00:00"/>
    <d v="2021-04-30T00:00:00"/>
    <x v="26"/>
    <d v="2021-04-30T00:00:00"/>
    <d v="2021-04-30T00:00:00"/>
    <d v="1899-12-30T16:40:00"/>
    <d v="1899-12-30T18:00:00"/>
    <s v="ARGEMIRO ARAQUE"/>
    <s v="OSCAR QUINAYAS"/>
    <x v="1"/>
    <s v="MECANICA DE PATIO"/>
    <s v="INTERNO"/>
    <x v="1"/>
    <n v="0"/>
    <n v="1"/>
    <d v="1899-12-30T06:33:29"/>
    <x v="134"/>
    <n v="0"/>
    <d v="1899-12-30T03:00:00"/>
    <d v="1899-12-30T10:33:00"/>
    <x v="1"/>
    <x v="6"/>
    <s v="4-17"/>
  </r>
  <r>
    <s v="TDL767"/>
    <n v="176"/>
    <x v="0"/>
    <s v="ESCANER DE VEHICULO, ACTUADOR DEFICIENTE"/>
    <s v="MOTOR"/>
    <d v="1899-12-30T09:27:00"/>
    <d v="1899-12-30T18:00:00"/>
    <d v="2021-04-30T00:00:00"/>
    <x v="26"/>
    <d v="2021-04-30T00:00:00"/>
    <d v="2021-04-30T00:00:00"/>
    <d v="1899-12-30T17:20:00"/>
    <d v="1899-12-30T17:40:00"/>
    <s v="KENWORTH"/>
    <s v="OSCAR QUINAYAS"/>
    <x v="0"/>
    <s v="MOTOR"/>
    <s v="INTERNO"/>
    <x v="1"/>
    <n v="0"/>
    <n v="1"/>
    <d v="1899-12-30T06:33:29"/>
    <x v="134"/>
    <n v="0"/>
    <d v="1899-12-30T03:00:00"/>
    <d v="1899-12-30T10:33:00"/>
    <x v="1"/>
    <x v="6"/>
    <s v="4-17"/>
  </r>
  <r>
    <s v="SJK692"/>
    <n v="177"/>
    <x v="1"/>
    <s v="INSPECCION DE QUINTA RUEDA, CAMBIO DE KIT DE CIERRE DE QUINTA RUEDA, CAMBIO DE BUJES DE LOS HOMBROS"/>
    <s v="QUINTA RUEDA"/>
    <d v="1899-12-30T10:00:00"/>
    <d v="1899-12-30T16:00:00"/>
    <d v="2021-04-30T00:00:00"/>
    <x v="26"/>
    <d v="2021-04-30T00:00:00"/>
    <d v="2021-04-30T00:00:00"/>
    <d v="1899-12-30T10:20:00"/>
    <d v="1899-12-30T15:50:00"/>
    <s v="LUIS UTRIA_x000a_CESAR ESCORCIA"/>
    <s v="RODRIGO RAMOS"/>
    <x v="1"/>
    <s v="MECANICA DE PATIO"/>
    <s v="EXTERNO"/>
    <x v="3"/>
    <n v="0"/>
    <n v="1"/>
    <d v="1899-12-30T04:00:29"/>
    <x v="44"/>
    <n v="0"/>
    <d v="1899-12-30T05:00:00"/>
    <d v="1899-12-30T10:00:00"/>
    <x v="1"/>
    <x v="6"/>
    <s v="4-17"/>
  </r>
  <r>
    <s v="SJK692"/>
    <n v="177"/>
    <x v="1"/>
    <s v="CAMBIO DE GANCHO DE CAPO"/>
    <s v="CABINA"/>
    <d v="1899-12-30T10:00:00"/>
    <d v="1899-12-30T16:00:00"/>
    <d v="2021-04-30T00:00:00"/>
    <x v="26"/>
    <d v="2021-04-30T00:00:00"/>
    <d v="2021-04-30T00:00:00"/>
    <d v="1899-12-30T10:10:00"/>
    <d v="1899-12-30T10:30:00"/>
    <s v="WILSON OROZCO"/>
    <s v="RODRIGO RAMOS"/>
    <x v="0"/>
    <s v="LATONERIA Y PINTURA"/>
    <s v="EXTERNO"/>
    <x v="3"/>
    <n v="0"/>
    <n v="1"/>
    <d v="1899-12-30T04:00:29"/>
    <x v="44"/>
    <n v="0"/>
    <d v="1899-12-30T05:00:00"/>
    <d v="1899-12-30T10:00:00"/>
    <x v="1"/>
    <x v="6"/>
    <s v="4-17"/>
  </r>
  <r>
    <s v="SJK692"/>
    <n v="177"/>
    <x v="1"/>
    <s v="SOLDADURA A QUINTA RUEDA"/>
    <s v="QUINTA RUEDA"/>
    <d v="1899-12-30T10:00:00"/>
    <d v="1899-12-30T16:00:00"/>
    <d v="2021-04-30T00:00:00"/>
    <x v="26"/>
    <d v="2021-04-30T00:00:00"/>
    <d v="2021-04-30T00:00:00"/>
    <d v="1899-12-30T14:00:00"/>
    <d v="1899-12-30T15:06:00"/>
    <s v="DAIRO RODRIGUEZ"/>
    <s v="RODRIGO RAMOS"/>
    <x v="0"/>
    <s v="SOLDADURA"/>
    <s v="EXTERNO"/>
    <x v="3"/>
    <n v="0"/>
    <n v="1"/>
    <d v="1899-12-30T04:00:29"/>
    <x v="44"/>
    <n v="0"/>
    <d v="1899-12-30T05:00:00"/>
    <d v="1899-12-30T10:00:00"/>
    <x v="1"/>
    <x v="6"/>
    <s v="4-17"/>
  </r>
  <r>
    <s v="SJK692"/>
    <n v="177"/>
    <x v="0"/>
    <s v="ENGRASE"/>
    <s v="GRASERA"/>
    <d v="1899-12-30T10:00:00"/>
    <d v="1899-12-30T16:00:00"/>
    <d v="2021-04-30T00:00:00"/>
    <x v="26"/>
    <d v="2021-04-30T00:00:00"/>
    <d v="2021-04-30T00:00:00"/>
    <d v="1899-12-30T14:30:00"/>
    <d v="1899-12-30T14:40:00"/>
    <s v="ARGEMIRO ARAQUE"/>
    <s v="RODRIGO RAMOS"/>
    <x v="1"/>
    <s v="MECANICA DE PATIO"/>
    <s v="EXTERNO"/>
    <x v="3"/>
    <n v="0"/>
    <n v="1"/>
    <d v="1899-12-30T04:00:29"/>
    <x v="44"/>
    <n v="0"/>
    <d v="1899-12-30T05:00:00"/>
    <d v="1899-12-30T10:00:00"/>
    <x v="1"/>
    <x v="6"/>
    <s v="4-17"/>
  </r>
  <r>
    <s v="TDK250"/>
    <n v="178"/>
    <x v="1"/>
    <s v="ARREGLO DE ARNES Y PERA DE DIFERENCIAL, REPARACION LUCES DE REVERSA"/>
    <s v="CABINA"/>
    <d v="1899-12-30T09:00:00"/>
    <d v="1899-12-30T10:45:00"/>
    <d v="2021-04-30T00:00:00"/>
    <x v="26"/>
    <d v="2021-04-30T00:00:00"/>
    <d v="2021-04-30T00:00:00"/>
    <d v="1899-12-30T09:30:00"/>
    <d v="1899-12-30T10:45:00"/>
    <s v="EDWIN NARANJO"/>
    <s v="CARLOS BARROS"/>
    <x v="0"/>
    <s v="ELECTRICO"/>
    <s v="INTERNO"/>
    <x v="2"/>
    <n v="0"/>
    <n v="1"/>
    <d v="1899-12-30T01:45:00"/>
    <x v="80"/>
    <n v="1"/>
    <d v="1899-12-30T00:00:00"/>
    <d v="1899-12-30T01:45:00"/>
    <x v="1"/>
    <x v="6"/>
    <s v="4-17"/>
  </r>
  <r>
    <s v="R59144"/>
    <n v="178"/>
    <x v="0"/>
    <s v="ARREGLO DE LUCES DIRECCIONALES"/>
    <s v="LUCES TRAILER"/>
    <d v="1899-12-30T09:00:00"/>
    <d v="1899-12-30T10:45:00"/>
    <d v="2021-04-30T00:00:00"/>
    <x v="26"/>
    <d v="2021-04-30T00:00:00"/>
    <d v="2021-04-30T00:00:00"/>
    <d v="1899-12-30T09:00:00"/>
    <d v="1899-12-30T09:30:00"/>
    <s v="EDWIN NARANJO"/>
    <s v="CARLOS BARROS"/>
    <x v="0"/>
    <s v="ELECTRICO"/>
    <s v="EXTERNO"/>
    <x v="2"/>
    <n v="0"/>
    <n v="1"/>
    <d v="1899-12-30T01:45:00"/>
    <x v="80"/>
    <n v="1"/>
    <d v="1899-12-30T00:00:00"/>
    <d v="1899-12-30T01:45:00"/>
    <x v="1"/>
    <x v="6"/>
    <s v="4-17"/>
  </r>
  <r>
    <s v="WHO629"/>
    <n v="179"/>
    <x v="0"/>
    <s v="INSPECCION DE QUINTA RUEDA"/>
    <s v="QUINTA RUEDA"/>
    <d v="1899-12-30T08:00:00"/>
    <d v="1899-12-30T11:15:00"/>
    <d v="2021-04-30T00:00:00"/>
    <x v="26"/>
    <d v="2021-04-30T00:00:00"/>
    <d v="2021-04-30T00:00:00"/>
    <d v="1899-12-30T10:00:00"/>
    <d v="1899-12-30T11:15:00"/>
    <s v="LUIS UTRIA"/>
    <s v="JUAN GONZALEZ"/>
    <x v="1"/>
    <s v="MECANICA DE PATIO"/>
    <s v="EXTERNO"/>
    <x v="3"/>
    <n v="0"/>
    <n v="1"/>
    <d v="1899-12-30T03:15:00"/>
    <x v="39"/>
    <n v="1"/>
    <d v="1899-12-30T00:00:00"/>
    <d v="1899-12-30T03:15:00"/>
    <x v="1"/>
    <x v="6"/>
    <s v="4-17"/>
  </r>
  <r>
    <s v="TFU065"/>
    <n v="180"/>
    <x v="0"/>
    <s v="CAMBIO DE FUN CLUTCH"/>
    <s v="MOTOR"/>
    <d v="1899-12-30T14:00:00"/>
    <d v="1899-12-30T16:45:00"/>
    <d v="2021-04-30T00:00:00"/>
    <x v="26"/>
    <d v="2021-04-30T00:00:00"/>
    <d v="2021-04-30T00:00:00"/>
    <d v="1899-12-30T14:50:00"/>
    <d v="1899-12-30T16:42:00"/>
    <s v="DEIWIS PIMIENTA"/>
    <s v="RUBEN GUZMAN"/>
    <x v="0"/>
    <s v="AIRE"/>
    <s v="INTERNO"/>
    <x v="1"/>
    <n v="0"/>
    <n v="1"/>
    <d v="1899-12-30T02:45:00"/>
    <x v="135"/>
    <n v="0"/>
    <d v="1899-12-30T04:15:00"/>
    <d v="1899-12-30T07:00:00"/>
    <x v="1"/>
    <x v="6"/>
    <s v="4-17"/>
  </r>
  <r>
    <s v="S67608"/>
    <n v="181"/>
    <x v="0"/>
    <s v="ACONDICIONAMIENTO DE VALVULA RELAY, CAMBIO DE MANGUERAS GRADUACION DE FRENOS, MANTENIMIENTO A VALVULAS, CAMBIO DE BUSHIN"/>
    <s v="AIRE TRAILER"/>
    <d v="1899-12-30T09:30:00"/>
    <d v="1899-12-30T13:20:00"/>
    <d v="2021-04-30T00:00:00"/>
    <x v="26"/>
    <d v="2021-04-30T00:00:00"/>
    <d v="2021-04-30T00:00:00"/>
    <d v="1899-12-30T09:30:00"/>
    <d v="1899-12-30T13:20:00"/>
    <s v="JOSE PAEZ"/>
    <m/>
    <x v="0"/>
    <s v="AIRE"/>
    <s v="EXTERNO"/>
    <x v="0"/>
    <n v="0"/>
    <n v="1"/>
    <d v="1899-12-30T03:50:00"/>
    <x v="136"/>
    <n v="1"/>
    <d v="1899-12-30T00:00:00"/>
    <d v="1899-12-30T03:50:00"/>
    <x v="1"/>
    <x v="6"/>
    <s v="4-17"/>
  </r>
  <r>
    <s v="SJK693"/>
    <n v="182"/>
    <x v="0"/>
    <s v="CAMBIO DE ALTERNADOR "/>
    <s v="MOTOR"/>
    <d v="1899-12-30T16:03:00"/>
    <d v="1899-12-30T16:44:00"/>
    <d v="2021-04-30T00:00:00"/>
    <x v="26"/>
    <d v="2021-04-30T00:00:00"/>
    <d v="2021-04-30T00:00:00"/>
    <d v="1899-12-30T16:03:00"/>
    <d v="1899-12-30T16:44:00"/>
    <s v="JOSE PAEZ"/>
    <s v="OSCAR RODRIGUEZ"/>
    <x v="0"/>
    <s v="ELECTRICO"/>
    <s v="INTERNO"/>
    <x v="3"/>
    <n v="0"/>
    <n v="1"/>
    <d v="1899-12-30T00:41:00"/>
    <x v="137"/>
    <n v="0"/>
    <d v="1899-12-30T04:16:00"/>
    <d v="1899-12-30T04:57:00"/>
    <x v="1"/>
    <x v="6"/>
    <s v="4-17"/>
  </r>
  <r>
    <s v="TFU058"/>
    <n v="183"/>
    <x v="0"/>
    <s v="CAMBIO DE MANGUERAS DE TRAILER Y POSTURA DE MANITA ROJA"/>
    <s v="CABINA"/>
    <d v="1899-12-30T07:30:00"/>
    <d v="1899-12-30T08:15:00"/>
    <d v="2021-05-03T00:00:00"/>
    <x v="29"/>
    <d v="2021-05-03T00:00:00"/>
    <d v="2021-05-03T00:00:00"/>
    <d v="1899-12-30T07:50:00"/>
    <d v="1899-12-30T08:15:00"/>
    <s v="CESAR ESCORCIA"/>
    <s v="SAMUEL DELGADO"/>
    <x v="0"/>
    <s v="AIRE"/>
    <s v="EXTERNO"/>
    <x v="0"/>
    <n v="0"/>
    <n v="1"/>
    <d v="1899-12-30T00:45:00"/>
    <x v="21"/>
    <n v="1"/>
    <d v="1899-12-30T00:00:00"/>
    <d v="1899-12-30T00:45:00"/>
    <x v="4"/>
    <x v="7"/>
    <s v="5-18"/>
  </r>
  <r>
    <s v="S20489"/>
    <n v="184"/>
    <x v="0"/>
    <s v="ENGRASE DEL VEHICULO Y GRADUACION DE FRENOS"/>
    <s v="TANQUE"/>
    <d v="1899-12-30T07:30:00"/>
    <d v="1899-12-30T08:00:00"/>
    <d v="2021-05-03T00:00:00"/>
    <x v="29"/>
    <d v="2021-05-03T00:00:00"/>
    <d v="2021-05-03T00:00:00"/>
    <d v="1899-12-30T07:30:00"/>
    <d v="1899-12-30T08:00:00"/>
    <s v="ARGEMIRO ARAQUE"/>
    <s v="ALEXANDER RICO"/>
    <x v="1"/>
    <s v="MECANICA DE PATIO"/>
    <s v="EXTERNO"/>
    <x v="3"/>
    <n v="0"/>
    <n v="1"/>
    <d v="1899-12-30T00:30:00"/>
    <x v="7"/>
    <n v="1"/>
    <d v="1899-12-30T00:00:00"/>
    <d v="1899-12-30T00:30:00"/>
    <x v="4"/>
    <x v="7"/>
    <s v="5-18"/>
  </r>
  <r>
    <s v="TFR839"/>
    <n v="185"/>
    <x v="1"/>
    <s v="ENGRASE AL ZORRO, GRADUACION DE FRENO"/>
    <s v="RUEDAS"/>
    <d v="1899-12-30T07:30:00"/>
    <d v="1899-12-30T12:00:00"/>
    <d v="2021-05-03T00:00:00"/>
    <x v="29"/>
    <d v="2021-05-03T00:00:00"/>
    <d v="2021-05-03T00:00:00"/>
    <d v="1899-12-30T08:00:00"/>
    <d v="1899-12-30T09:00:00"/>
    <s v="ARGEMIRO ARAQUE"/>
    <s v="VICTOR BARCASNEGRAS"/>
    <x v="1"/>
    <s v="MECANICA DE PATIO"/>
    <s v="EXTERNO"/>
    <x v="5"/>
    <n v="0"/>
    <n v="1"/>
    <d v="1899-12-30T04:30:00"/>
    <x v="72"/>
    <n v="1"/>
    <d v="1899-12-30T00:00:00"/>
    <d v="1899-12-30T04:30:00"/>
    <x v="4"/>
    <x v="7"/>
    <s v="5-18"/>
  </r>
  <r>
    <s v="TFR839"/>
    <n v="185"/>
    <x v="1"/>
    <s v="ARREGLO DEL CONECTOR DE AUTO CARPADO, INSPECCION CABLE 7 VIAS"/>
    <s v="CABINA"/>
    <d v="1899-12-30T07:30:00"/>
    <d v="1899-12-30T12:00:00"/>
    <d v="2021-05-03T00:00:00"/>
    <x v="29"/>
    <d v="2021-05-03T00:00:00"/>
    <d v="2021-05-03T00:00:00"/>
    <d v="1899-12-30T08:00:00"/>
    <d v="1899-12-30T09:00:00"/>
    <s v="EDWIN NARANJO"/>
    <s v="VICTOR BARCASNEGRAS"/>
    <x v="0"/>
    <s v="ELECTRICO"/>
    <s v="EXTERNO"/>
    <x v="5"/>
    <n v="0"/>
    <n v="1"/>
    <d v="1899-12-30T04:30:00"/>
    <x v="72"/>
    <n v="1"/>
    <d v="1899-12-30T00:00:00"/>
    <d v="1899-12-30T04:30:00"/>
    <x v="4"/>
    <x v="7"/>
    <s v="5-18"/>
  </r>
  <r>
    <s v="TFR839"/>
    <n v="185"/>
    <x v="0"/>
    <s v="CAMBIO DE BOMBA BIKER"/>
    <s v="MOTOR"/>
    <d v="1899-12-30T07:30:00"/>
    <d v="1899-12-30T12:00:00"/>
    <d v="2021-05-03T00:00:00"/>
    <x v="29"/>
    <d v="2021-05-03T00:00:00"/>
    <d v="2021-05-03T00:00:00"/>
    <d v="1899-12-30T10:27:00"/>
    <d v="1899-12-30T11:49:00"/>
    <s v="JOSE PAEZ"/>
    <s v="VICTOR BARCASNEGRAS"/>
    <x v="0"/>
    <s v="MOTOR"/>
    <s v="INTERNO"/>
    <x v="5"/>
    <n v="0"/>
    <n v="1"/>
    <d v="1899-12-30T04:30:00"/>
    <x v="72"/>
    <n v="1"/>
    <d v="1899-12-30T00:00:00"/>
    <d v="1899-12-30T04:30:00"/>
    <x v="4"/>
    <x v="7"/>
    <s v="5-18"/>
  </r>
  <r>
    <s v="TFU066"/>
    <n v="186"/>
    <x v="1"/>
    <s v="COMPLETAR NIVEL DE ACEITE"/>
    <s v="MOTOR"/>
    <d v="1899-12-30T07:40:00"/>
    <d v="1899-12-30T08:42:00"/>
    <d v="2021-05-03T00:00:00"/>
    <x v="29"/>
    <d v="2021-05-03T00:00:00"/>
    <d v="2021-05-03T00:00:00"/>
    <d v="1899-12-30T08:00:00"/>
    <d v="1899-12-30T08:15:00"/>
    <s v="RODOLFO CASTAÑEDA"/>
    <s v="MIGUEL APREZA"/>
    <x v="1"/>
    <s v="MECANICA DE PATIO"/>
    <s v="INTERNO"/>
    <x v="1"/>
    <n v="0"/>
    <n v="1"/>
    <d v="1899-12-30T01:02:00"/>
    <x v="138"/>
    <n v="1"/>
    <d v="1899-12-30T00:00:00"/>
    <d v="1899-12-30T01:02:00"/>
    <x v="4"/>
    <x v="7"/>
    <s v="5-18"/>
  </r>
  <r>
    <s v="TFU066"/>
    <n v="186"/>
    <x v="0"/>
    <s v="REPARACION CABLE 7 VIAS"/>
    <s v="CABINA"/>
    <d v="1899-12-30T07:40:00"/>
    <d v="1899-12-30T08:42:00"/>
    <d v="2021-05-03T00:00:00"/>
    <x v="29"/>
    <d v="2021-05-03T00:00:00"/>
    <d v="2021-05-03T00:00:00"/>
    <d v="1899-12-30T08:15:00"/>
    <d v="1899-12-30T08:42:00"/>
    <s v="EDWIN NARANJO"/>
    <s v="MIGUEL APREZA"/>
    <x v="0"/>
    <s v="ELECTRICO"/>
    <s v="EXTERNO"/>
    <x v="1"/>
    <n v="0"/>
    <n v="1"/>
    <d v="1899-12-30T01:02:00"/>
    <x v="138"/>
    <n v="1"/>
    <d v="1899-12-30T00:00:00"/>
    <d v="1899-12-30T01:02:00"/>
    <x v="4"/>
    <x v="7"/>
    <s v="5-18"/>
  </r>
  <r>
    <s v="SJK631"/>
    <n v="187"/>
    <x v="1"/>
    <s v="MONTURA DEL VIDRIO DE LA PUERTA DEL CONDUCTOR"/>
    <s v="CABINA"/>
    <d v="1899-12-30T07:30:00"/>
    <d v="1899-12-30T09:38:00"/>
    <d v="2021-05-03T00:00:00"/>
    <x v="29"/>
    <d v="2021-05-03T00:00:00"/>
    <d v="2021-05-03T00:00:00"/>
    <d v="1899-12-30T07:54:00"/>
    <d v="1899-12-30T09:30:00"/>
    <s v="WILSON OROZCO"/>
    <s v="CARLOS ARRIETA"/>
    <x v="0"/>
    <s v="LATONERIA Y PINTURA"/>
    <s v="INTERNO"/>
    <x v="0"/>
    <n v="0"/>
    <n v="1"/>
    <d v="1899-12-30T02:08:00"/>
    <x v="139"/>
    <n v="1"/>
    <d v="1899-12-30T00:00:00"/>
    <d v="1899-12-30T02:08:00"/>
    <x v="4"/>
    <x v="7"/>
    <s v="5-18"/>
  </r>
  <r>
    <s v="SJK631"/>
    <n v="187"/>
    <x v="0"/>
    <s v="CAMBIO DE TUBO DE AGUA"/>
    <s v="MOTOR"/>
    <d v="1899-12-30T07:30:00"/>
    <d v="1899-12-30T09:38:00"/>
    <d v="2021-05-03T00:00:00"/>
    <x v="29"/>
    <d v="2021-05-03T00:00:00"/>
    <d v="2021-05-03T00:00:00"/>
    <d v="1899-12-30T08:54:00"/>
    <d v="1899-12-30T09:38:00"/>
    <s v="JOSE PAEZ"/>
    <s v="CARLOS ARRIETA"/>
    <x v="0"/>
    <s v="MOTOR"/>
    <s v="INTERNO"/>
    <x v="0"/>
    <n v="0"/>
    <n v="1"/>
    <d v="1899-12-30T02:08:00"/>
    <x v="139"/>
    <n v="1"/>
    <d v="1899-12-30T00:00:00"/>
    <d v="1899-12-30T02:08:00"/>
    <x v="4"/>
    <x v="7"/>
    <s v="5-18"/>
  </r>
  <r>
    <s v="TDL768"/>
    <n v="188"/>
    <x v="1"/>
    <s v="CAMBIO DE BOMBA DE AGUA"/>
    <s v="MOTOR"/>
    <d v="1899-12-30T08:00:00"/>
    <d v="1899-12-30T15:00:00"/>
    <d v="2021-05-03T00:00:00"/>
    <x v="28"/>
    <d v="2021-05-03T00:00:00"/>
    <d v="2021-05-03T00:00:00"/>
    <d v="1899-12-30T08:00:00"/>
    <d v="1899-12-30T12:00:00"/>
    <s v="WILSON DURAN"/>
    <s v="JUAN CORREA"/>
    <x v="0"/>
    <s v="MOTOR"/>
    <s v="INTERNO"/>
    <x v="1"/>
    <n v="2"/>
    <n v="1"/>
    <d v="1899-12-31T00:00:23"/>
    <x v="57"/>
    <n v="1"/>
    <d v="1899-12-30T00:00:00"/>
    <d v="1899-12-31T11:59:31"/>
    <x v="4"/>
    <x v="7"/>
    <s v="5-18"/>
  </r>
  <r>
    <s v="TDL768"/>
    <n v="188"/>
    <x v="1"/>
    <s v="POSTURA DE FLASHER DE DIRECCIONAL"/>
    <s v="CABINA"/>
    <d v="1899-12-30T08:00:00"/>
    <d v="1899-12-30T15:00:00"/>
    <d v="2021-05-03T00:00:00"/>
    <x v="28"/>
    <d v="2021-05-03T00:00:00"/>
    <d v="2021-05-03T00:00:00"/>
    <d v="1899-12-30T10:30:00"/>
    <d v="1899-12-30T10:50:00"/>
    <s v="EDWIN NARANJO"/>
    <s v="JUAN CORREA"/>
    <x v="0"/>
    <s v="ELECTRICO"/>
    <s v="INTERNO"/>
    <x v="1"/>
    <n v="2"/>
    <n v="1"/>
    <d v="1899-12-31T00:00:23"/>
    <x v="57"/>
    <n v="1"/>
    <d v="1899-12-30T00:00:00"/>
    <d v="1899-12-31T11:59:31"/>
    <x v="4"/>
    <x v="7"/>
    <s v="5-18"/>
  </r>
  <r>
    <s v="TDL768"/>
    <n v="188"/>
    <x v="1"/>
    <s v="POSTURA DE SOPORTE DEL CAPO"/>
    <s v="CABINA"/>
    <d v="1899-12-30T08:00:00"/>
    <d v="1899-12-30T15:00:00"/>
    <d v="2021-05-03T00:00:00"/>
    <x v="28"/>
    <d v="2021-05-03T00:00:00"/>
    <d v="2021-05-03T00:00:00"/>
    <d v="1899-12-30T11:20:00"/>
    <d v="1899-12-30T11:30:00"/>
    <s v="WILSON OROZCO"/>
    <s v="JUAN CORREA"/>
    <x v="0"/>
    <s v="LATONERIA Y PINTURA"/>
    <s v="EXTERNO"/>
    <x v="1"/>
    <n v="2"/>
    <n v="1"/>
    <d v="1899-12-31T00:00:23"/>
    <x v="57"/>
    <n v="1"/>
    <d v="1899-12-30T00:00:00"/>
    <d v="1899-12-31T11:59:31"/>
    <x v="4"/>
    <x v="7"/>
    <s v="5-18"/>
  </r>
  <r>
    <s v="TDL768"/>
    <n v="188"/>
    <x v="1"/>
    <s v="CAMBIO DE SENSOR DE TEMPERATURA DE AGUA, CAMBIO DE SENSOR DE NIVEL DE REFRIGERANTE"/>
    <s v="MOTOR"/>
    <d v="1899-12-30T08:00:00"/>
    <d v="1899-12-30T15:00:00"/>
    <d v="2021-05-03T00:00:00"/>
    <x v="28"/>
    <d v="2021-05-03T00:00:00"/>
    <d v="2021-05-03T00:00:00"/>
    <d v="1899-12-30T14:00:00"/>
    <d v="1899-12-30T15:30:00"/>
    <s v="WILSON DURAN"/>
    <s v="JUAN CORREA"/>
    <x v="0"/>
    <s v="MOTOR"/>
    <s v="INTERNO"/>
    <x v="1"/>
    <n v="2"/>
    <n v="1"/>
    <d v="1899-12-31T00:00:23"/>
    <x v="57"/>
    <n v="1"/>
    <d v="1899-12-30T00:00:00"/>
    <d v="1899-12-31T11:59:31"/>
    <x v="4"/>
    <x v="7"/>
    <s v="5-18"/>
  </r>
  <r>
    <s v="TDL768"/>
    <n v="188"/>
    <x v="1"/>
    <s v="REPARACION DE ARNES INTERNO, DE LUCES MEDIAS, CAMBIO DE LUCES FRONTALES, "/>
    <s v="CABINA"/>
    <d v="1899-12-30T08:00:00"/>
    <d v="1899-12-30T15:00:00"/>
    <d v="2021-05-03T00:00:00"/>
    <x v="28"/>
    <d v="2021-05-04T00:00:00"/>
    <d v="2021-05-04T00:00:00"/>
    <d v="1899-12-30T07:30:00"/>
    <d v="1899-12-30T10:21:00"/>
    <s v="EDWIN NARANJO"/>
    <s v="JUAN CORREA"/>
    <x v="0"/>
    <s v="ELECTRICO"/>
    <s v="INTERNO"/>
    <x v="1"/>
    <n v="2"/>
    <n v="1"/>
    <d v="1899-12-31T00:00:23"/>
    <x v="57"/>
    <n v="1"/>
    <d v="1899-12-30T00:00:00"/>
    <d v="1899-12-31T11:59:31"/>
    <x v="4"/>
    <x v="7"/>
    <s v="5-18"/>
  </r>
  <r>
    <s v="R66154"/>
    <n v="188"/>
    <x v="1"/>
    <s v="CAMBIO DE STOP"/>
    <s v="LUZ TRAILER"/>
    <d v="1899-12-30T08:00:00"/>
    <d v="1899-12-30T15:00:00"/>
    <d v="2021-05-03T00:00:00"/>
    <x v="28"/>
    <d v="2021-05-04T00:00:00"/>
    <d v="2021-05-04T00:00:00"/>
    <d v="1899-12-30T09:40:00"/>
    <d v="1899-12-30T10:10:00"/>
    <s v="EDWIN NARANJO"/>
    <s v="JUAN CORREA"/>
    <x v="0"/>
    <s v="ELECTRICO"/>
    <s v="EXTERNO"/>
    <x v="1"/>
    <n v="2"/>
    <n v="1"/>
    <d v="1899-12-31T00:00:23"/>
    <x v="57"/>
    <n v="1"/>
    <d v="1899-12-30T00:00:00"/>
    <d v="1899-12-31T11:59:31"/>
    <x v="4"/>
    <x v="7"/>
    <s v="5-18"/>
  </r>
  <r>
    <s v="TDL768"/>
    <n v="188"/>
    <x v="1"/>
    <s v="REPARACION DE BOTELLA DE LA DIRECCION"/>
    <s v="MOTOR"/>
    <d v="1899-12-30T08:00:00"/>
    <d v="1899-12-30T15:00:00"/>
    <d v="2021-05-03T00:00:00"/>
    <x v="28"/>
    <d v="2021-05-04T00:00:00"/>
    <d v="2021-05-04T00:00:00"/>
    <d v="1899-12-30T10:00:00"/>
    <d v="1899-12-30T10:30:00"/>
    <s v="WILSON DURAN"/>
    <s v="JUAN CORREA"/>
    <x v="0"/>
    <s v="MOTOR"/>
    <s v="INTERNO"/>
    <x v="1"/>
    <n v="2"/>
    <n v="1"/>
    <d v="1899-12-31T00:00:23"/>
    <x v="57"/>
    <n v="1"/>
    <d v="1899-12-30T00:00:00"/>
    <d v="1899-12-31T11:59:31"/>
    <x v="4"/>
    <x v="7"/>
    <s v="5-18"/>
  </r>
  <r>
    <s v="TDL768"/>
    <n v="188"/>
    <x v="1"/>
    <s v="ESCANER DE VEHICULO"/>
    <s v="MOTOR"/>
    <d v="1899-12-30T08:00:00"/>
    <d v="1899-12-30T15:00:00"/>
    <d v="2021-05-03T00:00:00"/>
    <x v="28"/>
    <d v="2021-05-04T00:00:00"/>
    <d v="2021-05-04T00:00:00"/>
    <d v="1899-12-30T16:30:00"/>
    <d v="1899-12-30T18:00:00"/>
    <s v="EXTERNO"/>
    <s v="JUAN CORREA"/>
    <x v="0"/>
    <s v="MOTOR"/>
    <s v="INTERNO"/>
    <x v="1"/>
    <n v="2"/>
    <n v="1"/>
    <d v="1899-12-31T00:00:23"/>
    <x v="57"/>
    <n v="1"/>
    <d v="1899-12-30T00:00:00"/>
    <d v="1899-12-31T11:59:31"/>
    <x v="4"/>
    <x v="7"/>
    <s v="5-18"/>
  </r>
  <r>
    <s v="TDL768"/>
    <n v="188"/>
    <x v="1"/>
    <s v="CAMBIO DE ARNES DE CONECTOR DE LOS ACTUADORES POR EL DE LA TDL766"/>
    <s v="MOTOR"/>
    <d v="1899-12-30T08:00:00"/>
    <d v="1899-12-30T15:00:00"/>
    <d v="2021-05-03T00:00:00"/>
    <x v="28"/>
    <d v="2021-05-05T00:00:00"/>
    <d v="2021-05-05T00:00:00"/>
    <d v="1899-12-30T17:00:00"/>
    <d v="1899-12-30T17:30:00"/>
    <s v="RODOLFO CASTAÑEDA"/>
    <s v="JUAN CORREA"/>
    <x v="0"/>
    <s v="MOTOR"/>
    <s v="INTERNO"/>
    <x v="1"/>
    <n v="2"/>
    <n v="1"/>
    <d v="1899-12-31T00:00:23"/>
    <x v="57"/>
    <n v="1"/>
    <d v="1899-12-30T00:00:00"/>
    <d v="1899-12-31T11:59:31"/>
    <x v="4"/>
    <x v="7"/>
    <s v="5-18"/>
  </r>
  <r>
    <s v="TDL768"/>
    <n v="188"/>
    <x v="0"/>
    <s v="CAMBIO DE LOS TRES INYECTORES DEL PRIMER BANCO, CAMBIO DE ACTUADORES POR LOS DE LA TDL766"/>
    <s v="MOTOR"/>
    <d v="1899-12-30T08:00:00"/>
    <d v="1899-12-30T15:00:00"/>
    <d v="2021-05-03T00:00:00"/>
    <x v="28"/>
    <d v="2021-05-05T00:00:00"/>
    <d v="2021-05-05T00:00:00"/>
    <d v="1899-12-30T07:30:00"/>
    <d v="1899-12-30T14:40:00"/>
    <s v="WILSON DURAN"/>
    <s v="JUAN CORREA"/>
    <x v="0"/>
    <s v="MOTOR"/>
    <s v="INTERNO"/>
    <x v="1"/>
    <n v="2"/>
    <n v="1"/>
    <d v="1899-12-31T00:00:23"/>
    <x v="57"/>
    <n v="1"/>
    <d v="1899-12-30T00:00:00"/>
    <d v="1899-12-31T11:59:31"/>
    <x v="4"/>
    <x v="7"/>
    <s v="5-18"/>
  </r>
  <r>
    <s v="TFQ934"/>
    <n v="189"/>
    <x v="1"/>
    <s v="CAMBIO DE UNIDAD FRONTAL"/>
    <s v="CABINA"/>
    <d v="1899-12-30T09:00:00"/>
    <d v="1899-12-30T14:10:00"/>
    <d v="2021-05-03T00:00:00"/>
    <x v="24"/>
    <d v="2021-05-03T00:00:00"/>
    <d v="2021-05-03T00:00:00"/>
    <d v="1899-12-30T10:20:00"/>
    <d v="1899-12-30T10:40:00"/>
    <s v="JULIO ARAQUE"/>
    <s v="JUAN VIVANCO"/>
    <x v="0"/>
    <s v="ELECTRICO"/>
    <s v="EXTERNO"/>
    <x v="1"/>
    <n v="1"/>
    <n v="1"/>
    <d v="1899-12-30T11:40:58"/>
    <x v="140"/>
    <n v="1"/>
    <d v="1899-12-30T00:00:00"/>
    <d v="1899-12-30T17:10:58"/>
    <x v="4"/>
    <x v="7"/>
    <s v="5-18"/>
  </r>
  <r>
    <s v="TFQ934"/>
    <n v="189"/>
    <x v="0"/>
    <s v="CAMBIO DE COMPRESOR DE AIRE Y MTTO AIRE ACONDCIONADO"/>
    <s v="MOTOR"/>
    <d v="1899-12-30T09:00:00"/>
    <d v="1899-12-30T14:10:00"/>
    <d v="2021-05-03T00:00:00"/>
    <x v="24"/>
    <d v="2021-05-03T00:00:00"/>
    <d v="2021-05-04T00:00:00"/>
    <d v="1899-12-30T08:00:00"/>
    <d v="1899-12-30T11:42:00"/>
    <s v="MARCELINO"/>
    <s v="JUAN VIVANCO"/>
    <x v="0"/>
    <s v="AIRE ACONDICIONADO"/>
    <s v="INTERO"/>
    <x v="1"/>
    <n v="1"/>
    <n v="1"/>
    <d v="1899-12-30T11:40:58"/>
    <x v="140"/>
    <n v="1"/>
    <d v="1899-12-30T00:00:00"/>
    <d v="1899-12-30T17:10:58"/>
    <x v="4"/>
    <x v="7"/>
    <s v="5-18"/>
  </r>
  <r>
    <s v="TDL764"/>
    <n v="190"/>
    <x v="1"/>
    <s v="DESMONTE DE ARRANQUE Y REPARACION DEL MISMO "/>
    <s v="MOTOR"/>
    <d v="1899-12-30T09:00:00"/>
    <m/>
    <d v="2021-05-03T00:00:00"/>
    <x v="6"/>
    <d v="2021-05-03T00:00:00"/>
    <d v="2021-05-03T00:00:00"/>
    <d v="1899-12-30T09:10:00"/>
    <d v="1899-12-30T16:00:00"/>
    <s v="EDWIN NARANJO"/>
    <s v="FABIAN CARREÑO"/>
    <x v="0"/>
    <s v="MOTOR"/>
    <s v="INTERO"/>
    <x v="1"/>
    <n v="-44319"/>
    <n v="0"/>
    <d v="1899-12-30T00:00:00"/>
    <x v="17"/>
    <n v="1"/>
    <d v="1899-12-30T00:00:00"/>
    <d v="1899-12-30T00:00:00"/>
    <x v="3"/>
    <x v="3"/>
    <s v="1-52"/>
  </r>
  <r>
    <s v="TDL764"/>
    <n v="190"/>
    <x v="1"/>
    <s v="MONTAJE DEL ARRANQUE"/>
    <s v="MOTOR"/>
    <d v="1899-12-30T09:00:00"/>
    <m/>
    <d v="2021-05-03T00:00:00"/>
    <x v="6"/>
    <d v="2021-05-03T00:00:00"/>
    <d v="2021-05-03T00:00:00"/>
    <d v="1899-12-30T16:50:00"/>
    <d v="1899-12-30T17:30:00"/>
    <s v="EDWIN NARANJO"/>
    <s v="FABIAN CARREÑO"/>
    <x v="0"/>
    <s v="MOTOR"/>
    <s v="INTERO"/>
    <x v="1"/>
    <n v="-44319"/>
    <n v="0"/>
    <d v="1899-12-30T00:00:00"/>
    <x v="17"/>
    <n v="1"/>
    <d v="1899-12-30T00:00:00"/>
    <d v="1899-12-30T00:00:00"/>
    <x v="3"/>
    <x v="3"/>
    <s v="1-52"/>
  </r>
  <r>
    <s v="TDL764"/>
    <n v="190"/>
    <x v="1"/>
    <s v="CAMBIO DE DOS ACTUADORES Y MANTENIMIENTO A LOS OTROS DOS"/>
    <s v="MOTOR"/>
    <d v="1899-12-30T09:00:00"/>
    <m/>
    <d v="2021-05-03T00:00:00"/>
    <x v="6"/>
    <d v="2021-05-03T00:00:00"/>
    <d v="2021-05-03T00:00:00"/>
    <d v="1899-12-30T15:40:00"/>
    <d v="1899-12-30T16:40:00"/>
    <s v="WILSON DURAN"/>
    <s v="FABIAN CARREÑO"/>
    <x v="0"/>
    <s v="MOTOR"/>
    <s v="INTERO"/>
    <x v="1"/>
    <n v="-44319"/>
    <n v="0"/>
    <d v="1899-12-30T00:00:00"/>
    <x v="17"/>
    <n v="1"/>
    <d v="1899-12-30T00:00:00"/>
    <d v="1899-12-30T00:00:00"/>
    <x v="3"/>
    <x v="3"/>
    <s v="1-52"/>
  </r>
  <r>
    <s v="TDL764"/>
    <n v="190"/>
    <x v="1"/>
    <s v="DESMONTE DE BOMBA DE ACEITE PARA REVISION Y CAMBIO DE PISTONCILLO"/>
    <s v="MOTOR"/>
    <d v="1899-12-30T09:00:00"/>
    <m/>
    <d v="2021-05-03T00:00:00"/>
    <x v="6"/>
    <d v="2021-05-04T00:00:00"/>
    <d v="2021-05-04T00:00:00"/>
    <d v="1899-12-30T07:30:00"/>
    <d v="1899-12-30T12:00:00"/>
    <s v="WILSON DURAN"/>
    <s v="FABIAN CARREÑO"/>
    <x v="0"/>
    <s v="MOTOR"/>
    <s v="INTERO"/>
    <x v="1"/>
    <n v="-44319"/>
    <n v="0"/>
    <d v="1899-12-30T00:00:00"/>
    <x v="17"/>
    <n v="1"/>
    <d v="1899-12-30T00:00:00"/>
    <d v="1899-12-30T00:00:00"/>
    <x v="3"/>
    <x v="3"/>
    <s v="1-52"/>
  </r>
  <r>
    <s v="TDL764"/>
    <n v="190"/>
    <x v="1"/>
    <s v="INSPECCION DE QUINTA RUEDA, ESTA DE CAMBIO"/>
    <s v="QUINTA RUEDA"/>
    <d v="1899-12-30T09:00:00"/>
    <m/>
    <d v="2021-05-03T00:00:00"/>
    <x v="6"/>
    <d v="2021-05-05T00:00:00"/>
    <d v="2021-05-05T00:00:00"/>
    <d v="1899-12-30T10:15:00"/>
    <d v="1899-12-30T11:00:00"/>
    <s v="CESAR ESCORCIA_x000a_LUIS UTRIA"/>
    <s v="FABIAN CARREÑO"/>
    <x v="1"/>
    <s v="MECANICA DE PATIO"/>
    <s v="EXTERNO"/>
    <x v="1"/>
    <n v="-44319"/>
    <n v="0"/>
    <d v="1899-12-30T00:00:00"/>
    <x v="17"/>
    <n v="1"/>
    <d v="1899-12-30T00:00:00"/>
    <d v="1899-12-30T00:00:00"/>
    <x v="3"/>
    <x v="3"/>
    <s v="1-52"/>
  </r>
  <r>
    <s v="TDL764"/>
    <n v="190"/>
    <x v="0"/>
    <s v="ESCANER"/>
    <s v="MOTOR"/>
    <d v="1899-12-30T09:00:00"/>
    <m/>
    <d v="2021-05-03T00:00:00"/>
    <x v="6"/>
    <d v="2021-05-05T00:00:00"/>
    <d v="2021-05-05T00:00:00"/>
    <d v="1899-12-30T16:45:00"/>
    <d v="1899-12-30T18:00:00"/>
    <s v="EXTERNO"/>
    <s v="FABIAN CARREÑO"/>
    <x v="0"/>
    <s v="MOTOR"/>
    <s v="INTERO"/>
    <x v="1"/>
    <n v="-44319"/>
    <n v="0"/>
    <d v="1899-12-30T00:00:00"/>
    <x v="17"/>
    <n v="1"/>
    <d v="1899-12-30T00:00:00"/>
    <d v="1899-12-30T00:00:00"/>
    <x v="3"/>
    <x v="3"/>
    <s v="1-52"/>
  </r>
  <r>
    <s v="UYU045"/>
    <n v="191"/>
    <x v="0"/>
    <s v="CAMBIO DE FLAUTA DE AGUA"/>
    <s v="MOTOR"/>
    <d v="1899-12-30T08:30:00"/>
    <d v="1899-12-30T10:15:00"/>
    <d v="2021-05-03T00:00:00"/>
    <x v="29"/>
    <d v="2021-05-03T00:00:00"/>
    <d v="2021-05-03T00:00:00"/>
    <d v="1899-12-30T08:50:00"/>
    <d v="1899-12-30T09:50:00"/>
    <s v="CESAR ESCORCIA"/>
    <s v="LUIS MARTELO"/>
    <x v="0"/>
    <s v="MOTOR"/>
    <s v="INTERNO"/>
    <x v="3"/>
    <n v="0"/>
    <n v="1"/>
    <d v="1899-12-30T01:45:00"/>
    <x v="80"/>
    <n v="1"/>
    <d v="1899-12-30T00:00:00"/>
    <d v="1899-12-30T01:45:00"/>
    <x v="4"/>
    <x v="7"/>
    <s v="5-18"/>
  </r>
  <r>
    <s v="WLP795"/>
    <n v="192"/>
    <x v="0"/>
    <s v="ADAPTAR SOPORTE DE LAMPARA LADO IZQUIERDO"/>
    <s v="CABINA"/>
    <d v="1899-12-30T10:00:00"/>
    <d v="1899-12-30T11:00:00"/>
    <d v="2021-05-03T00:00:00"/>
    <x v="29"/>
    <d v="2021-05-03T00:00:00"/>
    <d v="2021-05-03T00:00:00"/>
    <d v="1899-12-30T10:00:00"/>
    <d v="1899-12-30T10:50:00"/>
    <s v="WILSON OROZCO_x000a_CESAR ESCORCIA"/>
    <s v="JOHAN AVENDAÑO"/>
    <x v="0"/>
    <s v="LATONERIA Y PINTURA"/>
    <s v="EXTERNO"/>
    <x v="3"/>
    <n v="0"/>
    <n v="1"/>
    <d v="1899-12-30T01:00:00"/>
    <x v="11"/>
    <n v="1"/>
    <d v="1899-12-30T00:00:00"/>
    <d v="1899-12-30T01:00:00"/>
    <x v="4"/>
    <x v="7"/>
    <s v="5-18"/>
  </r>
  <r>
    <s v="SJK638"/>
    <n v="193"/>
    <x v="1"/>
    <s v="DESMONTE DE VIGAS PARA CAMBIO DE BUJES SE ENVIAN A DONDE RIAÑO"/>
    <s v="SUSPENSION"/>
    <d v="1899-12-30T10:20:00"/>
    <d v="1899-12-30T17:00:00"/>
    <d v="2021-05-03T00:00:00"/>
    <x v="30"/>
    <d v="2021-05-04T00:00:00"/>
    <d v="2021-05-04T00:00:00"/>
    <d v="1899-12-30T14:10:00"/>
    <d v="1899-12-30T17:30:00"/>
    <s v="NELFO CALDERA_x000a_RODOLFO CASTAÑEDA"/>
    <s v="YONAT CANTILLO"/>
    <x v="1"/>
    <s v="MECANICA DE PATIO"/>
    <s v="INTERNO"/>
    <x v="2"/>
    <n v="3"/>
    <n v="1"/>
    <d v="1899-12-31T08:10:17"/>
    <x v="141"/>
    <n v="0"/>
    <d v="1899-12-30T04:00:00"/>
    <d v="1900-01-01T05:39:02"/>
    <x v="4"/>
    <x v="7"/>
    <s v="5-18"/>
  </r>
  <r>
    <s v="SJK638"/>
    <n v="193"/>
    <x v="1"/>
    <s v="DESMONTE DE BANDAS, CAMPANAS PARA CAMBIO, DESMONTE DE MUELLE TANDEM PARA CAMBIO DE BUJES Y PASADORES"/>
    <s v="RUEDA"/>
    <d v="1899-12-30T10:20:00"/>
    <d v="1899-12-30T17:00:00"/>
    <d v="2021-05-03T00:00:00"/>
    <x v="30"/>
    <d v="2021-05-05T00:00:00"/>
    <d v="2021-05-05T00:00:00"/>
    <d v="1899-12-30T07:30:00"/>
    <d v="1899-12-30T12:00:00"/>
    <s v="NELFO CALDERA_x000a_ARGEMIRO ARAQUE"/>
    <s v="YONAT CANTILLO"/>
    <x v="1"/>
    <s v="MECANICA DE PATIO"/>
    <s v="EXTERNO"/>
    <x v="2"/>
    <n v="3"/>
    <n v="1"/>
    <d v="1899-12-31T08:10:17"/>
    <x v="141"/>
    <n v="0"/>
    <d v="1899-12-30T04:00:00"/>
    <d v="1900-01-01T05:39:02"/>
    <x v="4"/>
    <x v="7"/>
    <s v="5-18"/>
  </r>
  <r>
    <s v="SJK638"/>
    <n v="193"/>
    <x v="1"/>
    <s v="MONTAJE DE BANDAS, CAMPANAS, RODAJAS, RESORTES, MONTAJE DE VIGAS Y GRADUACION DE FRENOS"/>
    <s v="RUEDA"/>
    <d v="1899-12-30T10:20:00"/>
    <d v="1899-12-30T17:00:00"/>
    <d v="2021-05-03T00:00:00"/>
    <x v="30"/>
    <d v="2021-05-06T00:00:00"/>
    <d v="2021-05-06T00:00:00"/>
    <d v="1899-12-30T07:30:00"/>
    <d v="1899-12-30T17:00:00"/>
    <s v="NELFO CALDERA_x000a_ARGEMIRO ARAQUE"/>
    <s v="YONAT CANTILLO"/>
    <x v="1"/>
    <s v="MECANICA DE PATIO"/>
    <s v="INTERNO"/>
    <x v="2"/>
    <n v="3"/>
    <n v="1"/>
    <d v="1899-12-31T08:10:17"/>
    <x v="141"/>
    <n v="0"/>
    <d v="1899-12-30T04:00:00"/>
    <d v="1900-01-01T05:39:02"/>
    <x v="4"/>
    <x v="7"/>
    <s v="5-18"/>
  </r>
  <r>
    <s v="SJK638"/>
    <n v="193"/>
    <x v="0"/>
    <s v="REVISION DE FUGAS DE AIRE EN VALVULA R14 Y REVISION DE FUN CLUTCH DIRECTO"/>
    <s v="MOTOR"/>
    <d v="1899-12-30T10:20:00"/>
    <d v="1899-12-30T17:00:00"/>
    <d v="2021-05-03T00:00:00"/>
    <x v="30"/>
    <d v="2021-05-06T00:00:00"/>
    <d v="2021-05-06T00:00:00"/>
    <d v="1899-12-30T16:30:00"/>
    <d v="1899-12-30T17:00:00"/>
    <s v="DEIWIS PIMIENTA"/>
    <s v="YONAT CANTILLO"/>
    <x v="0"/>
    <s v="AIRE"/>
    <s v="INTERNO"/>
    <x v="2"/>
    <n v="3"/>
    <n v="1"/>
    <d v="1899-12-31T08:10:17"/>
    <x v="141"/>
    <n v="0"/>
    <d v="1899-12-30T04:00:00"/>
    <d v="1900-01-01T05:39:02"/>
    <x v="4"/>
    <x v="7"/>
    <s v="5-18"/>
  </r>
  <r>
    <s v="SJK639"/>
    <n v="194"/>
    <x v="1"/>
    <s v="DESVARE EN PATIO ALTERNO"/>
    <s v="CABINA"/>
    <d v="1899-12-30T16:00:00"/>
    <d v="1899-12-30T11:40:00"/>
    <d v="2021-05-03T00:00:00"/>
    <x v="31"/>
    <d v="2021-05-03T00:00:00"/>
    <d v="2021-05-03T00:00:00"/>
    <d v="1899-12-30T16:00:00"/>
    <d v="1899-12-30T16:40:00"/>
    <s v="EDWIN NARANJO"/>
    <s v="SAMUEL MEDINA"/>
    <x v="0"/>
    <s v="ELECTRICO"/>
    <s v="INTERNO"/>
    <x v="2"/>
    <n v="4"/>
    <n v="1"/>
    <d v="1899-12-31T05:40:12"/>
    <x v="142"/>
    <n v="1"/>
    <d v="1899-12-30T00:00:00"/>
    <d v="1900-01-01T04:38:33"/>
    <x v="4"/>
    <x v="7"/>
    <s v="5-18"/>
  </r>
  <r>
    <s v="SJK639"/>
    <n v="194"/>
    <x v="1"/>
    <s v="CAMBIO DE UNA ESCOPETA Y CAMBIO DE 2 LODERAS"/>
    <s v="PARTE TRASERA DEL CABEZOTE"/>
    <d v="1899-12-30T16:00:00"/>
    <d v="1899-12-30T11:40:00"/>
    <d v="2021-05-03T00:00:00"/>
    <x v="31"/>
    <d v="2021-05-04T00:00:00"/>
    <d v="2021-05-04T00:00:00"/>
    <d v="1899-12-30T07:30:00"/>
    <d v="1899-12-30T09:40:00"/>
    <s v="WILSON DURAN"/>
    <s v="SAMUEL MEDINA"/>
    <x v="0"/>
    <s v="LATONERIA Y PINTURA"/>
    <s v="EXTERNO"/>
    <x v="2"/>
    <n v="4"/>
    <n v="1"/>
    <d v="1899-12-31T05:40:12"/>
    <x v="142"/>
    <n v="1"/>
    <d v="1899-12-30T00:00:00"/>
    <d v="1900-01-01T04:38:33"/>
    <x v="4"/>
    <x v="7"/>
    <s v="5-18"/>
  </r>
  <r>
    <s v="SJK639"/>
    <n v="194"/>
    <x v="1"/>
    <s v="CAMBIO DE ACEITE Y FILTRACION "/>
    <s v="MOTOR"/>
    <d v="1899-12-30T16:00:00"/>
    <d v="1899-12-30T11:40:00"/>
    <d v="2021-05-03T00:00:00"/>
    <x v="31"/>
    <d v="2021-05-04T00:00:00"/>
    <d v="2021-05-04T00:00:00"/>
    <d v="1899-12-30T10:30:00"/>
    <d v="1899-12-30T14:30:00"/>
    <s v="ARGEMIRO ARAQUE"/>
    <s v="SAMUEL MEDINA"/>
    <x v="1"/>
    <s v="MECANICA DE PATIO"/>
    <s v="INTERNO"/>
    <x v="2"/>
    <n v="4"/>
    <n v="1"/>
    <d v="1899-12-31T05:40:12"/>
    <x v="142"/>
    <n v="1"/>
    <d v="1899-12-30T00:00:00"/>
    <d v="1900-01-01T04:38:33"/>
    <x v="4"/>
    <x v="7"/>
    <s v="5-18"/>
  </r>
  <r>
    <s v="R80870"/>
    <n v="194"/>
    <x v="1"/>
    <s v="CAMBIO DE BUJE DE BALANCIN Y BUJE TENSOR"/>
    <s v="SUSPENSION TRAILER"/>
    <d v="1899-12-30T16:00:00"/>
    <d v="1899-12-30T11:40:00"/>
    <d v="2021-05-03T00:00:00"/>
    <x v="31"/>
    <d v="2021-05-05T00:00:00"/>
    <d v="2021-05-05T00:00:00"/>
    <d v="1899-12-30T07:00:00"/>
    <d v="1899-12-30T14:30:00"/>
    <s v="TODO TRAILER"/>
    <s v="SAMUEL MEDINA"/>
    <x v="1"/>
    <s v="MECANICA DE PATIO"/>
    <s v="EXTERNO"/>
    <x v="2"/>
    <n v="4"/>
    <n v="1"/>
    <d v="1899-12-31T05:40:12"/>
    <x v="142"/>
    <n v="1"/>
    <d v="1899-12-30T00:00:00"/>
    <d v="1900-01-01T04:38:33"/>
    <x v="4"/>
    <x v="7"/>
    <s v="5-18"/>
  </r>
  <r>
    <s v="SJK639"/>
    <n v="194"/>
    <x v="1"/>
    <s v="POLISHADO"/>
    <s v="CABINA"/>
    <d v="1899-12-30T16:00:00"/>
    <d v="1899-12-30T11:40:00"/>
    <d v="2021-05-03T00:00:00"/>
    <x v="31"/>
    <d v="2021-05-05T00:00:00"/>
    <d v="2021-05-05T00:00:00"/>
    <d v="1899-12-30T07:30:00"/>
    <d v="1899-12-30T12:00:00"/>
    <s v="WILSON OROZCO"/>
    <s v="SAMUEL MEDINA"/>
    <x v="1"/>
    <s v="LATONERIA Y PINTURA"/>
    <s v="EXTERNO"/>
    <x v="2"/>
    <n v="4"/>
    <n v="1"/>
    <d v="1899-12-31T05:40:12"/>
    <x v="142"/>
    <n v="1"/>
    <d v="1899-12-30T00:00:00"/>
    <d v="1900-01-01T04:38:33"/>
    <x v="4"/>
    <x v="7"/>
    <s v="5-18"/>
  </r>
  <r>
    <s v="SJK639"/>
    <n v="194"/>
    <x v="1"/>
    <s v="CAMBIO DE EMPAQUETADURA DE LA BOTELLA DE LA DIRECCION, NIVELAR EL ACEITE, REVISION DE FUGAS DE AIRE"/>
    <s v="MOTOR"/>
    <d v="1899-12-30T16:00:00"/>
    <d v="1899-12-30T11:40:00"/>
    <d v="2021-05-03T00:00:00"/>
    <x v="31"/>
    <d v="2021-05-06T00:00:00"/>
    <d v="2021-05-06T00:00:00"/>
    <d v="1899-12-30T07:30:00"/>
    <d v="1899-12-30T12:00:00"/>
    <s v="DEIWIS PIMIENTA"/>
    <s v="SAMUEL MEDINA"/>
    <x v="0"/>
    <s v="MOTOR_x000a_AIRE"/>
    <s v="INTERNO"/>
    <x v="2"/>
    <n v="4"/>
    <n v="1"/>
    <d v="1899-12-31T05:40:12"/>
    <x v="142"/>
    <n v="1"/>
    <d v="1899-12-30T00:00:00"/>
    <d v="1900-01-01T04:38:33"/>
    <x v="4"/>
    <x v="7"/>
    <s v="5-18"/>
  </r>
  <r>
    <s v="SJK639"/>
    <n v="194"/>
    <x v="1"/>
    <s v="CAMBIO DE RETENEDOR DEL DIVISOR"/>
    <s v="TRANSMISIONES"/>
    <d v="1899-12-30T16:00:00"/>
    <d v="1899-12-30T11:40:00"/>
    <d v="2021-05-03T00:00:00"/>
    <x v="31"/>
    <d v="2021-05-06T00:00:00"/>
    <d v="2021-05-06T00:00:00"/>
    <d v="1899-12-30T07:30:00"/>
    <d v="1899-12-30T17:30:00"/>
    <s v="WILSON DURAN"/>
    <s v="SAMUEL MEDINA"/>
    <x v="0"/>
    <s v="CAJAS Y TRANSMISIONES"/>
    <s v="INTERNO"/>
    <x v="2"/>
    <n v="4"/>
    <n v="1"/>
    <d v="1899-12-31T05:40:12"/>
    <x v="142"/>
    <n v="1"/>
    <d v="1899-12-30T00:00:00"/>
    <d v="1900-01-01T04:38:33"/>
    <x v="4"/>
    <x v="7"/>
    <s v="5-18"/>
  </r>
  <r>
    <s v="SJK639"/>
    <n v="194"/>
    <x v="1"/>
    <s v="MANTENIMIENTO A AIRE ACONDICIONADO"/>
    <s v="MOTOR"/>
    <d v="1899-12-30T16:00:00"/>
    <d v="1899-12-30T11:40:00"/>
    <d v="2021-05-03T00:00:00"/>
    <x v="31"/>
    <d v="2021-05-06T00:00:00"/>
    <d v="2021-05-06T00:00:00"/>
    <d v="1899-12-30T09:50:00"/>
    <d v="1899-12-30T14:50:00"/>
    <s v="AIRES DE LA COSTA"/>
    <s v="SAMUEL MEDINA"/>
    <x v="1"/>
    <s v="AIRE ACONCIDIONADO"/>
    <s v="INTERNO"/>
    <x v="2"/>
    <n v="4"/>
    <n v="1"/>
    <d v="1899-12-31T05:40:12"/>
    <x v="142"/>
    <n v="1"/>
    <d v="1899-12-30T00:00:00"/>
    <d v="1900-01-01T04:38:33"/>
    <x v="4"/>
    <x v="7"/>
    <s v="5-18"/>
  </r>
  <r>
    <s v="SJK639"/>
    <n v="194"/>
    <x v="1"/>
    <s v="INSPECCION QUINTA RUEDA, MONTAJE DE QUINTA RUEDA"/>
    <s v="QUINTA RUEDA"/>
    <d v="1899-12-30T16:00:00"/>
    <d v="1899-12-30T11:40:00"/>
    <d v="2021-05-03T00:00:00"/>
    <x v="31"/>
    <d v="2021-05-06T00:00:00"/>
    <d v="2021-05-06T00:00:00"/>
    <d v="1899-12-30T11:15:00"/>
    <d v="1899-12-30T14:50:00"/>
    <s v="LUIS UTRIA_x000a_CESAR ESCORCIA"/>
    <s v="SAMUEL MEDINA"/>
    <x v="1"/>
    <s v="QUINTA RUEDA"/>
    <s v="EXTERNO"/>
    <x v="2"/>
    <n v="4"/>
    <n v="1"/>
    <d v="1899-12-31T05:40:12"/>
    <x v="142"/>
    <n v="1"/>
    <d v="1899-12-30T00:00:00"/>
    <d v="1900-01-01T04:38:33"/>
    <x v="4"/>
    <x v="7"/>
    <s v="5-18"/>
  </r>
  <r>
    <s v="SJK639"/>
    <n v="194"/>
    <x v="1"/>
    <s v="DESMONTE BUJE DE ZANAHORIA"/>
    <s v="TRANSMISIONES"/>
    <d v="1899-12-30T16:00:00"/>
    <d v="1899-12-30T11:40:00"/>
    <d v="2021-05-03T00:00:00"/>
    <x v="31"/>
    <d v="2021-05-07T00:00:00"/>
    <d v="2021-05-07T00:00:00"/>
    <d v="1899-12-30T07:30:00"/>
    <d v="1899-12-30T08:50:00"/>
    <s v="NELFO CALDERA"/>
    <s v="SAMUEL MEDINA"/>
    <x v="1"/>
    <s v="MECANICA DE PATIO"/>
    <s v="EXTERNO"/>
    <x v="2"/>
    <n v="4"/>
    <n v="1"/>
    <d v="1899-12-31T05:40:12"/>
    <x v="142"/>
    <n v="1"/>
    <d v="1899-12-30T00:00:00"/>
    <d v="1900-01-01T04:38:33"/>
    <x v="4"/>
    <x v="7"/>
    <s v="5-18"/>
  </r>
  <r>
    <s v="SJK639"/>
    <n v="194"/>
    <x v="0"/>
    <s v="CAMBIO DE BUJE DE ZANAHORIA AJUSTE A LA TRANSMISION"/>
    <s v="TRANSMISIONES"/>
    <d v="1899-12-30T16:00:00"/>
    <d v="1899-12-30T11:40:00"/>
    <d v="2021-05-03T00:00:00"/>
    <x v="31"/>
    <d v="2021-05-07T00:00:00"/>
    <d v="2021-05-07T00:00:00"/>
    <d v="1899-12-30T09:59:00"/>
    <d v="1899-12-30T11:40:00"/>
    <s v="NELFO CALDERA"/>
    <s v="SAMUEL MEDINA"/>
    <x v="1"/>
    <s v="MECANICA DE PATIO"/>
    <s v="EXTERNO"/>
    <x v="2"/>
    <n v="4"/>
    <n v="1"/>
    <d v="1899-12-31T05:40:12"/>
    <x v="142"/>
    <n v="1"/>
    <d v="1899-12-30T00:00:00"/>
    <d v="1900-01-01T04:38:33"/>
    <x v="4"/>
    <x v="7"/>
    <s v="5-18"/>
  </r>
  <r>
    <s v="SJK825"/>
    <n v="195"/>
    <x v="1"/>
    <s v="CAMBIO DE ACEITE Y FILTRACION DE MOTOR"/>
    <s v="MOTOR"/>
    <d v="1899-12-30T14:00:00"/>
    <d v="1899-12-30T12:00:00"/>
    <d v="2021-05-03T00:00:00"/>
    <x v="32"/>
    <d v="2021-05-04T00:00:00"/>
    <d v="2021-05-04T00:00:00"/>
    <d v="1899-12-30T07:30:00"/>
    <d v="1899-12-30T09:30:00"/>
    <s v="ARGEMIRO ARAQUE"/>
    <s v="JHEISON PEREZ"/>
    <x v="1"/>
    <s v="MECANICA DE PATIO"/>
    <s v="INTERNO"/>
    <x v="2"/>
    <n v="5"/>
    <n v="1"/>
    <d v="1899-12-31T16:30:06"/>
    <x v="143"/>
    <n v="1"/>
    <d v="1899-12-30T00:00:00"/>
    <d v="1900-01-01T20:58:05"/>
    <x v="4"/>
    <x v="7"/>
    <s v="5-18"/>
  </r>
  <r>
    <s v="SJK825"/>
    <n v="195"/>
    <x v="1"/>
    <s v="BRILLADO Y POLISHADO"/>
    <s v="DIRECCION"/>
    <d v="1899-12-30T14:00:00"/>
    <d v="1899-12-30T12:00:00"/>
    <d v="2021-05-03T00:00:00"/>
    <x v="32"/>
    <d v="2021-05-04T00:00:00"/>
    <d v="2021-05-04T00:00:00"/>
    <d v="1899-12-30T09:40:00"/>
    <d v="1899-12-30T16:40:00"/>
    <s v="WILSON OROZCO"/>
    <s v="JHEISON PEREZ"/>
    <x v="1"/>
    <s v="LATONERIA Y PINTURA"/>
    <s v="EXTERNO"/>
    <x v="2"/>
    <n v="5"/>
    <n v="1"/>
    <d v="1899-12-31T16:30:06"/>
    <x v="143"/>
    <n v="1"/>
    <d v="1899-12-30T00:00:00"/>
    <d v="1900-01-01T20:58:05"/>
    <x v="4"/>
    <x v="7"/>
    <s v="5-18"/>
  </r>
  <r>
    <s v="SJK825"/>
    <n v="195"/>
    <x v="1"/>
    <s v="INSPECCION DE QUINTA RUEDA"/>
    <s v="DIRECCION"/>
    <d v="1899-12-30T14:00:00"/>
    <d v="1899-12-30T12:00:00"/>
    <d v="2021-05-03T00:00:00"/>
    <x v="32"/>
    <d v="2021-05-05T00:00:00"/>
    <d v="2021-05-05T00:00:00"/>
    <d v="1899-12-30T08:00:00"/>
    <d v="1899-12-30T10:00:00"/>
    <s v="LUIS UTRIA_x000a_CESAR ESCORCIA"/>
    <s v="JHEISON PEREZ"/>
    <x v="1"/>
    <s v="MECANICA DE PATIO"/>
    <s v="EXTERNO"/>
    <x v="2"/>
    <n v="5"/>
    <n v="1"/>
    <d v="1899-12-31T16:30:06"/>
    <x v="143"/>
    <n v="1"/>
    <d v="1899-12-30T00:00:00"/>
    <d v="1900-01-01T20:58:05"/>
    <x v="4"/>
    <x v="7"/>
    <s v="5-18"/>
  </r>
  <r>
    <s v="SJK825"/>
    <n v="195"/>
    <x v="1"/>
    <s v="INSTALACION DE MAXTER, LIMPIEZA DE BATERIAS, REPARACION DE MOTOR DE ARRANQUE"/>
    <s v="CABINA"/>
    <d v="1899-12-30T14:00:00"/>
    <d v="1899-12-30T12:00:00"/>
    <d v="2021-05-03T00:00:00"/>
    <x v="32"/>
    <d v="2021-05-05T00:00:00"/>
    <d v="2021-05-05T00:00:00"/>
    <d v="1899-12-30T07:30:00"/>
    <d v="1899-12-30T16:00:00"/>
    <s v="EDWIN NARANJO"/>
    <s v="JHEISON PEREZ"/>
    <x v="1"/>
    <s v="ELECTRICO"/>
    <s v="EXTERNO"/>
    <x v="2"/>
    <n v="5"/>
    <n v="1"/>
    <d v="1899-12-31T16:30:06"/>
    <x v="143"/>
    <n v="1"/>
    <d v="1899-12-30T00:00:00"/>
    <d v="1900-01-01T20:58:05"/>
    <x v="4"/>
    <x v="7"/>
    <s v="5-18"/>
  </r>
  <r>
    <s v="SJK825"/>
    <n v="195"/>
    <x v="1"/>
    <s v="ARREGLO DE TLABERO DEL MAXIFRAX POR PARTIDURA"/>
    <s v="CABINA"/>
    <d v="1899-12-30T14:00:00"/>
    <d v="1899-12-30T12:00:00"/>
    <d v="2021-05-03T00:00:00"/>
    <x v="32"/>
    <d v="2021-05-05T00:00:00"/>
    <d v="2021-05-05T00:00:00"/>
    <d v="1899-12-30T07:30:00"/>
    <d v="1899-12-30T09:40:00"/>
    <s v="DEIWIS PIMIENTA"/>
    <s v="JHEISON PEREZ"/>
    <x v="1"/>
    <s v="AIRE"/>
    <s v="EXTERNO"/>
    <x v="2"/>
    <n v="5"/>
    <n v="1"/>
    <d v="1899-12-31T16:30:06"/>
    <x v="143"/>
    <n v="1"/>
    <d v="1899-12-30T00:00:00"/>
    <d v="1900-01-01T20:58:05"/>
    <x v="4"/>
    <x v="7"/>
    <s v="5-18"/>
  </r>
  <r>
    <s v="SJK825"/>
    <n v="195"/>
    <x v="1"/>
    <s v="REVISIOND E AMORTIGUADORES, SOPORTES DE MOTOR, BUJES DE BARRA EN V, HOJAS DE MUELLES DELANTERA"/>
    <s v="DIRECCION"/>
    <d v="1899-12-30T14:00:00"/>
    <d v="1899-12-30T12:00:00"/>
    <d v="2021-05-03T00:00:00"/>
    <x v="32"/>
    <d v="2021-05-06T00:00:00"/>
    <d v="2021-05-06T00:00:00"/>
    <d v="1899-12-30T07:30:00"/>
    <d v="1899-12-30T17:30:00"/>
    <s v="RODOLFO CASTAÑEDA"/>
    <s v="JHEISON PEREZ"/>
    <x v="1"/>
    <s v="MECANICA DE PATIO"/>
    <s v="EXTERNO"/>
    <x v="2"/>
    <n v="5"/>
    <n v="1"/>
    <d v="1899-12-31T16:30:06"/>
    <x v="143"/>
    <n v="1"/>
    <d v="1899-12-30T00:00:00"/>
    <d v="1900-01-01T20:58:05"/>
    <x v="4"/>
    <x v="7"/>
    <s v="5-18"/>
  </r>
  <r>
    <s v="SJK825"/>
    <n v="195"/>
    <x v="0"/>
    <s v="CAMBIO DE BUJES ENROSCABLES, MONTAJE DE MUELLE, MONTURA DE SAPO, MONTAJE DE GEMELOS Y DESMONTE DE BARRA EN V DELANTERA"/>
    <s v="DIRECCION"/>
    <d v="1899-12-30T14:00:00"/>
    <d v="1899-12-30T12:00:00"/>
    <d v="2021-05-03T00:00:00"/>
    <x v="32"/>
    <d v="2021-05-07T00:00:00"/>
    <d v="2021-05-07T00:00:00"/>
    <d v="1899-12-30T07:30:00"/>
    <d v="1899-12-30T16:10:00"/>
    <s v="RODOLFO CASTAÑEDA"/>
    <s v="JHEISON PEREZ"/>
    <x v="1"/>
    <s v="MECANICA DE PATIO"/>
    <s v="EXTERNO"/>
    <x v="2"/>
    <n v="5"/>
    <n v="1"/>
    <d v="1899-12-31T16:30:06"/>
    <x v="143"/>
    <n v="1"/>
    <d v="1899-12-30T00:00:00"/>
    <d v="1900-01-01T20:58:05"/>
    <x v="4"/>
    <x v="7"/>
    <s v="5-18"/>
  </r>
  <r>
    <s v="UQS508"/>
    <n v="196"/>
    <x v="0"/>
    <s v="POSTURA DE ESPADA Y REPARACION DE PIANO INTERNO"/>
    <s v="CABINA"/>
    <d v="1899-12-30T07:30:00"/>
    <d v="1899-12-30T12:00:00"/>
    <d v="2021-05-03T00:00:00"/>
    <x v="29"/>
    <d v="2021-05-03T00:00:00"/>
    <d v="2021-05-03T00:00:00"/>
    <d v="1899-12-30T11:00:00"/>
    <d v="1899-12-30T12:00:00"/>
    <s v="WILSON OROZCO"/>
    <s v="CRISTIAN MERCADO"/>
    <x v="0"/>
    <s v="LATONERIA Y PINTURA"/>
    <s v="EXTERNO"/>
    <x v="3"/>
    <n v="0"/>
    <n v="1"/>
    <d v="1899-12-30T04:30:00"/>
    <x v="72"/>
    <n v="1"/>
    <d v="1899-12-30T00:00:00"/>
    <d v="1899-12-30T04:30:00"/>
    <x v="4"/>
    <x v="7"/>
    <s v="5-18"/>
  </r>
  <r>
    <s v="UYZ627"/>
    <n v="197"/>
    <x v="1"/>
    <s v="BAJAR FUN CLUTCH, PARA REPARACION"/>
    <s v="CABINA"/>
    <d v="1899-12-30T17:00:00"/>
    <d v="1899-12-30T17:30:00"/>
    <d v="2021-05-03T00:00:00"/>
    <x v="30"/>
    <d v="2021-05-04T00:00:00"/>
    <d v="2021-05-04T00:00:00"/>
    <d v="1899-12-30T17:18:00"/>
    <d v="1899-12-30T18:30:00"/>
    <s v="JOSE PAEZ"/>
    <s v="YEIMAN HERNANDEZ"/>
    <x v="0"/>
    <s v="AIRE"/>
    <s v="INTERNO"/>
    <x v="2"/>
    <n v="3"/>
    <n v="1"/>
    <d v="1899-12-31T02:00:17"/>
    <x v="144"/>
    <n v="0"/>
    <d v="1899-12-30T03:30:00"/>
    <d v="1899-12-31T22:59:02"/>
    <x v="4"/>
    <x v="7"/>
    <s v="5-18"/>
  </r>
  <r>
    <s v="UYZ627"/>
    <n v="197"/>
    <x v="1"/>
    <s v="CAMBIO DE BASE DE FUN CLUTCH Y RODAMIENTO"/>
    <s v="CABINA"/>
    <d v="1899-12-30T17:00:00"/>
    <d v="1899-12-30T17:30:00"/>
    <d v="2021-05-03T00:00:00"/>
    <x v="30"/>
    <d v="2021-05-05T00:00:00"/>
    <d v="2021-05-05T00:00:00"/>
    <d v="1899-12-30T08:30:00"/>
    <d v="1899-12-30T17:00:00"/>
    <s v="JOSE PAEZ"/>
    <s v="YEIMAN HERNANDEZ"/>
    <x v="0"/>
    <s v="AIRE"/>
    <s v="INTERNO"/>
    <x v="2"/>
    <n v="3"/>
    <n v="1"/>
    <d v="1899-12-31T02:00:17"/>
    <x v="144"/>
    <n v="0"/>
    <d v="1899-12-30T03:30:00"/>
    <d v="1899-12-31T22:59:02"/>
    <x v="4"/>
    <x v="7"/>
    <s v="5-18"/>
  </r>
  <r>
    <s v="UYZ627"/>
    <n v="197"/>
    <x v="0"/>
    <s v="MONTAJE DE BASE DE FUNCLUTCH PARA CAMBIO DE RODAMIENTO Y MONTAJE DE FUN CLUTCH"/>
    <s v="CABINA"/>
    <d v="1899-12-30T17:00:00"/>
    <d v="1899-12-30T17:30:00"/>
    <d v="2021-05-03T00:00:00"/>
    <x v="30"/>
    <d v="2021-05-06T00:00:00"/>
    <d v="2021-05-06T00:00:00"/>
    <d v="1899-12-30T14:00:00"/>
    <d v="1899-12-30T16:40:00"/>
    <s v="JOSE PAEZ"/>
    <s v="YEIMAN HERNANDEZ"/>
    <x v="0"/>
    <s v="AIRE"/>
    <s v="INTERNO"/>
    <x v="2"/>
    <n v="3"/>
    <n v="1"/>
    <d v="1899-12-31T02:00:17"/>
    <x v="144"/>
    <n v="0"/>
    <d v="1899-12-30T03:30:00"/>
    <d v="1899-12-31T22:59:02"/>
    <x v="4"/>
    <x v="7"/>
    <s v="5-18"/>
  </r>
  <r>
    <s v="WLP811"/>
    <n v="198"/>
    <x v="0"/>
    <s v="MANTENIMIENTO AIRE ACONDICIONADO, FABRICACION DE MANGUERA E INSTALACION"/>
    <s v="CABINA"/>
    <d v="1899-12-30T11:00:00"/>
    <d v="1899-12-30T15:00:00"/>
    <d v="2021-05-03T00:00:00"/>
    <x v="29"/>
    <d v="2021-05-03T00:00:00"/>
    <d v="2021-05-03T00:00:00"/>
    <d v="1899-12-30T14:00:00"/>
    <d v="1899-12-30T15:00:00"/>
    <s v="MARCELINO"/>
    <s v="ELIECER MONSALVO"/>
    <x v="0"/>
    <s v="AIRE ACONDICIONADO"/>
    <s v="INTERNO"/>
    <x v="3"/>
    <n v="0"/>
    <n v="1"/>
    <d v="1899-12-30T04:00:00"/>
    <x v="13"/>
    <n v="0"/>
    <d v="1899-12-30T06:00:00"/>
    <d v="1899-12-30T10:00:00"/>
    <x v="4"/>
    <x v="7"/>
    <s v="5-18"/>
  </r>
  <r>
    <s v="UQS518"/>
    <n v="199"/>
    <x v="0"/>
    <s v="DESMONTE DE CAJA HUMO 0PARA CAMBIO "/>
    <s v="CABINA"/>
    <d v="1899-12-30T11:00:00"/>
    <d v="1899-12-30T17:15:00"/>
    <d v="2021-05-03T00:00:00"/>
    <x v="29"/>
    <d v="2021-05-03T00:00:00"/>
    <d v="2021-05-03T00:00:00"/>
    <d v="1899-12-30T16:00:00"/>
    <d v="1899-12-30T17:15:00"/>
    <s v="CESAR ESCORCIA_x000a_DAIRO RODRIGUEZ"/>
    <s v="LARRINZON CORREA"/>
    <x v="0"/>
    <s v="MECANICA DE PATIO"/>
    <s v="EXTERNO"/>
    <x v="3"/>
    <n v="0"/>
    <n v="1"/>
    <d v="1899-12-30T04:15:29"/>
    <x v="145"/>
    <n v="0"/>
    <d v="1899-12-30T03:45:00"/>
    <d v="1899-12-30T09:00:00"/>
    <x v="4"/>
    <x v="7"/>
    <s v="5-18"/>
  </r>
  <r>
    <s v="SJK632"/>
    <n v="200"/>
    <x v="1"/>
    <s v="COLOCAR UNION DE 1/4 A MANGUERA PARTIDA"/>
    <s v="CABINA"/>
    <d v="1899-12-30T11:00:00"/>
    <d v="1899-12-30T17:20:00"/>
    <d v="2021-05-04T00:00:00"/>
    <x v="24"/>
    <d v="2021-05-04T00:00:00"/>
    <d v="2021-05-04T00:00:00"/>
    <d v="1899-12-30T11:15:00"/>
    <d v="1899-12-30T12:00:00"/>
    <s v="DEIWIS PIMIENTA"/>
    <s v="ARTURO JAIMES"/>
    <x v="0"/>
    <s v="AIRE"/>
    <s v="EXTERNO"/>
    <x v="0"/>
    <n v="0"/>
    <n v="1"/>
    <d v="1899-12-30T04:20:29"/>
    <x v="146"/>
    <n v="0"/>
    <d v="1899-12-30T03:40:00"/>
    <d v="1899-12-30T09:00:00"/>
    <x v="4"/>
    <x v="7"/>
    <s v="5-18"/>
  </r>
  <r>
    <s v="SJK632"/>
    <n v="200"/>
    <x v="0"/>
    <s v="ESCANER DE VEHICULO"/>
    <s v="CABINA"/>
    <d v="1899-12-30T11:00:00"/>
    <d v="1899-12-30T17:20:00"/>
    <d v="2021-05-04T00:00:00"/>
    <x v="24"/>
    <d v="2021-05-04T00:00:00"/>
    <d v="2021-05-04T00:00:00"/>
    <d v="1899-12-30T17:00:00"/>
    <d v="1899-12-30T17:20:00"/>
    <s v="EXTERNO"/>
    <s v="ARTURO JAIMES"/>
    <x v="1"/>
    <s v="MOTORES"/>
    <s v="INTERNO"/>
    <x v="0"/>
    <n v="0"/>
    <n v="1"/>
    <d v="1899-12-30T04:20:29"/>
    <x v="146"/>
    <n v="0"/>
    <d v="1899-12-30T03:40:00"/>
    <d v="1899-12-30T09:00:00"/>
    <x v="4"/>
    <x v="7"/>
    <s v="5-18"/>
  </r>
  <r>
    <s v="TDL763"/>
    <n v="201"/>
    <x v="1"/>
    <s v="CAMBIO DE RACHE DE 28 ESTRIAS POSICION 3 Y 4, PORTURA DE FILTRO DE AIRE INTERNO Y LIMPIEZA DEL TAMBOR DONDE VA EL FILTRO"/>
    <s v="RUEDAS"/>
    <d v="1899-12-30T08:00:00"/>
    <d v="1899-12-30T15:30:00"/>
    <d v="2021-05-04T00:00:00"/>
    <x v="28"/>
    <d v="2021-05-05T00:00:00"/>
    <d v="2021-05-05T00:00:00"/>
    <d v="1899-12-30T07:30:00"/>
    <d v="1899-12-30T08:30:00"/>
    <s v="CESAR ESCORCIA"/>
    <s v="JORGE BALLESTEROS"/>
    <x v="0"/>
    <s v="MECANICA DE PATIO"/>
    <s v="EXTERNO"/>
    <x v="1"/>
    <n v="1"/>
    <n v="1"/>
    <d v="1899-12-30T14:00:58"/>
    <x v="116"/>
    <n v="1"/>
    <d v="1899-12-30T00:00:00"/>
    <d v="1899-12-30T19:30:58"/>
    <x v="4"/>
    <x v="7"/>
    <s v="5-18"/>
  </r>
  <r>
    <s v="TDL763"/>
    <n v="201"/>
    <x v="1"/>
    <s v="CAMBIO DE UN JUEGO DE BANDAS POSICION 3,4,5 Y6"/>
    <s v="RUEDAS "/>
    <d v="1899-12-30T08:00:00"/>
    <d v="1899-12-30T15:30:00"/>
    <d v="2021-05-04T00:00:00"/>
    <x v="28"/>
    <d v="2021-05-05T00:00:00"/>
    <d v="2021-05-05T00:00:00"/>
    <d v="1899-12-30T10:00:00"/>
    <d v="1899-12-30T14:40:00"/>
    <s v="RODOLFO CASTAÑEDA"/>
    <s v="JORGE BALLESTEROS"/>
    <x v="1"/>
    <s v="MECANICA DE PATIO"/>
    <s v="INTERNO"/>
    <x v="1"/>
    <n v="1"/>
    <n v="1"/>
    <d v="1899-12-30T14:00:58"/>
    <x v="116"/>
    <n v="1"/>
    <d v="1899-12-30T00:00:00"/>
    <d v="1899-12-30T19:30:58"/>
    <x v="4"/>
    <x v="7"/>
    <s v="5-18"/>
  </r>
  <r>
    <s v="S26297"/>
    <n v="201"/>
    <x v="1"/>
    <s v="CAMBIO DE UN JUEGO DE BANDAS POSICION 1,2,3 Y 4"/>
    <s v="RUEDAS"/>
    <d v="1899-12-30T08:00:00"/>
    <d v="1899-12-30T15:30:00"/>
    <d v="2021-05-04T00:00:00"/>
    <x v="28"/>
    <d v="2021-05-05T00:00:00"/>
    <d v="2021-05-05T00:00:00"/>
    <d v="1899-12-30T14:00:00"/>
    <d v="1899-12-30T15:00:00"/>
    <s v="NELFO CALDERA_x000a_ARGEMIRO ARAQUE"/>
    <s v="JORGE BALLESTEROS"/>
    <x v="1"/>
    <s v="MECANICA DE PATIO"/>
    <s v="INTERNO"/>
    <x v="1"/>
    <n v="1"/>
    <n v="1"/>
    <d v="1899-12-30T14:00:58"/>
    <x v="116"/>
    <n v="1"/>
    <d v="1899-12-30T00:00:00"/>
    <d v="1899-12-30T19:30:58"/>
    <x v="4"/>
    <x v="7"/>
    <s v="5-18"/>
  </r>
  <r>
    <s v="S26297"/>
    <n v="201"/>
    <x v="0"/>
    <s v="CORRECCION FUGAS DE AIRE"/>
    <s v="AIRE TRAILER"/>
    <d v="1899-12-30T08:00:00"/>
    <d v="1899-12-30T15:30:00"/>
    <d v="2021-05-04T00:00:00"/>
    <x v="28"/>
    <d v="2021-05-05T00:00:00"/>
    <d v="2021-05-05T00:00:00"/>
    <d v="1899-12-30T14:30:00"/>
    <d v="1899-12-30T15:30:00"/>
    <s v="DEIWIS PIMIENTA"/>
    <s v="JORGE BALLESTEROS"/>
    <x v="0"/>
    <s v="AIRE"/>
    <s v="EXTERNO"/>
    <x v="1"/>
    <n v="1"/>
    <n v="1"/>
    <d v="1899-12-30T14:00:58"/>
    <x v="116"/>
    <n v="1"/>
    <d v="1899-12-30T00:00:00"/>
    <d v="1899-12-30T19:30:58"/>
    <x v="4"/>
    <x v="7"/>
    <s v="5-18"/>
  </r>
  <r>
    <s v="TDL766"/>
    <n v="202"/>
    <x v="1"/>
    <s v="INSPECCIOND E QUINTA RUEDA"/>
    <s v="QUINTA RUEDA"/>
    <d v="1899-12-30T14:00:00"/>
    <m/>
    <d v="2021-05-04T00:00:00"/>
    <x v="6"/>
    <d v="2021-05-05T00:00:00"/>
    <d v="2021-05-05T00:00:00"/>
    <d v="1899-12-30T14:00:00"/>
    <d v="1899-12-30T15:00:00"/>
    <s v="LUIS UTRIA_x000a_CESAR ESCORCIA"/>
    <s v="ALEXANDER MEJIA"/>
    <x v="1"/>
    <s v="MECANICA DE PATIO"/>
    <s v="EXTERNO"/>
    <x v="1"/>
    <n v="-44320"/>
    <n v="0"/>
    <d v="1899-12-30T00:00:00"/>
    <x v="17"/>
    <n v="1"/>
    <d v="1899-12-30T00:00:00"/>
    <d v="1899-12-30T00:00:00"/>
    <x v="3"/>
    <x v="3"/>
    <s v="1-52"/>
  </r>
  <r>
    <s v="TDL766"/>
    <n v="202"/>
    <x v="1"/>
    <s v="DESMONTE DE FUN CLUTCH PARA LA TFU063"/>
    <s v="MOTOR"/>
    <d v="1899-12-30T14:00:00"/>
    <m/>
    <d v="2021-05-04T00:00:00"/>
    <x v="6"/>
    <d v="2021-05-05T00:00:00"/>
    <d v="2021-05-05T00:00:00"/>
    <d v="1899-12-30T16:30:00"/>
    <d v="1899-12-30T17:00:00"/>
    <s v="DEIWIS PIMIENTA"/>
    <s v="ALEXANDER MEJIA"/>
    <x v="0"/>
    <s v="AIRE"/>
    <s v="INTERNO"/>
    <x v="1"/>
    <n v="-44320"/>
    <n v="0"/>
    <d v="1899-12-30T00:00:00"/>
    <x v="17"/>
    <n v="1"/>
    <d v="1899-12-30T00:00:00"/>
    <d v="1899-12-30T00:00:00"/>
    <x v="3"/>
    <x v="3"/>
    <s v="1-52"/>
  </r>
  <r>
    <s v="TDL766"/>
    <n v="202"/>
    <x v="1"/>
    <s v="DESMONTE DE CAJA  Y MEDIA CAJA PARA REPARACION"/>
    <s v="MOTOR"/>
    <d v="1899-12-30T14:00:00"/>
    <m/>
    <d v="2021-05-04T00:00:00"/>
    <x v="6"/>
    <d v="2021-05-05T00:00:00"/>
    <d v="2021-05-05T00:00:00"/>
    <d v="1899-12-30T07:30:00"/>
    <d v="1899-12-30T17:30:00"/>
    <s v="JOSE DIAZ"/>
    <s v="ALEXANDER MEJIA"/>
    <x v="0"/>
    <s v="CAJAS Y TRANSMISIONES"/>
    <s v="INTERNO"/>
    <x v="1"/>
    <n v="-44320"/>
    <n v="0"/>
    <d v="1899-12-30T00:00:00"/>
    <x v="17"/>
    <n v="1"/>
    <d v="1899-12-30T00:00:00"/>
    <d v="1899-12-30T00:00:00"/>
    <x v="3"/>
    <x v="3"/>
    <s v="1-52"/>
  </r>
  <r>
    <s v="TDL766"/>
    <n v="202"/>
    <x v="1"/>
    <s v="ADAPTACION DE HOMBROS FIJOS DE QUINTA RUEDA"/>
    <s v="QUINTA RUEDA"/>
    <d v="1899-12-30T14:00:00"/>
    <m/>
    <d v="2021-05-04T00:00:00"/>
    <x v="6"/>
    <d v="2021-05-06T00:00:00"/>
    <d v="2021-05-06T00:00:00"/>
    <d v="1899-12-30T08:00:00"/>
    <d v="1899-12-30T10:30:00"/>
    <s v="DAIRO RODRIGUEZ"/>
    <s v="ALEXANDER MEJIA"/>
    <x v="1"/>
    <s v="MECANICA DE PATIO"/>
    <s v="EXTERNO"/>
    <x v="1"/>
    <n v="-44320"/>
    <n v="0"/>
    <d v="1899-12-30T00:00:00"/>
    <x v="17"/>
    <n v="1"/>
    <d v="1899-12-30T00:00:00"/>
    <d v="1899-12-30T00:00:00"/>
    <x v="3"/>
    <x v="3"/>
    <s v="1-52"/>
  </r>
  <r>
    <s v="TDL766"/>
    <n v="202"/>
    <x v="1"/>
    <s v="MANTENIMIENTO A LA QUINTA RUEDA"/>
    <s v="QUINTA RUEDA"/>
    <d v="1899-12-30T14:00:00"/>
    <m/>
    <d v="2021-05-04T00:00:00"/>
    <x v="6"/>
    <d v="2021-05-06T00:00:00"/>
    <d v="2021-05-06T00:00:00"/>
    <d v="1899-12-30T08:00:00"/>
    <d v="1899-12-30T10:30:00"/>
    <s v="LUIS UTRIA"/>
    <s v="ALEXANDER MEJIA"/>
    <x v="1"/>
    <s v="MECANICA DE PATIO"/>
    <s v="EXTERNO"/>
    <x v="1"/>
    <n v="-44320"/>
    <n v="0"/>
    <d v="1899-12-30T00:00:00"/>
    <x v="17"/>
    <n v="1"/>
    <d v="1899-12-30T00:00:00"/>
    <d v="1899-12-30T00:00:00"/>
    <x v="3"/>
    <x v="3"/>
    <s v="1-52"/>
  </r>
  <r>
    <s v="TDL766"/>
    <n v="202"/>
    <x v="1"/>
    <s v="MONTAJE D ETORNAMEZA DE LA QUINTA RUEDA"/>
    <s v="QUINTA RUEDA"/>
    <d v="1899-12-30T14:00:00"/>
    <m/>
    <d v="2021-05-04T00:00:00"/>
    <x v="6"/>
    <d v="2021-05-06T00:00:00"/>
    <d v="2021-05-06T00:00:00"/>
    <d v="1899-12-30T14:00:00"/>
    <d v="1899-12-30T15:00:00"/>
    <s v="CESAR ESCORCIA"/>
    <s v="ALEXANDER MEJIA"/>
    <x v="1"/>
    <s v="MECANICA DE PATIO"/>
    <s v="EXTERNO"/>
    <x v="1"/>
    <n v="-44320"/>
    <n v="0"/>
    <d v="1899-12-30T00:00:00"/>
    <x v="17"/>
    <n v="1"/>
    <d v="1899-12-30T00:00:00"/>
    <d v="1899-12-30T00:00:00"/>
    <x v="3"/>
    <x v="3"/>
    <s v="1-52"/>
  </r>
  <r>
    <s v="TDL766"/>
    <n v="202"/>
    <x v="1"/>
    <s v="MONTAJE DE FUN CLUTCH"/>
    <s v="MOTOR"/>
    <d v="1899-12-30T14:00:00"/>
    <m/>
    <d v="2021-05-04T00:00:00"/>
    <x v="6"/>
    <d v="2021-05-07T00:00:00"/>
    <d v="2021-05-07T00:00:00"/>
    <d v="1899-12-30T13:00:00"/>
    <d v="1899-12-30T14:15:00"/>
    <s v="DEIWIS PIMIENTA"/>
    <s v="ALEXANDER MEJIA"/>
    <x v="0"/>
    <s v="AIRE"/>
    <s v="INTERNO"/>
    <x v="1"/>
    <n v="-44320"/>
    <n v="0"/>
    <d v="1899-12-30T00:00:00"/>
    <x v="17"/>
    <n v="1"/>
    <d v="1899-12-30T00:00:00"/>
    <d v="1899-12-30T00:00:00"/>
    <x v="3"/>
    <x v="3"/>
    <s v="1-52"/>
  </r>
  <r>
    <s v="TDL766"/>
    <n v="202"/>
    <x v="0"/>
    <s v="ARAMADO Y MONTAJE DE CAJA"/>
    <s v="MOTOR"/>
    <d v="1899-12-30T14:00:00"/>
    <m/>
    <d v="2021-05-04T00:00:00"/>
    <x v="6"/>
    <d v="2021-05-07T00:00:00"/>
    <d v="2021-05-07T00:00:00"/>
    <d v="1899-12-30T07:30:00"/>
    <d v="1899-12-30T15:22:00"/>
    <s v="JOSE DIAZ"/>
    <s v="ALEXANDER MEJIA"/>
    <x v="0"/>
    <s v="CAJAS Y TRANSMISIONES"/>
    <s v="INTERNO"/>
    <x v="1"/>
    <n v="-44320"/>
    <n v="0"/>
    <d v="1899-12-30T00:00:00"/>
    <x v="17"/>
    <n v="1"/>
    <d v="1899-12-30T00:00:00"/>
    <d v="1899-12-30T00:00:00"/>
    <x v="3"/>
    <x v="3"/>
    <s v="1-52"/>
  </r>
  <r>
    <s v="TFQ012"/>
    <n v="203"/>
    <x v="0"/>
    <s v="GRADUACION DE FRENOS"/>
    <s v="RUEDAS"/>
    <d v="1899-12-30T10:30:00"/>
    <d v="1899-12-30T11:30:00"/>
    <d v="2021-05-04T00:00:00"/>
    <x v="24"/>
    <d v="2021-05-04T00:00:00"/>
    <d v="2021-05-04T00:00:00"/>
    <d v="1899-12-30T11:00:00"/>
    <d v="1899-12-30T11:15:00"/>
    <s v="RODOLFO CASTAÑEDA"/>
    <s v="LUIDY RUIZ"/>
    <x v="1"/>
    <s v="MECANICA DE PATIO"/>
    <s v="EXTERNO"/>
    <x v="1"/>
    <n v="0"/>
    <n v="1"/>
    <d v="1899-12-30T01:00:00"/>
    <x v="11"/>
    <n v="1"/>
    <d v="1899-12-30T00:00:00"/>
    <d v="1899-12-30T01:00:00"/>
    <x v="4"/>
    <x v="7"/>
    <s v="5-18"/>
  </r>
  <r>
    <s v="UQS516"/>
    <n v="204"/>
    <x v="1"/>
    <s v="BAJAR Y REPARAR MOTOR DE ARRANQUE Y SE MONTO, CAMBIO DE SEMAFOROS"/>
    <s v="CABINA"/>
    <d v="1899-12-30T10:00:00"/>
    <d v="1899-12-30T10:12:00"/>
    <d v="2021-05-04T00:00:00"/>
    <x v="28"/>
    <d v="2021-05-04T00:00:00"/>
    <d v="2021-05-04T00:00:00"/>
    <d v="1899-12-30T10:00:00"/>
    <d v="1899-12-30T15:30:00"/>
    <s v="EDWIN NARANJO"/>
    <s v="ROBERTO LOZANO"/>
    <x v="0"/>
    <s v="ELECTRICO"/>
    <s v="INTERNO"/>
    <x v="3"/>
    <n v="1"/>
    <n v="1"/>
    <d v="1899-12-30T06:42:58"/>
    <x v="147"/>
    <n v="1"/>
    <d v="1899-12-30T00:00:00"/>
    <d v="1899-12-30T12:12:58"/>
    <x v="4"/>
    <x v="7"/>
    <s v="5-18"/>
  </r>
  <r>
    <s v="UQS516"/>
    <n v="204"/>
    <x v="1"/>
    <s v="CAMBIO DE LUCES MEDIAS"/>
    <s v="CABINA"/>
    <d v="1899-12-30T10:00:00"/>
    <d v="1899-12-30T10:12:00"/>
    <d v="2021-05-04T00:00:00"/>
    <x v="28"/>
    <d v="2021-05-04T00:00:00"/>
    <d v="2021-05-04T00:00:00"/>
    <d v="1899-12-30T17:00:00"/>
    <d v="1899-12-30T17:30:00"/>
    <s v="EDWIN NARANJO"/>
    <s v="ROBERTO LOZANO"/>
    <x v="0"/>
    <s v="ELECTRICO"/>
    <s v="EXTERNO"/>
    <x v="3"/>
    <n v="1"/>
    <n v="1"/>
    <d v="1899-12-30T06:42:58"/>
    <x v="147"/>
    <n v="1"/>
    <d v="1899-12-30T00:00:00"/>
    <d v="1899-12-30T12:12:58"/>
    <x v="4"/>
    <x v="7"/>
    <s v="5-18"/>
  </r>
  <r>
    <s v="UQS516"/>
    <n v="204"/>
    <x v="1"/>
    <s v="INSPECCION DE QUINTA RUEDA"/>
    <s v="QUINTA RUEDA"/>
    <d v="1899-12-30T10:00:00"/>
    <d v="1899-12-30T10:12:00"/>
    <d v="2021-05-04T00:00:00"/>
    <x v="28"/>
    <d v="2021-05-04T00:00:00"/>
    <d v="2021-05-04T00:00:00"/>
    <d v="1899-12-30T14:10:00"/>
    <d v="1899-12-30T17:30:00"/>
    <s v="CESAR ESCORCIA_x000a_LUIS UTRIA"/>
    <s v="ROBERTO LOZANO"/>
    <x v="1"/>
    <s v="MECANICA DE PATIO"/>
    <s v="EXTERNO"/>
    <x v="3"/>
    <n v="1"/>
    <n v="1"/>
    <d v="1899-12-30T06:42:58"/>
    <x v="147"/>
    <n v="1"/>
    <d v="1899-12-30T00:00:00"/>
    <d v="1899-12-30T12:12:58"/>
    <x v="4"/>
    <x v="7"/>
    <s v="5-18"/>
  </r>
  <r>
    <s v="UQS516"/>
    <n v="204"/>
    <x v="0"/>
    <s v="AJUSTE DE SISTEMA ESCUALIZABLE, CAMBIO DE BUJES DE LA QUINTA RUEDA Y CAMBIO DE MORDAZAS"/>
    <s v="QUINTA RUEDA"/>
    <d v="1899-12-30T10:00:00"/>
    <d v="1899-12-30T10:12:00"/>
    <d v="2021-05-04T00:00:00"/>
    <x v="28"/>
    <d v="2021-05-05T00:00:00"/>
    <d v="2021-05-05T00:00:00"/>
    <d v="1899-12-30T09:00:00"/>
    <d v="1899-12-30T10:12:00"/>
    <s v="CESAR ESCORCIA_x000a_LUIS UTRIA"/>
    <s v="ROBERTO LOZANO"/>
    <x v="1"/>
    <s v="MECANICA DE PATIO"/>
    <s v="EXTERNO"/>
    <x v="3"/>
    <n v="1"/>
    <n v="1"/>
    <d v="1899-12-30T06:42:58"/>
    <x v="147"/>
    <n v="1"/>
    <d v="1899-12-30T00:00:00"/>
    <d v="1899-12-30T12:12:58"/>
    <x v="4"/>
    <x v="7"/>
    <s v="5-18"/>
  </r>
  <r>
    <s v="UQS505"/>
    <n v="205"/>
    <x v="1"/>
    <s v="CAMBIO DE ALARMA DE REVERSA"/>
    <s v="CABINA"/>
    <d v="1899-12-30T11:00:00"/>
    <d v="1899-12-30T12:20:00"/>
    <d v="2021-05-04T00:00:00"/>
    <x v="24"/>
    <d v="2021-05-04T00:00:00"/>
    <d v="2021-05-04T00:00:00"/>
    <d v="1899-12-30T11:00:00"/>
    <d v="1899-12-30T11:27:00"/>
    <s v="EDWIN NARANJO"/>
    <s v="JHON MUÑOZ"/>
    <x v="0"/>
    <s v="ELECTRICO"/>
    <s v="EXTERNO"/>
    <x v="3"/>
    <n v="0"/>
    <n v="1"/>
    <d v="1899-12-30T01:20:00"/>
    <x v="53"/>
    <n v="1"/>
    <d v="1899-12-30T00:00:00"/>
    <d v="1899-12-30T01:20:00"/>
    <x v="4"/>
    <x v="7"/>
    <s v="5-18"/>
  </r>
  <r>
    <s v="UQS505"/>
    <n v="205"/>
    <x v="1"/>
    <s v="INSPECCION DE QUINTA RUEDA"/>
    <s v="QUINTA RUEDA"/>
    <d v="1899-12-30T11:00:00"/>
    <d v="1899-12-30T12:20:00"/>
    <d v="2021-05-04T00:00:00"/>
    <x v="24"/>
    <d v="2021-05-04T00:00:00"/>
    <d v="2021-05-04T00:00:00"/>
    <d v="1899-12-30T11:15:00"/>
    <d v="1899-12-30T12:15:00"/>
    <s v="LUIS UTRIA "/>
    <s v="JHON MUÑOZ"/>
    <x v="1"/>
    <s v="MECANICA DE PATIO"/>
    <s v="EXTERNO"/>
    <x v="3"/>
    <n v="0"/>
    <n v="1"/>
    <d v="1899-12-30T01:20:00"/>
    <x v="53"/>
    <n v="1"/>
    <d v="1899-12-30T00:00:00"/>
    <d v="1899-12-30T01:20:00"/>
    <x v="4"/>
    <x v="7"/>
    <s v="5-18"/>
  </r>
  <r>
    <s v="UQS505"/>
    <n v="205"/>
    <x v="0"/>
    <s v="AJUSTE HOMBRO DE QUINTA RUEDA"/>
    <s v="QUINTA RUEDA"/>
    <d v="1899-12-30T11:00:00"/>
    <d v="1899-12-30T12:20:00"/>
    <d v="2021-05-04T00:00:00"/>
    <x v="24"/>
    <d v="2021-05-04T00:00:00"/>
    <d v="2021-05-04T00:00:00"/>
    <d v="1899-12-30T11:00:00"/>
    <d v="1899-12-30T12:10:00"/>
    <s v="DAIRO RODRIGUEZ"/>
    <s v="JHON MUÑOZ"/>
    <x v="1"/>
    <s v="MECANICA DE PATIO"/>
    <s v="EXTERNO"/>
    <x v="3"/>
    <n v="0"/>
    <n v="1"/>
    <d v="1899-12-30T01:20:00"/>
    <x v="53"/>
    <n v="1"/>
    <d v="1899-12-30T00:00:00"/>
    <d v="1899-12-30T01:20:00"/>
    <x v="4"/>
    <x v="7"/>
    <s v="5-18"/>
  </r>
  <r>
    <s v="WHO644"/>
    <n v="206"/>
    <x v="0"/>
    <s v="INSPECCION DE QUINTA RUEDA, REQUIERE CAMBIO DE MORDAZAS"/>
    <s v="QUINTA RUEDA"/>
    <d v="1899-12-30T10:50:00"/>
    <d v="1899-12-30T12:00:00"/>
    <d v="2021-05-04T00:00:00"/>
    <x v="24"/>
    <d v="2021-05-04T00:00:00"/>
    <d v="2021-05-04T00:00:00"/>
    <d v="1899-12-30T10:50:00"/>
    <d v="1899-12-30T12:00:00"/>
    <s v="LUIS UTRIA_x000a_CESAR ESCORCIA"/>
    <s v="CARLOS PERTUZ"/>
    <x v="1"/>
    <s v="MECANICA DE PATIO"/>
    <s v="EXTERNO"/>
    <x v="3"/>
    <n v="0"/>
    <n v="1"/>
    <d v="1899-12-30T01:10:00"/>
    <x v="76"/>
    <n v="1"/>
    <d v="1899-12-30T00:00:00"/>
    <d v="1899-12-30T01:10:00"/>
    <x v="4"/>
    <x v="7"/>
    <s v="5-18"/>
  </r>
  <r>
    <s v="TFR853"/>
    <n v="207"/>
    <x v="1"/>
    <s v="CAMBIO DE ACEITE Y FILTRACION DE MOTOR"/>
    <s v="MOTOR"/>
    <d v="1899-12-30T14:00:00"/>
    <d v="1899-12-30T18:00:00"/>
    <d v="2021-05-04T00:00:00"/>
    <x v="31"/>
    <d v="2021-05-04T00:00:00"/>
    <d v="2021-05-04T00:00:00"/>
    <d v="1899-12-30T16:30:00"/>
    <d v="1899-12-30T17:15:00"/>
    <s v="ARGEMIRO ARAQUE"/>
    <s v="GERMAN SANCHEZ"/>
    <x v="1"/>
    <s v="MECANICA DE PATIO"/>
    <s v="INTERNO"/>
    <x v="5"/>
    <n v="3"/>
    <n v="1"/>
    <d v="1899-12-31T05:30:17"/>
    <x v="148"/>
    <n v="1"/>
    <d v="1899-12-30T00:00:00"/>
    <d v="1899-12-31T22:59:02"/>
    <x v="4"/>
    <x v="7"/>
    <s v="5-18"/>
  </r>
  <r>
    <s v="TFR853"/>
    <n v="207"/>
    <x v="0"/>
    <s v="DESMONTE DE VALVULA RELAY (3), PARA MANTENIMIENTO Y UNA VALVULA MAXIFRAX MB3 PARA MTTO"/>
    <s v="MOTOR"/>
    <d v="1899-12-30T14:00:00"/>
    <d v="1899-12-30T18:00:00"/>
    <d v="2021-05-04T00:00:00"/>
    <x v="31"/>
    <d v="2021-05-06T00:00:00"/>
    <d v="2021-05-06T00:00:00"/>
    <d v="1899-12-30T17:30:00"/>
    <d v="1899-12-30T18:00:00"/>
    <s v="JOSE PAEZ"/>
    <s v="GERMAN SANCHEZ"/>
    <x v="0"/>
    <s v="AIRE"/>
    <s v="EXTERNO"/>
    <x v="5"/>
    <n v="3"/>
    <n v="1"/>
    <d v="1899-12-31T05:30:17"/>
    <x v="148"/>
    <n v="1"/>
    <d v="1899-12-30T00:00:00"/>
    <d v="1899-12-31T22:59:02"/>
    <x v="4"/>
    <x v="7"/>
    <s v="5-18"/>
  </r>
  <r>
    <s v="UQS509"/>
    <n v="208"/>
    <x v="1"/>
    <s v="INSPECCION DE QUINTA RUEDA"/>
    <s v="CABINA"/>
    <d v="1899-12-30T15:00:00"/>
    <d v="1899-12-30T08:00:00"/>
    <d v="2021-05-04T00:00:00"/>
    <x v="28"/>
    <d v="2021-05-04T00:00:00"/>
    <d v="2021-05-04T00:00:00"/>
    <d v="1899-12-30T15:45:00"/>
    <d v="1899-12-30T16:30:00"/>
    <s v="LUIS UTRIA _x000a_CESAR ESCORCIA"/>
    <s v="LEONARDO ORDOÑEZ"/>
    <x v="1"/>
    <s v="MECANICA DE PATIO"/>
    <s v="EXTERNO"/>
    <x v="3"/>
    <n v="1"/>
    <n v="1"/>
    <d v="1899-12-30T03:30:00"/>
    <x v="149"/>
    <n v="1"/>
    <d v="1899-12-30T00:00:00"/>
    <d v="1899-12-30T05:00:58"/>
    <x v="4"/>
    <x v="7"/>
    <s v="5-18"/>
  </r>
  <r>
    <s v="UQS509"/>
    <n v="208"/>
    <x v="0"/>
    <s v="CAMBIO DE UNA ZAPATA POR UNA DE SEGUNDA Y CAMBIO DE BUJE"/>
    <s v="CABINA"/>
    <d v="1899-12-30T15:00:00"/>
    <d v="1899-12-30T08:00:00"/>
    <d v="2021-05-04T00:00:00"/>
    <x v="28"/>
    <d v="2021-05-04T00:00:00"/>
    <d v="2021-05-05T00:00:00"/>
    <d v="1899-12-30T07:30:00"/>
    <d v="1899-12-30T08:00:00"/>
    <s v="LUIS UTRIA _x000a_CESAR ESCORCIA"/>
    <s v="LEONARDO ORDOÑEZ"/>
    <x v="1"/>
    <s v="MECANICA DE PATIO"/>
    <s v="EXTERNO"/>
    <x v="3"/>
    <n v="1"/>
    <n v="1"/>
    <d v="1899-12-30T03:30:00"/>
    <x v="149"/>
    <n v="1"/>
    <d v="1899-12-30T00:00:00"/>
    <d v="1899-12-30T05:00:58"/>
    <x v="4"/>
    <x v="7"/>
    <s v="5-18"/>
  </r>
  <r>
    <s v="TFU064"/>
    <n v="209"/>
    <x v="1"/>
    <s v="DESARME DE PUERTA PARA REPARACION DE ELEVAVIDRIO"/>
    <s v="CABINA"/>
    <d v="1899-12-30T16:00:00"/>
    <d v="1899-12-30T17:15:00"/>
    <d v="2021-05-04T00:00:00"/>
    <x v="24"/>
    <d v="2021-05-04T00:00:00"/>
    <d v="2021-05-04T00:00:00"/>
    <d v="1899-12-30T16:15:00"/>
    <d v="1899-12-30T17:00:00"/>
    <s v="EDWIN NARANJO_x000a_WILSON OROZCO"/>
    <s v="FABIAN CARREÑO"/>
    <x v="0"/>
    <s v="ELECTRICO"/>
    <s v="INTERNO"/>
    <x v="1"/>
    <n v="0"/>
    <n v="1"/>
    <d v="1899-12-30T01:15:00"/>
    <x v="71"/>
    <n v="0"/>
    <d v="1899-12-30T03:45:00"/>
    <d v="1899-12-30T05:00:00"/>
    <x v="4"/>
    <x v="7"/>
    <s v="5-18"/>
  </r>
  <r>
    <s v="TFU064"/>
    <n v="209"/>
    <x v="0"/>
    <s v="CAMBIO DE FILTRO DE HUDRAULICO"/>
    <s v="MOTOR"/>
    <d v="1899-12-30T16:00:00"/>
    <d v="1899-12-30T17:15:00"/>
    <d v="2021-05-04T00:00:00"/>
    <x v="24"/>
    <d v="2021-05-04T00:00:00"/>
    <d v="2021-05-04T00:00:00"/>
    <d v="1899-12-30T16:00:00"/>
    <d v="1899-12-30T16:30:00"/>
    <s v="ARGEMIRO ARAQUE"/>
    <s v="FABIAN CARREÑO"/>
    <x v="0"/>
    <s v="MOTOR"/>
    <s v="INTERNO"/>
    <x v="1"/>
    <n v="0"/>
    <n v="1"/>
    <d v="1899-12-30T01:15:00"/>
    <x v="71"/>
    <n v="0"/>
    <d v="1899-12-30T03:45:00"/>
    <d v="1899-12-30T05:00:00"/>
    <x v="4"/>
    <x v="7"/>
    <s v="5-18"/>
  </r>
  <r>
    <s v="SJK641"/>
    <n v="210"/>
    <x v="0"/>
    <s v="CAMBIO DE CONECTOR DE 7 VIAS"/>
    <s v="CABINA"/>
    <d v="1899-12-30T08:00:00"/>
    <d v="1899-12-30T08:45:00"/>
    <d v="2021-05-05T00:00:00"/>
    <x v="24"/>
    <d v="2021-05-05T00:00:00"/>
    <d v="2021-05-05T00:00:00"/>
    <d v="1899-12-30T08:00:00"/>
    <d v="1899-12-30T08:45:00"/>
    <s v="EDWIN NARANJO"/>
    <s v="MANUEL GUERRERO"/>
    <x v="0"/>
    <s v="ELECTRICO"/>
    <s v="EXTERNO"/>
    <x v="2"/>
    <n v="-1"/>
    <n v="1"/>
    <d v="1899-12-30T11:15:00"/>
    <x v="150"/>
    <n v="1"/>
    <d v="1899-12-30T00:00:00"/>
    <d v="1899-12-30T16:45:00"/>
    <x v="4"/>
    <x v="7"/>
    <s v="5-18"/>
  </r>
  <r>
    <s v="UQS510"/>
    <n v="211"/>
    <x v="0"/>
    <s v="INSPECCION DE QUINTA RUEDA, CAMBIO DE DISCO DE TEFLON"/>
    <s v="QUINTA RUEDA"/>
    <d v="1899-12-30T07:30:00"/>
    <d v="1899-12-30T10:00:00"/>
    <d v="2021-05-05T00:00:00"/>
    <x v="28"/>
    <d v="2021-05-05T00:00:00"/>
    <d v="2021-05-05T00:00:00"/>
    <d v="1899-12-30T08:00:00"/>
    <d v="1899-12-30T10:00:00"/>
    <s v="LUIS UTRIA_x000a_CESAR ESCORCIA"/>
    <s v="ALEXANDER RICO"/>
    <x v="1"/>
    <s v="MECANICA DE PATIO"/>
    <s v="EXTERNO"/>
    <x v="3"/>
    <n v="0"/>
    <n v="1"/>
    <d v="1899-12-30T02:30:00"/>
    <x v="0"/>
    <n v="1"/>
    <d v="1899-12-30T00:00:00"/>
    <d v="1899-12-30T02:30:00"/>
    <x v="4"/>
    <x v="7"/>
    <s v="5-18"/>
  </r>
  <r>
    <s v="SJK824"/>
    <n v="212"/>
    <x v="0"/>
    <s v="INSPECCIOND EQUINTA RUEDA, CAMBIO DE KIT DE CIERRE"/>
    <s v="QUINTA RUEDA"/>
    <d v="1899-12-30T11:00:00"/>
    <d v="1899-12-30T12:00:00"/>
    <d v="2021-05-05T00:00:00"/>
    <x v="28"/>
    <d v="2021-05-05T00:00:00"/>
    <d v="2021-05-05T00:00:00"/>
    <d v="1899-12-30T11:20:00"/>
    <d v="1899-12-30T12:00:00"/>
    <s v="LUIS UTRIA_x000a_CESAR ESCORCIA"/>
    <s v="CARLOS ARRIETA"/>
    <x v="1"/>
    <s v="MECANICA DE PATIO"/>
    <s v="EXTERNO"/>
    <x v="2"/>
    <n v="0"/>
    <n v="1"/>
    <d v="1899-12-30T01:00:00"/>
    <x v="11"/>
    <n v="1"/>
    <d v="1899-12-30T00:00:00"/>
    <d v="1899-12-30T01:00:00"/>
    <x v="4"/>
    <x v="7"/>
    <s v="5-18"/>
  </r>
  <r>
    <s v="TFU071"/>
    <n v="213"/>
    <x v="1"/>
    <s v="CAMBIO DE PERA DE REVERSA"/>
    <s v="C D"/>
    <d v="1899-12-30T10:00:00"/>
    <d v="1899-12-30T15:00:00"/>
    <d v="2021-05-05T00:00:00"/>
    <x v="28"/>
    <d v="2021-05-05T00:00:00"/>
    <d v="2021-05-05T00:00:00"/>
    <d v="1899-12-30T11:00:00"/>
    <d v="1899-12-30T12:00:00"/>
    <s v="EDWIN NARANJO"/>
    <s v="LEONARDO CANO"/>
    <x v="0"/>
    <s v="ELECTRICO"/>
    <s v="EXTERNO"/>
    <x v="1"/>
    <n v="0"/>
    <n v="1"/>
    <d v="1899-12-30T03:00:29"/>
    <x v="13"/>
    <n v="1"/>
    <d v="1899-12-30T00:00:00"/>
    <d v="1899-12-30T04:00:00"/>
    <x v="4"/>
    <x v="7"/>
    <s v="5-18"/>
  </r>
  <r>
    <s v="TFU071"/>
    <n v="213"/>
    <x v="1"/>
    <s v="INSPECCION POR CODIGO ROJO"/>
    <m/>
    <d v="1899-12-30T10:00:00"/>
    <d v="1899-12-30T15:00:00"/>
    <d v="2021-05-05T00:00:00"/>
    <x v="28"/>
    <d v="2021-05-05T00:00:00"/>
    <d v="2021-05-05T00:00:00"/>
    <d v="1899-12-30T11:10:00"/>
    <d v="1899-12-30T11:20:00"/>
    <s v="WILSON DURAN"/>
    <s v="LEONARDO CANO"/>
    <x v="0"/>
    <s v="MOTOR"/>
    <s v="INTERNO"/>
    <x v="1"/>
    <n v="0"/>
    <n v="1"/>
    <d v="1899-12-30T03:00:29"/>
    <x v="13"/>
    <n v="1"/>
    <d v="1899-12-30T00:00:00"/>
    <d v="1899-12-30T04:00:00"/>
    <x v="4"/>
    <x v="7"/>
    <s v="5-18"/>
  </r>
  <r>
    <s v="TFU071"/>
    <n v="213"/>
    <x v="0"/>
    <s v="ARREGLO DE ARNES DE SENSOR DE VELOCIDAD, CAMBIOD E BOMBILLO DE EXPLORADORA Y UNIDAD FRONTAL"/>
    <s v="CABINA"/>
    <d v="1899-12-30T10:00:00"/>
    <d v="1899-12-30T15:00:00"/>
    <d v="2021-05-05T00:00:00"/>
    <x v="28"/>
    <d v="2021-05-05T00:00:00"/>
    <d v="2021-05-05T00:00:00"/>
    <d v="1899-12-30T14:00:00"/>
    <d v="1899-12-30T15:00:00"/>
    <s v="EDWIN NARANJO"/>
    <s v="LEONARDO CANO"/>
    <x v="0"/>
    <s v="ELECTRICO"/>
    <s v="EXTERNO"/>
    <x v="1"/>
    <n v="0"/>
    <n v="1"/>
    <d v="1899-12-30T03:00:29"/>
    <x v="13"/>
    <n v="1"/>
    <d v="1899-12-30T00:00:00"/>
    <d v="1899-12-30T04:00:00"/>
    <x v="4"/>
    <x v="7"/>
    <s v="5-18"/>
  </r>
  <r>
    <s v="TFU073"/>
    <n v="214"/>
    <x v="1"/>
    <s v="INSPECCION DE QUINTA RUEDA"/>
    <s v="QUINTA RUEDA"/>
    <d v="1899-12-30T07:00:00"/>
    <d v="1899-12-30T09:12:00"/>
    <d v="2021-05-06T00:00:00"/>
    <x v="32"/>
    <d v="2021-05-06T00:00:00"/>
    <d v="2021-05-06T00:00:00"/>
    <d v="1899-12-30T08:40:00"/>
    <d v="1899-12-30T09:30:00"/>
    <s v="LUIS UTRIA _x000a_CESAR ESCORCIA"/>
    <s v="FREDY CALDERON"/>
    <x v="1"/>
    <s v="MECANICA DE PATIO"/>
    <s v="EXTERNO"/>
    <x v="1"/>
    <n v="2"/>
    <n v="1"/>
    <d v="1899-12-30T19:12:23"/>
    <x v="151"/>
    <n v="1"/>
    <d v="1899-12-30T00:00:00"/>
    <d v="1899-12-31T07:11:31"/>
    <x v="4"/>
    <x v="7"/>
    <s v="5-18"/>
  </r>
  <r>
    <s v="TFU073"/>
    <n v="214"/>
    <x v="1"/>
    <s v="POLISHADO "/>
    <s v="CABINA"/>
    <d v="1899-12-30T07:00:00"/>
    <d v="1899-12-30T09:12:00"/>
    <d v="2021-05-06T00:00:00"/>
    <x v="32"/>
    <d v="2021-05-06T00:00:00"/>
    <d v="2021-05-06T00:00:00"/>
    <d v="1899-12-30T11:00:00"/>
    <d v="1899-12-30T15:00:00"/>
    <s v="DANIEL ROJAS"/>
    <s v="FREDY CALDERON"/>
    <x v="1"/>
    <s v="LATONERIA Y PINTURA"/>
    <s v="EXTERNO"/>
    <x v="1"/>
    <n v="2"/>
    <n v="1"/>
    <d v="1899-12-30T19:12:23"/>
    <x v="151"/>
    <n v="1"/>
    <d v="1899-12-30T00:00:00"/>
    <d v="1899-12-31T07:11:31"/>
    <x v="4"/>
    <x v="7"/>
    <s v="5-18"/>
  </r>
  <r>
    <s v="TFU073"/>
    <n v="214"/>
    <x v="1"/>
    <s v="REVISION POR PERDIDA DE POTENCIA, CAMBIO DE SELENOIDE Y CAMBIO DE FILTRO TRAMPA"/>
    <s v="MOTOR"/>
    <d v="1899-12-30T07:00:00"/>
    <d v="1899-12-30T09:12:00"/>
    <d v="2021-05-06T00:00:00"/>
    <x v="32"/>
    <d v="2021-05-06T00:00:00"/>
    <d v="2021-05-06T00:00:00"/>
    <d v="1899-12-30T14:30:00"/>
    <d v="1899-12-30T16:30:00"/>
    <s v="WILSON DURAN"/>
    <s v="FREDY CALDERON"/>
    <x v="0"/>
    <s v="MOTOR"/>
    <s v="INTERNO"/>
    <x v="1"/>
    <n v="2"/>
    <n v="1"/>
    <d v="1899-12-30T19:12:23"/>
    <x v="151"/>
    <n v="1"/>
    <d v="1899-12-30T00:00:00"/>
    <d v="1899-12-31T07:11:31"/>
    <x v="4"/>
    <x v="7"/>
    <s v="5-18"/>
  </r>
  <r>
    <s v="TFU073"/>
    <n v="214"/>
    <x v="1"/>
    <s v="CAMBIO PERA DE TEMPERATURA "/>
    <s v="MOTOR"/>
    <d v="1899-12-30T07:00:00"/>
    <d v="1899-12-30T09:12:00"/>
    <d v="2021-05-06T00:00:00"/>
    <x v="32"/>
    <d v="2021-05-06T00:00:00"/>
    <d v="2021-05-06T00:00:00"/>
    <d v="1899-12-30T14:00:00"/>
    <d v="1899-12-30T15:59:00"/>
    <s v="EDWIN NARANJO"/>
    <s v="FREDY CALDERON"/>
    <x v="0"/>
    <s v="ELECTRICO"/>
    <s v="INTERNO"/>
    <x v="1"/>
    <n v="2"/>
    <n v="1"/>
    <d v="1899-12-30T19:12:23"/>
    <x v="151"/>
    <n v="1"/>
    <d v="1899-12-30T00:00:00"/>
    <d v="1899-12-31T07:11:31"/>
    <x v="4"/>
    <x v="7"/>
    <s v="5-18"/>
  </r>
  <r>
    <s v="TFU073"/>
    <n v="214"/>
    <x v="1"/>
    <s v="RAPARACION DEL TURBO"/>
    <s v="MOTOR"/>
    <d v="1899-12-30T07:00:00"/>
    <d v="1899-12-30T09:12:00"/>
    <d v="2021-05-06T00:00:00"/>
    <x v="32"/>
    <d v="2021-05-07T00:00:00"/>
    <d v="2021-05-07T00:00:00"/>
    <d v="1899-12-30T07:00:00"/>
    <d v="1899-12-30T16:50:00"/>
    <s v="WILSON DURAN"/>
    <s v="FREDY CALDERON"/>
    <x v="0"/>
    <s v="MOTOR"/>
    <s v="INTERNO"/>
    <x v="1"/>
    <n v="2"/>
    <n v="1"/>
    <d v="1899-12-30T19:12:23"/>
    <x v="151"/>
    <n v="1"/>
    <d v="1899-12-30T00:00:00"/>
    <d v="1899-12-31T07:11:31"/>
    <x v="4"/>
    <x v="7"/>
    <s v="5-18"/>
  </r>
  <r>
    <s v="TFU073"/>
    <n v="214"/>
    <x v="0"/>
    <s v="GRADUACION DE FRENOS"/>
    <s v="RUEDA"/>
    <d v="1899-12-30T07:00:00"/>
    <d v="1899-12-30T09:12:00"/>
    <d v="2021-05-06T00:00:00"/>
    <x v="32"/>
    <d v="2021-05-08T00:00:00"/>
    <d v="2021-05-08T00:00:00"/>
    <d v="1899-12-30T08:45:00"/>
    <d v="1899-12-30T09:12:00"/>
    <s v="CESAR ESCORCIA"/>
    <s v="FREDY CALDERON"/>
    <x v="0"/>
    <s v="MECANICA DE PATIO"/>
    <s v="INTERNO"/>
    <x v="1"/>
    <n v="2"/>
    <n v="1"/>
    <d v="1899-12-30T19:12:23"/>
    <x v="151"/>
    <n v="1"/>
    <d v="1899-12-30T00:00:00"/>
    <d v="1899-12-31T07:11:31"/>
    <x v="4"/>
    <x v="7"/>
    <s v="5-18"/>
  </r>
  <r>
    <s v="TFQ993"/>
    <n v="215"/>
    <x v="1"/>
    <s v="INSPECCION DE QUINTA RUEDA"/>
    <s v="QUINTA RUEDA"/>
    <d v="1899-12-30T08:00:00"/>
    <d v="1899-12-30T16:44:00"/>
    <d v="2021-05-06T00:00:00"/>
    <x v="30"/>
    <d v="2021-05-06T00:00:00"/>
    <d v="2021-05-06T00:00:00"/>
    <d v="1899-12-30T09:00:00"/>
    <d v="1899-12-30T09:50:00"/>
    <s v="LUIS UTRIA_x000a_CESAR ESCORCIA"/>
    <s v="ALVARO PINEDA"/>
    <x v="1"/>
    <s v="QUINTA RUEDA"/>
    <s v="EXTERNO"/>
    <x v="1"/>
    <n v="0"/>
    <n v="1"/>
    <d v="1899-12-30T06:44:29"/>
    <x v="152"/>
    <n v="0"/>
    <d v="1899-12-30T04:16:00"/>
    <d v="1899-12-30T12:00:00"/>
    <x v="4"/>
    <x v="7"/>
    <s v="5-18"/>
  </r>
  <r>
    <s v="TFQ993"/>
    <n v="215"/>
    <x v="1"/>
    <s v="REVISION DE LUCES"/>
    <s v="CABINA"/>
    <d v="1899-12-30T08:00:00"/>
    <d v="1899-12-30T16:44:00"/>
    <d v="2021-05-06T00:00:00"/>
    <x v="30"/>
    <d v="2021-05-06T00:00:00"/>
    <d v="2021-05-06T00:00:00"/>
    <d v="1899-12-30T09:00:00"/>
    <d v="1899-12-30T09:10:00"/>
    <s v="JULIO ARAQUE"/>
    <s v="ALVARO PINEDA"/>
    <x v="1"/>
    <s v="ELECTRICO"/>
    <s v="EXTERNO"/>
    <x v="1"/>
    <n v="0"/>
    <n v="1"/>
    <d v="1899-12-30T06:44:29"/>
    <x v="152"/>
    <n v="0"/>
    <d v="1899-12-30T04:16:00"/>
    <d v="1899-12-30T12:00:00"/>
    <x v="4"/>
    <x v="7"/>
    <s v="5-18"/>
  </r>
  <r>
    <s v="TFQ993"/>
    <n v="215"/>
    <x v="1"/>
    <s v="ARREGLO DEL SISTEMA DE LIMPIA VIDRIOS"/>
    <s v="CABINA"/>
    <d v="1899-12-30T08:00:00"/>
    <d v="1899-12-30T16:44:00"/>
    <d v="2021-05-06T00:00:00"/>
    <x v="30"/>
    <d v="2021-05-06T00:00:00"/>
    <d v="2021-05-06T00:00:00"/>
    <d v="1899-12-30T09:30:00"/>
    <d v="1899-12-30T12:00:00"/>
    <s v="EDWIN NARANJO"/>
    <s v="ALVARO PINEDA"/>
    <x v="0"/>
    <s v="ELECTRICO"/>
    <s v="EXTERNO"/>
    <x v="1"/>
    <n v="0"/>
    <n v="1"/>
    <d v="1899-12-30T06:44:29"/>
    <x v="152"/>
    <n v="0"/>
    <d v="1899-12-30T04:16:00"/>
    <d v="1899-12-30T12:00:00"/>
    <x v="4"/>
    <x v="7"/>
    <s v="5-18"/>
  </r>
  <r>
    <s v="TFQ993"/>
    <n v="215"/>
    <x v="1"/>
    <s v="COMPLETAR NIVEL DE HIDRAULICO, ACEITE Y REFRIGERANTE"/>
    <s v="MOTOR"/>
    <d v="1899-12-30T08:00:00"/>
    <d v="1899-12-30T16:44:00"/>
    <d v="2021-05-06T00:00:00"/>
    <x v="30"/>
    <d v="2021-05-06T00:00:00"/>
    <d v="2021-05-06T00:00:00"/>
    <d v="1899-12-30T11:40:00"/>
    <d v="1899-12-30T12:00:00"/>
    <s v="CESAR ESCORCIA"/>
    <s v="ALVARO PINEDA"/>
    <x v="1"/>
    <s v="MECANICA DE PATIO"/>
    <s v="EXTERNO"/>
    <x v="1"/>
    <n v="0"/>
    <n v="1"/>
    <d v="1899-12-30T06:44:29"/>
    <x v="152"/>
    <n v="0"/>
    <d v="1899-12-30T04:16:00"/>
    <d v="1899-12-30T12:00:00"/>
    <x v="4"/>
    <x v="7"/>
    <s v="5-18"/>
  </r>
  <r>
    <s v="TFQ993"/>
    <n v="215"/>
    <x v="1"/>
    <s v="COLOCAR GUARDAPOLVO PARA LA PALANCA DE CAMBIO"/>
    <s v="CABINA"/>
    <d v="1899-12-30T08:00:00"/>
    <d v="1899-12-30T16:44:00"/>
    <d v="2021-05-06T00:00:00"/>
    <x v="30"/>
    <d v="2021-05-06T00:00:00"/>
    <d v="2021-05-06T00:00:00"/>
    <d v="1899-12-30T15:00:00"/>
    <d v="1899-12-30T15:48:00"/>
    <s v="DEIWIS PIMIENTA"/>
    <s v="ALVARO PINEDA"/>
    <x v="0"/>
    <s v="MECANICA DE PATIO"/>
    <s v="EXTERNO"/>
    <x v="1"/>
    <n v="0"/>
    <n v="1"/>
    <d v="1899-12-30T06:44:29"/>
    <x v="152"/>
    <n v="0"/>
    <d v="1899-12-30T04:16:00"/>
    <d v="1899-12-30T12:00:00"/>
    <x v="4"/>
    <x v="7"/>
    <s v="5-18"/>
  </r>
  <r>
    <s v="TFQ993"/>
    <n v="215"/>
    <x v="0"/>
    <s v="REPARACION DE SISTEMA ELECTRICO"/>
    <s v="CABINA"/>
    <d v="1899-12-30T08:00:00"/>
    <d v="1899-12-30T16:44:00"/>
    <d v="2021-05-06T00:00:00"/>
    <x v="30"/>
    <d v="2021-05-06T00:00:00"/>
    <d v="2021-05-06T00:00:00"/>
    <d v="1899-12-30T16:05:00"/>
    <d v="1899-12-30T16:44:00"/>
    <s v="EDWIN NARANJO"/>
    <s v="ALVARO PINEDA"/>
    <x v="0"/>
    <s v="ELECTRICO"/>
    <s v="EXTERNO"/>
    <x v="1"/>
    <n v="0"/>
    <n v="1"/>
    <d v="1899-12-30T06:44:29"/>
    <x v="152"/>
    <n v="0"/>
    <d v="1899-12-30T04:16:00"/>
    <d v="1899-12-30T12:00:00"/>
    <x v="4"/>
    <x v="7"/>
    <s v="5-18"/>
  </r>
  <r>
    <s v="TFU058"/>
    <n v="216"/>
    <x v="0"/>
    <s v="MANTENIMIENTO AIRE ACONDICIONADO"/>
    <s v="MOTOR"/>
    <d v="1899-12-30T08:54:00"/>
    <d v="1899-12-30T10:00:00"/>
    <d v="2021-05-06T00:00:00"/>
    <x v="30"/>
    <d v="2021-05-06T00:00:00"/>
    <d v="2021-05-06T00:00:00"/>
    <d v="1899-12-30T09:00:00"/>
    <d v="1899-12-30T10:00:00"/>
    <s v="MARCELINO"/>
    <s v="SAMUEL DELGADO"/>
    <x v="1"/>
    <s v="AIRE ACONDICIONADO"/>
    <s v="INTERNO"/>
    <x v="0"/>
    <n v="0"/>
    <n v="1"/>
    <d v="1899-12-30T01:06:00"/>
    <x v="153"/>
    <n v="1"/>
    <d v="1899-12-30T00:00:00"/>
    <d v="1899-12-30T01:06:00"/>
    <x v="4"/>
    <x v="7"/>
    <s v="5-18"/>
  </r>
  <r>
    <s v="TFQ008"/>
    <n v="217"/>
    <x v="1"/>
    <s v="REVISION DE BOMBONAS DE SUSPENSION"/>
    <s v="SUSPENSION CABINA"/>
    <d v="1899-12-30T14:00:00"/>
    <d v="1899-12-30T10:00:00"/>
    <d v="2021-05-06T00:00:00"/>
    <x v="32"/>
    <d v="2021-05-06T00:00:00"/>
    <d v="2021-05-06T00:00:00"/>
    <d v="1899-12-30T14:44:00"/>
    <d v="1899-12-30T17:00:00"/>
    <s v="DEIWIS PIMIENTA"/>
    <s v="LUIS DAVILA"/>
    <x v="1"/>
    <s v="AIRE"/>
    <s v="EXTERNO"/>
    <x v="1"/>
    <n v="2"/>
    <n v="1"/>
    <d v="1899-12-30T13:00:23"/>
    <x v="154"/>
    <n v="1"/>
    <d v="1899-12-30T00:00:00"/>
    <d v="1899-12-31T00:59:31"/>
    <x v="4"/>
    <x v="7"/>
    <s v="5-18"/>
  </r>
  <r>
    <s v="TFQ008"/>
    <n v="217"/>
    <x v="1"/>
    <s v="MANTENIMIENTO AIRE ACONDICIONADO"/>
    <s v="MOTOR"/>
    <d v="1899-12-30T14:00:00"/>
    <d v="1899-12-30T10:00:00"/>
    <d v="2021-05-06T00:00:00"/>
    <x v="32"/>
    <d v="2021-05-06T00:00:00"/>
    <d v="2021-05-06T00:00:00"/>
    <d v="1899-12-30T16:00:00"/>
    <d v="1899-12-30T17:00:00"/>
    <s v="MARCELINO"/>
    <s v="LUIS DAVILA"/>
    <x v="0"/>
    <s v="AIRE ACONDICIONADO"/>
    <s v="INTERNO"/>
    <x v="1"/>
    <n v="2"/>
    <n v="1"/>
    <d v="1899-12-30T13:00:23"/>
    <x v="154"/>
    <n v="1"/>
    <d v="1899-12-30T00:00:00"/>
    <d v="1899-12-31T00:59:31"/>
    <x v="4"/>
    <x v="7"/>
    <s v="5-18"/>
  </r>
  <r>
    <s v="TFQ008"/>
    <n v="217"/>
    <x v="1"/>
    <s v="DESMONTE DE BARRA TRANSVERSAL DE LA LLANTA PARA VERIFICACION DE PUNTA O ROTURAL, CAMBIO DE BUJE AMORTIGUADOR IZQUIERDO MONTAJE DE BARRA"/>
    <s v="RUEDA DIRECCION"/>
    <d v="1899-12-30T14:00:00"/>
    <d v="1899-12-30T10:00:00"/>
    <d v="2021-05-06T00:00:00"/>
    <x v="32"/>
    <d v="2021-05-07T00:00:00"/>
    <d v="2021-05-07T00:00:00"/>
    <d v="1899-12-30T13:15:00"/>
    <d v="1899-12-30T15:15:00"/>
    <s v="NELFO CALDERA"/>
    <s v="LUIS DAVILA"/>
    <x v="0"/>
    <s v="MECANICA DE PATIO"/>
    <s v="EXTERNO"/>
    <x v="1"/>
    <n v="2"/>
    <n v="1"/>
    <d v="1899-12-30T13:00:23"/>
    <x v="154"/>
    <n v="1"/>
    <d v="1899-12-30T00:00:00"/>
    <d v="1899-12-31T00:59:31"/>
    <x v="4"/>
    <x v="7"/>
    <s v="5-18"/>
  </r>
  <r>
    <s v="TFQ008"/>
    <n v="217"/>
    <x v="1"/>
    <s v="PINTURA EN RINES"/>
    <s v="RUEDAS"/>
    <d v="1899-12-30T14:00:00"/>
    <d v="1899-12-30T10:00:00"/>
    <d v="2021-05-06T00:00:00"/>
    <x v="32"/>
    <d v="2021-05-07T00:00:00"/>
    <d v="2021-05-07T00:00:00"/>
    <d v="1899-12-30T14:00:00"/>
    <d v="1899-12-30T15:30:00"/>
    <s v="DANIEL ROJAS"/>
    <s v="LUIS DAVILA"/>
    <x v="1"/>
    <s v="LATONERIA Y PINTURA"/>
    <s v="EXTERNO"/>
    <x v="1"/>
    <n v="2"/>
    <n v="1"/>
    <d v="1899-12-30T13:00:23"/>
    <x v="154"/>
    <n v="1"/>
    <d v="1899-12-30T00:00:00"/>
    <d v="1899-12-31T00:59:31"/>
    <x v="4"/>
    <x v="7"/>
    <s v="5-18"/>
  </r>
  <r>
    <s v="TFQ008"/>
    <n v="217"/>
    <x v="1"/>
    <s v="AJUSTE DEL DIVISOR, APRETAR TUERCA DEL EJE LAPICERO"/>
    <s v="TRANSMISIONES"/>
    <d v="1899-12-30T14:00:00"/>
    <d v="1899-12-30T10:00:00"/>
    <d v="2021-05-06T00:00:00"/>
    <x v="32"/>
    <d v="2021-05-08T00:00:00"/>
    <d v="2021-05-08T00:00:00"/>
    <d v="1899-12-30T07:30:00"/>
    <m/>
    <s v="JOSE DIAZ"/>
    <s v="LUIS DAVILA"/>
    <x v="1"/>
    <s v="CAJAS Y TRANSMISIONES"/>
    <s v="EXTERNO"/>
    <x v="1"/>
    <n v="2"/>
    <n v="1"/>
    <d v="1899-12-30T13:00:23"/>
    <x v="154"/>
    <n v="1"/>
    <d v="1899-12-30T00:00:00"/>
    <d v="1899-12-31T00:59:31"/>
    <x v="4"/>
    <x v="7"/>
    <s v="5-18"/>
  </r>
  <r>
    <s v="TFQ008"/>
    <n v="217"/>
    <x v="0"/>
    <s v="POLISHAR TANQUES"/>
    <s v="CABINA"/>
    <d v="1899-12-30T14:00:00"/>
    <d v="1899-12-30T10:00:00"/>
    <d v="2021-05-06T00:00:00"/>
    <x v="32"/>
    <d v="2021-05-08T00:00:00"/>
    <d v="2021-05-08T00:00:00"/>
    <d v="1899-12-30T07:30:00"/>
    <m/>
    <s v="WILSON OROZCO"/>
    <s v="LUIS DAVILA"/>
    <x v="1"/>
    <s v="LATONERIA Y PINTURA"/>
    <s v="EXTERNO"/>
    <x v="1"/>
    <n v="2"/>
    <n v="1"/>
    <d v="1899-12-30T13:00:23"/>
    <x v="154"/>
    <n v="1"/>
    <d v="1899-12-30T00:00:00"/>
    <m/>
    <x v="4"/>
    <x v="7"/>
    <s v="5-18"/>
  </r>
  <r>
    <s v="UQS507"/>
    <n v="218"/>
    <x v="1"/>
    <s v="AJUSTE DE FRENO"/>
    <s v="RUEDAS"/>
    <d v="1899-12-30T15:00:00"/>
    <m/>
    <d v="2021-05-06T00:00:00"/>
    <x v="6"/>
    <d v="2021-05-06T00:00:00"/>
    <d v="2021-05-06T00:00:00"/>
    <d v="1899-12-30T16:00:00"/>
    <d v="1899-12-30T16:20:00"/>
    <s v="RODOLFO CASTAÑEDA"/>
    <s v="ROGER CUELLO"/>
    <x v="1"/>
    <s v="MECANICA DE PATIO"/>
    <s v="EXTERNO"/>
    <x v="3"/>
    <n v="-44322"/>
    <n v="0"/>
    <d v="1899-12-30T00:00:00"/>
    <x v="17"/>
    <n v="1"/>
    <d v="1899-12-30T00:00:00"/>
    <d v="1899-12-30T00:00:00"/>
    <x v="3"/>
    <x v="3"/>
    <s v="1-52"/>
  </r>
  <r>
    <s v="UQS507"/>
    <n v="218"/>
    <x v="0"/>
    <s v="REVISION ELECTRICA, VEHICULO SIN MODULO DE LUCES POR ROBO"/>
    <s v="CABINA"/>
    <d v="1899-12-30T15:00:00"/>
    <m/>
    <d v="2021-05-06T00:00:00"/>
    <x v="6"/>
    <d v="2021-05-06T00:00:00"/>
    <d v="2021-05-06T00:00:00"/>
    <d v="1899-12-30T16:00:00"/>
    <d v="1899-12-30T16:30:00"/>
    <s v="JULIO ARAQUE"/>
    <s v="ROGER CUELLO"/>
    <x v="0"/>
    <s v="ELECTRICO"/>
    <s v="EXTERNO"/>
    <x v="3"/>
    <n v="-44322"/>
    <n v="0"/>
    <d v="1899-12-30T00:00:00"/>
    <x v="17"/>
    <n v="1"/>
    <d v="1899-12-30T00:00:00"/>
    <d v="1899-12-30T00:00:00"/>
    <x v="3"/>
    <x v="3"/>
    <s v="1-52"/>
  </r>
  <r>
    <s v="UYU045"/>
    <n v="219"/>
    <x v="0"/>
    <s v="GRADUAR CLUTCH"/>
    <s v="MOTOR"/>
    <d v="1899-12-30T10:53:00"/>
    <d v="1899-12-30T11:15:00"/>
    <d v="2021-05-06T00:00:00"/>
    <x v="30"/>
    <d v="2021-05-06T00:00:00"/>
    <d v="2021-05-06T00:00:00"/>
    <d v="1899-12-30T10:53:00"/>
    <d v="1899-12-30T11:15:00"/>
    <s v="WILSON DURAN"/>
    <s v="LUIS MARTELO"/>
    <x v="1"/>
    <s v="CAJAS Y TRANSMISIONES"/>
    <s v="INTERNO"/>
    <x v="3"/>
    <n v="0"/>
    <n v="1"/>
    <d v="1899-12-30T00:22:00"/>
    <x v="155"/>
    <n v="1"/>
    <d v="1899-12-30T00:00:00"/>
    <d v="1899-12-30T00:22:00"/>
    <x v="4"/>
    <x v="7"/>
    <s v="5-18"/>
  </r>
  <r>
    <s v="S26295"/>
    <n v="220"/>
    <x v="1"/>
    <s v="REVISION DE BOMBONAS DE SEGURIDAD T30 (4), Y CAMBIO DE DIAFRAGMA DE VALVULA CHILLONA"/>
    <s v="AIRE TRAILER"/>
    <d v="1899-12-30T15:30:00"/>
    <m/>
    <d v="2021-05-06T00:00:00"/>
    <x v="6"/>
    <d v="2021-05-07T00:00:00"/>
    <d v="2021-05-07T00:00:00"/>
    <d v="1899-12-30T07:30:00"/>
    <d v="1899-12-30T10:10:00"/>
    <s v="DEIWIS PIMIENTA"/>
    <s v="LUIS DIAZ"/>
    <x v="0"/>
    <s v="AIRE"/>
    <s v="INTERNO"/>
    <x v="1"/>
    <n v="-44322"/>
    <n v="0"/>
    <d v="1899-12-30T00:00:00"/>
    <x v="17"/>
    <n v="1"/>
    <d v="1899-12-30T00:00:00"/>
    <d v="1899-12-30T00:00:00"/>
    <x v="3"/>
    <x v="3"/>
    <s v="1-52"/>
  </r>
  <r>
    <s v="TFQ994"/>
    <n v="220"/>
    <x v="1"/>
    <s v="REVISION RUEDAS DELANTERAS, REVISION DE CRUCETAS, CAUCHO CENTRAL SOPORTES DE MOTOR Y ACEITE DE LA CAJA"/>
    <s v="RUEDAS"/>
    <d v="1899-12-30T15:30:00"/>
    <m/>
    <d v="2021-05-06T00:00:00"/>
    <x v="6"/>
    <d v="2021-05-07T00:00:00"/>
    <d v="2021-05-07T00:00:00"/>
    <d v="1899-12-30T08:50:00"/>
    <d v="1899-12-30T09:30:00"/>
    <s v="NELFO CALDERA"/>
    <s v="LUIS DIAZ"/>
    <x v="0"/>
    <s v="MECANICA DE PATIO"/>
    <s v="EXTERNO"/>
    <x v="1"/>
    <n v="-44322"/>
    <n v="0"/>
    <d v="1899-12-30T00:00:00"/>
    <x v="17"/>
    <n v="1"/>
    <d v="1899-12-30T00:00:00"/>
    <d v="1899-12-30T00:00:00"/>
    <x v="3"/>
    <x v="3"/>
    <s v="1-52"/>
  </r>
  <r>
    <s v="TFQ994"/>
    <n v="220"/>
    <x v="1"/>
    <s v="REPARACION DE MOTOR DE ARRANQUE, LIMPIEZA DE BATERIAS E INSTALACION DE MAXTER"/>
    <s v="MOTOR"/>
    <d v="1899-12-30T15:30:00"/>
    <m/>
    <d v="2021-05-06T00:00:00"/>
    <x v="6"/>
    <d v="2021-05-07T00:00:00"/>
    <d v="2021-05-07T00:00:00"/>
    <d v="1899-12-30T07:30:00"/>
    <d v="1899-12-30T15:30:00"/>
    <s v="EDWIN NARANJO"/>
    <s v="LUIS DIAZ"/>
    <x v="0"/>
    <s v="MOTOR"/>
    <s v="INTERNO"/>
    <x v="1"/>
    <n v="-44322"/>
    <n v="0"/>
    <d v="1899-12-30T00:00:00"/>
    <x v="17"/>
    <n v="1"/>
    <d v="1899-12-30T00:00:00"/>
    <d v="1899-12-30T00:00:00"/>
    <x v="3"/>
    <x v="3"/>
    <s v="1-52"/>
  </r>
  <r>
    <s v="TFQ994"/>
    <n v="220"/>
    <x v="1"/>
    <s v="REVISION BOTONES DE SEGURIDAD"/>
    <s v="CABINA"/>
    <d v="1899-12-30T15:30:00"/>
    <m/>
    <d v="2021-05-06T00:00:00"/>
    <x v="6"/>
    <d v="2021-05-07T00:00:00"/>
    <d v="2021-05-07T00:00:00"/>
    <d v="1899-12-30T10:10:00"/>
    <d v="1899-12-30T10:50:00"/>
    <s v="DEIWIS PIMIENTA"/>
    <s v="LUIS DIAZ"/>
    <x v="0"/>
    <s v="AIRE"/>
    <s v="INTERNO"/>
    <x v="1"/>
    <n v="-44322"/>
    <n v="0"/>
    <d v="1899-12-30T00:00:00"/>
    <x v="17"/>
    <n v="1"/>
    <d v="1899-12-30T00:00:00"/>
    <d v="1899-12-30T00:00:00"/>
    <x v="3"/>
    <x v="3"/>
    <s v="1-52"/>
  </r>
  <r>
    <s v="TFQ994"/>
    <n v="220"/>
    <x v="1"/>
    <s v="DESMONTE DE ACTUADORES PARA MANTENIMIENTO "/>
    <s v="MOTOR"/>
    <d v="1899-12-30T15:30:00"/>
    <m/>
    <d v="2021-05-06T00:00:00"/>
    <x v="6"/>
    <d v="2021-05-07T00:00:00"/>
    <d v="2021-05-07T00:00:00"/>
    <d v="1899-12-30T07:30:00"/>
    <d v="1899-12-30T09:00:00"/>
    <s v="WILSON DURAN"/>
    <s v="LUIS DIAZ"/>
    <x v="0"/>
    <s v="MOTOR"/>
    <s v="INTERNO"/>
    <x v="1"/>
    <n v="-44322"/>
    <n v="0"/>
    <d v="1899-12-30T00:00:00"/>
    <x v="17"/>
    <n v="1"/>
    <d v="1899-12-30T00:00:00"/>
    <d v="1899-12-30T00:00:00"/>
    <x v="3"/>
    <x v="3"/>
    <s v="1-52"/>
  </r>
  <r>
    <s v="TFQ994"/>
    <n v="220"/>
    <x v="1"/>
    <s v="CAMBIO DE AGUJAS DE LOS ACTUADORES Y CALIBRACIION DE MOTOR"/>
    <s v="CABINA"/>
    <d v="1899-12-30T15:30:00"/>
    <m/>
    <d v="2021-05-06T00:00:00"/>
    <x v="6"/>
    <d v="2021-05-08T00:00:00"/>
    <d v="2021-05-08T00:00:00"/>
    <d v="1899-12-30T07:30:00"/>
    <m/>
    <s v="WILSON DURAN"/>
    <s v="LUIS DIAZ"/>
    <x v="0"/>
    <s v="MOTOR"/>
    <s v="INTERNO"/>
    <x v="1"/>
    <n v="-44322"/>
    <n v="0"/>
    <d v="1899-12-30T00:00:00"/>
    <x v="17"/>
    <n v="1"/>
    <d v="1899-12-30T00:00:00"/>
    <d v="1899-12-30T00:00:00"/>
    <x v="3"/>
    <x v="3"/>
    <s v="1-52"/>
  </r>
  <r>
    <s v="TFQ994"/>
    <n v="220"/>
    <x v="0"/>
    <s v="DESMONTE DE DEFENSA PARA REPARACION Y PINTURA"/>
    <s v="CABINA"/>
    <d v="1899-12-30T15:30:00"/>
    <m/>
    <d v="2021-05-06T00:00:00"/>
    <x v="6"/>
    <d v="2021-05-08T00:00:00"/>
    <d v="2021-05-08T00:00:00"/>
    <d v="1899-12-30T07:30:00"/>
    <m/>
    <s v="DANIEL ROJAS"/>
    <s v="LUIS DIAZ"/>
    <x v="0"/>
    <s v="LATONERIA Y PINTURA"/>
    <s v="EXTERNO"/>
    <x v="1"/>
    <n v="-44322"/>
    <n v="0"/>
    <d v="1899-12-30T00:00:00"/>
    <x v="17"/>
    <n v="1"/>
    <d v="1899-12-30T00:00:00"/>
    <d v="1899-12-30T00:00:00"/>
    <x v="3"/>
    <x v="3"/>
    <s v="1-52"/>
  </r>
  <r>
    <s v="TFR851"/>
    <n v="221"/>
    <x v="1"/>
    <s v="CORRECCION DE FUGA EN MANGUERA MANOS TRAILER, CAMBIO DE DE ANILLO E INSERTO"/>
    <s v="CABINA"/>
    <d v="1899-12-30T17:00:00"/>
    <d v="1899-12-30T07:50:00"/>
    <d v="2021-05-06T00:00:00"/>
    <x v="31"/>
    <d v="2021-05-06T00:00:00"/>
    <d v="2021-05-06T00:00:00"/>
    <d v="1899-12-30T17:30:00"/>
    <d v="1899-12-30T18:30:00"/>
    <s v="JOSE PAEZ"/>
    <s v="JHONY SORACA"/>
    <x v="0"/>
    <s v="AIRE"/>
    <s v="EXTERNO"/>
    <x v="5"/>
    <n v="1"/>
    <n v="1"/>
    <d v="1899-12-30T01:20:00"/>
    <x v="156"/>
    <n v="1"/>
    <d v="1899-12-30T00:00:00"/>
    <d v="1899-12-30T02:50:58"/>
    <x v="4"/>
    <x v="7"/>
    <s v="5-18"/>
  </r>
  <r>
    <s v="TFR851"/>
    <n v="221"/>
    <x v="0"/>
    <s v="CAMBIO DE MANGUERA DE MANOS TRAILER"/>
    <s v="CABINA"/>
    <d v="1899-12-30T17:00:00"/>
    <d v="1899-12-30T07:50:00"/>
    <d v="2021-05-06T00:00:00"/>
    <x v="31"/>
    <d v="2021-05-07T00:00:00"/>
    <d v="2021-05-07T00:00:00"/>
    <d v="1899-12-30T07:30:00"/>
    <d v="1899-12-30T07:50:00"/>
    <s v="CESAR ESCORCIA"/>
    <s v="JHONY SORACA"/>
    <x v="0"/>
    <s v="AIRE"/>
    <s v="EXTERNO"/>
    <x v="5"/>
    <n v="1"/>
    <n v="1"/>
    <d v="1899-12-30T01:20:00"/>
    <x v="156"/>
    <n v="1"/>
    <d v="1899-12-30T00:00:00"/>
    <d v="1899-12-30T02:50:58"/>
    <x v="4"/>
    <x v="7"/>
    <s v="5-18"/>
  </r>
  <r>
    <s v="TFU059"/>
    <n v="222"/>
    <x v="1"/>
    <s v="ESCANER DE VEHICULO SE SUBIERON LOS PARAMETROS DE 1500 A 1800"/>
    <s v="MOTOR"/>
    <d v="1899-12-30T08:30:00"/>
    <d v="1899-12-30T10:40:00"/>
    <d v="2021-05-07T00:00:00"/>
    <x v="31"/>
    <d v="2021-05-07T00:00:00"/>
    <d v="2021-05-07T00:00:00"/>
    <d v="1899-12-30T10:10:00"/>
    <d v="1899-12-30T10:40:00"/>
    <s v="WILSON DURAN"/>
    <s v="CESAR GOMEZ"/>
    <x v="0"/>
    <s v="MOTOR"/>
    <s v="INTERNO"/>
    <x v="1"/>
    <n v="0"/>
    <n v="1"/>
    <d v="1899-12-30T02:10:00"/>
    <x v="124"/>
    <n v="1"/>
    <d v="1899-12-30T00:00:00"/>
    <d v="1899-12-30T02:10:00"/>
    <x v="4"/>
    <x v="7"/>
    <s v="5-18"/>
  </r>
  <r>
    <s v="TFU059"/>
    <n v="222"/>
    <x v="0"/>
    <s v="MANTENIMIENTO AIRE ACONDICIONADO"/>
    <s v="MOTOR"/>
    <d v="1899-12-30T15:50:00"/>
    <d v="1899-12-30T16:30:00"/>
    <d v="2021-05-07T00:00:00"/>
    <x v="31"/>
    <d v="2021-05-07T00:00:00"/>
    <d v="2021-05-07T00:00:00"/>
    <d v="1899-12-30T15:50:00"/>
    <d v="1899-12-30T16:30:00"/>
    <s v="MARCELINO"/>
    <s v="CESAR GOMEZ"/>
    <x v="0"/>
    <s v="MOTOR"/>
    <s v="INTERNO"/>
    <x v="1"/>
    <n v="0"/>
    <n v="1"/>
    <d v="1899-12-30T00:40:00"/>
    <x v="70"/>
    <n v="0"/>
    <d v="1899-12-30T04:30:00"/>
    <d v="1899-12-30T05:10:00"/>
    <x v="4"/>
    <x v="7"/>
    <s v="5-18"/>
  </r>
  <r>
    <s v="KNK804"/>
    <n v="223"/>
    <x v="0"/>
    <s v="CORRECCION FUGA DE AIRE EN MANGUERA PARTIDA Y REVISIONDE FUGA POR UN ACOPLE"/>
    <s v="ATRÁS DE LA CABINA"/>
    <d v="1899-12-30T10:00:00"/>
    <d v="1899-12-30T11:30:00"/>
    <d v="2021-05-07T00:00:00"/>
    <x v="31"/>
    <d v="2021-05-07T00:00:00"/>
    <d v="2021-05-07T00:00:00"/>
    <d v="1899-12-30T10:53:00"/>
    <d v="1899-12-30T11:30:00"/>
    <s v="DUVIAN ARTEAGA"/>
    <s v="DEIWIS PIMIENTA"/>
    <x v="0"/>
    <s v="AIRE"/>
    <s v="EXTERNO"/>
    <x v="3"/>
    <n v="0"/>
    <n v="1"/>
    <d v="1899-12-30T01:30:00"/>
    <x v="6"/>
    <n v="1"/>
    <d v="1899-12-30T00:00:00"/>
    <d v="1899-12-30T01:30:00"/>
    <x v="4"/>
    <x v="7"/>
    <s v="5-18"/>
  </r>
  <r>
    <s v="TFU056"/>
    <n v="224"/>
    <x v="1"/>
    <s v="SE ESCANEO VEHICULO Y SE CAMBIO MODULO, EL ANTERIOR NO TENIA PARAMETROS"/>
    <s v="MOTOR"/>
    <d v="1899-12-30T10:00:00"/>
    <d v="1899-12-30T16:30:00"/>
    <d v="2021-05-07T00:00:00"/>
    <x v="31"/>
    <d v="2021-05-07T00:00:00"/>
    <d v="2021-05-07T00:00:00"/>
    <d v="1899-12-30T10:41:00"/>
    <d v="1899-12-30T12:00:00"/>
    <s v="WILSON DURAN"/>
    <s v="RICHARD RODRIGUEZ"/>
    <x v="0"/>
    <s v="MOTOR"/>
    <s v="INTERNO"/>
    <x v="1"/>
    <n v="0"/>
    <n v="1"/>
    <d v="1899-12-30T04:30:29"/>
    <x v="4"/>
    <n v="0"/>
    <d v="1899-12-30T04:30:00"/>
    <d v="1899-12-30T10:00:00"/>
    <x v="4"/>
    <x v="7"/>
    <s v="5-18"/>
  </r>
  <r>
    <s v="TFU056"/>
    <n v="224"/>
    <x v="1"/>
    <s v="CORRECCION DE FUGAS DE AIRE EN VALVULAS DE FRENO"/>
    <s v="CABINA"/>
    <d v="1899-12-30T10:00:00"/>
    <d v="1899-12-30T16:30:00"/>
    <d v="2021-05-07T00:00:00"/>
    <x v="31"/>
    <d v="2021-05-07T00:00:00"/>
    <d v="2021-05-07T00:00:00"/>
    <d v="1899-12-30T14:15:00"/>
    <d v="1899-12-30T16:00:00"/>
    <s v="DEIWIS PIMIENTA"/>
    <s v="RICHARD RODRIGUEZ"/>
    <x v="0"/>
    <s v="AIRE"/>
    <s v="EXTERNO"/>
    <x v="1"/>
    <n v="0"/>
    <n v="1"/>
    <d v="1899-12-30T04:30:29"/>
    <x v="4"/>
    <n v="0"/>
    <d v="1899-12-30T04:30:00"/>
    <d v="1899-12-30T10:00:00"/>
    <x v="4"/>
    <x v="7"/>
    <s v="5-18"/>
  </r>
  <r>
    <s v="TFU056"/>
    <n v="224"/>
    <x v="0"/>
    <s v="CAMBIO DE CABLE 7 VIAS, CONECTOR HEMBRA Y ENCINTAR ARNES DE CABINA"/>
    <s v="CABINA"/>
    <d v="1899-12-30T10:00:00"/>
    <d v="1899-12-30T16:30:00"/>
    <d v="2021-05-07T00:00:00"/>
    <x v="31"/>
    <d v="2021-05-07T00:00:00"/>
    <d v="2021-05-07T00:00:00"/>
    <d v="1899-12-30T15:50:00"/>
    <d v="1899-12-30T16:30:00"/>
    <s v="EDWIN NARANJO"/>
    <s v="RICHARD RODRIGUEZ"/>
    <x v="0"/>
    <s v="ELECTRICO"/>
    <s v="EXTERNO"/>
    <x v="1"/>
    <n v="0"/>
    <n v="1"/>
    <d v="1899-12-30T04:30:29"/>
    <x v="4"/>
    <n v="0"/>
    <d v="1899-12-30T04:30:00"/>
    <d v="1899-12-30T10:00:00"/>
    <x v="4"/>
    <x v="7"/>
    <s v="5-18"/>
  </r>
  <r>
    <s v="WLP813"/>
    <n v="225"/>
    <x v="1"/>
    <s v="COMPLETAR NIVEL DE ACEITE"/>
    <s v="MOTOR"/>
    <d v="1899-12-30T14:00:00"/>
    <d v="1899-12-30T15:25:00"/>
    <d v="2021-05-07T00:00:00"/>
    <x v="31"/>
    <d v="2021-05-07T00:00:00"/>
    <d v="2021-05-07T00:00:00"/>
    <d v="1899-12-30T15:00:00"/>
    <d v="1899-12-30T15:25:00"/>
    <s v="RODOLFO CASTAÑEDA"/>
    <s v="NEIDER IBARRA"/>
    <x v="1"/>
    <s v="MOTOR"/>
    <s v="INTERNO"/>
    <x v="3"/>
    <n v="0"/>
    <n v="1"/>
    <d v="1899-12-30T01:25:00"/>
    <x v="157"/>
    <n v="0"/>
    <d v="1899-12-30T05:35:00"/>
    <d v="1899-12-30T07:00:00"/>
    <x v="4"/>
    <x v="7"/>
    <s v="5-18"/>
  </r>
  <r>
    <s v="R60300"/>
    <n v="225"/>
    <x v="1"/>
    <s v="REVISION DE BOMBONBA ROTA, NO SE PUDO CAMBIAR NO LA HAY"/>
    <s v="SUSPENSION TANQUE"/>
    <d v="1899-12-30T14:00:00"/>
    <d v="1899-12-30T15:25:00"/>
    <d v="2021-05-07T00:00:00"/>
    <x v="31"/>
    <d v="2021-05-07T00:00:00"/>
    <d v="2021-05-07T00:00:00"/>
    <d v="1899-12-30T15:00:00"/>
    <d v="1899-12-30T15:25:00"/>
    <s v="DEIWIS PIMIENTA"/>
    <s v="NEIDER IBARRA"/>
    <x v="0"/>
    <s v="AIRE"/>
    <s v="EXTERNO"/>
    <x v="3"/>
    <n v="0"/>
    <n v="1"/>
    <d v="1899-12-30T01:25:00"/>
    <x v="157"/>
    <n v="0"/>
    <d v="1899-12-30T05:35:00"/>
    <d v="1899-12-30T07:00:00"/>
    <x v="4"/>
    <x v="7"/>
    <s v="5-18"/>
  </r>
  <r>
    <s v="WLP813"/>
    <n v="225"/>
    <x v="0"/>
    <s v="REPARACION DE LUZ FRONTAL"/>
    <s v="CABINA"/>
    <d v="1899-12-30T14:00:00"/>
    <d v="1899-12-30T15:25:00"/>
    <d v="2021-05-07T00:00:00"/>
    <x v="31"/>
    <d v="2021-05-07T00:00:00"/>
    <d v="2021-05-07T00:00:00"/>
    <d v="1899-12-30T14:30:00"/>
    <d v="1899-12-30T14:45:00"/>
    <s v="EDWIN NARANJO"/>
    <s v="NEIDER IBARRA"/>
    <x v="0"/>
    <s v="ELECTRICO"/>
    <s v="EXTERNO"/>
    <x v="3"/>
    <n v="0"/>
    <n v="1"/>
    <d v="1899-12-30T01:25:00"/>
    <x v="157"/>
    <n v="0"/>
    <d v="1899-12-30T05:35:00"/>
    <d v="1899-12-30T07:00:00"/>
    <x v="4"/>
    <x v="7"/>
    <s v="5-18"/>
  </r>
  <r>
    <s v="TDL912 - R62502"/>
    <n v="226"/>
    <x v="0"/>
    <s v="Se repara serpentin en tanque. Se utiliza electrodo en acero inoxidable. Se aplica pintura color azul. "/>
    <s v="TANQUE"/>
    <d v="1899-12-30T12:00:00"/>
    <d v="1899-12-30T18:00:00"/>
    <d v="2021-04-29T00:00:00"/>
    <x v="27"/>
    <d v="2021-04-29T00:00:00"/>
    <d v="2021-04-29T00:00:00"/>
    <d v="1899-12-30T12:00:00"/>
    <d v="1899-12-30T18:00:00"/>
    <s v="TALLER SALAMANCA"/>
    <s v="LUIS CARO"/>
    <x v="0"/>
    <s v="SOLDADURA"/>
    <m/>
    <x v="4"/>
    <n v="0"/>
    <n v="1"/>
    <d v="1899-12-30T04:00:29"/>
    <x v="44"/>
    <n v="1"/>
    <d v="1899-12-30T00:00:00"/>
    <d v="1899-12-30T05:00:00"/>
    <x v="1"/>
    <x v="6"/>
    <s v="4-17"/>
  </r>
  <r>
    <s v="TDK247 - R62027"/>
    <n v="227"/>
    <x v="1"/>
    <s v="Se desmonta porta stop, se refuerza estructura en acero inoxidable con trabajo de soldadura. Se cambian 2 bujes de balacin. "/>
    <s v="SUSPENSION TANQUE"/>
    <d v="1899-12-30T08:00:00"/>
    <d v="1899-12-30T18:00:00"/>
    <d v="2021-04-29T00:00:00"/>
    <x v="27"/>
    <d v="2021-04-29T00:00:00"/>
    <d v="2021-04-29T00:00:00"/>
    <d v="1899-12-30T08:00:00"/>
    <d v="1899-12-30T18:00:00"/>
    <s v="TALLER SALAMANCA"/>
    <s v="WILSON BARON"/>
    <x v="0"/>
    <s v="MECANICA DE PATIO, SOLDADURA"/>
    <s v="EXTERNO"/>
    <x v="4"/>
    <n v="0"/>
    <n v="1"/>
    <d v="1899-12-30T08:00:29"/>
    <x v="125"/>
    <n v="1"/>
    <d v="1899-12-30T00:00:00"/>
    <d v="1899-12-30T09:00:00"/>
    <x v="1"/>
    <x v="6"/>
    <s v="4-17"/>
  </r>
  <r>
    <s v="TDK247 - R62027"/>
    <n v="227"/>
    <x v="0"/>
    <s v="Desmonte y montaje de yokee (Cardan corto) para cambio de retenedor por daño, contratista suministra retenedor. Se bajan ruedas delanteras (eje direccional) para cambio de bandas de freno. Contratista suministra juego completo. "/>
    <s v="CABINA"/>
    <d v="1899-12-30T08:00:00"/>
    <d v="1899-12-30T18:00:00"/>
    <d v="2021-04-28T00:00:00"/>
    <x v="27"/>
    <d v="2021-04-28T00:00:00"/>
    <d v="2021-04-29T00:00:00"/>
    <d v="1899-12-30T08:00:00"/>
    <d v="1899-12-30T18:00:00"/>
    <s v="TALLER SALAMANCA"/>
    <s v="WILSON BARON"/>
    <x v="1"/>
    <s v="MECANICA DE PATIO"/>
    <s v="EXTERNO"/>
    <x v="4"/>
    <n v="1"/>
    <n v="1"/>
    <d v="1899-12-30T20:30:00"/>
    <x v="158"/>
    <n v="1"/>
    <d v="1899-12-30T00:00:00"/>
    <d v="1899-12-31T02:00:00"/>
    <x v="1"/>
    <x v="6"/>
    <s v="4-17"/>
  </r>
  <r>
    <s v="TDL850 - R82103"/>
    <n v="228"/>
    <x v="1"/>
    <s v="Desmontaje, reparacion y montaje de arnes de los actuadores y sensores motor. Contratista reemplaza 4 conectores macho de actuadores. Instalacion del pito de reversa. (COT 353-2021). SanJuan repara solenoide, contratista suministra empaquetadura del solenoide. (Sin cotizacion). Pendiente instalar vaso licuadora de COT 353-2021. Se instala luz redonda blanca (COT 353-2021, CTP suminstra repuesto 1 luz redonda blanca)."/>
    <s v="CABINA"/>
    <d v="1899-12-30T10:00:00"/>
    <d v="1899-12-30T20:00:00"/>
    <d v="2021-04-29T00:00:00"/>
    <x v="27"/>
    <d v="2021-04-29T00:00:00"/>
    <d v="2021-04-29T00:00:00"/>
    <d v="1899-12-30T10:00:00"/>
    <d v="1899-12-30T20:00:00"/>
    <s v="ELECTRICO KANEY - SUBCONTRATISTA TALLER SALAMANCA"/>
    <s v="JHON QUIÑONEZ"/>
    <x v="0"/>
    <s v="ELECTRICO"/>
    <s v="EXTERNO"/>
    <x v="4"/>
    <n v="0"/>
    <n v="1"/>
    <d v="1899-12-30T08:00:29"/>
    <x v="125"/>
    <n v="1"/>
    <d v="1899-12-30T00:00:00"/>
    <d v="1899-12-30T09:00:00"/>
    <x v="1"/>
    <x v="6"/>
    <s v="4-17"/>
  </r>
  <r>
    <s v="TDL850 - R82103"/>
    <n v="228"/>
    <x v="0"/>
    <s v="Inspeccion de luces, se cambian luces laterales del trailer, cantidad 6 suministra contratista. Se montan 8 modulos leds. Se instalan 2 luces redondas blancas. (CTP suministra 2 luces redondas blancas).  "/>
    <s v="TANQUE"/>
    <d v="1899-12-30T10:00:00"/>
    <d v="1899-12-30T20:00:00"/>
    <d v="2021-04-29T00:00:00"/>
    <x v="27"/>
    <d v="2021-04-29T00:00:00"/>
    <d v="2021-04-29T00:00:00"/>
    <d v="1899-12-30T10:00:00"/>
    <d v="1899-12-30T20:00:00"/>
    <s v="ELECTRICO KANEY - SUBCONTRATISTA TALLER SALAMANCA"/>
    <s v="JHON QUIÑONEZ"/>
    <x v="1"/>
    <s v="ELECTRICO"/>
    <s v="EXTERNO"/>
    <x v="4"/>
    <n v="0"/>
    <n v="1"/>
    <d v="1899-12-30T08:00:29"/>
    <x v="125"/>
    <n v="1"/>
    <d v="1899-12-30T00:00:00"/>
    <d v="1899-12-30T09:00:00"/>
    <x v="1"/>
    <x v="6"/>
    <s v="4-17"/>
  </r>
  <r>
    <s v="TDL908 - R62456"/>
    <n v="229"/>
    <x v="1"/>
    <s v="Se aplica soldadura a balancin sin desmontarse. Cambio de diafragma y una recamara de freno. (CTP suministra diafragma y recamara de freno). Desmonte de ruedas pos 11-12 , 15-16, 17-18, 19-20. Se revisa rodamientos, se aplica grasa nueva en punta de ejes. Se cambian 4 retenedores ref 370065, suministra CTP. Cambio de 6 rodajas, suministra CTP. "/>
    <s v="TANQUE"/>
    <d v="1899-12-30T08:00:00"/>
    <d v="1899-12-30T18:00:00"/>
    <d v="2021-04-30T00:00:00"/>
    <x v="26"/>
    <d v="2021-04-30T00:00:00"/>
    <d v="2021-04-30T00:00:00"/>
    <d v="1899-12-30T08:00:00"/>
    <d v="1899-12-30T18:00:00"/>
    <s v="TALLER SALAMANCA"/>
    <s v="ISMAEL MORENO"/>
    <x v="0"/>
    <s v="SOLDADURA, MECANICA DE PATIO"/>
    <s v="EXTERNO"/>
    <x v="4"/>
    <n v="0"/>
    <n v="1"/>
    <d v="1899-12-30T08:00:29"/>
    <x v="125"/>
    <n v="1"/>
    <d v="1899-12-30T00:00:00"/>
    <d v="1899-12-30T09:00:00"/>
    <x v="1"/>
    <x v="6"/>
    <s v="4-17"/>
  </r>
  <r>
    <s v="TDL908 - R62456"/>
    <n v="229"/>
    <x v="0"/>
    <s v="Se desmonta rueda pos 7-8 para cambio de retenedor estallado. Pendiente revision de sistema electrico, luces altas se apagan e instalacion de accesorios. (Semaforos)"/>
    <s v="CABINA"/>
    <d v="1899-12-30T08:00:00"/>
    <d v="1899-12-30T18:00:00"/>
    <d v="2021-04-30T00:00:00"/>
    <x v="26"/>
    <d v="2021-04-30T00:00:00"/>
    <d v="2021-04-30T00:00:00"/>
    <d v="1899-12-30T08:00:00"/>
    <d v="1899-12-30T18:00:00"/>
    <s v="TALLER SALAMANCA"/>
    <s v="ISMAEL MORENO"/>
    <x v="0"/>
    <s v="ELECTRICO, MECANICA DE PATIO"/>
    <s v="EXTERNO"/>
    <x v="4"/>
    <n v="0"/>
    <n v="1"/>
    <d v="1899-12-30T08:00:29"/>
    <x v="125"/>
    <n v="1"/>
    <d v="1899-12-30T00:00:00"/>
    <d v="1899-12-30T09:00:00"/>
    <x v="1"/>
    <x v="6"/>
    <s v="4-17"/>
  </r>
  <r>
    <s v="TDL910 - R62326"/>
    <n v="230"/>
    <x v="0"/>
    <s v="Engrase general incluye trailer"/>
    <s v="TANQUE"/>
    <d v="1899-12-30T08:00:00"/>
    <d v="1899-12-30T09:00:00"/>
    <d v="2021-05-01T00:00:00"/>
    <x v="33"/>
    <d v="2021-05-01T00:00:00"/>
    <d v="2021-05-01T00:00:00"/>
    <d v="1899-12-30T08:00:00"/>
    <d v="1899-12-30T09:00:00"/>
    <s v="JORGE GRIMALDO - MULTISERVICIOS LATORRE"/>
    <s v="LUIS CARO"/>
    <x v="1"/>
    <s v="MECANICA DE PATIO"/>
    <s v="EXTERNO"/>
    <x v="4"/>
    <n v="0"/>
    <n v="1"/>
    <d v="1899-12-30T01:00:00"/>
    <x v="11"/>
    <n v="1"/>
    <d v="1899-12-30T00:00:00"/>
    <d v="1899-12-30T01:00:00"/>
    <x v="4"/>
    <x v="6"/>
    <s v="5-17"/>
  </r>
  <r>
    <s v="TDL919 - R59145"/>
    <n v="231"/>
    <x v="0"/>
    <s v="Engrase general incluye trailer"/>
    <s v="TANQUE"/>
    <d v="1899-12-30T09:00:00"/>
    <d v="1899-12-30T10:00:00"/>
    <d v="2021-05-01T00:00:00"/>
    <x v="33"/>
    <d v="2021-05-01T00:00:00"/>
    <d v="2021-05-01T00:00:00"/>
    <d v="1899-12-30T09:00:00"/>
    <d v="1899-12-30T10:00:00"/>
    <s v="JORGE GRIMALDO - MULTISERVICIOS LATORRE"/>
    <s v="LUIS CARO"/>
    <x v="1"/>
    <s v="MECANICA DE PATIO"/>
    <s v="EXTERNO"/>
    <x v="4"/>
    <n v="0"/>
    <n v="1"/>
    <d v="1899-12-30T01:00:00"/>
    <x v="11"/>
    <n v="1"/>
    <d v="1899-12-30T00:00:00"/>
    <d v="1899-12-30T01:00:00"/>
    <x v="4"/>
    <x v="6"/>
    <s v="5-17"/>
  </r>
  <r>
    <s v="TDK251 - R59057"/>
    <n v="232"/>
    <x v="0"/>
    <s v="Engrase general incluye trailer"/>
    <s v="TANQUE"/>
    <d v="1899-12-30T10:00:00"/>
    <d v="1899-12-30T11:00:00"/>
    <d v="2021-05-01T00:00:00"/>
    <x v="33"/>
    <d v="2021-05-01T00:00:00"/>
    <d v="2021-05-01T00:00:00"/>
    <d v="1899-12-30T10:00:00"/>
    <d v="1899-12-30T11:00:00"/>
    <s v="JORGE GRIMALDO - MULTISERVICIOS LATORRE"/>
    <s v="LUIS CARO"/>
    <x v="1"/>
    <s v="MECANICA DE PATIO"/>
    <s v="EXTERNO"/>
    <x v="4"/>
    <n v="0"/>
    <n v="1"/>
    <d v="1899-12-30T01:00:00"/>
    <x v="11"/>
    <n v="1"/>
    <d v="1899-12-30T00:00:00"/>
    <d v="1899-12-30T01:00:00"/>
    <x v="4"/>
    <x v="6"/>
    <s v="5-17"/>
  </r>
  <r>
    <s v="TDL919 - R59145"/>
    <n v="233"/>
    <x v="1"/>
    <s v="Desmonte y cambio de codo y abrazaderas sistema escape. Taller contratista suministra Codo Brazo galvanizado Kenworth + 2 abrazaderas de 5&quot;. Cambio de manguera Siliconada sistema refrigerante motor (COT 388-2021)"/>
    <s v="CABINA"/>
    <d v="1899-12-30T08:00:00"/>
    <d v="1899-12-30T11:00:00"/>
    <d v="2021-05-04T00:00:00"/>
    <x v="24"/>
    <d v="2021-05-04T00:00:00"/>
    <d v="2021-05-04T00:00:00"/>
    <d v="1899-12-30T08:00:00"/>
    <d v="1899-12-30T11:00:00"/>
    <s v="TALLER SALAMANCA"/>
    <s v="JASON OROZCO"/>
    <x v="0"/>
    <s v="MECANICA DE PATIO"/>
    <s v="EXTERNO"/>
    <x v="4"/>
    <n v="0"/>
    <n v="1"/>
    <d v="1899-12-30T03:00:00"/>
    <x v="3"/>
    <n v="1"/>
    <d v="1899-12-30T00:00:00"/>
    <d v="1899-12-30T03:00:00"/>
    <x v="4"/>
    <x v="7"/>
    <s v="5-18"/>
  </r>
  <r>
    <s v="TDL919 - R59145"/>
    <n v="233"/>
    <x v="0"/>
    <s v="Desmonte y monte de muelle pos. 11-12 para cambio de hoja principal y segunda, muelle 13-14 cambio tornillo central. Taller contratista suministra hojas de muelle marca Imal."/>
    <s v="SUSPENSION TANQUE"/>
    <d v="1899-12-30T08:00:00"/>
    <d v="1899-12-30T12:00:00"/>
    <d v="2021-05-04T00:00:00"/>
    <x v="34"/>
    <d v="2021-05-04T00:00:00"/>
    <d v="2021-05-10T00:00:00"/>
    <d v="1899-12-30T08:00:00"/>
    <d v="1899-12-30T12:00:00"/>
    <s v="TALLER SALAMANCA"/>
    <s v="JASON OROZCO"/>
    <x v="0"/>
    <s v="MECANICA DE PATIO"/>
    <s v="EXTERNO"/>
    <x v="4"/>
    <n v="6"/>
    <n v="1"/>
    <d v="1900-01-01T07:00:00"/>
    <x v="159"/>
    <n v="1"/>
    <d v="1899-12-30T00:00:00"/>
    <d v="1900-01-02T16:57:36"/>
    <x v="4"/>
    <x v="7"/>
    <s v="5-18"/>
  </r>
  <r>
    <s v="TDK251 - R59057"/>
    <n v="234"/>
    <x v="0"/>
    <s v="Revisión, desmonte y reparación de switch de navegación, habilitacion de luces."/>
    <s v="CABINA"/>
    <d v="1899-12-30T15:00:00"/>
    <d v="1899-12-30T19:00:00"/>
    <d v="2021-05-04T00:00:00"/>
    <x v="24"/>
    <d v="2021-05-04T00:00:00"/>
    <d v="2021-05-04T00:00:00"/>
    <d v="1899-12-30T15:00:00"/>
    <d v="1899-12-30T19:00:00"/>
    <s v="ELECTRICO KANEY - SUBCONTRATISTA TALLER SALAMANCA"/>
    <s v="JONNY REYES"/>
    <x v="0"/>
    <s v="ELECTRICO"/>
    <s v="EXTERNO"/>
    <x v="4"/>
    <n v="0"/>
    <n v="1"/>
    <d v="1899-12-30T04:00:00"/>
    <x v="13"/>
    <n v="1"/>
    <d v="1899-12-30T00:00:00"/>
    <d v="1899-12-30T04:00:00"/>
    <x v="4"/>
    <x v="7"/>
    <s v="5-18"/>
  </r>
  <r>
    <s v="TDS971 - R59058"/>
    <n v="235"/>
    <x v="0"/>
    <s v="Desmonte y monte alternador para mantenimiento y reparación, cambio de rodamientos. Desmonte y monte compresor para mantenimiento y reparación, cambio de polea y sello. Mantenimiento sistema ac, lavado condensador y mangueras, vacio y cargue sistema (Incluye gas refrigerante). Taller contratista suministra todo los repuestos cotizados."/>
    <s v="MOTOR"/>
    <d v="1899-12-30T11:00:00"/>
    <d v="1899-12-30T17:00:00"/>
    <d v="2021-04-05T00:00:00"/>
    <x v="3"/>
    <d v="2021-04-05T00:00:00"/>
    <d v="2021-04-05T00:00:00"/>
    <d v="1899-12-30T11:00:00"/>
    <d v="1899-12-30T17:00:00"/>
    <s v="ELECTRICO KANEY - SUBCONTRATISTA TALLER SALAMANCA"/>
    <s v="JOSE ORTIZ"/>
    <x v="0"/>
    <s v="ELECTRICO, AIRE ACONDICIONADO"/>
    <s v="EXTERNO"/>
    <x v="4"/>
    <n v="0"/>
    <n v="1"/>
    <d v="1899-12-30T04:00:29"/>
    <x v="44"/>
    <n v="1"/>
    <d v="1899-12-30T00:00:00"/>
    <d v="1899-12-30T05:00:00"/>
    <x v="1"/>
    <x v="1"/>
    <s v="4-14"/>
  </r>
  <r>
    <s v="R62457"/>
    <n v="236"/>
    <x v="1"/>
    <s v="CAMBIO DE BUJES DE TEMPLETE, BALANCINES, HOJAS DE MUELLE 1, CAMBIO DE PASADORES DE TEMPLETE, 4 GRAPAS"/>
    <s v="SUSPENSION TANQUE"/>
    <d v="1899-12-30T07:30:00"/>
    <m/>
    <d v="2021-05-07T00:00:00"/>
    <x v="6"/>
    <d v="2021-05-07T00:00:00"/>
    <d v="2021-05-07T00:00:00"/>
    <d v="1899-12-30T07:30:00"/>
    <d v="1899-12-30T16:00:00"/>
    <s v="ARGEMIRO ARAQUE_x000a_NELFO CALDERA"/>
    <s v="DUVIAN ARTEAGA"/>
    <x v="1"/>
    <s v="MECANICA DE PATIO"/>
    <s v="EXTERNO"/>
    <x v="3"/>
    <n v="-44323"/>
    <n v="0"/>
    <d v="1899-12-30T00:00:00"/>
    <x v="17"/>
    <n v="1"/>
    <d v="1899-12-30T00:00:00"/>
    <d v="1899-12-30T00:00:00"/>
    <x v="3"/>
    <x v="3"/>
    <s v="1-52"/>
  </r>
  <r>
    <s v="R62457"/>
    <n v="236"/>
    <x v="0"/>
    <m/>
    <s v="SUSPENSION TANQUE"/>
    <d v="1899-12-30T07:30:00"/>
    <m/>
    <d v="2021-05-07T00:00:00"/>
    <x v="6"/>
    <d v="2021-05-08T00:00:00"/>
    <d v="2021-05-08T00:00:00"/>
    <d v="1899-12-30T07:30:00"/>
    <m/>
    <s v="ARGEMIRO ARAQUE_x000a_NELFO CALDERA"/>
    <s v="DUVIAN ARTEAGA"/>
    <x v="1"/>
    <s v="MECANICA DE PATIO"/>
    <m/>
    <x v="6"/>
    <m/>
    <m/>
    <m/>
    <x v="100"/>
    <m/>
    <m/>
    <m/>
    <x v="3"/>
    <x v="3"/>
    <s v="1-52"/>
  </r>
  <r>
    <s v="TFQ999"/>
    <n v="237"/>
    <x v="1"/>
    <s v="REPARACION DE ALIMENTACION ELECTRICA DE LA BOMBA DE ARRASTRE, CAMBIO DE PITO FRONTAL REPARACION DE ALARMA DE REVERSA"/>
    <s v="CABINA"/>
    <d v="1899-12-30T07:00:00"/>
    <d v="1899-12-30T08:45:00"/>
    <d v="2021-05-08T00:00:00"/>
    <x v="32"/>
    <d v="2021-05-08T00:00:00"/>
    <d v="2021-05-08T00:00:00"/>
    <d v="1899-12-30T07:30:00"/>
    <d v="1899-12-30T08:45:00"/>
    <s v="EDWIN NARANJO"/>
    <s v="ALEXANDER DIAZ"/>
    <x v="0"/>
    <s v="ELECTRICO"/>
    <s v="INTERNO"/>
    <x v="2"/>
    <n v="0"/>
    <n v="1"/>
    <d v="1899-12-30T01:45:00"/>
    <x v="80"/>
    <n v="1"/>
    <d v="1899-12-30T00:00:00"/>
    <d v="1899-12-30T01:45:00"/>
    <x v="4"/>
    <x v="7"/>
    <s v="5-18"/>
  </r>
  <r>
    <s v="TFQ999"/>
    <n v="237"/>
    <x v="0"/>
    <s v="CAMBIO DE RACORES BOLSA DE SUSPENSION 7,8,9 Y 10, RE REVISO TRAILER Y TIENE FUGA DE AIRE POR TANQUE ROTO"/>
    <s v="CABINA"/>
    <d v="1899-12-30T07:00:00"/>
    <d v="1899-12-30T08:45:00"/>
    <d v="2021-05-08T00:00:00"/>
    <x v="32"/>
    <d v="2021-05-08T00:00:00"/>
    <d v="2021-05-08T00:00:00"/>
    <d v="1899-12-30T07:30:00"/>
    <d v="1899-12-30T08:45:00"/>
    <s v="DEIWIS PIMIENTA"/>
    <s v="ALEXANDER DIAZ"/>
    <x v="0"/>
    <s v="AIRE"/>
    <m/>
    <x v="2"/>
    <n v="0"/>
    <n v="1"/>
    <d v="1899-12-30T01:45:00"/>
    <x v="80"/>
    <n v="1"/>
    <d v="1899-12-30T00:00:00"/>
    <d v="1899-12-30T01:45:00"/>
    <x v="4"/>
    <x v="7"/>
    <s v="5-18"/>
  </r>
  <r>
    <s v="SJK634"/>
    <n v="238"/>
    <x v="0"/>
    <s v="CAMBIO DE PERA DE REVERSA  Y PITO FRONTAL"/>
    <s v="CABINA"/>
    <d v="1899-12-30T08:00:00"/>
    <d v="1899-12-30T10:00:00"/>
    <d v="2021-05-08T00:00:00"/>
    <x v="32"/>
    <d v="2021-05-08T00:00:00"/>
    <d v="2021-05-08T00:00:00"/>
    <d v="1899-12-30T08:50:00"/>
    <d v="1899-12-30T10:00:00"/>
    <s v="EDWIN NARANJO"/>
    <s v="JOSE VALENCIA"/>
    <x v="0"/>
    <s v="ELECTRICO"/>
    <s v="EXTERNO"/>
    <x v="0"/>
    <n v="0"/>
    <n v="1"/>
    <d v="1899-12-30T02:00:00"/>
    <x v="9"/>
    <n v="1"/>
    <d v="1899-12-30T00:00:00"/>
    <d v="1899-12-30T02:00:00"/>
    <x v="4"/>
    <x v="7"/>
    <s v="5-18"/>
  </r>
  <r>
    <s v="SJK692"/>
    <n v="239"/>
    <x v="0"/>
    <s v="CAMBIO DE ABRAZADERA DE INTERCULER"/>
    <s v="MOTOR"/>
    <d v="1899-12-30T08:40:00"/>
    <d v="1899-12-30T09:20:00"/>
    <d v="2021-05-08T00:00:00"/>
    <x v="32"/>
    <d v="2021-05-08T00:00:00"/>
    <d v="2021-05-08T00:00:00"/>
    <d v="1899-12-30T08:40:00"/>
    <d v="1899-12-30T09:20:00"/>
    <s v="CESAR ESCORCIA"/>
    <s v="RODRIGO RAMOS"/>
    <x v="0"/>
    <s v="MOTOR"/>
    <s v="EXTERNO"/>
    <x v="3"/>
    <n v="0"/>
    <n v="1"/>
    <d v="1899-12-30T00:40:00"/>
    <x v="70"/>
    <n v="1"/>
    <d v="1899-12-30T00:00:00"/>
    <d v="1899-12-30T00:40:00"/>
    <x v="4"/>
    <x v="7"/>
    <s v="5-18"/>
  </r>
  <r>
    <s v="SJK632"/>
    <n v="240"/>
    <x v="0"/>
    <s v="REPARACION DE LUCES FRONTALES"/>
    <s v="CABINA"/>
    <d v="1899-12-30T08:45:00"/>
    <d v="1899-12-30T10:16:00"/>
    <d v="2021-05-08T00:00:00"/>
    <x v="32"/>
    <d v="2021-05-08T00:00:00"/>
    <d v="2021-05-08T00:00:00"/>
    <d v="1899-12-30T10:00:00"/>
    <d v="1899-12-30T10:16:00"/>
    <s v="EDWIN NARANJO"/>
    <s v="ARTURO JAIMES"/>
    <x v="0"/>
    <s v="ELECTRICO"/>
    <s v="INTERNO"/>
    <x v="0"/>
    <n v="0"/>
    <n v="1"/>
    <d v="1899-12-30T01:31:00"/>
    <x v="160"/>
    <n v="1"/>
    <d v="1899-12-30T00:00:00"/>
    <d v="1899-12-30T01:31:00"/>
    <x v="4"/>
    <x v="7"/>
    <s v="5-18"/>
  </r>
  <r>
    <s v="R56385"/>
    <n v="241"/>
    <x v="1"/>
    <s v="MANTENIMIENTO A CAMARAS DE SEGURIDAD T30 PARA CAMBIO DE DIAFRAGMAS POSICION 1,2,3 Y 4"/>
    <s v="AIRE TANQUE"/>
    <d v="1899-12-30T09:11:00"/>
    <d v="1899-12-30T10:30:00"/>
    <d v="2021-05-08T00:00:00"/>
    <x v="32"/>
    <d v="2021-05-08T00:00:00"/>
    <d v="2021-05-08T00:00:00"/>
    <d v="1899-12-30T09:40:00"/>
    <d v="1899-12-30T10:30:00"/>
    <s v="DEIWIS PIMIENTA"/>
    <s v="ORLANDO HURTADO"/>
    <x v="1"/>
    <s v="AIRE"/>
    <s v="INTERNO"/>
    <x v="2"/>
    <n v="0"/>
    <n v="1"/>
    <d v="1899-12-30T01:19:00"/>
    <x v="161"/>
    <n v="1"/>
    <d v="1899-12-30T00:00:00"/>
    <d v="1899-12-30T01:19:00"/>
    <x v="4"/>
    <x v="7"/>
    <s v="5-18"/>
  </r>
  <r>
    <s v="TFQ010"/>
    <n v="241"/>
    <x v="0"/>
    <s v="REVISON FUGAS DE AIRE, PTE CAMBIAR CAMARA T30"/>
    <s v="CABINA"/>
    <d v="1899-12-30T09:11:00"/>
    <d v="1899-12-30T10:30:00"/>
    <d v="2021-05-08T00:00:00"/>
    <x v="32"/>
    <d v="2021-05-08T00:00:00"/>
    <d v="2021-05-08T00:00:00"/>
    <d v="1899-12-30T09:40:00"/>
    <d v="1899-12-30T10:30:00"/>
    <s v="DEIWIS PIMIENTA"/>
    <s v="ORLANDO HURTADO"/>
    <x v="0"/>
    <s v="AIRE"/>
    <s v="INTERNO"/>
    <x v="2"/>
    <n v="0"/>
    <n v="1"/>
    <d v="1899-12-30T01:19:00"/>
    <x v="161"/>
    <n v="1"/>
    <d v="1899-12-30T00:00:00"/>
    <d v="1899-12-30T01:19:00"/>
    <x v="4"/>
    <x v="7"/>
    <s v="5-18"/>
  </r>
  <r>
    <s v="TZV233"/>
    <n v="242"/>
    <x v="0"/>
    <s v="CALIBRACION DE CLUTCH POR BOMBA PEDAL DE FRENO, SE SUGIERE CAMBIAR MUELLES"/>
    <s v="MOTOR"/>
    <d v="1899-12-30T07:30:00"/>
    <m/>
    <d v="2021-05-08T00:00:00"/>
    <x v="32"/>
    <d v="2021-05-08T00:00:00"/>
    <d v="2021-05-08T00:00:00"/>
    <d v="1899-12-30T08:50:00"/>
    <d v="1899-12-30T09:50:00"/>
    <s v="JOSE PAEZ"/>
    <m/>
    <x v="1"/>
    <s v="CAJAS Y TRANSMISIONES"/>
    <s v="INTERNO"/>
    <x v="7"/>
    <n v="0"/>
    <n v="0"/>
    <d v="1899-12-30T00:00:00"/>
    <x v="17"/>
    <n v="1"/>
    <d v="1899-12-30T00:00:00"/>
    <d v="1899-12-30T00:00:00"/>
    <x v="4"/>
    <x v="7"/>
    <s v="5-18"/>
  </r>
  <r>
    <m/>
    <m/>
    <x v="2"/>
    <m/>
    <m/>
    <m/>
    <m/>
    <m/>
    <x v="6"/>
    <m/>
    <m/>
    <m/>
    <m/>
    <m/>
    <m/>
    <x v="2"/>
    <m/>
    <m/>
    <x v="6"/>
    <n v="0"/>
    <n v="0"/>
    <d v="1899-12-30T00:00:00"/>
    <x v="17"/>
    <n v="1"/>
    <d v="1899-12-30T00:00:00"/>
    <d v="1899-12-30T00:00:00"/>
    <x v="3"/>
    <x v="3"/>
    <s v="1-52"/>
  </r>
  <r>
    <m/>
    <m/>
    <x v="2"/>
    <m/>
    <m/>
    <m/>
    <m/>
    <m/>
    <x v="6"/>
    <m/>
    <m/>
    <m/>
    <m/>
    <m/>
    <m/>
    <x v="2"/>
    <m/>
    <m/>
    <x v="6"/>
    <m/>
    <m/>
    <m/>
    <x v="100"/>
    <m/>
    <m/>
    <m/>
    <x v="5"/>
    <x v="8"/>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3">
  <r>
    <s v="SJK638"/>
    <n v="1"/>
    <x v="0"/>
    <s v="CAMBIO DE BATERIAS POR FIN DE CICLO"/>
    <x v="0"/>
    <d v="1899-12-30T07:30:00"/>
    <d v="1899-12-30T10:00:00"/>
    <d v="2021-03-29T00:00:00"/>
    <x v="0"/>
    <m/>
    <m/>
    <m/>
    <m/>
    <x v="0"/>
    <s v="YONAT CANTILLO"/>
    <x v="0"/>
    <x v="0"/>
    <x v="0"/>
    <x v="0"/>
    <n v="0"/>
    <n v="1"/>
    <d v="1899-12-30T02:30:00"/>
    <d v="1899-12-30T02:30:00"/>
    <n v="1"/>
    <d v="1899-12-30T00:00:00"/>
    <d v="1899-12-30T02:30:00"/>
    <x v="0"/>
    <x v="0"/>
    <s v="3-13"/>
    <d v="1899-12-30T00:00:00"/>
    <n v="0"/>
    <n v="1"/>
    <x v="0"/>
  </r>
  <r>
    <s v="TFQ934"/>
    <n v="2"/>
    <x v="1"/>
    <s v="DESMONTAR TAPA VALVULA PARA CAMBIO DE TRES BOBINAS DE FRENO DE MOTOR, UNA NUEVA Y DOS DE SEGUNDA, DESMONTAR ARNES DE FRENO DE MOTOR, REPARAR POR FUGAS DE ACEITE Y CAMBIO DE SELENOIDE,"/>
    <x v="0"/>
    <d v="1899-12-30T09:19:00"/>
    <d v="1899-12-30T17:00:00"/>
    <d v="2021-03-29T00:00:00"/>
    <x v="0"/>
    <m/>
    <m/>
    <m/>
    <m/>
    <x v="1"/>
    <s v="JUAN VIVANCO"/>
    <x v="0"/>
    <x v="1"/>
    <x v="1"/>
    <x v="1"/>
    <n v="0"/>
    <n v="1"/>
    <d v="1899-12-30T05:41:29"/>
    <d v="1899-12-30T06:41:00"/>
    <n v="0"/>
    <d v="1899-12-30T04:00:00"/>
    <d v="1899-12-30T10:41:00"/>
    <x v="0"/>
    <x v="0"/>
    <s v="3-13"/>
    <d v="1899-12-30T00:00:00"/>
    <n v="0"/>
    <n v="1"/>
    <x v="0"/>
  </r>
  <r>
    <s v="TFQ934"/>
    <n v="2"/>
    <x v="0"/>
    <s v=" CAMBIO DE COLGANTES Y BUJES ENROSCABLES"/>
    <x v="0"/>
    <d v="1899-12-30T09:19:00"/>
    <d v="1899-12-30T18:40:00"/>
    <d v="2021-03-29T00:00:00"/>
    <x v="0"/>
    <m/>
    <m/>
    <m/>
    <m/>
    <x v="2"/>
    <s v="JUAN VIVANCO"/>
    <x v="0"/>
    <x v="2"/>
    <x v="0"/>
    <x v="1"/>
    <n v="0"/>
    <n v="1"/>
    <d v="1899-12-30T07:21:29"/>
    <d v="1899-12-30T08:21:00"/>
    <n v="0"/>
    <d v="1899-12-30T02:20:00"/>
    <d v="1899-12-30T10:41:00"/>
    <x v="0"/>
    <x v="0"/>
    <s v="3-13"/>
    <d v="1899-12-30T00:00:00"/>
    <n v="0"/>
    <n v="1"/>
    <x v="0"/>
  </r>
  <r>
    <s v="TFQ989"/>
    <n v="3"/>
    <x v="1"/>
    <s v="MANTENIMIENTO DE AIRE ACONDICIONADO,"/>
    <x v="0"/>
    <d v="1899-12-30T09:00:00"/>
    <d v="1899-12-30T12:00:00"/>
    <d v="2021-03-29T00:00:00"/>
    <x v="0"/>
    <m/>
    <m/>
    <m/>
    <m/>
    <x v="3"/>
    <s v="DIDIER GOMEZ"/>
    <x v="1"/>
    <x v="3"/>
    <x v="1"/>
    <x v="1"/>
    <n v="0"/>
    <n v="1"/>
    <d v="1899-12-30T03:00:00"/>
    <d v="1899-12-30T03:00:00"/>
    <n v="1"/>
    <d v="1899-12-30T00:00:00"/>
    <d v="1899-12-30T03:00:00"/>
    <x v="0"/>
    <x v="0"/>
    <s v="3-13"/>
    <d v="1899-12-30T00:00:00"/>
    <n v="0"/>
    <n v="1"/>
    <x v="0"/>
  </r>
  <r>
    <s v="TFQ989"/>
    <n v="3"/>
    <x v="0"/>
    <s v=" CAMBIO DE BANDAS DE DIRECCION, SE COMPLETO NIVEL DE LA CAJA"/>
    <x v="0"/>
    <d v="1899-12-30T12:00:00"/>
    <d v="1899-12-30T18:30:00"/>
    <d v="2021-03-29T00:00:00"/>
    <x v="0"/>
    <m/>
    <m/>
    <m/>
    <m/>
    <x v="4"/>
    <s v="DIDIER GOMEZ"/>
    <x v="1"/>
    <x v="2"/>
    <x v="1"/>
    <x v="1"/>
    <n v="0"/>
    <n v="1"/>
    <d v="1899-12-30T04:30:29"/>
    <d v="1899-12-30T05:30:00"/>
    <n v="0"/>
    <d v="1899-12-30T02:30:00"/>
    <d v="1899-12-30T08:00:00"/>
    <x v="0"/>
    <x v="0"/>
    <s v="3-13"/>
    <d v="1899-12-30T00:00:00"/>
    <n v="0"/>
    <n v="1"/>
    <x v="0"/>
  </r>
  <r>
    <s v="S26322"/>
    <n v="4"/>
    <x v="0"/>
    <s v="CAMBIO DE BANDAS POSICIONES 5,6,9,10,11 Y 12"/>
    <x v="0"/>
    <d v="1899-12-30T12:00:00"/>
    <d v="1899-12-30T18:30:00"/>
    <d v="2021-03-29T00:00:00"/>
    <x v="0"/>
    <m/>
    <m/>
    <m/>
    <m/>
    <x v="5"/>
    <s v="DIDIER GOMEZ"/>
    <x v="1"/>
    <x v="2"/>
    <x v="1"/>
    <x v="1"/>
    <n v="0"/>
    <n v="1"/>
    <d v="1899-12-30T04:30:29"/>
    <d v="1899-12-30T05:30:00"/>
    <n v="0"/>
    <d v="1899-12-30T02:30:00"/>
    <d v="1899-12-30T08:00:00"/>
    <x v="0"/>
    <x v="0"/>
    <s v="3-13"/>
    <d v="1899-12-30T00:00:00"/>
    <n v="0"/>
    <n v="1"/>
    <x v="0"/>
  </r>
  <r>
    <s v="TFU077"/>
    <n v="5"/>
    <x v="0"/>
    <s v="CAMBIO DE BANDAS POSICION 3,4,7 Y 8"/>
    <x v="0"/>
    <d v="1899-12-30T11:39:00"/>
    <d v="1899-12-30T18:00:00"/>
    <d v="2021-03-29T00:00:00"/>
    <x v="0"/>
    <m/>
    <m/>
    <m/>
    <m/>
    <x v="0"/>
    <s v="JOSE DOMINGUEZ"/>
    <x v="1"/>
    <x v="2"/>
    <x v="1"/>
    <x v="1"/>
    <n v="0"/>
    <n v="1"/>
    <d v="1899-12-30T04:21:29"/>
    <d v="1899-12-30T05:21:00"/>
    <n v="0"/>
    <d v="1899-12-30T03:00:00"/>
    <d v="1899-12-30T08:21:00"/>
    <x v="0"/>
    <x v="0"/>
    <s v="3-13"/>
    <d v="1899-12-30T00:00:00"/>
    <n v="0"/>
    <n v="1"/>
    <x v="0"/>
  </r>
  <r>
    <s v="S26300"/>
    <n v="6"/>
    <x v="1"/>
    <s v="CAMBIO DE STOP TRASEROS,"/>
    <x v="0"/>
    <d v="1899-12-30T16:30:00"/>
    <d v="1899-12-30T18:00:00"/>
    <d v="2021-03-29T00:00:00"/>
    <x v="0"/>
    <m/>
    <m/>
    <m/>
    <m/>
    <x v="6"/>
    <s v="JOSE DOMINGUEZ"/>
    <x v="1"/>
    <x v="4"/>
    <x v="0"/>
    <x v="1"/>
    <n v="0"/>
    <n v="1"/>
    <d v="1899-12-30T01:30:00"/>
    <d v="1899-12-30T01:30:00"/>
    <n v="0"/>
    <d v="1899-12-30T03:00:00"/>
    <d v="1899-12-30T04:30:00"/>
    <x v="0"/>
    <x v="0"/>
    <s v="3-13"/>
    <d v="1899-12-30T00:00:00"/>
    <n v="0"/>
    <n v="1"/>
    <x v="0"/>
  </r>
  <r>
    <s v="S26300"/>
    <n v="6"/>
    <x v="1"/>
    <s v=" CAMBIO DE PORTA STOP"/>
    <x v="0"/>
    <d v="1899-12-30T15:00:00"/>
    <d v="1899-12-30T15:30:00"/>
    <d v="2021-03-29T00:00:00"/>
    <x v="0"/>
    <m/>
    <m/>
    <m/>
    <m/>
    <x v="7"/>
    <s v="JOSE DOMINGUEZ"/>
    <x v="1"/>
    <x v="5"/>
    <x v="0"/>
    <x v="1"/>
    <n v="0"/>
    <n v="1"/>
    <d v="1899-12-30T00:30:00"/>
    <d v="1899-12-30T00:30:00"/>
    <n v="1"/>
    <d v="1899-12-30T00:00:00"/>
    <d v="1899-12-30T00:30:00"/>
    <x v="0"/>
    <x v="0"/>
    <s v="3-13"/>
    <d v="1899-12-30T00:00:00"/>
    <n v="0"/>
    <n v="1"/>
    <x v="0"/>
  </r>
  <r>
    <s v="S26300"/>
    <n v="6"/>
    <x v="0"/>
    <s v="MANTENIMIENTO GENERAL DEL TRAILER, CAMBIO DE GRASA, CAMBIO DE RETENEDORES Y DE 2 1/2 DE BANDAS POSIICON 1,2,4,5,6,7,8,9,10,11 Y 12, CAMBIO DE RODAMIENTOS POSICION 5 Y 6"/>
    <x v="0"/>
    <d v="1899-12-30T11:39:00"/>
    <d v="1899-12-30T18:00:00"/>
    <d v="2021-03-29T00:00:00"/>
    <x v="0"/>
    <m/>
    <m/>
    <m/>
    <m/>
    <x v="8"/>
    <s v="JOSE DOMINGUEZ"/>
    <x v="1"/>
    <x v="2"/>
    <x v="1"/>
    <x v="1"/>
    <n v="0"/>
    <n v="1"/>
    <d v="1899-12-30T04:21:29"/>
    <d v="1899-12-30T05:21:00"/>
    <n v="0"/>
    <d v="1899-12-30T03:00:00"/>
    <d v="1899-12-30T08:21:00"/>
    <x v="0"/>
    <x v="0"/>
    <s v="3-13"/>
    <d v="1899-12-30T00:00:00"/>
    <n v="0"/>
    <n v="1"/>
    <x v="0"/>
  </r>
  <r>
    <s v="TFQ011"/>
    <n v="7"/>
    <x v="0"/>
    <s v="DESMONTE DE UN TANQUE DE AIRE POR FIN DE CICLO, SE CAMBIO POR UNO NUEVO"/>
    <x v="0"/>
    <d v="1899-12-30T09:00:00"/>
    <d v="1899-12-30T15:00:00"/>
    <d v="2021-03-29T00:00:00"/>
    <x v="1"/>
    <m/>
    <m/>
    <m/>
    <m/>
    <x v="1"/>
    <s v="HERNANDO RUBIANO"/>
    <x v="0"/>
    <x v="6"/>
    <x v="0"/>
    <x v="1"/>
    <n v="2"/>
    <n v="1"/>
    <d v="1899-12-30T23:00:23"/>
    <d v="1899-12-31T10:59:31"/>
    <n v="1"/>
    <d v="1899-12-30T00:00:00"/>
    <d v="1899-12-31T10:59:31"/>
    <x v="0"/>
    <x v="0"/>
    <s v="3-13"/>
    <d v="1899-12-30T00:00:00"/>
    <n v="0"/>
    <n v="1"/>
    <x v="0"/>
  </r>
  <r>
    <s v="TDL909"/>
    <n v="8"/>
    <x v="0"/>
    <s v="CAMBIO DE MANGUERA ROJA DE AIRE"/>
    <x v="0"/>
    <d v="1899-12-30T08:00:00"/>
    <d v="1899-12-30T08:30:00"/>
    <d v="2021-03-29T00:00:00"/>
    <x v="0"/>
    <m/>
    <m/>
    <m/>
    <m/>
    <x v="6"/>
    <s v="FRANCISCO CASTRO"/>
    <x v="0"/>
    <x v="6"/>
    <x v="0"/>
    <x v="2"/>
    <n v="0"/>
    <n v="1"/>
    <d v="1899-12-30T00:30:00"/>
    <d v="1899-12-30T00:30:00"/>
    <n v="1"/>
    <d v="1899-12-30T00:00:00"/>
    <d v="1899-12-30T00:30:00"/>
    <x v="0"/>
    <x v="0"/>
    <s v="3-13"/>
    <d v="1899-12-30T00:00:00"/>
    <n v="0"/>
    <n v="1"/>
    <x v="0"/>
  </r>
  <r>
    <s v="R67606"/>
    <n v="9"/>
    <x v="0"/>
    <s v="CAMBIO DE 2 STOP AMARILLOS"/>
    <x v="0"/>
    <d v="1899-12-30T08:00:00"/>
    <d v="1899-12-30T10:00:00"/>
    <d v="2021-03-29T00:00:00"/>
    <x v="0"/>
    <m/>
    <m/>
    <m/>
    <m/>
    <x v="6"/>
    <m/>
    <x v="0"/>
    <x v="4"/>
    <x v="0"/>
    <x v="0"/>
    <n v="0"/>
    <n v="1"/>
    <d v="1899-12-30T02:00:00"/>
    <d v="1899-12-30T02:00:00"/>
    <n v="1"/>
    <d v="1899-12-30T00:00:00"/>
    <d v="1899-12-30T02:00:00"/>
    <x v="0"/>
    <x v="0"/>
    <s v="3-13"/>
    <d v="1899-12-30T00:00:00"/>
    <n v="0"/>
    <n v="1"/>
    <x v="0"/>
  </r>
  <r>
    <s v="UQS508"/>
    <n v="10"/>
    <x v="0"/>
    <s v="CAMBIO DE CAPO"/>
    <x v="0"/>
    <d v="1899-12-30T09:00:00"/>
    <d v="1899-12-30T10:00:00"/>
    <d v="2021-03-29T00:00:00"/>
    <x v="2"/>
    <m/>
    <m/>
    <m/>
    <m/>
    <x v="9"/>
    <s v="CRISTIAN MERCADO"/>
    <x v="0"/>
    <x v="7"/>
    <x v="0"/>
    <x v="3"/>
    <n v="1"/>
    <n v="1"/>
    <d v="1899-12-30T07:30:58"/>
    <d v="1899-12-30T13:00:58"/>
    <n v="1"/>
    <d v="1899-12-30T00:00:00"/>
    <d v="1899-12-30T13:00:58"/>
    <x v="0"/>
    <x v="0"/>
    <s v="3-13"/>
    <d v="1899-12-30T00:00:00"/>
    <n v="0"/>
    <n v="1"/>
    <x v="0"/>
  </r>
  <r>
    <s v="TFQ007"/>
    <n v="11"/>
    <x v="0"/>
    <s v="SE COMPLETO NIVEL DE HIDRAULICO "/>
    <x v="0"/>
    <d v="1899-12-30T14:00:00"/>
    <d v="1899-12-30T15:00:00"/>
    <d v="2021-03-29T00:00:00"/>
    <x v="0"/>
    <m/>
    <m/>
    <m/>
    <m/>
    <x v="6"/>
    <s v="CARLOS MARIO"/>
    <x v="1"/>
    <x v="2"/>
    <x v="1"/>
    <x v="1"/>
    <n v="0"/>
    <n v="1"/>
    <d v="1899-12-30T01:00:00"/>
    <d v="1899-12-30T01:00:00"/>
    <n v="1"/>
    <d v="1899-12-30T00:00:00"/>
    <d v="1899-12-30T01:00:00"/>
    <x v="0"/>
    <x v="0"/>
    <s v="3-13"/>
    <d v="1899-12-30T00:00:00"/>
    <n v="0"/>
    <n v="1"/>
    <x v="0"/>
  </r>
  <r>
    <s v="TFU075"/>
    <n v="12"/>
    <x v="1"/>
    <s v="CAMBIO DE ACEITE Y FILTRACION DE MOTOR,"/>
    <x v="0"/>
    <d v="1899-12-30T11:00:00"/>
    <d v="1899-12-30T12:00:00"/>
    <d v="2021-03-29T00:00:00"/>
    <x v="0"/>
    <m/>
    <m/>
    <m/>
    <m/>
    <x v="10"/>
    <s v="SERGIO MEJIA"/>
    <x v="1"/>
    <x v="2"/>
    <x v="1"/>
    <x v="3"/>
    <n v="0"/>
    <n v="1"/>
    <d v="1899-12-30T01:00:00"/>
    <d v="1899-12-30T01:00:00"/>
    <n v="1"/>
    <d v="1899-12-30T00:00:00"/>
    <d v="1899-12-30T01:00:00"/>
    <x v="0"/>
    <x v="0"/>
    <s v="3-13"/>
    <d v="1899-12-30T00:00:00"/>
    <n v="0"/>
    <n v="1"/>
    <x v="0"/>
  </r>
  <r>
    <s v="TFU075"/>
    <n v="12"/>
    <x v="1"/>
    <s v=" CAMBIO DE BOMBA BIKER,"/>
    <x v="0"/>
    <d v="1899-12-30T16:30:00"/>
    <d v="1899-12-30T17:30:00"/>
    <d v="2021-03-30T00:00:00"/>
    <x v="2"/>
    <m/>
    <m/>
    <m/>
    <m/>
    <x v="11"/>
    <s v="SERGIO MEJIA"/>
    <x v="1"/>
    <x v="1"/>
    <x v="1"/>
    <x v="3"/>
    <n v="0"/>
    <n v="1"/>
    <d v="1899-12-30T01:00:00"/>
    <d v="1899-12-30T01:00:00"/>
    <n v="0"/>
    <d v="1899-12-30T03:30:00"/>
    <d v="1899-12-30T04:30:00"/>
    <x v="0"/>
    <x v="0"/>
    <s v="3-13"/>
    <d v="1899-12-30T00:00:00"/>
    <n v="0"/>
    <n v="1"/>
    <x v="0"/>
  </r>
  <r>
    <s v="TFU075"/>
    <n v="12"/>
    <x v="1"/>
    <s v="REVISION DE FUN CLUTCH"/>
    <x v="0"/>
    <d v="1899-12-30T09:00:00"/>
    <d v="1899-12-30T09:30:00"/>
    <d v="2021-03-31T00:00:00"/>
    <x v="1"/>
    <m/>
    <m/>
    <m/>
    <m/>
    <x v="11"/>
    <s v="SERGIO MEJIA"/>
    <x v="1"/>
    <x v="6"/>
    <x v="1"/>
    <x v="3"/>
    <n v="0"/>
    <n v="1"/>
    <d v="1899-12-30T00:30:00"/>
    <d v="1899-12-30T00:30:00"/>
    <n v="1"/>
    <d v="1899-12-30T00:00:00"/>
    <d v="1899-12-30T00:30:00"/>
    <x v="0"/>
    <x v="0"/>
    <s v="3-13"/>
    <d v="1899-12-30T00:00:00"/>
    <n v="0"/>
    <n v="1"/>
    <x v="0"/>
  </r>
  <r>
    <s v="TFU075"/>
    <n v="12"/>
    <x v="0"/>
    <s v=" CONEXIÓN DE PERAS DIFERENCIALES"/>
    <x v="0"/>
    <d v="1899-12-30T14:00:00"/>
    <d v="1899-12-30T17:30:00"/>
    <d v="2021-03-31T00:00:00"/>
    <x v="1"/>
    <m/>
    <m/>
    <m/>
    <m/>
    <x v="12"/>
    <s v="SERGIO MEJIA"/>
    <x v="0"/>
    <x v="4"/>
    <x v="0"/>
    <x v="3"/>
    <n v="0"/>
    <n v="1"/>
    <d v="1899-12-30T03:30:00"/>
    <d v="1899-12-30T03:30:00"/>
    <n v="0"/>
    <d v="1899-12-30T03:30:00"/>
    <d v="1899-12-30T07:00:00"/>
    <x v="0"/>
    <x v="0"/>
    <s v="3-13"/>
    <d v="1899-12-30T00:00:00"/>
    <n v="0"/>
    <n v="1"/>
    <x v="0"/>
  </r>
  <r>
    <s v="T9949"/>
    <n v="13"/>
    <x v="0"/>
    <s v="INSTALACION Y REPARACION DE ZAPATA"/>
    <x v="0"/>
    <d v="1899-12-30T08:00:00"/>
    <d v="1899-12-30T12:00:00"/>
    <d v="2021-03-29T00:00:00"/>
    <x v="0"/>
    <m/>
    <m/>
    <m/>
    <m/>
    <x v="13"/>
    <m/>
    <x v="0"/>
    <x v="5"/>
    <x v="0"/>
    <x v="0"/>
    <n v="0"/>
    <n v="1"/>
    <d v="1899-12-30T04:00:00"/>
    <d v="1899-12-30T04:00:00"/>
    <n v="1"/>
    <d v="1899-12-30T00:00:00"/>
    <d v="1899-12-30T04:00:00"/>
    <x v="0"/>
    <x v="0"/>
    <s v="3-13"/>
    <d v="1899-12-30T00:00:00"/>
    <n v="0"/>
    <n v="1"/>
    <x v="0"/>
  </r>
  <r>
    <s v="TFU073"/>
    <n v="14"/>
    <x v="0"/>
    <s v="CORRECCION DE FUGA DE AIRE EN VALVULA DE SUSPENSION DE CABINA, ENGRASE Y REVISION DE NIVELES"/>
    <x v="0"/>
    <d v="1899-12-30T15:50:00"/>
    <d v="1899-12-30T10:00:00"/>
    <d v="2021-03-30T00:00:00"/>
    <x v="1"/>
    <m/>
    <m/>
    <m/>
    <m/>
    <x v="11"/>
    <s v="FREDY CALDERON"/>
    <x v="0"/>
    <x v="6"/>
    <x v="1"/>
    <x v="1"/>
    <n v="1"/>
    <n v="1"/>
    <d v="1899-12-30T00:40:58"/>
    <d v="1899-12-30T06:10:58"/>
    <n v="1"/>
    <d v="1899-12-30T00:00:00"/>
    <d v="1899-12-30T06:10:58"/>
    <x v="0"/>
    <x v="0"/>
    <s v="3-13"/>
    <d v="1899-12-30T00:00:00"/>
    <n v="0"/>
    <n v="1"/>
    <x v="0"/>
  </r>
  <r>
    <s v="R12702"/>
    <n v="15"/>
    <x v="0"/>
    <s v="POSTURA DE STOP TRASEROS QUE FUERON HURTADOS"/>
    <x v="0"/>
    <d v="1899-12-30T15:50:00"/>
    <d v="1899-12-30T10:00:00"/>
    <d v="2021-03-30T00:00:00"/>
    <x v="1"/>
    <m/>
    <m/>
    <m/>
    <m/>
    <x v="6"/>
    <s v="FREDY CALDERON"/>
    <x v="0"/>
    <x v="4"/>
    <x v="0"/>
    <x v="1"/>
    <n v="1"/>
    <n v="1"/>
    <d v="1899-12-30T00:40:58"/>
    <d v="1899-12-30T06:10:58"/>
    <n v="1"/>
    <d v="1899-12-30T00:00:00"/>
    <d v="1899-12-30T06:10:58"/>
    <x v="0"/>
    <x v="0"/>
    <s v="3-13"/>
    <d v="1899-12-30T00:00:00"/>
    <n v="0"/>
    <n v="1"/>
    <x v="0"/>
  </r>
  <r>
    <s v="TFU067"/>
    <n v="16"/>
    <x v="0"/>
    <s v="CAMBIO DE BUJES DE VIGAS Y SOPORTES DE MOTOR DELANTEROS"/>
    <x v="0"/>
    <d v="1899-12-30T09:30:00"/>
    <d v="1899-12-30T10:30:00"/>
    <d v="2021-03-30T00:00:00"/>
    <x v="1"/>
    <m/>
    <m/>
    <m/>
    <m/>
    <x v="5"/>
    <s v="ABSALON PUENTES"/>
    <x v="1"/>
    <x v="2"/>
    <x v="0"/>
    <x v="1"/>
    <n v="1"/>
    <n v="1"/>
    <d v="1899-12-30T07:30:58"/>
    <d v="1899-12-30T13:00:58"/>
    <n v="1"/>
    <d v="1899-12-30T00:00:00"/>
    <d v="1899-12-30T13:00:58"/>
    <x v="0"/>
    <x v="0"/>
    <s v="3-13"/>
    <d v="1899-12-30T00:00:00"/>
    <n v="0"/>
    <n v="1"/>
    <x v="0"/>
  </r>
  <r>
    <s v="TFU064"/>
    <n v="17"/>
    <x v="0"/>
    <s v="MANTENIMIENTO DE GOBERNADOR, MANTENIMIENTO DE SECADOR Y CAMBIO DE VALVULA PURGA"/>
    <x v="0"/>
    <d v="1899-12-30T15:00:00"/>
    <d v="1899-12-30T16:30:00"/>
    <d v="2021-03-30T00:00:00"/>
    <x v="2"/>
    <m/>
    <m/>
    <m/>
    <m/>
    <x v="6"/>
    <s v="FREDY ORTIZ"/>
    <x v="1"/>
    <x v="6"/>
    <x v="1"/>
    <x v="1"/>
    <n v="0"/>
    <n v="1"/>
    <d v="1899-12-30T01:30:00"/>
    <d v="1899-12-30T01:30:00"/>
    <n v="0"/>
    <d v="1899-12-30T04:30:00"/>
    <d v="1899-12-30T06:00:00"/>
    <x v="0"/>
    <x v="0"/>
    <s v="3-13"/>
    <d v="1899-12-30T00:00:00"/>
    <n v="0"/>
    <n v="1"/>
    <x v="0"/>
  </r>
  <r>
    <s v="S26295"/>
    <n v="18"/>
    <x v="0"/>
    <s v="CAMBIO DE 4 BUJES ULTIMO TROQUE"/>
    <x v="0"/>
    <d v="1899-12-30T09:30:00"/>
    <d v="1899-12-30T11:30:00"/>
    <d v="2021-03-30T00:00:00"/>
    <x v="2"/>
    <m/>
    <m/>
    <m/>
    <m/>
    <x v="14"/>
    <s v="CARLOS RAMIREZ"/>
    <x v="1"/>
    <x v="2"/>
    <x v="0"/>
    <x v="1"/>
    <n v="0"/>
    <n v="1"/>
    <d v="1899-12-30T02:00:00"/>
    <d v="1899-12-30T02:00:00"/>
    <n v="1"/>
    <d v="1899-12-30T00:00:00"/>
    <d v="1899-12-30T02:00:00"/>
    <x v="0"/>
    <x v="0"/>
    <s v="3-13"/>
    <d v="1899-12-30T00:00:00"/>
    <n v="0"/>
    <n v="1"/>
    <x v="0"/>
  </r>
  <r>
    <s v="UQS516"/>
    <n v="19"/>
    <x v="0"/>
    <s v=" CAMBIO DE SENSOR DE POSICION DE CIGÜEÑAL"/>
    <x v="0"/>
    <d v="1899-12-30T04:00:00"/>
    <d v="1899-12-30T04:20:00"/>
    <d v="2021-03-30T00:00:00"/>
    <x v="2"/>
    <m/>
    <m/>
    <m/>
    <m/>
    <x v="15"/>
    <s v="ROBERTO LOZANO"/>
    <x v="0"/>
    <x v="1"/>
    <x v="1"/>
    <x v="3"/>
    <m/>
    <n v="1"/>
    <d v="1899-12-30T00:20:00"/>
    <d v="1899-12-30T00:20:00"/>
    <n v="1"/>
    <d v="1899-12-30T00:00:00"/>
    <d v="1899-12-30T00:20:00"/>
    <x v="0"/>
    <x v="0"/>
    <s v="3-13"/>
    <d v="1899-12-30T00:00:00"/>
    <n v="0"/>
    <n v="1"/>
    <x v="0"/>
  </r>
  <r>
    <s v="UQS516"/>
    <n v="20"/>
    <x v="0"/>
    <s v="CAMBIO DE ACEITE Y FILTRACION DE MOTOR, "/>
    <x v="0"/>
    <d v="1899-12-30T07:30:00"/>
    <d v="1899-12-30T09:30:00"/>
    <d v="2021-03-30T00:00:00"/>
    <x v="2"/>
    <m/>
    <m/>
    <m/>
    <m/>
    <x v="10"/>
    <s v="ROBERTO LOZANO"/>
    <x v="1"/>
    <x v="2"/>
    <x v="1"/>
    <x v="3"/>
    <n v="0"/>
    <n v="1"/>
    <d v="1899-12-30T02:00:00"/>
    <d v="1899-12-30T02:00:00"/>
    <n v="1"/>
    <d v="1899-12-30T00:00:00"/>
    <d v="1899-12-30T02:00:00"/>
    <x v="0"/>
    <x v="0"/>
    <s v="3-13"/>
    <d v="1899-12-30T00:00:00"/>
    <n v="0"/>
    <n v="1"/>
    <x v="0"/>
  </r>
  <r>
    <s v="S06239"/>
    <n v="21"/>
    <x v="0"/>
    <s v="SE REPARO LEVANTA EJE, CAMBIO DE HAMBURGUEDA Y GRAPAS"/>
    <x v="0"/>
    <d v="1899-12-30T07:30:00"/>
    <d v="1899-12-30T11:00:00"/>
    <d v="2021-03-30T00:00:00"/>
    <x v="2"/>
    <m/>
    <m/>
    <m/>
    <m/>
    <x v="16"/>
    <s v="ROBERTO LOZANO"/>
    <x v="0"/>
    <x v="6"/>
    <x v="0"/>
    <x v="3"/>
    <n v="0"/>
    <n v="1"/>
    <d v="1899-12-30T03:30:00"/>
    <d v="1899-12-30T03:30:00"/>
    <n v="1"/>
    <d v="1899-12-30T00:00:00"/>
    <d v="1899-12-30T03:30:00"/>
    <x v="0"/>
    <x v="0"/>
    <s v="3-13"/>
    <d v="1899-12-30T00:00:00"/>
    <n v="0"/>
    <n v="1"/>
    <x v="0"/>
  </r>
  <r>
    <s v="TDL919"/>
    <n v="22"/>
    <x v="1"/>
    <s v="CAMBIO DE PATIN DE CORREA PEQUEÑA Y CAMBIO DE BALINERAS DE PATIN DE CORREA DE MOTOR, SE BAJO Y REPARO BOMBA DE AGUA"/>
    <x v="0"/>
    <d v="1899-12-30T08:00:00"/>
    <d v="1899-12-30T15:00:00"/>
    <d v="2021-04-05T00:00:00"/>
    <x v="3"/>
    <m/>
    <m/>
    <m/>
    <m/>
    <x v="17"/>
    <m/>
    <x v="0"/>
    <x v="1"/>
    <x v="1"/>
    <x v="4"/>
    <n v="0"/>
    <n v="1"/>
    <d v="1899-12-30T05:00:29"/>
    <d v="1899-12-30T06:00:00"/>
    <s v=""/>
    <d v="1899-12-30T06:00:00"/>
    <d v="1899-12-30T12:00:00"/>
    <x v="1"/>
    <x v="1"/>
    <s v="4-14"/>
    <d v="1899-12-30T00:00:00"/>
    <n v="0"/>
    <n v="1"/>
    <x v="0"/>
  </r>
  <r>
    <s v="TDL919"/>
    <n v="22"/>
    <x v="0"/>
    <s v="DESMONTE DE VIGAS Y SILLINES, DESMONTE DE VIGAS SE LLEVARON DONDE RIAÑO, MANTENIMIENTO A BOSINES, LIMPIEZA DE RODAMIENTOS"/>
    <x v="0"/>
    <d v="1899-12-30T07:00:00"/>
    <m/>
    <d v="2021-03-30T00:00:00"/>
    <x v="4"/>
    <m/>
    <m/>
    <m/>
    <m/>
    <x v="10"/>
    <m/>
    <x v="1"/>
    <x v="2"/>
    <x v="0"/>
    <x v="4"/>
    <e v="#VALUE!"/>
    <n v="0"/>
    <d v="1899-12-30T00:00:00"/>
    <d v="1899-12-30T00:00:00"/>
    <s v=""/>
    <d v="1899-12-30T21:00:00"/>
    <d v="1899-12-30T21:00:00"/>
    <x v="2"/>
    <x v="2"/>
    <e v="#VALUE!"/>
    <d v="1899-12-30T00:00:00"/>
    <n v="0"/>
    <n v="1"/>
    <x v="0"/>
  </r>
  <r>
    <s v="R59145"/>
    <n v="23"/>
    <x v="1"/>
    <s v="DESMONTE DE TORNAMEZA PARA FABRICACION, "/>
    <x v="0"/>
    <d v="1899-12-30T07:00:00"/>
    <m/>
    <d v="2021-03-30T00:00:00"/>
    <x v="4"/>
    <m/>
    <m/>
    <m/>
    <m/>
    <x v="7"/>
    <m/>
    <x v="0"/>
    <x v="5"/>
    <x v="0"/>
    <x v="4"/>
    <e v="#VALUE!"/>
    <n v="0"/>
    <d v="1899-12-30T00:00:00"/>
    <d v="1899-12-30T00:00:00"/>
    <s v=""/>
    <d v="1899-12-30T21:00:00"/>
    <d v="1899-12-30T21:00:00"/>
    <x v="2"/>
    <x v="2"/>
    <e v="#VALUE!"/>
    <d v="1899-12-30T00:00:00"/>
    <n v="0"/>
    <n v="1"/>
    <x v="0"/>
  </r>
  <r>
    <s v="R59145"/>
    <n v="23"/>
    <x v="0"/>
    <s v="DESMONTE DE BUJES TENSORES Y BUJES BALANCIN"/>
    <x v="0"/>
    <d v="1899-12-30T07:00:00"/>
    <m/>
    <d v="2021-03-30T00:00:00"/>
    <x v="4"/>
    <m/>
    <m/>
    <m/>
    <m/>
    <x v="18"/>
    <m/>
    <x v="1"/>
    <x v="2"/>
    <x v="1"/>
    <x v="4"/>
    <e v="#VALUE!"/>
    <n v="0"/>
    <d v="1899-12-30T00:00:00"/>
    <d v="1899-12-30T00:00:00"/>
    <s v=""/>
    <d v="1899-12-30T21:00:00"/>
    <d v="1899-12-30T21:00:00"/>
    <x v="2"/>
    <x v="2"/>
    <e v="#VALUE!"/>
    <d v="1899-12-30T00:00:00"/>
    <n v="0"/>
    <n v="1"/>
    <x v="0"/>
  </r>
  <r>
    <s v="TFU056"/>
    <n v="24"/>
    <x v="0"/>
    <s v="CAMBIO DE GOBERNADOR DE AIRE, CAMBIO DE VALVULA DE PURGA DE SECADOR"/>
    <x v="0"/>
    <d v="1899-12-30T08:00:00"/>
    <d v="1899-12-30T12:00:00"/>
    <d v="2021-03-30T00:00:00"/>
    <x v="2"/>
    <m/>
    <m/>
    <m/>
    <m/>
    <x v="1"/>
    <s v="RICHARD"/>
    <x v="0"/>
    <x v="6"/>
    <x v="1"/>
    <x v="1"/>
    <n v="0"/>
    <n v="1"/>
    <d v="1899-12-30T04:00:00"/>
    <d v="1899-12-30T04:00:00"/>
    <n v="1"/>
    <d v="1899-12-30T00:00:00"/>
    <d v="1899-12-30T04:00:00"/>
    <x v="0"/>
    <x v="0"/>
    <s v="3-13"/>
    <d v="1899-12-30T00:00:00"/>
    <n v="0"/>
    <n v="1"/>
    <x v="0"/>
  </r>
  <r>
    <s v="WLP813"/>
    <n v="25"/>
    <x v="0"/>
    <s v="REPARACION DE CAPO PARTE IZQUIERDA POR INCIDENTE EN LA VIA, DESMONTE DE LAMPARA FRONTAL Y PERSIANA, PARA APLICAR FIBRA"/>
    <x v="0"/>
    <d v="1899-12-30T10:00:00"/>
    <d v="1899-12-30T17:00:00"/>
    <d v="2021-03-30T00:00:00"/>
    <x v="3"/>
    <m/>
    <m/>
    <m/>
    <m/>
    <x v="9"/>
    <s v="NEIDER IBARRA"/>
    <x v="0"/>
    <x v="7"/>
    <x v="0"/>
    <x v="3"/>
    <n v="6"/>
    <n v="1"/>
    <d v="1900-01-01T10:00:00"/>
    <d v="1900-01-02T19:57:36"/>
    <n v="0"/>
    <d v="1899-12-30T04:00:00"/>
    <d v="1900-01-02T23:57:36"/>
    <x v="1"/>
    <x v="1"/>
    <s v="4-14"/>
    <d v="1899-12-30T00:00:00"/>
    <n v="0"/>
    <n v="1"/>
    <x v="0"/>
  </r>
  <r>
    <s v="R60300"/>
    <n v="26"/>
    <x v="0"/>
    <s v="PINTURA DE CHASIS DE TANQUE"/>
    <x v="0"/>
    <d v="1899-12-30T10:00:00"/>
    <d v="1899-12-30T17:00:00"/>
    <d v="2021-03-30T00:00:00"/>
    <x v="1"/>
    <m/>
    <m/>
    <m/>
    <m/>
    <x v="19"/>
    <s v="NEIDER IBARRA"/>
    <x v="1"/>
    <x v="7"/>
    <x v="0"/>
    <x v="3"/>
    <n v="1"/>
    <n v="1"/>
    <d v="1899-12-30T13:30:58"/>
    <d v="1899-12-30T19:00:58"/>
    <n v="0"/>
    <d v="1899-12-30T04:00:00"/>
    <d v="1899-12-30T23:00:58"/>
    <x v="0"/>
    <x v="0"/>
    <s v="3-13"/>
    <d v="1899-12-30T00:00:00"/>
    <n v="0"/>
    <n v="1"/>
    <x v="0"/>
  </r>
  <r>
    <s v="R84456"/>
    <n v="27"/>
    <x v="0"/>
    <s v="REVISION DE SISTEMA NEUMATICO, CAMBIO DE CAMARA T30, POSICION 3 Y4, DIAFRAGMA POSICION 5 Y 6, INSPECCION DE SISTEMA ELECTRICO"/>
    <x v="0"/>
    <d v="1899-12-30T08:00:00"/>
    <d v="1899-12-30T12:00:00"/>
    <d v="2021-03-30T00:00:00"/>
    <x v="2"/>
    <m/>
    <m/>
    <m/>
    <m/>
    <x v="6"/>
    <m/>
    <x v="1"/>
    <x v="6"/>
    <x v="0"/>
    <x v="0"/>
    <n v="0"/>
    <n v="1"/>
    <d v="1899-12-30T04:00:00"/>
    <d v="1899-12-30T04:00:00"/>
    <n v="1"/>
    <d v="1899-12-30T00:00:00"/>
    <d v="1899-12-30T04:00:00"/>
    <x v="0"/>
    <x v="0"/>
    <s v="3-13"/>
    <d v="1899-12-30T00:00:00"/>
    <n v="0"/>
    <n v="1"/>
    <x v="0"/>
  </r>
  <r>
    <s v="T8261"/>
    <n v="28"/>
    <x v="0"/>
    <s v="REPARACION DE PATAS DE CHASIS"/>
    <x v="0"/>
    <d v="1899-12-30T10:00:00"/>
    <d v="1899-12-30T12:00:00"/>
    <d v="2021-03-30T00:00:00"/>
    <x v="2"/>
    <m/>
    <m/>
    <m/>
    <m/>
    <x v="13"/>
    <m/>
    <x v="0"/>
    <x v="5"/>
    <x v="0"/>
    <x v="0"/>
    <n v="0"/>
    <n v="1"/>
    <d v="1899-12-30T02:00:00"/>
    <d v="1899-12-30T02:00:00"/>
    <n v="1"/>
    <d v="1899-12-30T00:00:00"/>
    <d v="1899-12-30T02:00:00"/>
    <x v="0"/>
    <x v="0"/>
    <s v="3-13"/>
    <d v="1899-12-30T00:00:00"/>
    <n v="0"/>
    <n v="1"/>
    <x v="0"/>
  </r>
  <r>
    <s v="SJK641"/>
    <n v="29"/>
    <x v="0"/>
    <s v="GRADUACION DE FRENOS"/>
    <x v="0"/>
    <d v="1899-12-30T07:40:00"/>
    <d v="1899-12-30T07:50:00"/>
    <d v="2021-03-30T00:00:00"/>
    <x v="2"/>
    <m/>
    <m/>
    <m/>
    <m/>
    <x v="0"/>
    <s v="MANUEL GUERRERO"/>
    <x v="1"/>
    <x v="2"/>
    <x v="0"/>
    <x v="2"/>
    <n v="0"/>
    <n v="1"/>
    <d v="1899-12-30T00:10:00"/>
    <d v="1899-12-30T00:10:00"/>
    <n v="1"/>
    <d v="1899-12-30T00:00:00"/>
    <d v="1899-12-30T00:10:00"/>
    <x v="0"/>
    <x v="0"/>
    <s v="3-13"/>
    <d v="1899-12-30T00:00:00"/>
    <n v="0"/>
    <n v="1"/>
    <x v="0"/>
  </r>
  <r>
    <s v="TFR044"/>
    <n v="30"/>
    <x v="0"/>
    <s v="CAMBIO DE TANQUE DE COMPENSACION "/>
    <x v="0"/>
    <d v="1899-12-30T08:15:00"/>
    <d v="1899-12-30T09:00:00"/>
    <d v="2021-03-31T00:00:00"/>
    <x v="1"/>
    <m/>
    <m/>
    <m/>
    <m/>
    <x v="17"/>
    <s v="GABRIEL"/>
    <x v="0"/>
    <x v="1"/>
    <x v="1"/>
    <x v="1"/>
    <n v="0"/>
    <n v="1"/>
    <d v="1899-12-30T00:45:00"/>
    <d v="1899-12-30T00:45:00"/>
    <n v="1"/>
    <d v="1899-12-30T00:00:00"/>
    <d v="1899-12-30T00:45:00"/>
    <x v="0"/>
    <x v="0"/>
    <s v="3-13"/>
    <d v="1899-12-30T00:00:00"/>
    <n v="0"/>
    <n v="1"/>
    <x v="0"/>
  </r>
  <r>
    <s v="UQS507"/>
    <n v="31"/>
    <x v="1"/>
    <s v=" Y CAMBIO DE RETENEDOR POSICION 1 "/>
    <x v="0"/>
    <d v="1899-12-30T10:00:00"/>
    <d v="1899-12-30T12:00:00"/>
    <d v="2021-03-31T00:00:00"/>
    <x v="1"/>
    <m/>
    <m/>
    <m/>
    <m/>
    <x v="10"/>
    <s v="ROGER CUELLO"/>
    <x v="0"/>
    <x v="2"/>
    <x v="1"/>
    <x v="3"/>
    <m/>
    <n v="1"/>
    <d v="1899-12-30T02:00:00"/>
    <d v="1899-12-30T02:00:00"/>
    <n v="1"/>
    <d v="1899-12-30T00:00:00"/>
    <d v="1899-12-30T02:00:00"/>
    <x v="0"/>
    <x v="0"/>
    <s v="3-13"/>
    <d v="1899-12-30T00:00:00"/>
    <n v="0"/>
    <n v="1"/>
    <x v="0"/>
  </r>
  <r>
    <s v="UQS507"/>
    <n v="31"/>
    <x v="0"/>
    <s v="CAMIBO DE SENSOR DE PRESION DE ACEITE"/>
    <x v="0"/>
    <d v="1899-12-30T16:00:00"/>
    <d v="1899-12-30T16:15:00"/>
    <d v="2021-03-31T00:00:00"/>
    <x v="1"/>
    <m/>
    <m/>
    <m/>
    <m/>
    <x v="15"/>
    <s v="ROGER CUELLO"/>
    <x v="0"/>
    <x v="1"/>
    <x v="1"/>
    <x v="3"/>
    <n v="0"/>
    <n v="1"/>
    <d v="1899-12-30T00:15:00"/>
    <d v="1899-12-30T00:15:00"/>
    <n v="0"/>
    <d v="1899-12-30T04:45:00"/>
    <d v="1899-12-30T05:00:00"/>
    <x v="0"/>
    <x v="0"/>
    <s v="3-13"/>
    <d v="1899-12-30T00:00:00"/>
    <n v="0"/>
    <n v="1"/>
    <x v="0"/>
  </r>
  <r>
    <s v="TFU063"/>
    <n v="32"/>
    <x v="0"/>
    <s v="CAMBIO DE PLUMILLAS, CAMBIO DE DESFOGUE DE TANQUE, CAMBIO DE EMPAQUE EJE 8 HUECOS POSICIONES 3,4,5 Y 6, CAMBIO DE PERAS DE DIFERENCIALES TRASERAS Y CONEXIÓN DE PERA DIFERENCIAL DELANTERA, REPARACION DE FUN CLUTCH Y CAMBIO DE ELECTROVASLVULA, POSTURA DE TORNILLO DE AMORTIGUADOR IZQUIERDO"/>
    <x v="0"/>
    <d v="1899-12-30T07:00:00"/>
    <d v="1899-12-30T18:00:00"/>
    <d v="2021-03-31T00:00:00"/>
    <x v="1"/>
    <m/>
    <m/>
    <m/>
    <m/>
    <x v="20"/>
    <m/>
    <x v="0"/>
    <x v="8"/>
    <x v="2"/>
    <x v="1"/>
    <n v="0"/>
    <n v="1"/>
    <d v="1899-12-30T09:00:29"/>
    <d v="1899-12-30T10:00:00"/>
    <n v="0"/>
    <d v="1899-12-30T03:00:00"/>
    <d v="1899-12-30T13:00:00"/>
    <x v="0"/>
    <x v="0"/>
    <s v="3-13"/>
    <d v="1899-12-30T00:00:00"/>
    <n v="0"/>
    <n v="0"/>
    <x v="0"/>
  </r>
  <r>
    <s v="TFQ007"/>
    <n v="33"/>
    <x v="0"/>
    <s v="CAMBIO DE BUJE DE PALANCA DE CAMBIO "/>
    <x v="0"/>
    <d v="1899-12-30T09:00:00"/>
    <d v="1899-12-30T10:00:00"/>
    <d v="2021-03-31T00:00:00"/>
    <x v="1"/>
    <m/>
    <m/>
    <m/>
    <m/>
    <x v="17"/>
    <s v="CARLOS MARIO"/>
    <x v="1"/>
    <x v="2"/>
    <x v="1"/>
    <x v="1"/>
    <n v="0"/>
    <n v="1"/>
    <d v="1899-12-30T01:00:00"/>
    <d v="1899-12-30T01:00:00"/>
    <n v="1"/>
    <d v="1899-12-30T00:00:00"/>
    <d v="1899-12-30T01:00:00"/>
    <x v="0"/>
    <x v="0"/>
    <s v="3-13"/>
    <d v="1899-12-30T00:00:00"/>
    <n v="0"/>
    <n v="1"/>
    <x v="0"/>
  </r>
  <r>
    <s v="S26256"/>
    <n v="34"/>
    <x v="1"/>
    <s v="CAMBIO DE BANDAS ULTIMO TROQUE, GRADUACION DE FRENOS"/>
    <x v="0"/>
    <d v="1899-12-30T09:00:00"/>
    <d v="1899-12-30T11:00:00"/>
    <d v="2021-03-31T00:00:00"/>
    <x v="1"/>
    <m/>
    <m/>
    <m/>
    <m/>
    <x v="0"/>
    <s v="CARLOS MARIO"/>
    <x v="1"/>
    <x v="2"/>
    <x v="1"/>
    <x v="1"/>
    <n v="0"/>
    <n v="1"/>
    <d v="1899-12-30T02:00:00"/>
    <d v="1899-12-30T02:00:00"/>
    <n v="1"/>
    <d v="1899-12-30T00:00:00"/>
    <d v="1899-12-30T02:00:00"/>
    <x v="0"/>
    <x v="0"/>
    <s v="3-13"/>
    <d v="1899-12-30T00:00:00"/>
    <n v="0"/>
    <n v="1"/>
    <x v="0"/>
  </r>
  <r>
    <s v="S26256"/>
    <n v="34"/>
    <x v="0"/>
    <s v=" CAMBIO DE MANGUERA DE AIRE,"/>
    <x v="0"/>
    <d v="1899-12-30T14:00:00"/>
    <d v="1899-12-30T14:30:00"/>
    <d v="2021-03-31T00:00:00"/>
    <x v="1"/>
    <m/>
    <m/>
    <m/>
    <m/>
    <x v="6"/>
    <s v="CARLOS MARIO"/>
    <x v="0"/>
    <x v="6"/>
    <x v="1"/>
    <x v="1"/>
    <n v="0"/>
    <n v="1"/>
    <d v="1899-12-30T00:30:00"/>
    <d v="1899-12-30T00:30:00"/>
    <n v="1"/>
    <d v="1899-12-30T00:00:00"/>
    <d v="1899-12-30T00:30:00"/>
    <x v="0"/>
    <x v="0"/>
    <s v="3-13"/>
    <d v="1899-12-30T00:00:00"/>
    <n v="0"/>
    <n v="1"/>
    <x v="0"/>
  </r>
  <r>
    <s v="S26298"/>
    <n v="35"/>
    <x v="0"/>
    <s v="REPARACION DE LUCES DEL TRAILER"/>
    <x v="0"/>
    <d v="1899-12-30T10:00:00"/>
    <d v="1899-12-30T12:00:00"/>
    <d v="2021-03-31T00:00:00"/>
    <x v="1"/>
    <m/>
    <m/>
    <m/>
    <m/>
    <x v="6"/>
    <m/>
    <x v="0"/>
    <x v="4"/>
    <x v="0"/>
    <x v="1"/>
    <n v="0"/>
    <n v="1"/>
    <d v="1899-12-30T02:00:00"/>
    <d v="1899-12-30T02:00:00"/>
    <n v="1"/>
    <d v="1899-12-30T00:00:00"/>
    <d v="1899-12-30T02:00:00"/>
    <x v="0"/>
    <x v="0"/>
    <s v="3-13"/>
    <d v="1899-12-30T00:00:00"/>
    <n v="0"/>
    <n v="1"/>
    <x v="0"/>
  </r>
  <r>
    <s v="TFQ993"/>
    <n v="36"/>
    <x v="1"/>
    <s v="SE ESCANEO VEHICULO,"/>
    <x v="0"/>
    <d v="1899-12-30T10:00:00"/>
    <d v="1899-12-30T10:20:00"/>
    <d v="2021-03-31T00:00:00"/>
    <x v="1"/>
    <m/>
    <m/>
    <m/>
    <m/>
    <x v="21"/>
    <s v="JORGE GOMEZ"/>
    <x v="1"/>
    <x v="1"/>
    <x v="0"/>
    <x v="1"/>
    <n v="0"/>
    <n v="1"/>
    <d v="1899-12-30T00:20:00"/>
    <d v="1899-12-30T00:20:00"/>
    <n v="1"/>
    <d v="1899-12-30T00:00:00"/>
    <d v="1899-12-30T00:20:00"/>
    <x v="0"/>
    <x v="0"/>
    <s v="3-13"/>
    <d v="1899-12-30T00:00:00"/>
    <n v="0"/>
    <n v="1"/>
    <x v="0"/>
  </r>
  <r>
    <s v="TFQ993"/>
    <n v="36"/>
    <x v="0"/>
    <s v=" POSTURA DE LODERA LADO DERECHO"/>
    <x v="0"/>
    <d v="1899-12-30T11:00:00"/>
    <d v="1899-12-30T12:00:00"/>
    <d v="2021-03-31T00:00:00"/>
    <x v="1"/>
    <m/>
    <m/>
    <m/>
    <m/>
    <x v="22"/>
    <s v="JORGE GOMEZ"/>
    <x v="0"/>
    <x v="7"/>
    <x v="0"/>
    <x v="1"/>
    <n v="0"/>
    <n v="1"/>
    <d v="1899-12-30T01:00:00"/>
    <d v="1899-12-30T01:00:00"/>
    <n v="1"/>
    <d v="1899-12-30T00:00:00"/>
    <d v="1899-12-30T01:00:00"/>
    <x v="0"/>
    <x v="0"/>
    <s v="3-13"/>
    <d v="1899-12-30T00:00:00"/>
    <n v="0"/>
    <n v="1"/>
    <x v="0"/>
  </r>
  <r>
    <s v="TDL770"/>
    <n v="37"/>
    <x v="1"/>
    <s v="CAMBIO DE DOS ESPARRAGOS POSICION 7 Y 8, "/>
    <x v="0"/>
    <d v="1899-12-30T10:00:00"/>
    <d v="1899-12-30T11:00:00"/>
    <d v="2021-03-31T00:00:00"/>
    <x v="1"/>
    <m/>
    <m/>
    <m/>
    <m/>
    <x v="17"/>
    <s v="ALEX RODRIGUEZ"/>
    <x v="0"/>
    <x v="2"/>
    <x v="0"/>
    <x v="1"/>
    <n v="0"/>
    <n v="1"/>
    <d v="1899-12-30T01:00:00"/>
    <d v="1899-12-30T01:00:00"/>
    <n v="1"/>
    <d v="1899-12-30T00:00:00"/>
    <d v="1899-12-30T01:00:00"/>
    <x v="0"/>
    <x v="0"/>
    <s v="3-13"/>
    <d v="1899-12-30T00:00:00"/>
    <n v="0"/>
    <n v="1"/>
    <x v="0"/>
  </r>
  <r>
    <s v="TDL770"/>
    <n v="37"/>
    <x v="0"/>
    <s v="CAMBIO DE VALVULA DE SUSPENSION SE ADAPTO UNA DE KW"/>
    <x v="0"/>
    <d v="1899-12-30T11:00:00"/>
    <d v="1899-12-30T13:00:00"/>
    <d v="2021-03-31T00:00:00"/>
    <x v="1"/>
    <m/>
    <m/>
    <m/>
    <m/>
    <x v="1"/>
    <s v="ALEX RODRIGUEZ"/>
    <x v="0"/>
    <x v="6"/>
    <x v="0"/>
    <x v="1"/>
    <n v="0"/>
    <n v="1"/>
    <d v="1899-12-30T02:00:00"/>
    <d v="1899-12-30T02:00:00"/>
    <n v="1"/>
    <d v="1899-12-30T00:00:00"/>
    <d v="1899-12-30T02:00:00"/>
    <x v="0"/>
    <x v="0"/>
    <s v="3-13"/>
    <d v="1899-12-30T00:00:00"/>
    <n v="0"/>
    <n v="1"/>
    <x v="0"/>
  </r>
  <r>
    <s v="TFQ007"/>
    <m/>
    <x v="1"/>
    <s v="DESMONTE DE CARDAN AJUSTE DE DIVISOR"/>
    <x v="0"/>
    <d v="1899-12-30T07:00:00"/>
    <d v="1899-12-30T09:00:00"/>
    <d v="2021-04-03T00:00:00"/>
    <x v="5"/>
    <m/>
    <m/>
    <m/>
    <m/>
    <x v="17"/>
    <s v="CARLOS MARIO"/>
    <x v="0"/>
    <x v="9"/>
    <x v="1"/>
    <x v="1"/>
    <n v="0"/>
    <n v="1"/>
    <d v="1899-12-30T02:00:00"/>
    <d v="1899-12-30T02:00:00"/>
    <n v="1"/>
    <d v="1899-12-30T00:00:00"/>
    <d v="1899-12-30T02:00:00"/>
    <x v="1"/>
    <x v="0"/>
    <s v="4-13"/>
    <d v="1899-12-30T00:00:00"/>
    <n v="0"/>
    <n v="1"/>
    <x v="0"/>
  </r>
  <r>
    <s v="UYV097"/>
    <m/>
    <x v="1"/>
    <s v="CAMBIO DE MANGUERA DE HIDRAULICO"/>
    <x v="0"/>
    <d v="1899-12-30T08:00:00"/>
    <d v="1899-12-30T08:30:00"/>
    <d v="2021-04-03T00:00:00"/>
    <x v="5"/>
    <m/>
    <m/>
    <m/>
    <m/>
    <x v="17"/>
    <s v="CARLOS ROA"/>
    <x v="0"/>
    <x v="1"/>
    <x v="0"/>
    <x v="3"/>
    <n v="0"/>
    <n v="1"/>
    <d v="1899-12-30T00:30:00"/>
    <d v="1899-12-30T00:30:00"/>
    <n v="1"/>
    <d v="1899-12-30T00:00:00"/>
    <d v="1899-12-30T00:30:00"/>
    <x v="1"/>
    <x v="0"/>
    <s v="4-13"/>
    <d v="1899-12-30T00:00:00"/>
    <n v="0"/>
    <n v="1"/>
    <x v="0"/>
  </r>
  <r>
    <s v="TFQ012"/>
    <m/>
    <x v="1"/>
    <s v="ENGRASE GENERAL"/>
    <x v="0"/>
    <d v="1899-12-30T08:00:00"/>
    <d v="1899-12-30T08:15:00"/>
    <d v="2021-04-03T00:00:00"/>
    <x v="5"/>
    <m/>
    <m/>
    <m/>
    <m/>
    <x v="10"/>
    <s v="JOSE PABON"/>
    <x v="1"/>
    <x v="2"/>
    <x v="0"/>
    <x v="1"/>
    <n v="0"/>
    <n v="1"/>
    <d v="1899-12-30T00:15:00"/>
    <d v="1899-12-30T00:15:00"/>
    <n v="1"/>
    <d v="1899-12-30T00:00:00"/>
    <d v="1899-12-30T00:15:00"/>
    <x v="1"/>
    <x v="0"/>
    <s v="4-13"/>
    <d v="1899-12-30T00:00:00"/>
    <n v="0"/>
    <n v="1"/>
    <x v="0"/>
  </r>
  <r>
    <s v="S26320"/>
    <m/>
    <x v="1"/>
    <s v="ENGRASE GENERAL"/>
    <x v="0"/>
    <d v="1899-12-30T08:15:00"/>
    <d v="1899-12-30T08:30:00"/>
    <d v="2021-04-03T00:00:00"/>
    <x v="5"/>
    <m/>
    <m/>
    <m/>
    <m/>
    <x v="10"/>
    <s v="JOSE PABON"/>
    <x v="1"/>
    <x v="2"/>
    <x v="0"/>
    <x v="1"/>
    <n v="0"/>
    <n v="1"/>
    <d v="1899-12-30T00:15:00"/>
    <d v="1899-12-30T00:15:00"/>
    <n v="1"/>
    <d v="1899-12-30T00:00:00"/>
    <d v="1899-12-30T00:15:00"/>
    <x v="1"/>
    <x v="0"/>
    <s v="4-13"/>
    <d v="1899-12-30T00:00:00"/>
    <n v="0"/>
    <n v="1"/>
    <x v="0"/>
  </r>
  <r>
    <s v="TDL764"/>
    <m/>
    <x v="1"/>
    <s v="CAMBIO DE DESFOGUE DE MOTOR, CAMBIO DE RETENEDOR DE LA BOTELLA DE LA DIRECCION, REPARACION DE SILLA"/>
    <x v="0"/>
    <d v="1899-12-30T16:13:00"/>
    <d v="1899-12-30T12:30:00"/>
    <d v="2021-03-31T00:00:00"/>
    <x v="5"/>
    <m/>
    <m/>
    <m/>
    <m/>
    <x v="6"/>
    <s v="FABIAN CARREÑO"/>
    <x v="0"/>
    <x v="1"/>
    <x v="1"/>
    <x v="1"/>
    <n v="3"/>
    <n v="1"/>
    <d v="1899-12-30T21:47:17"/>
    <d v="1899-12-31T15:16:02"/>
    <n v="1"/>
    <d v="1899-12-30T00:00:00"/>
    <d v="1899-12-31T15:16:02"/>
    <x v="1"/>
    <x v="0"/>
    <s v="4-13"/>
    <d v="1899-12-30T00:00:00"/>
    <n v="0"/>
    <n v="1"/>
    <x v="0"/>
  </r>
  <r>
    <s v="TFR045"/>
    <m/>
    <x v="1"/>
    <s v="ENGRASE"/>
    <x v="0"/>
    <d v="1899-12-30T08:30:00"/>
    <d v="1899-12-30T08:45:00"/>
    <d v="2021-04-03T00:00:00"/>
    <x v="5"/>
    <m/>
    <m/>
    <m/>
    <m/>
    <x v="10"/>
    <s v="ROBERTO MENDOZA"/>
    <x v="2"/>
    <x v="2"/>
    <x v="0"/>
    <x v="1"/>
    <n v="0"/>
    <n v="1"/>
    <d v="1899-12-30T00:15:00"/>
    <d v="1899-12-30T00:15:00"/>
    <n v="1"/>
    <d v="1899-12-30T00:00:00"/>
    <d v="1899-12-30T00:15:00"/>
    <x v="1"/>
    <x v="0"/>
    <s v="4-13"/>
    <d v="1899-12-30T00:00:00"/>
    <n v="0"/>
    <n v="1"/>
    <x v="0"/>
  </r>
  <r>
    <s v="R41329"/>
    <m/>
    <x v="1"/>
    <s v="DESMONTE DE CAMPANAS PARA CAMBIO DE BANDAS, CAMBIO DE RETENEDORES  Y ORING TAPA GRASERA POSICION 5,6,9 Y 10, PENDIENTE POR LLANATS"/>
    <x v="0"/>
    <d v="1899-12-30T12:00:00"/>
    <m/>
    <d v="2021-04-03T00:00:00"/>
    <x v="6"/>
    <m/>
    <m/>
    <m/>
    <m/>
    <x v="23"/>
    <s v="FREDY CALDERON"/>
    <x v="1"/>
    <x v="2"/>
    <x v="1"/>
    <x v="1"/>
    <n v="-44289"/>
    <n v="0"/>
    <d v="1899-12-30T00:00:00"/>
    <d v="1899-12-30T00:00:00"/>
    <n v="1"/>
    <d v="1899-12-30T00:00:00"/>
    <d v="1899-12-30T00:00:00"/>
    <x v="3"/>
    <x v="3"/>
    <s v="1-52"/>
    <d v="1899-12-30T00:00:00"/>
    <n v="0"/>
    <n v="1"/>
    <x v="0"/>
  </r>
  <r>
    <s v="TDL766"/>
    <m/>
    <x v="1"/>
    <s v="CAMBIO DE PALANCA DIRECCIONAL,  DESMONTE DE FLAUTAS PARA MANTENIMIENTO A LOS BALANCINES DEL FRENO DE MOTOR, CALIBRACION DE MOTOR, CAMBIO DE ARNES DE FRENO DE MOTOR, CAMBIO DE TORNILLO DE VIGA"/>
    <x v="0"/>
    <d v="1899-12-30T09:41:00"/>
    <d v="1899-12-30T18:30:00"/>
    <d v="2021-04-03T00:00:00"/>
    <x v="3"/>
    <m/>
    <m/>
    <m/>
    <m/>
    <x v="15"/>
    <s v="ALEXANDER MEJIA"/>
    <x v="0"/>
    <x v="1"/>
    <x v="1"/>
    <x v="1"/>
    <n v="2"/>
    <n v="1"/>
    <d v="1899-12-31T01:49:23"/>
    <d v="1899-12-31T13:48:31"/>
    <n v="0"/>
    <d v="1899-12-30T02:30:00"/>
    <d v="1899-12-31T16:18:31"/>
    <x v="1"/>
    <x v="1"/>
    <s v="4-14"/>
    <d v="1899-12-30T00:00:00"/>
    <n v="0"/>
    <n v="1"/>
    <x v="0"/>
  </r>
  <r>
    <s v="SJK640"/>
    <m/>
    <x v="1"/>
    <s v="CAMBIO DE BATERIAS"/>
    <x v="0"/>
    <d v="1899-12-30T09:00:00"/>
    <d v="1899-12-30T10:00:00"/>
    <d v="2021-04-03T00:00:00"/>
    <x v="5"/>
    <m/>
    <m/>
    <m/>
    <m/>
    <x v="12"/>
    <m/>
    <x v="0"/>
    <x v="4"/>
    <x v="2"/>
    <x v="2"/>
    <n v="0"/>
    <n v="1"/>
    <d v="1899-12-30T01:00:00"/>
    <d v="1899-12-30T01:00:00"/>
    <n v="1"/>
    <d v="1899-12-30T00:00:00"/>
    <d v="1899-12-30T01:00:00"/>
    <x v="1"/>
    <x v="0"/>
    <s v="4-13"/>
    <d v="1899-12-30T00:00:00"/>
    <n v="0"/>
    <n v="0"/>
    <x v="0"/>
  </r>
  <r>
    <s v="SJK632"/>
    <m/>
    <x v="1"/>
    <s v="COMPLETAR NIVEL DE ACEITE Y ENGRASE"/>
    <x v="0"/>
    <d v="1899-12-30T09:35:00"/>
    <d v="1899-12-30T10:20:00"/>
    <d v="2021-04-03T00:00:00"/>
    <x v="5"/>
    <m/>
    <m/>
    <m/>
    <m/>
    <x v="0"/>
    <s v="ARTURO"/>
    <x v="1"/>
    <x v="2"/>
    <x v="2"/>
    <x v="0"/>
    <n v="0"/>
    <n v="1"/>
    <d v="1899-12-30T00:45:00"/>
    <d v="1899-12-30T00:45:00"/>
    <n v="1"/>
    <d v="1899-12-30T00:00:00"/>
    <d v="1899-12-30T00:45:00"/>
    <x v="1"/>
    <x v="0"/>
    <s v="4-13"/>
    <d v="1899-12-30T00:00:00"/>
    <n v="0"/>
    <n v="0"/>
    <x v="0"/>
  </r>
  <r>
    <s v="TFU055"/>
    <m/>
    <x v="1"/>
    <s v="SE DESMONTO ALTERNADOR POR FALLA Y SE REPARO, CAMBIO DE COMANDO DE DIRECCIONALES, CAMBIO DE RETENEDORES DE LA BOTELLA DE LA DIRECCION, COMPLETAR NIVEL DE HIDRAULICO, ARREGLO DE RACOR EN VASOD E LA BOTELLA DE LA DIRECCION, CAMBIO DE BANDAS POSICION 5 Y 6, REPARACION DE BOTONES DEL MAXIFRAX"/>
    <x v="0"/>
    <d v="1899-12-30T08:40:00"/>
    <d v="1899-12-30T15:00:00"/>
    <d v="2021-04-03T00:00:00"/>
    <x v="7"/>
    <m/>
    <m/>
    <m/>
    <m/>
    <x v="24"/>
    <m/>
    <x v="0"/>
    <x v="2"/>
    <x v="1"/>
    <x v="1"/>
    <n v="4"/>
    <n v="1"/>
    <d v="1899-12-31T16:20:12"/>
    <d v="1900-01-01T15:18:33"/>
    <n v="1"/>
    <d v="1899-12-30T00:00:00"/>
    <d v="1900-01-01T15:18:33"/>
    <x v="1"/>
    <x v="1"/>
    <s v="4-14"/>
    <d v="1899-12-30T00:00:00"/>
    <n v="0"/>
    <n v="1"/>
    <x v="0"/>
  </r>
  <r>
    <s v="TFU065"/>
    <m/>
    <x v="1"/>
    <s v="CAMBIO DE FILTRO DE TRAMPA, TUERCA Y VASO TRAMPA, SE CONECTO MANGUERA QUE HABIA SIDO QUITADA, CAMBIO DE ABRAZADERA"/>
    <x v="0"/>
    <d v="1899-12-30T11:00:00"/>
    <d v="1899-12-30T13:00:00"/>
    <d v="2021-04-03T00:00:00"/>
    <x v="5"/>
    <m/>
    <m/>
    <m/>
    <m/>
    <x v="25"/>
    <s v="RUBEN GUZMAN"/>
    <x v="0"/>
    <x v="1"/>
    <x v="2"/>
    <x v="1"/>
    <n v="0"/>
    <n v="1"/>
    <d v="1899-12-30T02:00:00"/>
    <d v="1899-12-30T02:00:00"/>
    <n v="1"/>
    <d v="1899-12-30T00:00:00"/>
    <d v="1899-12-30T02:00:00"/>
    <x v="1"/>
    <x v="0"/>
    <s v="4-13"/>
    <d v="1899-12-30T00:00:00"/>
    <n v="0"/>
    <n v="0"/>
    <x v="0"/>
  </r>
  <r>
    <s v="TFU065"/>
    <m/>
    <x v="1"/>
    <s v="VARADO POR MEDIA CAJA EN AGUACHICA, SE DESMONTO MEDIA CAJA DE LA TFU072 PARA REPARAR"/>
    <x v="0"/>
    <d v="1899-12-30T04:30:00"/>
    <d v="1899-12-30T05:30:00"/>
    <d v="2021-04-05T00:00:00"/>
    <x v="3"/>
    <m/>
    <m/>
    <m/>
    <m/>
    <x v="17"/>
    <s v="RUBEN GUZMAN"/>
    <x v="0"/>
    <x v="1"/>
    <x v="1"/>
    <x v="1"/>
    <n v="0"/>
    <n v="1"/>
    <d v="1899-12-30T01:00:00"/>
    <d v="1899-12-30T01:00:00"/>
    <n v="1"/>
    <d v="1899-12-30T00:00:00"/>
    <d v="1899-12-30T01:00:00"/>
    <x v="1"/>
    <x v="1"/>
    <s v="4-14"/>
    <d v="1899-12-30T00:00:00"/>
    <n v="0"/>
    <n v="1"/>
    <x v="0"/>
  </r>
  <r>
    <s v="TFU075"/>
    <m/>
    <x v="1"/>
    <s v="CAMBIO DE SOPORTE DE AMORTIGUADOR PARTIDO, REPARACION ELECTRICA"/>
    <x v="0"/>
    <d v="1899-12-30T08:00:00"/>
    <d v="1899-12-30T10:00:00"/>
    <d v="2021-04-05T00:00:00"/>
    <x v="3"/>
    <m/>
    <m/>
    <m/>
    <m/>
    <x v="17"/>
    <s v="SERGIO MEJIA"/>
    <x v="0"/>
    <x v="2"/>
    <x v="0"/>
    <x v="3"/>
    <n v="0"/>
    <n v="1"/>
    <d v="1899-12-30T02:00:00"/>
    <d v="1899-12-30T02:00:00"/>
    <n v="1"/>
    <d v="1899-12-30T00:00:00"/>
    <d v="1899-12-30T02:00:00"/>
    <x v="1"/>
    <x v="1"/>
    <s v="4-14"/>
    <d v="1899-12-30T00:00:00"/>
    <n v="0"/>
    <n v="1"/>
    <x v="0"/>
  </r>
  <r>
    <s v="TFU074"/>
    <m/>
    <x v="1"/>
    <s v="CAMBIO DE FILTRO SECADOR Y MANTENIMIENTO A SECADOR DE AIRE"/>
    <x v="0"/>
    <d v="1899-12-30T14:00:00"/>
    <d v="1899-12-30T17:00:00"/>
    <d v="2021-04-05T00:00:00"/>
    <x v="3"/>
    <m/>
    <m/>
    <m/>
    <m/>
    <x v="1"/>
    <s v="JESUS MORA"/>
    <x v="1"/>
    <x v="6"/>
    <x v="1"/>
    <x v="1"/>
    <n v="0"/>
    <n v="1"/>
    <d v="1899-12-30T03:00:00"/>
    <d v="1899-12-30T03:00:00"/>
    <n v="0"/>
    <d v="1899-12-30T04:00:00"/>
    <d v="1899-12-30T07:00:00"/>
    <x v="1"/>
    <x v="1"/>
    <s v="4-14"/>
    <d v="1899-12-30T00:00:00"/>
    <n v="0"/>
    <n v="1"/>
    <x v="0"/>
  </r>
  <r>
    <s v="TFR045"/>
    <m/>
    <x v="1"/>
    <s v="DESMONTE Y MONTE DE MUELLE PARA CAMBIO DE BUJE ENROSCABLE  Y CAMBIO DE GEMELAS LADO IZQUIERDO"/>
    <x v="0"/>
    <d v="1899-12-30T08:40:00"/>
    <d v="1899-12-30T16:45:00"/>
    <d v="2021-04-05T00:00:00"/>
    <x v="3"/>
    <m/>
    <m/>
    <m/>
    <m/>
    <x v="25"/>
    <s v="ROBERTO MENDOZA"/>
    <x v="0"/>
    <x v="2"/>
    <x v="0"/>
    <x v="1"/>
    <n v="0"/>
    <n v="1"/>
    <d v="1899-12-30T06:05:29"/>
    <d v="1899-12-30T07:05:00"/>
    <n v="0"/>
    <d v="1899-12-30T04:15:00"/>
    <d v="1899-12-30T11:20:00"/>
    <x v="1"/>
    <x v="1"/>
    <s v="4-14"/>
    <d v="1899-12-30T00:00:00"/>
    <n v="0"/>
    <n v="1"/>
    <x v="0"/>
  </r>
  <r>
    <s v="TFR851"/>
    <m/>
    <x v="1"/>
    <s v="CAMBIO DE ACEITE Y FILTRACION DE MOTOR, CAMBIO DE FILTRO DE AIRE Y DE FILTRO DE AGUA"/>
    <x v="0"/>
    <d v="1899-12-30T09:43:00"/>
    <d v="1899-12-30T17:13:00"/>
    <d v="2021-04-05T00:00:00"/>
    <x v="3"/>
    <m/>
    <m/>
    <m/>
    <m/>
    <x v="0"/>
    <s v="ROBINSON TORREGROSA"/>
    <x v="1"/>
    <x v="2"/>
    <x v="1"/>
    <x v="1"/>
    <n v="0"/>
    <n v="1"/>
    <d v="1899-12-30T05:30:29"/>
    <d v="1899-12-30T06:30:00"/>
    <n v="0"/>
    <d v="1899-12-30T03:47:00"/>
    <d v="1899-12-30T10:17:00"/>
    <x v="1"/>
    <x v="1"/>
    <s v="4-14"/>
    <d v="1899-12-30T00:00:00"/>
    <n v="0"/>
    <n v="1"/>
    <x v="0"/>
  </r>
  <r>
    <s v="S26290"/>
    <m/>
    <x v="1"/>
    <s v="CAMBIO DE DOS DIAFRAGMA T30 EN CAMARAS T30 POR FUGAS DE AIRE"/>
    <x v="0"/>
    <d v="1899-12-30T15:00:00"/>
    <d v="1899-12-30T15:30:00"/>
    <d v="2021-04-05T00:00:00"/>
    <x v="3"/>
    <m/>
    <m/>
    <m/>
    <m/>
    <x v="6"/>
    <s v="JESUS MORA"/>
    <x v="0"/>
    <x v="6"/>
    <x v="1"/>
    <x v="1"/>
    <n v="0"/>
    <n v="1"/>
    <d v="1899-12-30T00:30:00"/>
    <d v="1899-12-30T00:30:00"/>
    <n v="1"/>
    <d v="1899-12-30T00:00:00"/>
    <d v="1899-12-30T00:30:00"/>
    <x v="1"/>
    <x v="1"/>
    <s v="4-14"/>
    <d v="1899-12-30T00:00:00"/>
    <n v="0"/>
    <n v="1"/>
    <x v="0"/>
  </r>
  <r>
    <s v="TFU065"/>
    <m/>
    <x v="1"/>
    <s v="REPARACION DE MEDIA CAJA CAMBIO DE PIÑONES  Y SE ENVIA PARA VEHICULO TFU065 VARADO EN AGUACHICA"/>
    <x v="0"/>
    <d v="1899-12-30T07:30:00"/>
    <d v="1899-12-30T14:40:00"/>
    <d v="2021-04-06T00:00:00"/>
    <x v="7"/>
    <m/>
    <m/>
    <m/>
    <m/>
    <x v="26"/>
    <s v="RUBEN GUZMAN"/>
    <x v="0"/>
    <x v="9"/>
    <x v="1"/>
    <x v="1"/>
    <n v="1"/>
    <n v="1"/>
    <d v="1899-12-30T13:40:58"/>
    <d v="1899-12-30T19:10:58"/>
    <n v="1"/>
    <d v="1899-12-30T00:00:00"/>
    <d v="1899-12-30T19:10:58"/>
    <x v="1"/>
    <x v="1"/>
    <s v="4-14"/>
    <d v="1899-12-30T00:00:00"/>
    <n v="0"/>
    <n v="1"/>
    <x v="0"/>
  </r>
  <r>
    <s v="TFU074"/>
    <m/>
    <x v="1"/>
    <s v="POLISHADA DE VEHICULO"/>
    <x v="0"/>
    <d v="1899-12-30T07:40:00"/>
    <d v="1899-12-30T15:38:00"/>
    <d v="2021-04-06T00:00:00"/>
    <x v="8"/>
    <m/>
    <m/>
    <m/>
    <m/>
    <x v="27"/>
    <s v="JESUS MORA"/>
    <x v="1"/>
    <x v="7"/>
    <x v="0"/>
    <x v="1"/>
    <n v="0"/>
    <n v="1"/>
    <d v="1899-12-30T05:58:29"/>
    <d v="1899-12-30T06:58:00"/>
    <n v="1"/>
    <d v="1899-12-30T00:00:00"/>
    <d v="1899-12-30T06:58:00"/>
    <x v="1"/>
    <x v="1"/>
    <s v="4-14"/>
    <d v="1899-12-30T00:00:00"/>
    <n v="0"/>
    <n v="1"/>
    <x v="0"/>
  </r>
  <r>
    <s v="SWK335"/>
    <m/>
    <x v="1"/>
    <s v="POSTURA DE GUARDABARROS MEDIA LUNA DE SEGUNDA"/>
    <x v="0"/>
    <d v="1899-12-30T07:30:00"/>
    <d v="1899-12-30T07:40:00"/>
    <d v="2021-04-06T00:00:00"/>
    <x v="8"/>
    <m/>
    <m/>
    <m/>
    <m/>
    <x v="28"/>
    <s v="LEONARDO ORDOÑEZ"/>
    <x v="0"/>
    <x v="7"/>
    <x v="0"/>
    <x v="3"/>
    <n v="0"/>
    <n v="1"/>
    <d v="1899-12-30T00:10:00"/>
    <d v="1899-12-30T00:10:00"/>
    <n v="1"/>
    <d v="1899-12-30T00:00:00"/>
    <d v="1899-12-30T00:10:00"/>
    <x v="1"/>
    <x v="1"/>
    <s v="4-14"/>
    <d v="1899-12-30T00:00:00"/>
    <n v="0"/>
    <n v="1"/>
    <x v="0"/>
  </r>
  <r>
    <s v="R84457"/>
    <m/>
    <x v="1"/>
    <s v="CAMBIO DE CONECTOR 7 VIAS HEMBRA, ARREGLO DE LUCES REPARACION INSTALACION DE 1/2"/>
    <x v="0"/>
    <d v="1899-12-30T07:50:00"/>
    <d v="1899-12-30T09:30:00"/>
    <d v="2021-04-06T00:00:00"/>
    <x v="8"/>
    <m/>
    <m/>
    <m/>
    <m/>
    <x v="12"/>
    <m/>
    <x v="0"/>
    <x v="4"/>
    <x v="0"/>
    <x v="1"/>
    <n v="0"/>
    <n v="1"/>
    <d v="1899-12-30T01:40:00"/>
    <d v="1899-12-30T01:40:00"/>
    <n v="1"/>
    <d v="1899-12-30T00:00:00"/>
    <d v="1899-12-30T01:40:00"/>
    <x v="1"/>
    <x v="1"/>
    <s v="4-14"/>
    <d v="1899-12-30T00:00:00"/>
    <n v="0"/>
    <n v="1"/>
    <x v="0"/>
  </r>
  <r>
    <s v="SJK631"/>
    <m/>
    <x v="1"/>
    <s v="ENGRASE Y GRADUACION DE FRENOS, SE COMPLETO NIVEL DE ACEITE, CAMBIO DE COJIN"/>
    <x v="0"/>
    <d v="1899-12-30T09:00:00"/>
    <d v="1899-12-30T09:45:00"/>
    <d v="2021-04-06T00:00:00"/>
    <x v="8"/>
    <m/>
    <m/>
    <m/>
    <m/>
    <x v="29"/>
    <s v="CARLOS ARRIETA"/>
    <x v="1"/>
    <x v="2"/>
    <x v="0"/>
    <x v="0"/>
    <n v="0"/>
    <n v="1"/>
    <d v="1899-12-30T00:45:00"/>
    <d v="1899-12-30T00:45:00"/>
    <n v="1"/>
    <d v="1899-12-30T00:00:00"/>
    <d v="1899-12-30T00:45:00"/>
    <x v="1"/>
    <x v="1"/>
    <s v="4-14"/>
    <d v="1899-12-30T00:00:00"/>
    <n v="0"/>
    <n v="1"/>
    <x v="0"/>
  </r>
  <r>
    <s v="SJK693"/>
    <m/>
    <x v="1"/>
    <s v="REPARACION CABLE 7 VIAS, LUCES MEDIAS Y LUZ DIRECCIONAL IZQUIERDA"/>
    <x v="0"/>
    <d v="1899-12-30T09:30:00"/>
    <d v="1899-12-30T11:45:00"/>
    <d v="2021-04-06T00:00:00"/>
    <x v="8"/>
    <m/>
    <m/>
    <m/>
    <m/>
    <x v="12"/>
    <s v="OSCAR RODRIGUEZ"/>
    <x v="0"/>
    <x v="4"/>
    <x v="0"/>
    <x v="3"/>
    <n v="0"/>
    <n v="1"/>
    <d v="1899-12-30T02:15:00"/>
    <d v="1899-12-30T02:15:00"/>
    <n v="1"/>
    <d v="1899-12-30T00:00:00"/>
    <d v="1899-12-30T02:15:00"/>
    <x v="1"/>
    <x v="1"/>
    <s v="4-14"/>
    <d v="1899-12-30T00:00:00"/>
    <n v="0"/>
    <n v="1"/>
    <x v="0"/>
  </r>
  <r>
    <s v="R53822"/>
    <m/>
    <x v="1"/>
    <s v="CAMBIO DE STOP Y LUCES TRASERAS"/>
    <x v="0"/>
    <d v="1899-12-30T09:30:00"/>
    <d v="1899-12-30T11:45:00"/>
    <d v="2021-04-06T00:00:00"/>
    <x v="8"/>
    <m/>
    <m/>
    <m/>
    <m/>
    <x v="12"/>
    <s v="EDWIN NARANJO"/>
    <x v="0"/>
    <x v="4"/>
    <x v="0"/>
    <x v="3"/>
    <n v="0"/>
    <n v="1"/>
    <d v="1899-12-30T02:15:00"/>
    <d v="1899-12-30T02:15:00"/>
    <n v="1"/>
    <d v="1899-12-30T00:00:00"/>
    <d v="1899-12-30T02:15:00"/>
    <x v="1"/>
    <x v="1"/>
    <s v="4-14"/>
    <d v="1899-12-30T00:00:00"/>
    <n v="0"/>
    <n v="1"/>
    <x v="0"/>
  </r>
  <r>
    <s v="R51587"/>
    <m/>
    <x v="1"/>
    <s v="CAMBIO DE BOMBONA LEVANTA EJE"/>
    <x v="0"/>
    <d v="1899-12-30T08:30:00"/>
    <d v="1899-12-30T11:05:00"/>
    <d v="2021-04-06T00:00:00"/>
    <x v="8"/>
    <m/>
    <m/>
    <m/>
    <m/>
    <x v="6"/>
    <s v="LEONARDO ORDOÑEZ"/>
    <x v="0"/>
    <x v="6"/>
    <x v="0"/>
    <x v="3"/>
    <n v="0"/>
    <n v="1"/>
    <d v="1899-12-30T02:35:00"/>
    <d v="1899-12-30T02:35:00"/>
    <n v="1"/>
    <d v="1899-12-30T00:00:00"/>
    <d v="1899-12-30T02:35:00"/>
    <x v="1"/>
    <x v="1"/>
    <s v="4-14"/>
    <d v="1899-12-30T00:00:00"/>
    <n v="0"/>
    <n v="1"/>
    <x v="0"/>
  </r>
  <r>
    <s v="TFR853"/>
    <m/>
    <x v="1"/>
    <s v="MANTENIMIENTO A SECADOR, CAMBIO DE VALVULA PURGA Y FILTRO"/>
    <x v="0"/>
    <d v="1899-12-30T09:47:00"/>
    <d v="1899-12-30T14:00:00"/>
    <d v="2021-04-06T00:00:00"/>
    <x v="8"/>
    <m/>
    <m/>
    <m/>
    <m/>
    <x v="1"/>
    <m/>
    <x v="0"/>
    <x v="6"/>
    <x v="1"/>
    <x v="5"/>
    <n v="0"/>
    <n v="1"/>
    <d v="1899-12-30T04:13:00"/>
    <d v="1899-12-30T04:13:00"/>
    <s v=""/>
    <d v="1899-12-30T07:00:00"/>
    <d v="1899-12-30T11:13:00"/>
    <x v="1"/>
    <x v="1"/>
    <s v="4-14"/>
    <d v="1899-12-30T00:00:00"/>
    <n v="0"/>
    <n v="1"/>
    <x v="0"/>
  </r>
  <r>
    <s v="TFQ989"/>
    <m/>
    <x v="1"/>
    <s v="CAMBIO DE FILTRO DE AGUA"/>
    <x v="0"/>
    <d v="1899-12-30T10:35:00"/>
    <d v="1899-12-30T11:00:00"/>
    <d v="2021-04-06T00:00:00"/>
    <x v="8"/>
    <m/>
    <m/>
    <m/>
    <m/>
    <x v="17"/>
    <s v="DIDIER GOMEZ"/>
    <x v="0"/>
    <x v="2"/>
    <x v="0"/>
    <x v="1"/>
    <n v="0"/>
    <n v="1"/>
    <d v="1899-12-30T00:25:00"/>
    <d v="1899-12-30T00:25:00"/>
    <n v="1"/>
    <d v="1899-12-30T00:00:00"/>
    <d v="1899-12-30T00:25:00"/>
    <x v="1"/>
    <x v="1"/>
    <s v="4-14"/>
    <d v="1899-12-30T00:00:00"/>
    <n v="0"/>
    <n v="1"/>
    <x v="0"/>
  </r>
  <r>
    <s v="R60300"/>
    <m/>
    <x v="1"/>
    <s v="CAMBIO DE RETENEDOR POSICION 3 Y 4"/>
    <x v="0"/>
    <d v="1899-12-30T10:55:00"/>
    <d v="1899-12-30T11:30:00"/>
    <d v="2021-04-06T00:00:00"/>
    <x v="8"/>
    <m/>
    <m/>
    <m/>
    <m/>
    <x v="0"/>
    <s v="NEIDER IBARRA"/>
    <x v="0"/>
    <x v="2"/>
    <x v="1"/>
    <x v="3"/>
    <n v="0"/>
    <n v="1"/>
    <d v="1899-12-30T00:35:00"/>
    <d v="1899-12-30T00:35:00"/>
    <n v="1"/>
    <d v="1899-12-30T00:00:00"/>
    <d v="1899-12-30T00:35:00"/>
    <x v="1"/>
    <x v="1"/>
    <s v="4-14"/>
    <d v="1899-12-30T00:00:00"/>
    <n v="0"/>
    <n v="1"/>
    <x v="0"/>
  </r>
  <r>
    <s v="TFR852"/>
    <m/>
    <x v="1"/>
    <s v="ENGRASE"/>
    <x v="0"/>
    <d v="1899-12-30T14:35:00"/>
    <d v="1899-12-30T14:45:00"/>
    <d v="2021-04-06T00:00:00"/>
    <x v="8"/>
    <m/>
    <m/>
    <m/>
    <m/>
    <x v="23"/>
    <s v="LUIS OROZCO"/>
    <x v="1"/>
    <x v="2"/>
    <x v="0"/>
    <x v="5"/>
    <n v="0"/>
    <n v="1"/>
    <d v="1899-12-30T00:10:00"/>
    <d v="1899-12-30T00:10:00"/>
    <s v=""/>
    <d v="1899-12-30T06:15:00"/>
    <d v="1899-12-30T06:25:00"/>
    <x v="1"/>
    <x v="1"/>
    <s v="4-14"/>
    <d v="1899-12-30T00:00:00"/>
    <n v="0"/>
    <n v="1"/>
    <x v="0"/>
  </r>
  <r>
    <s v="R46484"/>
    <m/>
    <x v="1"/>
    <s v="ENGRASE"/>
    <x v="0"/>
    <d v="1899-12-30T14:45:00"/>
    <d v="1899-12-30T15:00:00"/>
    <d v="2021-04-06T00:00:00"/>
    <x v="8"/>
    <m/>
    <m/>
    <m/>
    <m/>
    <x v="23"/>
    <s v="LUIS OROZCO"/>
    <x v="1"/>
    <x v="2"/>
    <x v="0"/>
    <x v="5"/>
    <n v="0"/>
    <n v="1"/>
    <d v="1899-12-30T00:15:00"/>
    <d v="1899-12-30T00:15:00"/>
    <s v=""/>
    <d v="1899-12-30T06:00:00"/>
    <d v="1899-12-30T06:15:00"/>
    <x v="1"/>
    <x v="1"/>
    <s v="4-14"/>
    <d v="1899-12-30T00:00:00"/>
    <n v="0"/>
    <n v="1"/>
    <x v="0"/>
  </r>
  <r>
    <s v="TFQ009"/>
    <m/>
    <x v="1"/>
    <s v="CAMBIO DE BOLSA DE AIRE POSICION 3 Y 4"/>
    <x v="0"/>
    <d v="1899-12-30T17:00:00"/>
    <d v="1899-12-30T17:30:00"/>
    <d v="2021-04-06T00:00:00"/>
    <x v="8"/>
    <m/>
    <m/>
    <m/>
    <m/>
    <x v="6"/>
    <s v="JAIRO GALLARDO"/>
    <x v="0"/>
    <x v="6"/>
    <x v="0"/>
    <x v="2"/>
    <n v="0"/>
    <n v="1"/>
    <d v="1899-12-30T00:30:00"/>
    <d v="1899-12-30T00:30:00"/>
    <n v="0"/>
    <d v="1899-12-30T03:30:00"/>
    <d v="1899-12-30T04:00:00"/>
    <x v="1"/>
    <x v="1"/>
    <s v="4-14"/>
    <d v="1899-12-30T00:00:00"/>
    <n v="0"/>
    <n v="1"/>
    <x v="0"/>
  </r>
  <r>
    <s v="S20490"/>
    <m/>
    <x v="1"/>
    <s v="MANTENIMIENTO A VALVULA CHILLONA PARA CAMBIO DE DIAFRAGMA POR FUGAS DE AIRE, INSTALACION DE GUARDABARRO Y AJUSTE DE CAPO"/>
    <x v="0"/>
    <d v="1899-12-30T14:30:00"/>
    <d v="1899-12-30T15:30:00"/>
    <d v="2021-04-06T00:00:00"/>
    <x v="8"/>
    <m/>
    <m/>
    <m/>
    <m/>
    <x v="6"/>
    <s v="MARTIN ABELLO"/>
    <x v="0"/>
    <x v="6"/>
    <x v="1"/>
    <x v="3"/>
    <n v="0"/>
    <n v="1"/>
    <d v="1899-12-30T01:00:00"/>
    <d v="1899-12-30T01:00:00"/>
    <n v="0"/>
    <d v="1899-12-30T05:30:00"/>
    <d v="1899-12-30T06:30:00"/>
    <x v="1"/>
    <x v="1"/>
    <s v="4-14"/>
    <d v="1899-12-30T00:00:00"/>
    <n v="0"/>
    <n v="1"/>
    <x v="0"/>
  </r>
  <r>
    <s v="TFU066"/>
    <m/>
    <x v="1"/>
    <s v="CALIBRACION DE MOTOR Y MANTENIMIENTO A ACTUADORES"/>
    <x v="0"/>
    <d v="1899-12-30T10:00:00"/>
    <d v="1899-12-30T17:00:00"/>
    <d v="2021-04-06T00:00:00"/>
    <x v="7"/>
    <m/>
    <m/>
    <m/>
    <m/>
    <x v="15"/>
    <s v="MIGUEL APREZA"/>
    <x v="1"/>
    <x v="2"/>
    <x v="1"/>
    <x v="1"/>
    <n v="1"/>
    <n v="1"/>
    <d v="1899-12-30T13:30:58"/>
    <d v="1899-12-30T19:00:58"/>
    <n v="0"/>
    <d v="1899-12-30T04:00:00"/>
    <d v="1899-12-30T23:00:58"/>
    <x v="1"/>
    <x v="1"/>
    <s v="4-14"/>
    <d v="1899-12-30T00:00:00"/>
    <n v="0"/>
    <n v="1"/>
    <x v="0"/>
  </r>
  <r>
    <s v="TFU077"/>
    <m/>
    <x v="1"/>
    <s v="DESMONTE DE MEDIA CAJA Y LAVADO DE PIEZAS, CAMBIO DE SINCRONIZADOR, RESORTES Y PIÑA DE LA PARTE DE ABAJO"/>
    <x v="0"/>
    <d v="1899-12-30T17:00:00"/>
    <d v="1899-12-30T14:30:00"/>
    <d v="2021-04-06T00:00:00"/>
    <x v="9"/>
    <m/>
    <m/>
    <m/>
    <m/>
    <x v="17"/>
    <s v="JOSE DOMINGUEZ"/>
    <x v="1"/>
    <x v="9"/>
    <x v="1"/>
    <x v="1"/>
    <n v="3"/>
    <n v="1"/>
    <d v="1899-12-30T23:00:17"/>
    <d v="1899-12-31T16:29:02"/>
    <n v="1"/>
    <d v="1899-12-30T00:00:00"/>
    <d v="1899-12-31T16:29:02"/>
    <x v="1"/>
    <x v="1"/>
    <s v="4-14"/>
    <d v="1899-12-30T00:00:00"/>
    <n v="0"/>
    <n v="1"/>
    <x v="0"/>
  </r>
  <r>
    <s v="TFQ934"/>
    <m/>
    <x v="1"/>
    <s v="CAMBIO DE MANGUERA DE PRESION DE FRENO DELANTERA LADO IZQUIERDO, Y BAJAR Y REPARAR CAMARA DE SEGURIDAD PARA CAMBIO DE DIAFRAGMA T30, POSICION 5,6"/>
    <x v="0"/>
    <d v="1899-12-30T14:30:00"/>
    <d v="1899-12-30T15:53:00"/>
    <d v="2021-04-06T00:00:00"/>
    <x v="7"/>
    <m/>
    <m/>
    <m/>
    <m/>
    <x v="1"/>
    <s v="JUAN VIVANCO"/>
    <x v="0"/>
    <x v="6"/>
    <x v="0"/>
    <x v="1"/>
    <n v="1"/>
    <n v="1"/>
    <d v="1899-12-30T07:53:58"/>
    <d v="1899-12-30T13:23:58"/>
    <n v="1"/>
    <d v="1899-12-30T00:00:00"/>
    <d v="1899-12-30T13:23:58"/>
    <x v="1"/>
    <x v="1"/>
    <s v="4-14"/>
    <d v="1899-12-30T00:00:00"/>
    <n v="0"/>
    <n v="1"/>
    <x v="0"/>
  </r>
  <r>
    <s v="TFU069"/>
    <m/>
    <x v="1"/>
    <s v="CAMBIO DE AMORTIGUADORES, DESMONTE DE ESTRUCTURA DE SUSPENSION DE CABINA PARA CAMBIO DE BUJES Y TORNILLOS DE BARRA ESTABILIZADORA DE LA  MISMA"/>
    <x v="0"/>
    <d v="1899-12-30T09:00:00"/>
    <d v="1899-12-30T12:15:00"/>
    <d v="2021-04-07T00:00:00"/>
    <x v="7"/>
    <m/>
    <m/>
    <m/>
    <m/>
    <x v="1"/>
    <s v="EFRAIN VARGAS"/>
    <x v="0"/>
    <x v="2"/>
    <x v="0"/>
    <x v="1"/>
    <n v="0"/>
    <n v="1"/>
    <d v="1899-12-30T03:15:00"/>
    <d v="1899-12-30T03:15:00"/>
    <n v="1"/>
    <d v="1899-12-30T00:00:00"/>
    <d v="1899-12-30T03:15:00"/>
    <x v="1"/>
    <x v="1"/>
    <s v="4-14"/>
    <d v="1899-12-30T00:00:00"/>
    <n v="0"/>
    <n v="1"/>
    <x v="0"/>
  </r>
  <r>
    <s v="WHO644"/>
    <m/>
    <x v="1"/>
    <s v="CAMBIO DE EMPAQUETADURA WABCO POR MANTENIMIENTO A VALVULA RELAY, CAMBIO DE GUARDAPOLVO PALANCA DE CAMBIOS"/>
    <x v="0"/>
    <d v="1899-12-30T09:00:00"/>
    <d v="1899-12-30T11:00:00"/>
    <d v="2021-04-07T00:00:00"/>
    <x v="7"/>
    <m/>
    <m/>
    <m/>
    <m/>
    <x v="6"/>
    <s v="DUVIAN ARTEAGA"/>
    <x v="1"/>
    <x v="6"/>
    <x v="1"/>
    <x v="3"/>
    <n v="0"/>
    <n v="1"/>
    <d v="1899-12-30T02:00:00"/>
    <d v="1899-12-30T02:00:00"/>
    <n v="1"/>
    <d v="1899-12-30T00:00:00"/>
    <d v="1899-12-30T02:00:00"/>
    <x v="1"/>
    <x v="1"/>
    <s v="4-14"/>
    <d v="1899-12-30T00:00:00"/>
    <n v="0"/>
    <n v="1"/>
    <x v="0"/>
  </r>
  <r>
    <s v="TLN040"/>
    <m/>
    <x v="1"/>
    <s v="CAMBIO DE AMORTIGUADOR DE SILLA Y BOMBONA DE SILLA, CAMBIO DE RETENEDOR Y EMPAQUE EJE 8 HUECOS POSICION 9 Y 10, INSPECCION DE TYERMINALES DE DIRECCION Y ESPLINDER, AJUSTE DE AMORTIGUADOR DELANTERO DERECHO"/>
    <x v="0"/>
    <d v="1899-12-30T11:05:00"/>
    <d v="1899-12-30T17:00:00"/>
    <d v="2021-04-07T00:00:00"/>
    <x v="7"/>
    <m/>
    <m/>
    <m/>
    <m/>
    <x v="30"/>
    <s v="LUIS FREYLE_x000a_"/>
    <x v="0"/>
    <x v="10"/>
    <x v="3"/>
    <x v="1"/>
    <n v="0"/>
    <n v="1"/>
    <d v="1899-12-30T03:55:29"/>
    <d v="1899-12-30T04:55:00"/>
    <n v="0"/>
    <d v="1899-12-30T04:00:00"/>
    <d v="1899-12-30T08:55:00"/>
    <x v="1"/>
    <x v="1"/>
    <s v="4-14"/>
    <d v="1899-12-30T00:00:00"/>
    <n v="0"/>
    <n v="1"/>
    <x v="0"/>
  </r>
  <r>
    <s v="S67620"/>
    <m/>
    <x v="1"/>
    <s v="REPARACION DE LUCES MEDIAS"/>
    <x v="0"/>
    <d v="1899-12-30T08:25:00"/>
    <d v="1899-12-30T08:35:00"/>
    <d v="2021-04-07T00:00:00"/>
    <x v="7"/>
    <m/>
    <m/>
    <m/>
    <m/>
    <x v="12"/>
    <s v="SAMUEL DELGADO"/>
    <x v="0"/>
    <x v="4"/>
    <x v="0"/>
    <x v="0"/>
    <n v="0"/>
    <n v="1"/>
    <d v="1899-12-30T00:10:00"/>
    <d v="1899-12-30T00:10:00"/>
    <n v="1"/>
    <d v="1899-12-30T00:00:00"/>
    <d v="1899-12-30T00:10:00"/>
    <x v="1"/>
    <x v="1"/>
    <s v="4-14"/>
    <d v="1899-12-30T00:00:00"/>
    <n v="0"/>
    <n v="1"/>
    <x v="0"/>
  </r>
  <r>
    <s v="R60199"/>
    <m/>
    <x v="1"/>
    <s v="CAMBIO DE ORING TAPA EJE"/>
    <x v="0"/>
    <d v="1899-12-30T08:55:00"/>
    <d v="1899-12-30T09:10:00"/>
    <d v="2021-04-07T00:00:00"/>
    <x v="7"/>
    <m/>
    <m/>
    <m/>
    <m/>
    <x v="10"/>
    <s v="FABIO GUEVARA"/>
    <x v="0"/>
    <x v="2"/>
    <x v="1"/>
    <x v="3"/>
    <n v="0"/>
    <n v="1"/>
    <d v="1899-12-30T00:15:00"/>
    <d v="1899-12-30T00:15:00"/>
    <n v="1"/>
    <d v="1899-12-30T00:00:00"/>
    <d v="1899-12-30T00:15:00"/>
    <x v="1"/>
    <x v="1"/>
    <s v="4-14"/>
    <d v="1899-12-30T00:00:00"/>
    <n v="0"/>
    <n v="1"/>
    <x v="0"/>
  </r>
  <r>
    <s v="SJK634"/>
    <m/>
    <x v="1"/>
    <s v="PTE DESMONTAR CAJA PARA BAJAR PRENSA"/>
    <x v="0"/>
    <d v="1899-12-30T10:30:00"/>
    <d v="1899-12-30T12:00:00"/>
    <d v="2021-04-07T00:00:00"/>
    <x v="10"/>
    <m/>
    <m/>
    <m/>
    <m/>
    <x v="17"/>
    <s v="JONHY SORACA"/>
    <x v="0"/>
    <x v="9"/>
    <x v="1"/>
    <x v="0"/>
    <n v="1"/>
    <n v="1"/>
    <d v="1899-12-30T08:00:58"/>
    <d v="1899-12-30T13:30:58"/>
    <n v="1"/>
    <d v="1899-12-30T00:00:00"/>
    <d v="1899-12-30T13:30:58"/>
    <x v="1"/>
    <x v="1"/>
    <s v="4-14"/>
    <d v="1899-12-30T00:00:00"/>
    <n v="0"/>
    <n v="1"/>
    <x v="0"/>
  </r>
  <r>
    <s v="TDL765"/>
    <m/>
    <x v="1"/>
    <s v="REPARACION Y MANTENIMIENTO A BOTONES DE MAXIFRAX, CORRECCION FUGA DE AIRE EN TABLERO"/>
    <x v="0"/>
    <d v="1899-12-30T07:45:00"/>
    <d v="1899-12-30T10:00:00"/>
    <d v="2021-04-08T00:00:00"/>
    <x v="10"/>
    <m/>
    <m/>
    <m/>
    <m/>
    <x v="6"/>
    <s v="CARLOS RAMIREZ"/>
    <x v="0"/>
    <x v="6"/>
    <x v="1"/>
    <x v="1"/>
    <n v="0"/>
    <n v="1"/>
    <d v="1899-12-30T02:15:00"/>
    <d v="1899-12-30T02:15:00"/>
    <n v="1"/>
    <d v="1899-12-30T00:00:00"/>
    <d v="1899-12-30T02:15:00"/>
    <x v="1"/>
    <x v="1"/>
    <s v="4-14"/>
    <d v="1899-12-30T00:00:00"/>
    <n v="0"/>
    <n v="1"/>
    <x v="0"/>
  </r>
  <r>
    <s v="S26296"/>
    <m/>
    <x v="1"/>
    <s v="SOLDADURA A PISO"/>
    <x v="0"/>
    <d v="1899-12-30T07:45:00"/>
    <d v="1899-12-30T08:30:00"/>
    <d v="2021-04-08T00:00:00"/>
    <x v="10"/>
    <m/>
    <m/>
    <m/>
    <m/>
    <x v="7"/>
    <s v="CARLOS RAMIREZ"/>
    <x v="0"/>
    <x v="5"/>
    <x v="0"/>
    <x v="1"/>
    <n v="0"/>
    <n v="1"/>
    <d v="1899-12-30T00:45:00"/>
    <d v="1899-12-30T00:45:00"/>
    <n v="1"/>
    <d v="1899-12-30T00:00:00"/>
    <d v="1899-12-30T00:45:00"/>
    <x v="1"/>
    <x v="1"/>
    <s v="4-14"/>
    <d v="1899-12-30T00:00:00"/>
    <n v="0"/>
    <n v="1"/>
    <x v="0"/>
  </r>
  <r>
    <s v="SJK632"/>
    <m/>
    <x v="1"/>
    <s v="CAMBIO DE VENTILADOR POR PARTIDURA EN ASPA, SE DESMONTO MUELLE LADO DERECHO POR HOJA TERCERA PARTIDA Y CAMBIO DE GRAPA, REPARACION DE TUBO DE REFRIGERANTE Y POSTURA DE REFRIGERANTE"/>
    <x v="0"/>
    <d v="1899-12-30T10:00:00"/>
    <d v="1899-12-30T17:30:00"/>
    <d v="2021-04-08T00:00:00"/>
    <x v="10"/>
    <m/>
    <m/>
    <m/>
    <m/>
    <x v="31"/>
    <s v="JONHY SORACA"/>
    <x v="0"/>
    <x v="11"/>
    <x v="4"/>
    <x v="0"/>
    <n v="0"/>
    <n v="1"/>
    <d v="1899-12-30T05:30:29"/>
    <d v="1899-12-30T06:30:00"/>
    <n v="0"/>
    <d v="1899-12-30T03:30:00"/>
    <d v="1899-12-30T10:00:00"/>
    <x v="1"/>
    <x v="1"/>
    <s v="4-14"/>
    <d v="1899-12-30T00:00:00"/>
    <n v="0"/>
    <n v="1"/>
    <x v="0"/>
  </r>
  <r>
    <s v="TFU064"/>
    <m/>
    <x v="1"/>
    <s v="CAMBIO DE RETENEDOR DE LA BOTELLA DE LA DIRECCION, CAMBIO DE EMPAQUETADURA DE FUN CLUTCH"/>
    <x v="0"/>
    <d v="1899-12-30T11:40:00"/>
    <d v="1899-12-30T10:41:00"/>
    <d v="2021-04-08T00:00:00"/>
    <x v="11"/>
    <m/>
    <m/>
    <m/>
    <m/>
    <x v="6"/>
    <s v="FREDY ORTIZ"/>
    <x v="0"/>
    <x v="12"/>
    <x v="1"/>
    <x v="1"/>
    <n v="2"/>
    <n v="1"/>
    <d v="1899-12-30T16:01:23"/>
    <d v="1899-12-31T04:00:31"/>
    <n v="1"/>
    <d v="1899-12-30T00:00:00"/>
    <d v="1899-12-31T04:00:31"/>
    <x v="1"/>
    <x v="1"/>
    <s v="4-14"/>
    <d v="1899-12-30T00:00:00"/>
    <n v="0"/>
    <n v="1"/>
    <x v="0"/>
  </r>
  <r>
    <s v="TFU057"/>
    <m/>
    <x v="1"/>
    <s v="CAMBIO DE MAXTER, CAMBIO DE BATERIAS, MANTENIMIENTO A CAJA DE BATERIAS"/>
    <x v="0"/>
    <d v="1899-12-30T09:00:00"/>
    <d v="1899-12-30T15:00:00"/>
    <d v="2021-04-08T00:00:00"/>
    <x v="12"/>
    <m/>
    <m/>
    <m/>
    <m/>
    <x v="12"/>
    <s v="YOLMER TRONCOSO"/>
    <x v="0"/>
    <x v="13"/>
    <x v="0"/>
    <x v="1"/>
    <n v="8"/>
    <n v="1"/>
    <d v="1900-01-02T01:59:48"/>
    <d v="1900-01-03T22:56:38"/>
    <n v="1"/>
    <d v="1899-12-30T00:00:00"/>
    <d v="1900-01-03T22:56:38"/>
    <x v="1"/>
    <x v="4"/>
    <s v="4-15"/>
    <d v="1899-12-30T00:00:00"/>
    <n v="0"/>
    <n v="1"/>
    <x v="0"/>
  </r>
  <r>
    <s v="SJK641"/>
    <m/>
    <x v="1"/>
    <s v="CAMBIO DE VALVULA NIVELADORA DE CABINA, MTTO DE AIRE ACONDICIONADO"/>
    <x v="0"/>
    <d v="1899-12-30T11:00:00"/>
    <d v="1899-12-30T17:00:00"/>
    <d v="2021-04-08T00:00:00"/>
    <x v="10"/>
    <m/>
    <m/>
    <m/>
    <m/>
    <x v="32"/>
    <s v="MANUEL GUERRERO"/>
    <x v="0"/>
    <x v="6"/>
    <x v="0"/>
    <x v="2"/>
    <n v="0"/>
    <n v="1"/>
    <d v="1899-12-30T04:00:29"/>
    <d v="1899-12-30T05:00:00"/>
    <n v="0"/>
    <d v="1899-12-30T04:00:00"/>
    <d v="1899-12-30T09:00:00"/>
    <x v="1"/>
    <x v="1"/>
    <s v="4-14"/>
    <d v="1899-12-30T00:00:00"/>
    <n v="0"/>
    <n v="1"/>
    <x v="0"/>
  </r>
  <r>
    <s v="UYV097"/>
    <m/>
    <x v="1"/>
    <s v="DESVARE DE VEHICULO COGIO AIRE EL SISTEMA DE COMBUSTIBLE PTE ARREGLAR PUERTA"/>
    <x v="0"/>
    <d v="1899-12-30T12:00:00"/>
    <d v="1899-12-30T17:00:00"/>
    <d v="2021-04-08T00:00:00"/>
    <x v="10"/>
    <m/>
    <m/>
    <m/>
    <m/>
    <x v="1"/>
    <s v="CARLOS ROA"/>
    <x v="0"/>
    <x v="8"/>
    <x v="0"/>
    <x v="3"/>
    <n v="0"/>
    <n v="1"/>
    <d v="1899-12-30T03:00:29"/>
    <d v="1899-12-30T04:00:00"/>
    <n v="0"/>
    <d v="1899-12-30T04:00:00"/>
    <d v="1899-12-30T08:00:00"/>
    <x v="1"/>
    <x v="1"/>
    <s v="4-14"/>
    <d v="1899-12-30T00:00:00"/>
    <n v="0"/>
    <n v="0"/>
    <x v="0"/>
  </r>
  <r>
    <s v="TFU075"/>
    <m/>
    <x v="1"/>
    <s v="SE DESMONTO TUBO GALVANIZADO DE REFRIGERANTE PARA SOLDADURA Y CAMBIO DE PLUMILLAS"/>
    <x v="0"/>
    <d v="1899-12-30T14:00:00"/>
    <d v="1899-12-30T16:00:00"/>
    <d v="2021-04-08T00:00:00"/>
    <x v="10"/>
    <m/>
    <m/>
    <m/>
    <m/>
    <x v="33"/>
    <s v="SERGIO MEJIA"/>
    <x v="0"/>
    <x v="5"/>
    <x v="1"/>
    <x v="3"/>
    <n v="0"/>
    <n v="1"/>
    <d v="1899-12-30T02:00:00"/>
    <d v="1899-12-30T02:00:00"/>
    <n v="0"/>
    <d v="1899-12-30T05:00:00"/>
    <d v="1899-12-30T07:00:00"/>
    <x v="1"/>
    <x v="1"/>
    <s v="4-14"/>
    <d v="1899-12-30T00:00:00"/>
    <n v="0"/>
    <n v="1"/>
    <x v="0"/>
  </r>
  <r>
    <s v="TFU067"/>
    <m/>
    <x v="1"/>
    <s v="PTE CAMBIAR MANGUERA DE HIDRAULICO"/>
    <x v="0"/>
    <d v="1899-12-30T15:00:00"/>
    <d v="1899-12-30T15:07:00"/>
    <d v="2021-04-08T00:00:00"/>
    <x v="11"/>
    <m/>
    <m/>
    <m/>
    <m/>
    <x v="34"/>
    <s v="ABSALON PUENTES"/>
    <x v="0"/>
    <x v="14"/>
    <x v="1"/>
    <x v="1"/>
    <n v="2"/>
    <n v="1"/>
    <d v="1899-12-30T17:07:23"/>
    <d v="1899-12-31T05:06:31"/>
    <n v="1"/>
    <d v="1899-12-30T00:00:00"/>
    <d v="1899-12-31T05:06:31"/>
    <x v="1"/>
    <x v="1"/>
    <s v="4-14"/>
    <d v="1899-12-30T00:00:00"/>
    <n v="0"/>
    <n v="1"/>
    <x v="0"/>
  </r>
  <r>
    <s v="S26291"/>
    <m/>
    <x v="1"/>
    <s v="DESMONTE DE RUEDAS PARA CAMBIO DE BANDAS Y SE REMACHARON LAS BANDAS"/>
    <x v="0"/>
    <d v="1899-12-30T07:00:00"/>
    <m/>
    <d v="2021-04-09T00:00:00"/>
    <x v="6"/>
    <m/>
    <m/>
    <m/>
    <m/>
    <x v="10"/>
    <s v="YOLMER TRONCOSO"/>
    <x v="1"/>
    <x v="15"/>
    <x v="1"/>
    <x v="1"/>
    <n v="-44295"/>
    <n v="0"/>
    <d v="1899-12-30T00:00:00"/>
    <d v="1899-12-30T00:00:00"/>
    <n v="1"/>
    <d v="1899-12-30T00:00:00"/>
    <d v="1899-12-30T00:00:00"/>
    <x v="3"/>
    <x v="3"/>
    <m/>
    <d v="1899-12-30T00:00:00"/>
    <n v="0"/>
    <n v="1"/>
    <x v="0"/>
  </r>
  <r>
    <s v="SJK632"/>
    <m/>
    <x v="1"/>
    <s v="SOLDADURA A PORTA CONOS, SE VAN A ADAPTAR EXPLORADORAS LAS LAMPARAS COMPRADAS NO SON DE ESE MODELO"/>
    <x v="0"/>
    <d v="1899-12-30T07:00:00"/>
    <m/>
    <d v="2021-04-09T00:00:00"/>
    <x v="6"/>
    <m/>
    <m/>
    <m/>
    <m/>
    <x v="35"/>
    <s v="ARTURO_x000a_"/>
    <x v="1"/>
    <x v="16"/>
    <x v="0"/>
    <x v="0"/>
    <n v="-44295"/>
    <n v="0"/>
    <d v="1899-12-30T00:00:00"/>
    <d v="1899-12-30T00:00:00"/>
    <n v="1"/>
    <d v="1899-12-30T00:00:00"/>
    <d v="1899-12-30T00:00:00"/>
    <x v="3"/>
    <x v="3"/>
    <m/>
    <d v="1899-12-30T00:00:00"/>
    <n v="0"/>
    <n v="1"/>
    <x v="0"/>
  </r>
  <r>
    <s v="TFU063"/>
    <m/>
    <x v="1"/>
    <s v="MANTENIMIENTO DE AIRE ACONDICIONADO CAMBIO DE PERA, CAMBIO DE COMANDO DIRECCIONAL, REPARACION DE ARNES DE PITO, LUCES MEDIAS Y ARREGLO DE ARNES PERA DIFERENCIALES Y SE ENGRASO"/>
    <x v="0"/>
    <d v="1899-12-30T09:41:00"/>
    <m/>
    <d v="2021-04-09T00:00:00"/>
    <x v="6"/>
    <m/>
    <m/>
    <m/>
    <m/>
    <x v="36"/>
    <s v="CARLOS RUIZ"/>
    <x v="0"/>
    <x v="17"/>
    <x v="0"/>
    <x v="1"/>
    <n v="-44295"/>
    <n v="0"/>
    <d v="1899-12-30T00:00:00"/>
    <d v="1899-12-30T00:00:00"/>
    <n v="1"/>
    <d v="1899-12-30T00:00:00"/>
    <d v="1899-12-30T00:00:00"/>
    <x v="3"/>
    <x v="3"/>
    <m/>
    <d v="1899-12-30T00:00:00"/>
    <n v="0"/>
    <n v="1"/>
    <x v="0"/>
  </r>
  <r>
    <s v="JKV585"/>
    <m/>
    <x v="1"/>
    <s v="PENDIENTE POR CAMBIO DE ACEITE"/>
    <x v="0"/>
    <d v="1899-12-30T07:00:00"/>
    <m/>
    <d v="2021-04-09T00:00:00"/>
    <x v="6"/>
    <m/>
    <m/>
    <m/>
    <m/>
    <x v="34"/>
    <s v="MIGUEL LOPEZ"/>
    <x v="1"/>
    <x v="8"/>
    <x v="2"/>
    <x v="3"/>
    <n v="-44295"/>
    <n v="0"/>
    <d v="1899-12-30T00:00:00"/>
    <d v="1899-12-30T00:00:00"/>
    <n v="1"/>
    <d v="1899-12-30T00:00:00"/>
    <d v="1899-12-30T00:00:00"/>
    <x v="3"/>
    <x v="3"/>
    <m/>
    <d v="1899-12-30T00:00:00"/>
    <n v="0"/>
    <n v="0"/>
    <x v="0"/>
  </r>
  <r>
    <s v="TDL763"/>
    <m/>
    <x v="1"/>
    <s v="CAMBIO DE FILTROS DE AIRE, CAMBIO DE PLUMILLAS, SE DESMONTARON RUEDAS DELANTERAS PARA CAMBIO DE TERMINALES DE DIRECCION, AJUSTE DE RODAMIENTOS Y ESPLINDER, CAMBIO DE PERNOS RIN DISCO"/>
    <x v="0"/>
    <d v="1899-12-30T08:07:00"/>
    <m/>
    <d v="2021-04-09T00:00:00"/>
    <x v="6"/>
    <m/>
    <m/>
    <m/>
    <m/>
    <x v="0"/>
    <s v="JORGE BALLESTEROS"/>
    <x v="0"/>
    <x v="15"/>
    <x v="0"/>
    <x v="1"/>
    <n v="-44295"/>
    <n v="0"/>
    <d v="1899-12-30T00:00:00"/>
    <d v="1899-12-30T00:00:00"/>
    <n v="1"/>
    <d v="1899-12-30T00:00:00"/>
    <d v="1899-12-30T00:00:00"/>
    <x v="3"/>
    <x v="3"/>
    <m/>
    <d v="1899-12-30T00:00:00"/>
    <n v="0"/>
    <n v="1"/>
    <x v="0"/>
  </r>
  <r>
    <s v="TFU079"/>
    <m/>
    <x v="1"/>
    <s v="DESMONTE DE QUINTA, DEMSONTE DE PUENTES H"/>
    <x v="0"/>
    <d v="1899-12-30T07:00:00"/>
    <m/>
    <d v="2021-04-09T00:00:00"/>
    <x v="6"/>
    <m/>
    <m/>
    <m/>
    <m/>
    <x v="37"/>
    <s v="JULIO ORDOÑEZ"/>
    <x v="0"/>
    <x v="15"/>
    <x v="0"/>
    <x v="1"/>
    <n v="-44295"/>
    <n v="0"/>
    <d v="1899-12-30T00:00:00"/>
    <d v="1899-12-30T00:00:00"/>
    <n v="1"/>
    <d v="1899-12-30T00:00:00"/>
    <d v="1899-12-30T00:00:00"/>
    <x v="3"/>
    <x v="3"/>
    <m/>
    <d v="1899-12-30T00:00:00"/>
    <n v="0"/>
    <n v="1"/>
    <x v="0"/>
  </r>
  <r>
    <s v="TFU056"/>
    <m/>
    <x v="1"/>
    <s v="SE DESTAPO EL MOTOR REMOVER BALANCINES, REVISARON CABALLITOS Y SE LE HICIERON MANTENIMIENTO, SE ENCONTRO DESGASTE EN LOS ESCLAVOS Y FLAUTAS, SE MONTARON LOS BALANCINES"/>
    <x v="0"/>
    <d v="1899-12-30T08:20:00"/>
    <m/>
    <d v="2021-04-09T00:00:00"/>
    <x v="6"/>
    <m/>
    <m/>
    <m/>
    <m/>
    <x v="38"/>
    <s v="RICHARD"/>
    <x v="0"/>
    <x v="14"/>
    <x v="1"/>
    <x v="1"/>
    <n v="-44295"/>
    <n v="0"/>
    <d v="1899-12-30T00:00:00"/>
    <d v="1899-12-30T00:00:00"/>
    <n v="1"/>
    <d v="1899-12-30T00:00:00"/>
    <d v="1899-12-30T00:00:00"/>
    <x v="3"/>
    <x v="3"/>
    <m/>
    <d v="1899-12-30T00:00:00"/>
    <n v="0"/>
    <n v="1"/>
    <x v="0"/>
  </r>
  <r>
    <s v="TDL767"/>
    <m/>
    <x v="1"/>
    <s v="MANTENIMIENTO DE ACTUADORES"/>
    <x v="0"/>
    <d v="1899-12-30T09:00:00"/>
    <m/>
    <d v="2021-04-09T00:00:00"/>
    <x v="6"/>
    <m/>
    <m/>
    <m/>
    <m/>
    <x v="39"/>
    <s v="OSCAR QUINAYAS"/>
    <x v="0"/>
    <x v="8"/>
    <x v="5"/>
    <x v="1"/>
    <n v="-44295"/>
    <n v="0"/>
    <d v="1899-12-30T00:00:00"/>
    <d v="1899-12-30T00:00:00"/>
    <n v="1"/>
    <d v="1899-12-30T00:00:00"/>
    <d v="1899-12-30T00:00:00"/>
    <x v="3"/>
    <x v="3"/>
    <m/>
    <d v="1899-12-30T00:00:00"/>
    <n v="0"/>
    <n v="0"/>
    <x v="0"/>
  </r>
  <r>
    <s v="S20492"/>
    <m/>
    <x v="1"/>
    <s v="PINTURA A BASE DE TANQUE"/>
    <x v="0"/>
    <d v="1899-12-30T07:00:00"/>
    <m/>
    <d v="2021-04-09T00:00:00"/>
    <x v="6"/>
    <m/>
    <m/>
    <m/>
    <m/>
    <x v="28"/>
    <s v="MIGUEL LOPEZ"/>
    <x v="1"/>
    <x v="8"/>
    <x v="0"/>
    <x v="3"/>
    <n v="-44295"/>
    <n v="0"/>
    <d v="1899-12-30T00:00:00"/>
    <d v="1899-12-30T00:00:00"/>
    <n v="1"/>
    <d v="1899-12-30T00:00:00"/>
    <d v="1899-12-30T00:00:00"/>
    <x v="3"/>
    <x v="3"/>
    <m/>
    <d v="1899-12-30T00:00:00"/>
    <n v="0"/>
    <n v="0"/>
    <x v="0"/>
  </r>
  <r>
    <s v="TDL851"/>
    <m/>
    <x v="1"/>
    <s v="PENDIENTE POR MTTO"/>
    <x v="0"/>
    <d v="1899-12-30T16:00:00"/>
    <m/>
    <d v="2021-04-09T00:00:00"/>
    <x v="6"/>
    <m/>
    <m/>
    <m/>
    <m/>
    <x v="34"/>
    <s v="ROBINSON TORREGROZA"/>
    <x v="0"/>
    <x v="15"/>
    <x v="0"/>
    <x v="1"/>
    <n v="-44295"/>
    <n v="0"/>
    <d v="1899-12-30T00:00:00"/>
    <d v="1899-12-30T00:00:00"/>
    <n v="1"/>
    <d v="1899-12-30T00:00:00"/>
    <d v="1899-12-30T00:00:00"/>
    <x v="3"/>
    <x v="3"/>
    <m/>
    <d v="1899-12-30T00:00:00"/>
    <n v="0"/>
    <n v="1"/>
    <x v="0"/>
  </r>
  <r>
    <s v="TFU070"/>
    <m/>
    <x v="1"/>
    <s v="CAMBIO DE PLUMILLA LADO IZQUIERDO, CORRECCION FUGA DE AIRE POR TANQUES DE AIRE"/>
    <x v="0"/>
    <d v="1899-12-30T15:00:00"/>
    <d v="1899-12-30T17:30:00"/>
    <d v="2021-04-09T00:00:00"/>
    <x v="9"/>
    <m/>
    <m/>
    <m/>
    <m/>
    <x v="6"/>
    <s v="JAIR AGUILAR"/>
    <x v="0"/>
    <x v="6"/>
    <x v="0"/>
    <x v="1"/>
    <n v="0"/>
    <n v="1"/>
    <d v="1899-12-30T02:30:00"/>
    <d v="1899-12-30T02:30:00"/>
    <n v="0"/>
    <d v="1899-12-30T03:30:00"/>
    <d v="1899-12-30T06:00:00"/>
    <x v="1"/>
    <x v="1"/>
    <m/>
    <d v="1899-12-30T00:00:00"/>
    <n v="0"/>
    <n v="1"/>
    <x v="0"/>
  </r>
  <r>
    <s v="TFQ012"/>
    <m/>
    <x v="1"/>
    <s v="PENDIENTE POR MTTO"/>
    <x v="0"/>
    <d v="1899-12-30T16:00:00"/>
    <m/>
    <d v="2021-04-09T00:00:00"/>
    <x v="6"/>
    <m/>
    <m/>
    <m/>
    <m/>
    <x v="34"/>
    <s v="JOSE PABON"/>
    <x v="0"/>
    <x v="8"/>
    <x v="2"/>
    <x v="1"/>
    <n v="-44295"/>
    <n v="0"/>
    <d v="1899-12-30T00:00:00"/>
    <d v="1899-12-30T00:00:00"/>
    <n v="1"/>
    <d v="1899-12-30T00:00:00"/>
    <d v="1899-12-30T00:00:00"/>
    <x v="3"/>
    <x v="3"/>
    <m/>
    <d v="1899-12-30T00:00:00"/>
    <n v="0"/>
    <n v="0"/>
    <x v="0"/>
  </r>
  <r>
    <s v="S62989"/>
    <m/>
    <x v="1"/>
    <s v="CAMBIO DE LOS 12 BOMBILLOS DEL TANQUE"/>
    <x v="0"/>
    <d v="1899-12-30T08:00:00"/>
    <d v="1899-12-30T09:00:00"/>
    <d v="2021-04-09T00:00:00"/>
    <x v="9"/>
    <m/>
    <m/>
    <m/>
    <m/>
    <x v="12"/>
    <s v="YEIMAN HERNANDEZ"/>
    <x v="0"/>
    <x v="4"/>
    <x v="0"/>
    <x v="2"/>
    <n v="0"/>
    <n v="1"/>
    <d v="1899-12-30T01:00:00"/>
    <d v="1899-12-30T01:00:00"/>
    <n v="1"/>
    <d v="1899-12-30T00:00:00"/>
    <d v="1899-12-30T01:00:00"/>
    <x v="1"/>
    <x v="1"/>
    <m/>
    <d v="1899-12-30T00:00:00"/>
    <n v="0"/>
    <n v="1"/>
    <x v="0"/>
  </r>
  <r>
    <s v="TDL769"/>
    <m/>
    <x v="1"/>
    <s v="PENDIENTE POR MTTO"/>
    <x v="0"/>
    <d v="1899-12-30T14:00:00"/>
    <m/>
    <d v="2021-04-09T00:00:00"/>
    <x v="6"/>
    <m/>
    <m/>
    <m/>
    <m/>
    <x v="34"/>
    <s v="OSCAR SALAS"/>
    <x v="0"/>
    <x v="8"/>
    <x v="2"/>
    <x v="1"/>
    <n v="-44295"/>
    <n v="0"/>
    <d v="1899-12-30T00:00:00"/>
    <d v="1899-12-30T00:00:00"/>
    <n v="1"/>
    <d v="1899-12-30T00:00:00"/>
    <d v="1899-12-30T00:00:00"/>
    <x v="3"/>
    <x v="3"/>
    <m/>
    <d v="1899-12-30T00:00:00"/>
    <n v="0"/>
    <n v="0"/>
    <x v="0"/>
  </r>
  <r>
    <s v="TFQ008"/>
    <m/>
    <x v="1"/>
    <s v="PENDIENTE POR MTTO"/>
    <x v="0"/>
    <d v="1899-12-30T15:00:00"/>
    <m/>
    <d v="2021-04-09T00:00:00"/>
    <x v="6"/>
    <m/>
    <m/>
    <m/>
    <m/>
    <x v="34"/>
    <s v="LUIS DAVILA"/>
    <x v="0"/>
    <x v="8"/>
    <x v="2"/>
    <x v="1"/>
    <n v="-44295"/>
    <n v="0"/>
    <d v="1899-12-30T00:00:00"/>
    <d v="1899-12-30T00:00:00"/>
    <n v="1"/>
    <d v="1899-12-30T00:00:00"/>
    <d v="1899-12-30T00:00:00"/>
    <x v="3"/>
    <x v="3"/>
    <m/>
    <d v="1899-12-30T00:00:00"/>
    <n v="0"/>
    <n v="0"/>
    <x v="0"/>
  </r>
  <r>
    <s v="TFQ007"/>
    <m/>
    <x v="1"/>
    <s v="SE COMPLETO NIVEL DE HIDRAULICO 5 GALONES"/>
    <x v="0"/>
    <d v="1899-12-30T10:00:00"/>
    <d v="1899-12-30T11:00:00"/>
    <d v="2021-04-10T00:00:00"/>
    <x v="11"/>
    <m/>
    <m/>
    <m/>
    <m/>
    <x v="1"/>
    <s v="CARLOS MARIO"/>
    <x v="0"/>
    <x v="15"/>
    <x v="2"/>
    <x v="1"/>
    <n v="0"/>
    <n v="1"/>
    <d v="1899-12-30T01:00:00"/>
    <d v="1899-12-30T01:00:00"/>
    <n v="1"/>
    <d v="1899-12-30T00:00:00"/>
    <d v="1899-12-30T01:00:00"/>
    <x v="1"/>
    <x v="1"/>
    <m/>
    <d v="1899-12-30T00:00:00"/>
    <n v="0"/>
    <n v="0"/>
    <x v="0"/>
  </r>
  <r>
    <s v="R84452"/>
    <m/>
    <x v="1"/>
    <s v="REPARACION DE PATAS"/>
    <x v="0"/>
    <d v="1899-12-30T09:15:00"/>
    <d v="1899-12-30T10:00:00"/>
    <d v="2021-04-10T00:00:00"/>
    <x v="11"/>
    <m/>
    <m/>
    <m/>
    <m/>
    <x v="13"/>
    <m/>
    <x v="0"/>
    <x v="5"/>
    <x v="2"/>
    <x v="0"/>
    <n v="0"/>
    <n v="1"/>
    <d v="1899-12-30T00:45:00"/>
    <d v="1899-12-30T00:45:00"/>
    <n v="1"/>
    <d v="1899-12-30T00:00:00"/>
    <d v="1899-12-30T00:45:00"/>
    <x v="1"/>
    <x v="1"/>
    <m/>
    <d v="1899-12-30T00:00:00"/>
    <n v="0"/>
    <n v="0"/>
    <x v="0"/>
  </r>
  <r>
    <s v="TFQ993"/>
    <m/>
    <x v="1"/>
    <s v="ENGRASE GENERAL, AJUSTE DE BARRA EN V DELANTERA"/>
    <x v="0"/>
    <d v="1899-12-30T08:10:00"/>
    <d v="1899-12-30T08:38:00"/>
    <d v="2021-04-10T00:00:00"/>
    <x v="11"/>
    <m/>
    <m/>
    <m/>
    <m/>
    <x v="10"/>
    <s v="JORGE GOMEZ"/>
    <x v="1"/>
    <x v="15"/>
    <x v="2"/>
    <x v="1"/>
    <n v="0"/>
    <n v="1"/>
    <d v="1899-12-30T00:28:00"/>
    <d v="1899-12-30T00:28:00"/>
    <n v="1"/>
    <d v="1899-12-30T00:00:00"/>
    <d v="1899-12-30T00:28:00"/>
    <x v="1"/>
    <x v="1"/>
    <m/>
    <d v="1899-12-30T00:00:00"/>
    <n v="0"/>
    <n v="0"/>
    <x v="0"/>
  </r>
  <r>
    <s v="S26255"/>
    <m/>
    <x v="1"/>
    <s v="ENGRASE "/>
    <x v="0"/>
    <d v="1899-12-30T07:50:00"/>
    <d v="1899-12-30T08:10:00"/>
    <d v="2021-04-10T00:00:00"/>
    <x v="11"/>
    <m/>
    <m/>
    <m/>
    <m/>
    <x v="10"/>
    <s v="JORGE GOMEZ"/>
    <x v="1"/>
    <x v="15"/>
    <x v="2"/>
    <x v="1"/>
    <n v="0"/>
    <n v="1"/>
    <d v="1899-12-30T00:20:00"/>
    <d v="1899-12-30T00:20:00"/>
    <n v="1"/>
    <d v="1899-12-30T00:00:00"/>
    <d v="1899-12-30T00:20:00"/>
    <x v="1"/>
    <x v="1"/>
    <m/>
    <d v="1899-12-30T00:00:00"/>
    <n v="0"/>
    <n v="0"/>
    <x v="0"/>
  </r>
  <r>
    <s v="TLN039"/>
    <m/>
    <x v="1"/>
    <s v="NO SE REALIZO MTTO"/>
    <x v="0"/>
    <d v="1899-12-30T09:00:00"/>
    <d v="1899-12-30T17:30:00"/>
    <d v="2021-04-10T00:00:00"/>
    <x v="13"/>
    <m/>
    <m/>
    <m/>
    <m/>
    <x v="34"/>
    <s v="ALBERTO BARRIOS"/>
    <x v="0"/>
    <x v="1"/>
    <x v="2"/>
    <x v="1"/>
    <n v="2"/>
    <n v="1"/>
    <d v="1899-12-31T01:30:23"/>
    <d v="1899-12-31T13:29:31"/>
    <n v="0"/>
    <d v="1899-12-30T03:30:00"/>
    <d v="1899-12-31T16:59:31"/>
    <x v="1"/>
    <x v="4"/>
    <s v="4-15"/>
    <d v="1899-12-30T00:00:00"/>
    <n v="0"/>
    <n v="0"/>
    <x v="0"/>
  </r>
  <r>
    <s v="TDL764"/>
    <m/>
    <x v="1"/>
    <s v="CAMBIO DE BOLSA DE SUSPENSION DE SILLA, ARREGLO DE FUGAS DE AIRE, CAMBIO DE MANGUERAS DE MANOS TRAILER, SE COMPLETO NIVEL DE ACEITE, CAMBIO DE MAXTER, CAMBIO DE ANCLAJES Y PUENTES DE BATERIA, LIMPIEZA Y MTTO A BATERIAS"/>
    <x v="0"/>
    <d v="1899-12-30T07:30:00"/>
    <d v="1899-12-30T16:00:00"/>
    <d v="2021-04-12T00:00:00"/>
    <x v="13"/>
    <m/>
    <m/>
    <m/>
    <m/>
    <x v="40"/>
    <s v="FABIAN CARREÑO"/>
    <x v="0"/>
    <x v="18"/>
    <x v="0"/>
    <x v="1"/>
    <n v="0"/>
    <n v="1"/>
    <d v="1899-12-30T06:30:29"/>
    <d v="1899-12-30T07:30:00"/>
    <n v="1"/>
    <d v="1899-12-30T00:00:00"/>
    <d v="1899-12-30T07:30:00"/>
    <x v="1"/>
    <x v="4"/>
    <s v="4-15"/>
    <d v="1899-12-30T00:00:00"/>
    <n v="0"/>
    <n v="1"/>
    <x v="0"/>
  </r>
  <r>
    <s v="TFU059"/>
    <m/>
    <x v="1"/>
    <s v="SE DESMONTO TURBO PARA CAMBIO Y CAMBIO DE EMPAQUE MULTIPLE DE ESCAPE"/>
    <x v="0"/>
    <d v="1899-12-30T07:00:00"/>
    <d v="1899-12-30T13:00:00"/>
    <d v="2021-04-12T00:00:00"/>
    <x v="13"/>
    <m/>
    <m/>
    <m/>
    <m/>
    <x v="1"/>
    <m/>
    <x v="0"/>
    <x v="8"/>
    <x v="2"/>
    <x v="1"/>
    <n v="0"/>
    <n v="1"/>
    <d v="1899-12-30T04:00:29"/>
    <d v="1899-12-30T05:00:00"/>
    <n v="1"/>
    <d v="1899-12-30T00:00:00"/>
    <d v="1899-12-30T05:00:00"/>
    <x v="1"/>
    <x v="4"/>
    <s v="4-15"/>
    <d v="1899-12-30T00:00:00"/>
    <n v="0"/>
    <n v="0"/>
    <x v="0"/>
  </r>
  <r>
    <s v="TDL770"/>
    <m/>
    <x v="1"/>
    <s v="SACAR 2 ESPARRAGOS PARTIDOS POSICION 7 Y 8"/>
    <x v="0"/>
    <d v="1899-12-30T09:40:00"/>
    <d v="1899-12-30T15:00:00"/>
    <d v="2021-04-12T00:00:00"/>
    <x v="13"/>
    <m/>
    <m/>
    <m/>
    <m/>
    <x v="13"/>
    <s v="ALEX RODRIGUEZ"/>
    <x v="0"/>
    <x v="8"/>
    <x v="2"/>
    <x v="1"/>
    <n v="0"/>
    <n v="1"/>
    <d v="1899-12-30T03:20:29"/>
    <d v="1899-12-30T04:20:00"/>
    <n v="1"/>
    <d v="1899-12-30T00:00:00"/>
    <d v="1899-12-30T04:20:00"/>
    <x v="1"/>
    <x v="4"/>
    <s v="4-15"/>
    <d v="1899-12-30T00:00:00"/>
    <n v="0"/>
    <n v="0"/>
    <x v="0"/>
  </r>
  <r>
    <s v="TFU075"/>
    <m/>
    <x v="1"/>
    <s v="GRADUACION DE CLUTCH"/>
    <x v="0"/>
    <d v="1899-12-30T10:30:00"/>
    <d v="1899-12-30T10:40:00"/>
    <d v="2021-04-12T00:00:00"/>
    <x v="13"/>
    <m/>
    <m/>
    <m/>
    <m/>
    <x v="0"/>
    <s v="SERGIO MEJIA"/>
    <x v="1"/>
    <x v="9"/>
    <x v="1"/>
    <x v="3"/>
    <n v="0"/>
    <n v="1"/>
    <d v="1899-12-30T00:10:00"/>
    <d v="1899-12-30T00:10:00"/>
    <n v="1"/>
    <d v="1899-12-30T00:00:00"/>
    <d v="1899-12-30T00:10:00"/>
    <x v="1"/>
    <x v="4"/>
    <s v="4-15"/>
    <d v="1899-12-30T00:00:00"/>
    <n v="0"/>
    <n v="1"/>
    <x v="0"/>
  </r>
  <r>
    <s v="TFQ011"/>
    <m/>
    <x v="1"/>
    <s v="DESMONTE DE LOS DOS TANQUES DE AIRE PARA CAMBIO"/>
    <x v="0"/>
    <d v="1899-12-30T09:35:00"/>
    <d v="1899-12-30T09:00:00"/>
    <d v="2021-04-12T00:00:00"/>
    <x v="14"/>
    <m/>
    <m/>
    <m/>
    <m/>
    <x v="1"/>
    <s v="HERNANDO RUBIANO"/>
    <x v="0"/>
    <x v="6"/>
    <x v="0"/>
    <x v="2"/>
    <n v="1"/>
    <n v="1"/>
    <d v="1899-12-30T05:55:58"/>
    <d v="1899-12-30T11:25:58"/>
    <n v="1"/>
    <d v="1899-12-30T00:00:00"/>
    <d v="1899-12-30T11:25:58"/>
    <x v="1"/>
    <x v="4"/>
    <s v="4-15"/>
    <d v="1899-12-30T00:00:00"/>
    <n v="0"/>
    <n v="1"/>
    <x v="0"/>
  </r>
  <r>
    <s v="T9945"/>
    <m/>
    <x v="1"/>
    <s v="CAMBIO DE BANDAS POSICIONES 5,6,7 Y 8"/>
    <x v="0"/>
    <d v="1899-12-30T10:00:00"/>
    <d v="1899-12-30T12:00:00"/>
    <d v="2021-04-12T00:00:00"/>
    <x v="13"/>
    <m/>
    <m/>
    <m/>
    <m/>
    <x v="14"/>
    <s v="CARLOS ARRIETA"/>
    <x v="1"/>
    <x v="15"/>
    <x v="1"/>
    <x v="0"/>
    <n v="0"/>
    <n v="1"/>
    <d v="1899-12-30T02:00:00"/>
    <d v="1899-12-30T02:00:00"/>
    <n v="1"/>
    <d v="1899-12-30T00:00:00"/>
    <d v="1899-12-30T02:00:00"/>
    <x v="1"/>
    <x v="4"/>
    <s v="4-15"/>
    <d v="1899-12-30T00:00:00"/>
    <n v="0"/>
    <n v="1"/>
    <x v="0"/>
  </r>
  <r>
    <s v="TFU070"/>
    <m/>
    <x v="1"/>
    <s v="COMPLETAR ACEITE MOTOR E HIDRAULICO"/>
    <x v="0"/>
    <d v="1899-12-30T08:30:00"/>
    <d v="1899-12-30T09:00:00"/>
    <d v="2021-04-12T00:00:00"/>
    <x v="13"/>
    <m/>
    <m/>
    <m/>
    <m/>
    <x v="10"/>
    <s v="JAIR AGUILAR"/>
    <x v="1"/>
    <x v="15"/>
    <x v="1"/>
    <x v="1"/>
    <n v="0"/>
    <n v="1"/>
    <d v="1899-12-30T00:30:00"/>
    <d v="1899-12-30T00:30:00"/>
    <n v="1"/>
    <d v="1899-12-30T00:00:00"/>
    <d v="1899-12-30T00:30:00"/>
    <x v="1"/>
    <x v="4"/>
    <s v="4-15"/>
    <d v="1899-12-30T00:00:00"/>
    <n v="0"/>
    <n v="1"/>
    <x v="0"/>
  </r>
  <r>
    <s v="S26311"/>
    <m/>
    <x v="1"/>
    <s v="SE DESMONTE DE LLANTAS PARA CAMBIO DE PERNOS RIN DISCO, PTE CAMBIO DE BANDAS"/>
    <x v="0"/>
    <d v="1899-12-30T09:30:00"/>
    <d v="1899-12-30T15:15:00"/>
    <d v="2021-04-12T00:00:00"/>
    <x v="14"/>
    <m/>
    <m/>
    <m/>
    <m/>
    <x v="25"/>
    <s v="ALEX RODRIGUEZ"/>
    <x v="0"/>
    <x v="15"/>
    <x v="0"/>
    <x v="1"/>
    <n v="1"/>
    <n v="1"/>
    <d v="1899-12-30T12:15:58"/>
    <d v="1899-12-30T17:45:58"/>
    <n v="1"/>
    <d v="1899-12-30T00:00:00"/>
    <d v="1899-12-30T17:45:58"/>
    <x v="1"/>
    <x v="4"/>
    <s v="4-15"/>
    <d v="1899-12-30T00:00:00"/>
    <n v="0"/>
    <n v="1"/>
    <x v="0"/>
  </r>
  <r>
    <s v="SJL014"/>
    <m/>
    <x v="1"/>
    <s v="CAMBIO DE BATERIAS POR FIN DE CICLO Y REPARACION DE MANGUERA DE REFRIGERANTE, CAMBIO DE MANGUERA DE VALVULA DE DESCARGUE"/>
    <x v="0"/>
    <d v="1899-12-30T14:44:00"/>
    <d v="1899-12-30T17:00:00"/>
    <d v="2021-04-12T00:00:00"/>
    <x v="13"/>
    <m/>
    <m/>
    <m/>
    <m/>
    <x v="0"/>
    <s v="PEDRO BOHORQUEZ"/>
    <x v="1"/>
    <x v="19"/>
    <x v="0"/>
    <x v="3"/>
    <n v="0"/>
    <n v="1"/>
    <d v="1899-12-30T02:16:00"/>
    <d v="1899-12-30T02:16:00"/>
    <n v="0"/>
    <d v="1899-12-30T04:00:00"/>
    <d v="1899-12-30T06:16:00"/>
    <x v="1"/>
    <x v="4"/>
    <s v="4-15"/>
    <d v="1899-12-30T00:00:00"/>
    <n v="0"/>
    <n v="1"/>
    <x v="0"/>
  </r>
  <r>
    <s v="S26294"/>
    <m/>
    <x v="1"/>
    <s v="ADAPTACION DE 4 VALVULAS DE FRENO, CORRECCION DE FUGAS DE AIRE EN VALVULAS, INSTALACION DE VALVULA DE DESCARGUE RAPIDO, ARREGLO DE LUCES MEDIAS"/>
    <x v="0"/>
    <d v="1899-12-30T07:30:00"/>
    <d v="1899-12-30T16:00:00"/>
    <d v="2021-04-12T00:00:00"/>
    <x v="13"/>
    <m/>
    <m/>
    <m/>
    <m/>
    <x v="6"/>
    <s v="FABIAN CARREÑO"/>
    <x v="0"/>
    <x v="6"/>
    <x v="0"/>
    <x v="1"/>
    <n v="0"/>
    <n v="1"/>
    <d v="1899-12-30T06:30:29"/>
    <d v="1899-12-30T07:30:00"/>
    <n v="1"/>
    <d v="1899-12-30T00:00:00"/>
    <d v="1899-12-30T07:30:00"/>
    <x v="1"/>
    <x v="4"/>
    <s v="4-15"/>
    <d v="1899-12-30T00:00:00"/>
    <n v="0"/>
    <n v="1"/>
    <x v="0"/>
  </r>
  <r>
    <s v="TFU071"/>
    <m/>
    <x v="1"/>
    <s v="CAMBIO DE BOMBONA DE SUSPENSION Y SOLDADURA A GANCHOS DE TRAILER TRASERO"/>
    <x v="0"/>
    <d v="1899-12-30T14:04:00"/>
    <d v="1899-12-30T16:20:00"/>
    <d v="2021-04-12T00:00:00"/>
    <x v="13"/>
    <m/>
    <m/>
    <m/>
    <m/>
    <x v="41"/>
    <s v="LEONARDO CANO"/>
    <x v="0"/>
    <x v="20"/>
    <x v="0"/>
    <x v="1"/>
    <n v="0"/>
    <n v="1"/>
    <d v="1899-12-30T02:16:00"/>
    <d v="1899-12-30T02:16:00"/>
    <n v="0"/>
    <d v="1899-12-30T04:40:00"/>
    <d v="1899-12-30T06:56:00"/>
    <x v="1"/>
    <x v="4"/>
    <s v="4-15"/>
    <d v="1899-12-30T00:00:00"/>
    <n v="0"/>
    <n v="1"/>
    <x v="0"/>
  </r>
  <r>
    <s v="SWK335"/>
    <m/>
    <x v="1"/>
    <s v="SOLDADURA A CHASIS"/>
    <x v="0"/>
    <d v="1899-12-30T14:00:00"/>
    <d v="1899-12-30T14:30:00"/>
    <d v="2021-04-12T00:00:00"/>
    <x v="13"/>
    <m/>
    <m/>
    <m/>
    <m/>
    <x v="42"/>
    <s v="LEONARDO ORDOÑEZ"/>
    <x v="0"/>
    <x v="21"/>
    <x v="0"/>
    <x v="3"/>
    <n v="0"/>
    <n v="1"/>
    <d v="1899-12-30T00:30:00"/>
    <d v="1899-12-30T00:30:00"/>
    <n v="0"/>
    <d v="1899-12-30T06:30:00"/>
    <d v="1899-12-30T07:00:00"/>
    <x v="1"/>
    <x v="4"/>
    <s v="4-15"/>
    <d v="1899-12-30T00:00:00"/>
    <n v="0"/>
    <n v="1"/>
    <x v="0"/>
  </r>
  <r>
    <s v="TFR248"/>
    <m/>
    <x v="1"/>
    <s v="CAMBIO DE BATERIAS"/>
    <x v="0"/>
    <d v="1899-12-30T09:00:00"/>
    <d v="1899-12-30T10:20:00"/>
    <d v="2021-04-12T00:00:00"/>
    <x v="13"/>
    <m/>
    <m/>
    <m/>
    <m/>
    <x v="5"/>
    <s v="HERNAN AVENDAÑO"/>
    <x v="0"/>
    <x v="4"/>
    <x v="0"/>
    <x v="2"/>
    <n v="0"/>
    <n v="1"/>
    <d v="1899-12-30T01:20:00"/>
    <d v="1899-12-30T01:20:00"/>
    <n v="1"/>
    <d v="1899-12-30T00:00:00"/>
    <d v="1899-12-30T01:20:00"/>
    <x v="1"/>
    <x v="4"/>
    <s v="4-15"/>
    <d v="1899-12-30T00:00:00"/>
    <n v="0"/>
    <n v="1"/>
    <x v="0"/>
  </r>
  <r>
    <s v="TDL766"/>
    <m/>
    <x v="1"/>
    <s v="ENGRASE, COMPLETAR NIVEL DE ACEITE SE REVISARON BUJES DE MUELLE Y POLISHADO"/>
    <x v="0"/>
    <d v="1899-12-30T08:15:00"/>
    <d v="1899-12-30T17:30:00"/>
    <d v="2021-04-13T00:00:00"/>
    <x v="14"/>
    <m/>
    <m/>
    <m/>
    <m/>
    <x v="43"/>
    <s v="ALEXANDER MEJIA"/>
    <x v="0"/>
    <x v="22"/>
    <x v="0"/>
    <x v="1"/>
    <n v="0"/>
    <n v="1"/>
    <d v="1899-12-30T07:15:29"/>
    <d v="1899-12-30T08:15:00"/>
    <n v="0"/>
    <d v="1899-12-30T03:30:00"/>
    <d v="1899-12-30T11:45:00"/>
    <x v="1"/>
    <x v="4"/>
    <s v="4-15"/>
    <d v="1899-12-30T00:00:00"/>
    <n v="0"/>
    <n v="1"/>
    <x v="0"/>
  </r>
  <r>
    <s v="S26293"/>
    <m/>
    <x v="1"/>
    <s v="CAMBIO DE LUCES MEDIAS TRASERAS Y LUZ DE REVERSA"/>
    <x v="0"/>
    <d v="1899-12-30T11:00:00"/>
    <d v="1899-12-30T12:00:00"/>
    <d v="2021-04-13T00:00:00"/>
    <x v="14"/>
    <m/>
    <m/>
    <m/>
    <m/>
    <x v="12"/>
    <s v="ALEXANDER MEJIA"/>
    <x v="0"/>
    <x v="4"/>
    <x v="0"/>
    <x v="1"/>
    <n v="0"/>
    <n v="1"/>
    <d v="1899-12-30T01:00:00"/>
    <d v="1899-12-30T01:00:00"/>
    <n v="1"/>
    <d v="1899-12-30T00:00:00"/>
    <d v="1899-12-30T01:00:00"/>
    <x v="1"/>
    <x v="4"/>
    <s v="4-15"/>
    <d v="1899-12-30T00:00:00"/>
    <n v="0"/>
    <n v="1"/>
    <x v="0"/>
  </r>
  <r>
    <s v="TFU055"/>
    <m/>
    <x v="1"/>
    <s v="CAMBIO DE LA MANGUERA DEL DEPOSITO DE LUBRICACION DE LA MANGUERA DE DIRECCION, CAMBIO DE FILTRO TRAMPA Y REPARACION DE BOMBA DE ENGRANE, ENGRASE"/>
    <x v="0"/>
    <d v="1899-12-30T08:50:00"/>
    <d v="1899-12-30T16:00:00"/>
    <d v="2021-04-13T00:00:00"/>
    <x v="14"/>
    <m/>
    <m/>
    <m/>
    <m/>
    <x v="44"/>
    <s v="FABIO MOZO"/>
    <x v="0"/>
    <x v="1"/>
    <x v="1"/>
    <x v="1"/>
    <n v="0"/>
    <n v="1"/>
    <d v="1899-12-30T05:10:29"/>
    <d v="1899-12-30T06:10:00"/>
    <n v="1"/>
    <d v="1899-12-30T00:00:00"/>
    <d v="1899-12-30T06:10:00"/>
    <x v="1"/>
    <x v="4"/>
    <s v="4-15"/>
    <d v="1899-12-30T00:00:00"/>
    <n v="0"/>
    <n v="1"/>
    <x v="0"/>
  </r>
  <r>
    <s v="S26306"/>
    <m/>
    <x v="1"/>
    <s v="ENGRASE"/>
    <x v="0"/>
    <d v="1899-12-30T15:15:00"/>
    <d v="1899-12-30T15:30:00"/>
    <d v="2021-04-13T00:00:00"/>
    <x v="14"/>
    <m/>
    <m/>
    <m/>
    <m/>
    <x v="10"/>
    <s v="FABIO MOZO"/>
    <x v="1"/>
    <x v="15"/>
    <x v="0"/>
    <x v="1"/>
    <n v="0"/>
    <n v="1"/>
    <d v="1899-12-30T00:15:00"/>
    <d v="1899-12-30T00:15:00"/>
    <n v="1"/>
    <d v="1899-12-30T00:00:00"/>
    <d v="1899-12-30T00:15:00"/>
    <x v="1"/>
    <x v="4"/>
    <s v="4-15"/>
    <d v="1899-12-30T00:00:00"/>
    <n v="0"/>
    <n v="1"/>
    <x v="0"/>
  </r>
  <r>
    <s v="TFU074"/>
    <m/>
    <x v="1"/>
    <s v="CAMBIO DE FILTRO TRAMPA"/>
    <x v="0"/>
    <d v="1899-12-30T09:00:00"/>
    <d v="1899-12-30T17:30:00"/>
    <d v="2021-04-13T00:00:00"/>
    <x v="15"/>
    <m/>
    <m/>
    <m/>
    <m/>
    <x v="45"/>
    <s v="JESUS MORA"/>
    <x v="0"/>
    <x v="1"/>
    <x v="0"/>
    <x v="1"/>
    <n v="1"/>
    <n v="1"/>
    <d v="1899-12-30T19:00:00"/>
    <d v="1899-12-31T00:30:00"/>
    <n v="0"/>
    <d v="1899-12-30T03:30:00"/>
    <d v="1899-12-31T04:00:00"/>
    <x v="1"/>
    <x v="4"/>
    <s v="4-15"/>
    <d v="1899-12-30T00:00:00"/>
    <n v="0"/>
    <n v="1"/>
    <x v="0"/>
  </r>
  <r>
    <s v="TFU065"/>
    <m/>
    <x v="1"/>
    <s v="CAMBIO DE ACEITE Y FILTRACION DE MOTOR"/>
    <x v="0"/>
    <d v="1899-12-30T10:00:00"/>
    <d v="1899-12-30T17:00:00"/>
    <d v="2021-04-13T00:00:00"/>
    <x v="16"/>
    <m/>
    <m/>
    <m/>
    <m/>
    <x v="10"/>
    <s v="RUBEN GUZMAN"/>
    <x v="1"/>
    <x v="15"/>
    <x v="1"/>
    <x v="1"/>
    <n v="2"/>
    <n v="1"/>
    <d v="1899-12-31T00:00:23"/>
    <d v="1899-12-31T11:59:31"/>
    <n v="0"/>
    <d v="1899-12-30T04:00:00"/>
    <d v="1899-12-31T15:59:31"/>
    <x v="1"/>
    <x v="4"/>
    <s v="4-15"/>
    <d v="1899-12-30T00:00:00"/>
    <n v="0"/>
    <n v="1"/>
    <x v="0"/>
  </r>
  <r>
    <s v="TFQ990"/>
    <m/>
    <x v="1"/>
    <s v="CAMBIO DE TAPA CUBO LADO DERECHO, COMPLETAR NIVEL DE ACEITE Y REPARAR TANQUE DE COMPENSACION DE REFRIGERANTE"/>
    <x v="0"/>
    <d v="1899-12-30T10:07:00"/>
    <d v="1899-12-30T16:00:00"/>
    <d v="2021-04-13T00:00:00"/>
    <x v="14"/>
    <m/>
    <m/>
    <m/>
    <m/>
    <x v="0"/>
    <s v="JOSE MARTINEZ"/>
    <x v="0"/>
    <x v="15"/>
    <x v="0"/>
    <x v="1"/>
    <n v="0"/>
    <n v="1"/>
    <d v="1899-12-30T03:53:29"/>
    <d v="1899-12-30T04:53:00"/>
    <n v="1"/>
    <d v="1899-12-30T00:00:00"/>
    <d v="1899-12-30T04:53:00"/>
    <x v="1"/>
    <x v="4"/>
    <s v="4-15"/>
    <d v="1899-12-30T00:00:00"/>
    <n v="0"/>
    <n v="1"/>
    <x v="0"/>
  </r>
  <r>
    <s v="R62989"/>
    <m/>
    <x v="1"/>
    <s v="NO SE REALIZO MTTO"/>
    <x v="0"/>
    <d v="1899-12-30T15:00:00"/>
    <m/>
    <d v="2021-04-13T00:00:00"/>
    <x v="14"/>
    <m/>
    <m/>
    <m/>
    <m/>
    <x v="34"/>
    <s v="YEIMAN"/>
    <x v="0"/>
    <x v="8"/>
    <x v="2"/>
    <x v="2"/>
    <n v="0"/>
    <n v="0"/>
    <d v="1899-12-30T00:00:00"/>
    <d v="1899-12-30T00:00:00"/>
    <n v="1"/>
    <d v="1899-12-30T00:00:00"/>
    <d v="1899-12-30T00:00:00"/>
    <x v="1"/>
    <x v="4"/>
    <m/>
    <d v="1899-12-30T00:00:00"/>
    <n v="0"/>
    <n v="0"/>
    <x v="0"/>
  </r>
  <r>
    <s v="TFQ934"/>
    <m/>
    <x v="1"/>
    <s v="NO SE REALIZO MTTO"/>
    <x v="0"/>
    <d v="1899-12-30T11:16:00"/>
    <m/>
    <d v="2021-04-13T00:00:00"/>
    <x v="15"/>
    <m/>
    <m/>
    <m/>
    <m/>
    <x v="34"/>
    <s v="JUAN VIVANCO"/>
    <x v="0"/>
    <x v="8"/>
    <x v="2"/>
    <x v="1"/>
    <n v="1"/>
    <n v="0"/>
    <d v="1899-12-30T00:00:00"/>
    <d v="1899-12-30T00:00:00"/>
    <n v="1"/>
    <d v="1899-12-30T00:00:00"/>
    <d v="1899-12-30T00:00:00"/>
    <x v="1"/>
    <x v="4"/>
    <s v="4-15"/>
    <d v="1899-12-30T00:00:00"/>
    <n v="0"/>
    <n v="0"/>
    <x v="0"/>
  </r>
  <r>
    <s v="TDL765"/>
    <m/>
    <x v="1"/>
    <s v="MANTENIMIENTO A SECADOR, CAMBIO DE MANGUERA DE AIRE"/>
    <x v="0"/>
    <d v="1899-12-30T14:41:00"/>
    <m/>
    <d v="2021-04-13T00:00:00"/>
    <x v="16"/>
    <m/>
    <m/>
    <m/>
    <m/>
    <x v="6"/>
    <s v="CARLOS RAMIREZ"/>
    <x v="0"/>
    <x v="6"/>
    <x v="1"/>
    <x v="1"/>
    <n v="2"/>
    <n v="0"/>
    <d v="1899-12-30T00:00:00"/>
    <d v="1899-12-30T00:00:00"/>
    <n v="1"/>
    <d v="1899-12-30T00:00:00"/>
    <d v="1899-12-30T00:00:00"/>
    <x v="1"/>
    <x v="4"/>
    <s v="4-15"/>
    <d v="1899-12-30T00:00:00"/>
    <n v="0"/>
    <n v="1"/>
    <x v="0"/>
  </r>
  <r>
    <s v="R62025"/>
    <m/>
    <x v="1"/>
    <s v="REPARACION LUCES TRASERA"/>
    <x v="0"/>
    <d v="1899-12-30T15:20:00"/>
    <d v="1899-12-30T15:40:00"/>
    <d v="2021-04-13T00:00:00"/>
    <x v="14"/>
    <m/>
    <m/>
    <m/>
    <m/>
    <x v="12"/>
    <m/>
    <x v="0"/>
    <x v="4"/>
    <x v="0"/>
    <x v="2"/>
    <n v="0"/>
    <n v="1"/>
    <d v="1899-12-30T00:20:00"/>
    <d v="1899-12-30T00:20:00"/>
    <n v="0"/>
    <d v="1899-12-30T05:20:00"/>
    <d v="1899-12-30T05:40:00"/>
    <x v="1"/>
    <x v="4"/>
    <s v="4-15"/>
    <d v="1899-12-30T00:00:00"/>
    <n v="0"/>
    <n v="1"/>
    <x v="0"/>
  </r>
  <r>
    <s v="S26309"/>
    <m/>
    <x v="1"/>
    <s v="SE INSPECCIONO TRAILER HAY QUE CAMBIAR BANDAS DE EJE LIBRE"/>
    <x v="0"/>
    <d v="1899-12-30T08:50:00"/>
    <m/>
    <d v="2021-04-14T00:00:00"/>
    <x v="6"/>
    <m/>
    <m/>
    <m/>
    <m/>
    <x v="0"/>
    <s v="RUBEN GUZMAN"/>
    <x v="1"/>
    <x v="15"/>
    <x v="0"/>
    <x v="1"/>
    <n v="-44300"/>
    <n v="0"/>
    <d v="1899-12-30T00:00:00"/>
    <d v="1899-12-30T00:00:00"/>
    <n v="1"/>
    <d v="1899-12-30T00:00:00"/>
    <d v="1899-12-30T00:00:00"/>
    <x v="3"/>
    <x v="3"/>
    <m/>
    <d v="1899-12-30T00:00:00"/>
    <n v="0"/>
    <n v="1"/>
    <x v="0"/>
  </r>
  <r>
    <s v="WHO643"/>
    <m/>
    <x v="1"/>
    <s v="CAMBIO DE ACEITE Y FILTRACION DE MOTOR, MONTAJE DE SOPORTE DE LA BATERIA, REVISIONA SPERSOR DE LIMPIAVIDRIOS, REPARACION DE LUCES DIRECCIONALES, MEDIAS Y LUCES DE TECHO, CAMBIO DE CAUCHO DE BARRA DE CAMBIOS, DESMONTE DE GUARDABARRO PARA PINTURA"/>
    <x v="0"/>
    <d v="1899-12-30T09:00:00"/>
    <m/>
    <d v="2021-04-14T00:00:00"/>
    <x v="16"/>
    <m/>
    <m/>
    <m/>
    <m/>
    <x v="46"/>
    <s v="JESUS CAMELO"/>
    <x v="1"/>
    <x v="23"/>
    <x v="1"/>
    <x v="3"/>
    <n v="1"/>
    <n v="0"/>
    <d v="1899-12-30T00:00:00"/>
    <d v="1899-12-30T00:00:00"/>
    <n v="1"/>
    <d v="1899-12-30T00:00:00"/>
    <d v="1899-12-30T00:00:00"/>
    <x v="1"/>
    <x v="4"/>
    <s v="4-15"/>
    <d v="1899-12-30T00:00:00"/>
    <n v="0"/>
    <n v="1"/>
    <x v="0"/>
  </r>
  <r>
    <s v="S20485"/>
    <m/>
    <x v="1"/>
    <s v="GRADUACION DE FRENOS"/>
    <x v="0"/>
    <d v="1899-12-30T09:00:00"/>
    <d v="1899-12-30T09:10:00"/>
    <d v="2021-04-14T00:00:00"/>
    <x v="15"/>
    <d v="2021-04-14T00:00:00"/>
    <d v="2021-04-14T00:00:00"/>
    <m/>
    <m/>
    <x v="10"/>
    <s v="ELIECER MONSALVO"/>
    <x v="1"/>
    <x v="15"/>
    <x v="0"/>
    <x v="3"/>
    <n v="0"/>
    <n v="1"/>
    <d v="1899-12-30T00:10:00"/>
    <d v="1899-12-30T00:10:00"/>
    <n v="1"/>
    <d v="1899-12-30T00:00:00"/>
    <d v="1899-12-30T00:10:00"/>
    <x v="1"/>
    <x v="4"/>
    <s v="4-15"/>
    <d v="1899-12-30T00:00:00"/>
    <n v="0"/>
    <n v="1"/>
    <x v="1"/>
  </r>
  <r>
    <s v="S20493"/>
    <m/>
    <x v="1"/>
    <s v="SE INSPECCIONO HAY QUE CAMBIAR BANDAS POSICION 1 Y 2, HAY QUE CAMBIAR HOJA DE MUELLE"/>
    <x v="0"/>
    <d v="1899-12-30T08:50:00"/>
    <m/>
    <d v="2021-04-14T00:00:00"/>
    <x v="16"/>
    <m/>
    <m/>
    <m/>
    <m/>
    <x v="0"/>
    <s v="JESUS CAMELO"/>
    <x v="1"/>
    <x v="15"/>
    <x v="0"/>
    <x v="3"/>
    <n v="1"/>
    <n v="0"/>
    <d v="1899-12-30T00:00:00"/>
    <d v="1899-12-30T00:00:00"/>
    <n v="1"/>
    <d v="1899-12-30T00:00:00"/>
    <d v="1899-12-30T00:00:00"/>
    <x v="1"/>
    <x v="4"/>
    <s v="4-15"/>
    <d v="1899-12-30T00:00:00"/>
    <n v="0"/>
    <n v="1"/>
    <x v="0"/>
  </r>
  <r>
    <s v="S26298"/>
    <m/>
    <x v="1"/>
    <s v="SE INSPECCIONARON BANDAS EN EL TRAILER ESTAN EN OPTIMAS CONDICIONES"/>
    <x v="0"/>
    <d v="1899-12-30T09:00:00"/>
    <d v="1899-12-30T09:05:00"/>
    <d v="2021-04-14T00:00:00"/>
    <x v="15"/>
    <d v="2021-04-14T00:00:00"/>
    <d v="2021-04-14T00:00:00"/>
    <d v="1899-12-30T09:00:00"/>
    <d v="1899-12-30T09:05:00"/>
    <x v="0"/>
    <m/>
    <x v="1"/>
    <x v="15"/>
    <x v="0"/>
    <x v="1"/>
    <n v="0"/>
    <n v="1"/>
    <d v="1899-12-30T00:05:00"/>
    <d v="1899-12-30T00:05:00"/>
    <n v="1"/>
    <d v="1899-12-30T00:00:00"/>
    <d v="1899-12-30T00:05:00"/>
    <x v="1"/>
    <x v="4"/>
    <s v="4-15"/>
    <d v="1899-12-30T00:05:00"/>
    <n v="0"/>
    <n v="1"/>
    <x v="1"/>
  </r>
  <r>
    <s v="S26257"/>
    <m/>
    <x v="1"/>
    <s v="SE INPSECCIONARON BANDAS ESTAN EN OPTIMAS CONDICIONES"/>
    <x v="0"/>
    <d v="1899-12-30T09:05:00"/>
    <d v="1899-12-30T09:10:00"/>
    <d v="2021-04-14T00:00:00"/>
    <x v="15"/>
    <d v="2021-04-14T00:00:00"/>
    <d v="2021-04-14T00:00:00"/>
    <d v="1899-12-30T09:05:00"/>
    <d v="1899-12-30T09:10:00"/>
    <x v="9"/>
    <m/>
    <x v="0"/>
    <x v="15"/>
    <x v="0"/>
    <x v="1"/>
    <n v="0"/>
    <n v="1"/>
    <d v="1899-12-30T00:05:00"/>
    <d v="1899-12-30T00:05:00"/>
    <n v="1"/>
    <d v="1899-12-30T00:00:00"/>
    <d v="1899-12-30T00:05:00"/>
    <x v="1"/>
    <x v="4"/>
    <s v="4-15"/>
    <d v="1899-12-30T00:05:00"/>
    <n v="0"/>
    <n v="1"/>
    <x v="1"/>
  </r>
  <r>
    <s v="S26290"/>
    <m/>
    <x v="1"/>
    <s v="SE INSPECCIONARON BANDAS EN EL TRAILER ESTAN EN OPTIMAS CONDICIONES"/>
    <x v="0"/>
    <d v="1899-12-30T09:10:00"/>
    <d v="1899-12-30T09:15:00"/>
    <d v="2021-04-14T00:00:00"/>
    <x v="15"/>
    <d v="2021-04-14T00:00:00"/>
    <d v="2021-04-14T00:00:00"/>
    <d v="1899-12-30T09:10:00"/>
    <d v="1899-12-30T09:15:00"/>
    <x v="0"/>
    <s v="JESUS MORA"/>
    <x v="1"/>
    <x v="15"/>
    <x v="0"/>
    <x v="1"/>
    <n v="0"/>
    <n v="1"/>
    <d v="1899-12-30T00:05:00"/>
    <d v="1899-12-30T00:05:00"/>
    <n v="1"/>
    <d v="1899-12-30T00:00:00"/>
    <d v="1899-12-30T00:05:00"/>
    <x v="1"/>
    <x v="4"/>
    <s v="4-15"/>
    <d v="1899-12-30T00:05:00"/>
    <n v="0"/>
    <n v="1"/>
    <x v="1"/>
  </r>
  <r>
    <s v="S26237"/>
    <m/>
    <x v="1"/>
    <s v="SE INSPECCIONARON BANDAS EN EL TRAILER ESTAN EN OPTIMAS CONDICIONES"/>
    <x v="0"/>
    <d v="1899-12-30T09:20:00"/>
    <d v="1899-12-30T09:30:00"/>
    <d v="2021-04-14T00:00:00"/>
    <x v="15"/>
    <d v="2021-04-14T00:00:00"/>
    <d v="2021-04-14T00:00:00"/>
    <d v="1899-12-30T09:20:00"/>
    <d v="1899-12-30T09:30:00"/>
    <x v="0"/>
    <m/>
    <x v="1"/>
    <x v="15"/>
    <x v="0"/>
    <x v="1"/>
    <n v="0"/>
    <n v="1"/>
    <d v="1899-12-30T00:10:00"/>
    <d v="1899-12-30T00:10:00"/>
    <n v="1"/>
    <d v="1899-12-30T00:00:00"/>
    <d v="1899-12-30T00:10:00"/>
    <x v="1"/>
    <x v="4"/>
    <s v="4-15"/>
    <d v="1899-12-30T00:10:00"/>
    <n v="0"/>
    <n v="1"/>
    <x v="1"/>
  </r>
  <r>
    <s v="S26295"/>
    <m/>
    <x v="1"/>
    <s v="SE INSPECCIONARON BANDAS SE DEBEN CAMBIAR LAS DEL EJE LIBRE, SOLDADURA A LOS GANCHOS DE LA CARPA"/>
    <x v="0"/>
    <d v="1899-12-30T09:30:00"/>
    <d v="1899-12-30T09:40:00"/>
    <d v="2021-04-14T00:00:00"/>
    <x v="15"/>
    <d v="2021-04-14T00:00:00"/>
    <d v="2021-04-14T00:00:00"/>
    <d v="1899-12-30T09:30:00"/>
    <d v="1899-12-30T09:40:00"/>
    <x v="33"/>
    <s v="LUSI DIAZ"/>
    <x v="1"/>
    <x v="24"/>
    <x v="0"/>
    <x v="1"/>
    <n v="0"/>
    <n v="1"/>
    <d v="1899-12-30T00:10:00"/>
    <d v="1899-12-30T00:10:00"/>
    <n v="1"/>
    <d v="1899-12-30T00:00:00"/>
    <d v="1899-12-30T00:10:00"/>
    <x v="1"/>
    <x v="4"/>
    <s v="4-15"/>
    <d v="1899-12-30T00:10:00"/>
    <n v="0"/>
    <n v="1"/>
    <x v="1"/>
  </r>
  <r>
    <s v="S26306"/>
    <m/>
    <x v="1"/>
    <s v="SE INSPECCIONARON BANDAS EN EL TRAILER ESTAN EN OPTIMAS CONDICIONES"/>
    <x v="0"/>
    <d v="1899-12-30T09:40:00"/>
    <d v="1899-12-30T09:50:00"/>
    <d v="2021-04-14T00:00:00"/>
    <x v="15"/>
    <d v="2021-04-14T00:00:00"/>
    <d v="2021-04-14T00:00:00"/>
    <d v="1899-12-30T09:40:00"/>
    <d v="1899-12-30T09:50:00"/>
    <x v="0"/>
    <m/>
    <x v="1"/>
    <x v="15"/>
    <x v="0"/>
    <x v="1"/>
    <n v="0"/>
    <n v="1"/>
    <d v="1899-12-30T00:10:00"/>
    <d v="1899-12-30T00:10:00"/>
    <n v="1"/>
    <d v="1899-12-30T00:00:00"/>
    <d v="1899-12-30T00:10:00"/>
    <x v="1"/>
    <x v="4"/>
    <s v="4-15"/>
    <d v="1899-12-30T00:10:00"/>
    <n v="0"/>
    <n v="1"/>
    <x v="1"/>
  </r>
  <r>
    <s v="S26287"/>
    <m/>
    <x v="1"/>
    <s v="SE INSPECCIONARON BANDAS EN EL TRAILER ESTAN EN OPTIMAS CONDICIONES"/>
    <x v="0"/>
    <d v="1899-12-30T09:50:00"/>
    <d v="1899-12-30T10:00:00"/>
    <d v="2021-04-14T00:00:00"/>
    <x v="15"/>
    <d v="2021-04-14T00:00:00"/>
    <d v="2021-04-14T00:00:00"/>
    <d v="1899-12-30T09:50:00"/>
    <d v="1899-12-30T10:00:00"/>
    <x v="0"/>
    <m/>
    <x v="1"/>
    <x v="15"/>
    <x v="0"/>
    <x v="1"/>
    <n v="0"/>
    <n v="1"/>
    <d v="1899-12-30T00:10:00"/>
    <d v="1899-12-30T00:10:00"/>
    <n v="1"/>
    <d v="1899-12-30T00:00:00"/>
    <d v="1899-12-30T00:10:00"/>
    <x v="1"/>
    <x v="4"/>
    <s v="4-15"/>
    <d v="1899-12-30T00:10:00"/>
    <n v="0"/>
    <n v="1"/>
    <x v="1"/>
  </r>
  <r>
    <s v="S26293"/>
    <m/>
    <x v="1"/>
    <s v="SE INSPECCIONARON BANDAS EN EL TRAILER ESTAN EN OPTIMAS CONDICIONES"/>
    <x v="0"/>
    <d v="1899-12-30T10:00:00"/>
    <d v="1899-12-30T10:10:00"/>
    <d v="2021-04-14T00:00:00"/>
    <x v="15"/>
    <d v="2021-04-14T00:00:00"/>
    <d v="2021-04-14T00:00:00"/>
    <d v="1899-12-30T10:00:00"/>
    <d v="1899-12-30T10:10:00"/>
    <x v="0"/>
    <m/>
    <x v="1"/>
    <x v="15"/>
    <x v="0"/>
    <x v="1"/>
    <n v="0"/>
    <n v="1"/>
    <d v="1899-12-30T00:10:00"/>
    <d v="1899-12-30T00:10:00"/>
    <n v="1"/>
    <d v="1899-12-30T00:00:00"/>
    <d v="1899-12-30T00:10:00"/>
    <x v="1"/>
    <x v="4"/>
    <s v="4-15"/>
    <d v="1899-12-30T00:10:00"/>
    <n v="0"/>
    <n v="1"/>
    <x v="1"/>
  </r>
  <r>
    <s v="R67302"/>
    <m/>
    <x v="1"/>
    <s v="PTE POR MTTO"/>
    <x v="0"/>
    <d v="1899-12-30T07:00:00"/>
    <m/>
    <d v="2021-04-14T00:00:00"/>
    <x v="6"/>
    <m/>
    <m/>
    <m/>
    <m/>
    <x v="34"/>
    <m/>
    <x v="0"/>
    <x v="25"/>
    <x v="0"/>
    <x v="2"/>
    <n v="-44300"/>
    <n v="0"/>
    <d v="1899-12-30T00:00:00"/>
    <d v="1899-12-30T00:00:00"/>
    <n v="1"/>
    <d v="1899-12-30T00:00:00"/>
    <d v="1899-12-30T00:00:00"/>
    <x v="3"/>
    <x v="3"/>
    <m/>
    <d v="1899-12-30T00:00:00"/>
    <n v="0"/>
    <n v="1"/>
    <x v="0"/>
  </r>
  <r>
    <s v="S26302"/>
    <m/>
    <x v="1"/>
    <s v="CAMBIO DE BANDAS, RETENEDORES Y GRASA DE LOS PRIMEROS DOS TROQUES"/>
    <x v="0"/>
    <d v="1899-12-30T07:00:00"/>
    <d v="1899-12-30T16:00:00"/>
    <d v="2021-04-14T00:00:00"/>
    <x v="16"/>
    <m/>
    <m/>
    <m/>
    <m/>
    <x v="23"/>
    <s v="OSCAR SALAS"/>
    <x v="1"/>
    <x v="15"/>
    <x v="1"/>
    <x v="1"/>
    <n v="1"/>
    <n v="1"/>
    <d v="1899-12-30T19:30:00"/>
    <d v="1899-12-31T01:00:00"/>
    <n v="1"/>
    <d v="1899-12-30T00:00:00"/>
    <d v="1899-12-31T01:00:00"/>
    <x v="1"/>
    <x v="4"/>
    <s v="4-15"/>
    <d v="1899-12-30T00:00:00"/>
    <n v="0"/>
    <n v="1"/>
    <x v="0"/>
  </r>
  <r>
    <s v="SJK631"/>
    <m/>
    <x v="1"/>
    <s v="ADAPTACION DE B60 DE 1/2 A MANGUERA MANOS TRAILER, REPARACIOND E LUCES FRONTALES"/>
    <x v="0"/>
    <d v="1899-12-30T15:18:00"/>
    <d v="1899-12-30T16:00:00"/>
    <d v="2021-04-14T00:00:00"/>
    <x v="15"/>
    <m/>
    <m/>
    <m/>
    <m/>
    <x v="47"/>
    <s v="CARLOS ARRIETA"/>
    <x v="0"/>
    <x v="18"/>
    <x v="1"/>
    <x v="0"/>
    <n v="0"/>
    <n v="1"/>
    <d v="1899-12-30T00:42:00"/>
    <d v="1899-12-30T00:42:00"/>
    <n v="0"/>
    <d v="1899-12-30T05:00:00"/>
    <d v="1899-12-30T05:42:00"/>
    <x v="1"/>
    <x v="4"/>
    <s v="4-15"/>
    <d v="1899-12-30T00:00:00"/>
    <n v="0"/>
    <n v="1"/>
    <x v="0"/>
  </r>
  <r>
    <s v="UQS508"/>
    <m/>
    <x v="1"/>
    <s v="AJUSTE DE MANOS TRAILER"/>
    <x v="0"/>
    <d v="1899-12-30T03:00:00"/>
    <d v="1899-12-30T03:15:00"/>
    <d v="2021-04-14T00:00:00"/>
    <x v="15"/>
    <m/>
    <m/>
    <m/>
    <m/>
    <x v="6"/>
    <s v="CRISTIAN MERCADO"/>
    <x v="0"/>
    <x v="6"/>
    <x v="0"/>
    <x v="3"/>
    <n v="0"/>
    <n v="1"/>
    <d v="1899-12-30T00:15:00"/>
    <d v="1899-12-30T00:15:00"/>
    <n v="1"/>
    <d v="1899-12-30T00:00:00"/>
    <d v="1899-12-30T00:15:00"/>
    <x v="1"/>
    <x v="4"/>
    <s v="4-15"/>
    <d v="1899-12-30T00:00:00"/>
    <n v="0"/>
    <n v="1"/>
    <x v="0"/>
  </r>
  <r>
    <s v="TFQ994"/>
    <m/>
    <x v="1"/>
    <s v="REPARACION DE AIRE ACONDICIONADO"/>
    <x v="0"/>
    <d v="1899-12-30T07:42:00"/>
    <d v="1899-12-30T10:00:00"/>
    <d v="2021-04-14T00:00:00"/>
    <x v="15"/>
    <m/>
    <m/>
    <m/>
    <m/>
    <x v="3"/>
    <s v="LUIS DIAZ"/>
    <x v="0"/>
    <x v="3"/>
    <x v="1"/>
    <x v="1"/>
    <n v="0"/>
    <n v="1"/>
    <d v="1899-12-30T02:18:00"/>
    <d v="1899-12-30T02:18:00"/>
    <n v="1"/>
    <d v="1899-12-30T00:00:00"/>
    <d v="1899-12-30T02:18:00"/>
    <x v="1"/>
    <x v="4"/>
    <s v="4-15"/>
    <d v="1899-12-30T00:00:00"/>
    <n v="0"/>
    <n v="1"/>
    <x v="0"/>
  </r>
  <r>
    <s v="TFU069"/>
    <m/>
    <x v="1"/>
    <s v="REPARACION DE RADIADOR"/>
    <x v="0"/>
    <d v="1899-12-30T08:00:00"/>
    <d v="1899-12-30T14:00:00"/>
    <d v="2021-04-14T00:00:00"/>
    <x v="15"/>
    <m/>
    <m/>
    <m/>
    <m/>
    <x v="48"/>
    <s v="EFRAIN VARGAS"/>
    <x v="0"/>
    <x v="26"/>
    <x v="1"/>
    <x v="1"/>
    <n v="0"/>
    <n v="1"/>
    <d v="1899-12-30T04:00:29"/>
    <d v="1899-12-30T05:00:00"/>
    <n v="1"/>
    <d v="1899-12-30T00:00:00"/>
    <d v="1899-12-30T05:00:00"/>
    <x v="1"/>
    <x v="4"/>
    <m/>
    <d v="1899-12-30T00:00:00"/>
    <n v="0"/>
    <n v="1"/>
    <x v="0"/>
  </r>
  <r>
    <s v="TFU066"/>
    <m/>
    <x v="1"/>
    <s v="INSPECCION DE VEHICULO, HAY QUE CAMBIAR CAÑA DE DIRECCION"/>
    <x v="0"/>
    <d v="1899-12-30T10:00:00"/>
    <d v="1899-12-30T11:30:00"/>
    <d v="2021-04-14T00:00:00"/>
    <x v="12"/>
    <m/>
    <m/>
    <m/>
    <m/>
    <x v="49"/>
    <s v="MIGUEL APREZA"/>
    <x v="0"/>
    <x v="15"/>
    <x v="0"/>
    <x v="1"/>
    <n v="2"/>
    <n v="1"/>
    <d v="1899-12-30T18:30:23"/>
    <d v="1899-12-31T06:29:31"/>
    <n v="1"/>
    <d v="1899-12-30T00:00:00"/>
    <d v="1899-12-31T06:29:31"/>
    <x v="1"/>
    <x v="4"/>
    <s v="4-15"/>
    <d v="1899-12-30T00:00:00"/>
    <n v="0"/>
    <n v="1"/>
    <x v="0"/>
  </r>
  <r>
    <s v="WHO644"/>
    <m/>
    <x v="1"/>
    <s v="REPARACION DE RADIADOR Y DE AIRE ACONDICIONADO"/>
    <x v="0"/>
    <d v="1899-12-30T08:00:00"/>
    <d v="1899-12-30T16:00:00"/>
    <d v="2021-04-14T00:00:00"/>
    <x v="15"/>
    <m/>
    <m/>
    <m/>
    <m/>
    <x v="50"/>
    <s v="DUVIAN ARTEAGA"/>
    <x v="0"/>
    <x v="27"/>
    <x v="1"/>
    <x v="3"/>
    <n v="0"/>
    <n v="1"/>
    <d v="1899-12-30T06:00:29"/>
    <d v="1899-12-30T07:00:00"/>
    <n v="0"/>
    <d v="1899-12-30T05:00:00"/>
    <d v="1899-12-30T12:00:00"/>
    <x v="1"/>
    <x v="4"/>
    <s v="4-15"/>
    <d v="1899-12-30T00:00:00"/>
    <n v="0"/>
    <n v="1"/>
    <x v="0"/>
  </r>
  <r>
    <s v="TFU058"/>
    <m/>
    <x v="1"/>
    <s v="ARRELGO DE LUCES DEL TRAILER "/>
    <x v="0"/>
    <d v="1899-12-30T10:00:00"/>
    <d v="1899-12-30T10:30:00"/>
    <d v="2021-04-15T00:00:00"/>
    <x v="16"/>
    <m/>
    <m/>
    <m/>
    <m/>
    <x v="12"/>
    <s v="SAMUEL DELGADO"/>
    <x v="0"/>
    <x v="4"/>
    <x v="0"/>
    <x v="0"/>
    <n v="0"/>
    <n v="1"/>
    <d v="1899-12-30T00:30:00"/>
    <d v="1899-12-30T00:30:00"/>
    <n v="1"/>
    <d v="1899-12-30T00:00:00"/>
    <d v="1899-12-30T00:30:00"/>
    <x v="1"/>
    <x v="4"/>
    <s v="4-15"/>
    <d v="1899-12-30T00:00:00"/>
    <n v="0"/>
    <n v="1"/>
    <x v="0"/>
  </r>
  <r>
    <s v="R88456"/>
    <m/>
    <x v="1"/>
    <s v="CAMBIO DE MUELLE LADO IZQUIEDO"/>
    <x v="0"/>
    <d v="1899-12-30T07:00:00"/>
    <d v="1899-12-30T10:45:00"/>
    <d v="2021-04-15T00:00:00"/>
    <x v="16"/>
    <m/>
    <m/>
    <m/>
    <m/>
    <x v="0"/>
    <s v="SAMUEL DELGADO"/>
    <x v="0"/>
    <x v="15"/>
    <x v="0"/>
    <x v="0"/>
    <n v="0"/>
    <n v="1"/>
    <d v="1899-12-30T03:45:00"/>
    <d v="1899-12-30T03:45:00"/>
    <n v="1"/>
    <d v="1899-12-30T00:00:00"/>
    <d v="1899-12-30T03:45:00"/>
    <x v="1"/>
    <x v="4"/>
    <s v="4-15"/>
    <d v="1899-12-30T00:00:00"/>
    <n v="0"/>
    <n v="1"/>
    <x v="0"/>
  </r>
  <r>
    <s v="SJK695"/>
    <m/>
    <x v="0"/>
    <s v="CAMBIO DE MANGUERAS DE MANITAS "/>
    <x v="0"/>
    <d v="1899-12-30T10:00:00"/>
    <m/>
    <d v="2021-04-15T00:00:00"/>
    <x v="12"/>
    <m/>
    <m/>
    <m/>
    <m/>
    <x v="51"/>
    <s v="MAURICIO SUESCUN"/>
    <x v="1"/>
    <x v="28"/>
    <x v="0"/>
    <x v="3"/>
    <n v="1"/>
    <n v="0"/>
    <d v="1899-12-30T00:00:00"/>
    <d v="1899-12-30T00:00:00"/>
    <n v="1"/>
    <d v="1899-12-30T00:00:00"/>
    <d v="1899-12-30T00:00:00"/>
    <x v="1"/>
    <x v="4"/>
    <s v="4-15"/>
    <d v="1899-12-30T00:00:00"/>
    <n v="0"/>
    <n v="1"/>
    <x v="0"/>
  </r>
  <r>
    <s v="TDL763"/>
    <n v="62"/>
    <x v="1"/>
    <s v="CORRECION DE FUGA DE ACEITE EN MOTOR, "/>
    <x v="0"/>
    <d v="1899-12-30T10:00:00"/>
    <d v="1899-12-30T15:20:00"/>
    <d v="2021-04-16T00:00:00"/>
    <x v="17"/>
    <d v="2021-04-16T00:00:00"/>
    <d v="2021-04-16T00:00:00"/>
    <d v="1899-12-30T10:21:00"/>
    <d v="1899-12-30T12:00:00"/>
    <x v="52"/>
    <s v="JORGE LUIS BALLESTEROS"/>
    <x v="0"/>
    <x v="14"/>
    <x v="0"/>
    <x v="1"/>
    <n v="4"/>
    <n v="1"/>
    <d v="1899-12-31T15:20:12"/>
    <d v="1900-01-01T14:18:33"/>
    <n v="1"/>
    <d v="1899-12-30T00:00:00"/>
    <d v="1900-01-01T14:18:33"/>
    <x v="1"/>
    <x v="5"/>
    <s v="4-16"/>
    <d v="1899-12-30T01:39:00"/>
    <n v="0"/>
    <n v="1"/>
    <x v="1"/>
  </r>
  <r>
    <s v="TDL763"/>
    <n v="62"/>
    <x v="1"/>
    <s v="MONTURA DE BANDAS, CAMBIO DE CAMPANA, CAMBIO DE BUJE DE LEVA "/>
    <x v="0"/>
    <d v="1899-12-30T10:00:00"/>
    <d v="1899-12-30T15:20:00"/>
    <d v="2021-04-16T00:00:00"/>
    <x v="17"/>
    <d v="2021-04-16T00:00:00"/>
    <d v="2021-04-16T00:00:00"/>
    <d v="1899-12-30T08:30:00"/>
    <d v="1899-12-30T12:00:00"/>
    <x v="53"/>
    <s v="JORGE LUIS BALLESTEROS"/>
    <x v="0"/>
    <x v="29"/>
    <x v="0"/>
    <x v="1"/>
    <n v="4"/>
    <n v="1"/>
    <d v="1899-12-31T15:20:12"/>
    <d v="1900-01-01T14:18:33"/>
    <n v="1"/>
    <d v="1899-12-30T00:00:00"/>
    <d v="1900-01-01T14:18:33"/>
    <x v="1"/>
    <x v="5"/>
    <s v="4-16"/>
    <d v="1899-12-30T03:30:00"/>
    <n v="0"/>
    <n v="1"/>
    <x v="1"/>
  </r>
  <r>
    <s v="TDL763"/>
    <n v="62"/>
    <x v="1"/>
    <s v="CAMBIO DE CAÑA DE DIRECCION, "/>
    <x v="0"/>
    <d v="1899-12-30T10:00:00"/>
    <d v="1899-12-30T15:20:00"/>
    <d v="2021-04-16T00:00:00"/>
    <x v="17"/>
    <d v="2021-04-19T00:00:00"/>
    <d v="2021-04-19T00:00:00"/>
    <d v="1899-12-30T15:20:00"/>
    <d v="1899-12-30T16:05:00"/>
    <x v="54"/>
    <s v="JORGE LUIS BALLESTEROS"/>
    <x v="0"/>
    <x v="29"/>
    <x v="0"/>
    <x v="1"/>
    <n v="4"/>
    <n v="1"/>
    <d v="1899-12-31T15:20:12"/>
    <d v="1900-01-01T14:18:33"/>
    <n v="1"/>
    <d v="1899-12-30T00:00:00"/>
    <d v="1900-01-01T14:18:33"/>
    <x v="1"/>
    <x v="5"/>
    <s v="4-16"/>
    <d v="1899-12-30T00:45:00"/>
    <n v="0"/>
    <n v="1"/>
    <x v="2"/>
  </r>
  <r>
    <s v="TDL763"/>
    <n v="62"/>
    <x v="1"/>
    <s v="CAMBIO DE BOMBONA DE AIRE, "/>
    <x v="0"/>
    <d v="1899-12-30T10:00:00"/>
    <d v="1899-12-30T15:20:00"/>
    <d v="2021-04-16T00:00:00"/>
    <x v="17"/>
    <d v="2021-04-17T00:00:00"/>
    <d v="2021-04-17T00:00:00"/>
    <m/>
    <m/>
    <x v="54"/>
    <s v="JORGE LUIS BALLESTEROS"/>
    <x v="0"/>
    <x v="6"/>
    <x v="1"/>
    <x v="1"/>
    <n v="4"/>
    <n v="1"/>
    <d v="1899-12-31T15:20:12"/>
    <d v="1900-01-01T14:18:33"/>
    <n v="1"/>
    <d v="1899-12-30T00:00:00"/>
    <d v="1900-01-01T14:18:33"/>
    <x v="1"/>
    <x v="5"/>
    <s v="4-16"/>
    <d v="1899-12-30T00:00:00"/>
    <n v="0"/>
    <n v="1"/>
    <x v="1"/>
  </r>
  <r>
    <s v="TDL763"/>
    <n v="62"/>
    <x v="1"/>
    <s v="CORRECCION DE FUGAS DE ACEITE EN MOTOR "/>
    <x v="0"/>
    <d v="1899-12-30T10:00:00"/>
    <d v="1899-12-30T15:20:00"/>
    <d v="2021-04-16T00:00:00"/>
    <x v="17"/>
    <d v="2021-04-16T00:00:00"/>
    <d v="2021-04-16T00:00:00"/>
    <d v="1899-12-30T09:00:00"/>
    <d v="1899-12-30T17:09:00"/>
    <x v="52"/>
    <s v="JORGE LUIS BALLESTEROS"/>
    <x v="0"/>
    <x v="8"/>
    <x v="2"/>
    <x v="1"/>
    <n v="4"/>
    <n v="1"/>
    <d v="1899-12-31T15:20:12"/>
    <d v="1900-01-01T14:18:33"/>
    <n v="1"/>
    <d v="1899-12-30T00:00:00"/>
    <d v="1900-01-01T14:18:33"/>
    <x v="1"/>
    <x v="5"/>
    <s v="4-16"/>
    <d v="1899-12-30T00:00:00"/>
    <n v="0"/>
    <n v="0"/>
    <x v="1"/>
  </r>
  <r>
    <s v="TDL763"/>
    <n v="62"/>
    <x v="1"/>
    <s v="REPARACION DE BOMBA DE ENGRANE "/>
    <x v="0"/>
    <d v="1899-12-30T10:00:00"/>
    <d v="1899-12-30T15:20:00"/>
    <d v="2021-04-16T00:00:00"/>
    <x v="17"/>
    <d v="2021-04-17T00:00:00"/>
    <d v="2021-04-19T00:00:00"/>
    <d v="1899-12-30T10:20:00"/>
    <d v="1899-12-30T12:00:00"/>
    <x v="52"/>
    <s v="JORGE LUIS BALLESTEROS"/>
    <x v="0"/>
    <x v="14"/>
    <x v="0"/>
    <x v="1"/>
    <n v="4"/>
    <n v="1"/>
    <d v="1899-12-31T15:20:12"/>
    <d v="1900-01-01T14:18:33"/>
    <n v="1"/>
    <d v="1899-12-30T00:00:00"/>
    <d v="1900-01-01T14:18:33"/>
    <x v="1"/>
    <x v="5"/>
    <s v="4-16"/>
    <d v="1899-12-30T18:40:23"/>
    <n v="2"/>
    <n v="1"/>
    <x v="2"/>
  </r>
  <r>
    <s v="TDL763"/>
    <n v="62"/>
    <x v="1"/>
    <s v="CAMBIO DE EMPAQUE EJE 8 HUECOS, AJUSTE DE LOS RODAMIENTO DEL BOSIN "/>
    <x v="0"/>
    <d v="1899-12-30T10:00:00"/>
    <d v="1899-12-30T15:20:00"/>
    <d v="2021-04-16T00:00:00"/>
    <x v="17"/>
    <d v="2021-04-19T00:00:00"/>
    <d v="2021-04-19T00:00:00"/>
    <d v="1899-12-30T15:30:00"/>
    <d v="1899-12-30T17:00:00"/>
    <x v="23"/>
    <s v="JORGE LUIS BALLESTEROS"/>
    <x v="0"/>
    <x v="29"/>
    <x v="0"/>
    <x v="1"/>
    <n v="4"/>
    <n v="1"/>
    <d v="1899-12-31T15:20:12"/>
    <d v="1900-01-01T14:18:33"/>
    <n v="1"/>
    <d v="1899-12-30T00:00:00"/>
    <d v="1900-01-01T14:18:33"/>
    <x v="1"/>
    <x v="5"/>
    <s v="4-16"/>
    <d v="1899-12-30T01:30:00"/>
    <n v="0"/>
    <n v="1"/>
    <x v="2"/>
  </r>
  <r>
    <s v="TDL763"/>
    <n v="62"/>
    <x v="1"/>
    <s v=" BAJAR VALVULA RELAY PARA CAMBIO DE EMPAQUETADURA"/>
    <x v="0"/>
    <d v="1899-12-30T10:00:00"/>
    <d v="1899-12-30T15:20:00"/>
    <d v="2021-04-16T00:00:00"/>
    <x v="17"/>
    <d v="2021-04-19T00:00:00"/>
    <d v="2021-04-19T00:00:00"/>
    <d v="1899-12-30T14:00:00"/>
    <d v="1899-12-30T15:20:00"/>
    <x v="1"/>
    <s v="JORGE LUIS BALLESTEROS"/>
    <x v="0"/>
    <x v="29"/>
    <x v="0"/>
    <x v="1"/>
    <n v="4"/>
    <n v="1"/>
    <d v="1899-12-31T15:20:12"/>
    <d v="1900-01-01T14:18:33"/>
    <n v="1"/>
    <d v="1899-12-30T00:00:00"/>
    <d v="1900-01-01T14:18:33"/>
    <x v="1"/>
    <x v="5"/>
    <s v="4-16"/>
    <d v="1899-12-30T01:20:00"/>
    <n v="0"/>
    <n v="1"/>
    <x v="2"/>
  </r>
  <r>
    <s v="TDL763"/>
    <n v="62"/>
    <x v="1"/>
    <s v="DESMONTE DE RETENEDORES DE LA BOTELLA DE DIRECCION , SE CAMBIO EMPAQUETADURA Y RETENEDORES, COMPLETO NIVEL DE HIDRAULICA"/>
    <x v="0"/>
    <d v="1899-12-30T10:00:00"/>
    <d v="1899-12-30T15:20:00"/>
    <d v="2021-04-16T00:00:00"/>
    <x v="17"/>
    <d v="2021-04-20T00:00:00"/>
    <d v="2021-04-20T00:00:00"/>
    <d v="1899-12-30T07:00:00"/>
    <d v="1899-12-30T12:00:00"/>
    <x v="54"/>
    <s v="JORGE LUIS BALLESTEROS"/>
    <x v="0"/>
    <x v="6"/>
    <x v="1"/>
    <x v="1"/>
    <n v="4"/>
    <n v="1"/>
    <d v="1899-12-31T15:20:12"/>
    <d v="1900-01-01T14:18:33"/>
    <n v="1"/>
    <d v="1899-12-30T00:00:00"/>
    <d v="1900-01-01T14:18:33"/>
    <x v="1"/>
    <x v="5"/>
    <s v="4-16"/>
    <d v="1899-12-30T03:00:29"/>
    <n v="0"/>
    <n v="1"/>
    <x v="2"/>
  </r>
  <r>
    <s v="TDL763"/>
    <n v="62"/>
    <x v="1"/>
    <s v="INSTALACION DE LUCES LATERALES "/>
    <x v="0"/>
    <d v="1899-12-30T10:00:00"/>
    <d v="1899-12-30T15:20:00"/>
    <d v="2021-04-16T00:00:00"/>
    <x v="17"/>
    <d v="2021-04-20T00:00:00"/>
    <d v="2021-04-20T00:00:00"/>
    <d v="1899-12-30T11:40:00"/>
    <d v="1899-12-30T12:20:00"/>
    <x v="55"/>
    <s v="JORGE LUIS BALLESTEROS"/>
    <x v="0"/>
    <x v="30"/>
    <x v="0"/>
    <x v="1"/>
    <n v="4"/>
    <n v="1"/>
    <d v="1899-12-31T15:20:12"/>
    <d v="1900-01-01T14:18:33"/>
    <n v="1"/>
    <d v="1899-12-30T00:00:00"/>
    <d v="1900-01-01T14:18:33"/>
    <x v="1"/>
    <x v="5"/>
    <s v="4-16"/>
    <d v="1899-12-30T00:40:00"/>
    <n v="0"/>
    <n v="1"/>
    <x v="2"/>
  </r>
  <r>
    <s v="TDL763"/>
    <n v="62"/>
    <x v="1"/>
    <s v="PRUEBAS DE FRENO"/>
    <x v="0"/>
    <d v="1899-12-30T10:00:00"/>
    <d v="1899-12-30T15:20:00"/>
    <d v="2021-04-16T00:00:00"/>
    <x v="17"/>
    <d v="2021-04-20T00:00:00"/>
    <d v="2021-04-20T00:00:00"/>
    <d v="1899-12-30T13:00:00"/>
    <d v="1899-12-30T13:20:00"/>
    <x v="53"/>
    <s v="JORGE LUIS BALLESTEROS"/>
    <x v="1"/>
    <x v="29"/>
    <x v="0"/>
    <x v="1"/>
    <n v="4"/>
    <n v="1"/>
    <d v="1899-12-31T15:20:12"/>
    <d v="1900-01-01T14:18:33"/>
    <n v="1"/>
    <d v="1899-12-30T00:00:00"/>
    <d v="1900-01-01T14:18:33"/>
    <x v="1"/>
    <x v="5"/>
    <s v="4-16"/>
    <d v="1899-12-30T00:20:00"/>
    <n v="0"/>
    <n v="1"/>
    <x v="2"/>
  </r>
  <r>
    <s v="S26297"/>
    <n v="62"/>
    <x v="0"/>
    <s v="BAJAR Y CAMBIAR LA CAMARA T30"/>
    <x v="0"/>
    <d v="1899-12-30T10:00:00"/>
    <d v="1899-12-30T13:45:00"/>
    <d v="2021-04-16T00:00:00"/>
    <x v="18"/>
    <d v="2021-04-19T00:00:00"/>
    <d v="2021-04-19T00:00:00"/>
    <d v="1899-12-30T14:00:00"/>
    <d v="1899-12-30T15:50:00"/>
    <x v="1"/>
    <s v="JORGE BALLESTEROS"/>
    <x v="0"/>
    <x v="31"/>
    <x v="0"/>
    <x v="1"/>
    <n v="3"/>
    <n v="1"/>
    <d v="1899-12-31T05:15:17"/>
    <d v="1899-12-31T22:44:02"/>
    <n v="1"/>
    <d v="1899-12-30T00:00:00"/>
    <d v="1899-12-31T22:44:02"/>
    <x v="1"/>
    <x v="5"/>
    <s v="4-16"/>
    <d v="1899-12-30T01:50:00"/>
    <n v="0"/>
    <n v="1"/>
    <x v="2"/>
  </r>
  <r>
    <s v="TDL767"/>
    <m/>
    <x v="1"/>
    <s v="CAMBIO DE UNIDAD SELLADA, Y CAMBIO MAXTER, CAMBIO DE LUCES FRONTALES Y EXPLORADORAS, MANTENIMIENTO DE BATERIAS "/>
    <x v="0"/>
    <d v="1899-12-30T15:54:00"/>
    <d v="1899-12-30T15:00:00"/>
    <d v="2021-04-15T00:00:00"/>
    <x v="12"/>
    <d v="2021-04-16T00:00:00"/>
    <d v="2021-04-16T00:00:00"/>
    <d v="1899-12-30T07:40:00"/>
    <d v="1899-12-30T11:20:00"/>
    <x v="56"/>
    <s v="OSCAR QUINAYAS"/>
    <x v="1"/>
    <x v="4"/>
    <x v="1"/>
    <x v="1"/>
    <n v="1"/>
    <n v="1"/>
    <d v="1899-12-30T05:36:58"/>
    <d v="1899-12-30T11:06:58"/>
    <n v="1"/>
    <d v="1899-12-30T00:00:00"/>
    <d v="1899-12-30T11:06:58"/>
    <x v="1"/>
    <x v="4"/>
    <s v="4-15"/>
    <d v="1899-12-30T03:40:00"/>
    <n v="0"/>
    <n v="1"/>
    <x v="1"/>
  </r>
  <r>
    <s v="TDL767"/>
    <m/>
    <x v="1"/>
    <s v="CAMBIO DE MANGUERA DE DESFOGUE Y CAMBIO DE CAUCHO DE DESFOGUE"/>
    <x v="0"/>
    <d v="1899-12-30T15:54:00"/>
    <d v="1899-12-30T15:00:00"/>
    <d v="2021-04-15T00:00:00"/>
    <x v="12"/>
    <d v="2021-04-16T00:00:00"/>
    <d v="2021-04-16T00:00:00"/>
    <d v="1899-12-30T14:00:00"/>
    <d v="1899-12-30T15:00:00"/>
    <x v="57"/>
    <s v="OSCAR QUINAYAS"/>
    <x v="1"/>
    <x v="32"/>
    <x v="1"/>
    <x v="1"/>
    <n v="1"/>
    <n v="1"/>
    <d v="1899-12-30T05:36:58"/>
    <d v="1899-12-30T11:06:58"/>
    <n v="1"/>
    <d v="1899-12-30T00:00:00"/>
    <d v="1899-12-30T11:06:58"/>
    <x v="1"/>
    <x v="4"/>
    <s v="4-15"/>
    <d v="1899-12-30T01:00:00"/>
    <n v="0"/>
    <n v="1"/>
    <x v="1"/>
  </r>
  <r>
    <s v="UQS505"/>
    <m/>
    <x v="1"/>
    <s v="ENGRASE GENERAL"/>
    <x v="0"/>
    <d v="1899-12-30T08:00:00"/>
    <d v="1899-12-30T09:30:00"/>
    <d v="2021-04-16T00:00:00"/>
    <x v="12"/>
    <d v="2021-04-16T00:00:00"/>
    <d v="2021-04-16T00:00:00"/>
    <d v="1899-12-30T09:00:00"/>
    <d v="1899-12-30T09:30:00"/>
    <x v="58"/>
    <m/>
    <x v="1"/>
    <x v="15"/>
    <x v="0"/>
    <x v="3"/>
    <n v="0"/>
    <n v="1"/>
    <d v="1899-12-30T01:30:00"/>
    <d v="1899-12-30T01:30:00"/>
    <n v="1"/>
    <d v="1899-12-30T00:00:00"/>
    <d v="1899-12-30T01:30:00"/>
    <x v="1"/>
    <x v="4"/>
    <s v="4-15"/>
    <d v="1899-12-30T00:30:00"/>
    <n v="0"/>
    <n v="1"/>
    <x v="1"/>
  </r>
  <r>
    <s v="S26296"/>
    <m/>
    <x v="1"/>
    <s v="CAMBIO DE BANDAS DE FRENO"/>
    <x v="0"/>
    <d v="1899-12-30T07:00:00"/>
    <d v="1899-12-30T15:00:00"/>
    <d v="2021-04-16T00:00:00"/>
    <x v="12"/>
    <d v="2021-04-16T00:00:00"/>
    <d v="2021-04-16T00:00:00"/>
    <d v="1899-12-30T07:30:00"/>
    <m/>
    <x v="10"/>
    <m/>
    <x v="1"/>
    <x v="33"/>
    <x v="0"/>
    <x v="1"/>
    <n v="0"/>
    <n v="1"/>
    <d v="1899-12-30T06:00:29"/>
    <d v="1899-12-30T07:00:00"/>
    <n v="1"/>
    <d v="1899-12-30T00:00:00"/>
    <d v="1899-12-30T07:00:00"/>
    <x v="1"/>
    <x v="4"/>
    <s v="4-15"/>
    <d v="1899-12-30T00:00:00"/>
    <n v="0"/>
    <n v="1"/>
    <x v="1"/>
  </r>
  <r>
    <s v="S26296"/>
    <m/>
    <x v="0"/>
    <s v="REVISION DE SISTEMA DE AIRE "/>
    <x v="0"/>
    <d v="1899-12-30T07:00:00"/>
    <d v="1899-12-30T15:00:00"/>
    <d v="2021-04-16T00:00:00"/>
    <x v="12"/>
    <d v="2021-04-16T00:00:00"/>
    <d v="2021-04-16T00:00:00"/>
    <d v="1899-12-30T07:30:00"/>
    <m/>
    <x v="54"/>
    <m/>
    <x v="1"/>
    <x v="34"/>
    <x v="0"/>
    <x v="1"/>
    <n v="0"/>
    <n v="1"/>
    <d v="1899-12-30T06:00:29"/>
    <d v="1899-12-30T07:00:00"/>
    <n v="1"/>
    <d v="1899-12-30T00:00:00"/>
    <d v="1899-12-30T07:00:00"/>
    <x v="1"/>
    <x v="4"/>
    <s v="4-15"/>
    <d v="1899-12-30T00:00:00"/>
    <n v="0"/>
    <n v="1"/>
    <x v="1"/>
  </r>
  <r>
    <s v="TDL851"/>
    <n v="63"/>
    <x v="1"/>
    <s v="ENGRASE GENERAL, CAMBIO DE ACEITE Y FILTRACION DE MOTOR"/>
    <x v="0"/>
    <d v="1899-12-30T09:36:00"/>
    <d v="1899-12-30T11:00:00"/>
    <d v="2021-04-16T00:00:00"/>
    <x v="19"/>
    <d v="2021-04-16T00:00:00"/>
    <d v="2021-04-16T00:00:00"/>
    <d v="1899-12-30T10:00:00"/>
    <d v="1899-12-30T10:30:00"/>
    <x v="59"/>
    <s v="ROBINSON TORREGROZA"/>
    <x v="1"/>
    <x v="15"/>
    <x v="0"/>
    <x v="1"/>
    <n v="1"/>
    <n v="1"/>
    <d v="1899-12-30T07:54:58"/>
    <d v="1899-12-30T13:24:58"/>
    <n v="1"/>
    <d v="1899-12-30T00:00:00"/>
    <d v="1899-12-30T13:24:58"/>
    <x v="1"/>
    <x v="4"/>
    <s v="4-15"/>
    <d v="1899-12-30T00:30:00"/>
    <n v="0"/>
    <n v="1"/>
    <x v="1"/>
  </r>
  <r>
    <s v="TDL851"/>
    <n v="63"/>
    <x v="0"/>
    <s v="CAMBIO DE BOMBILLOS DE EXPLORADORA, CAMBIO DE LUCES MEDIAS TRASERAS "/>
    <x v="0"/>
    <d v="1899-12-30T09:36:00"/>
    <d v="1899-12-30T11:00:00"/>
    <d v="2021-04-16T00:00:00"/>
    <x v="19"/>
    <d v="2021-04-16T00:00:00"/>
    <d v="2021-04-16T00:00:00"/>
    <d v="1899-12-30T15:00:00"/>
    <d v="1899-12-30T15:20:00"/>
    <x v="12"/>
    <s v="ROBINSON TORREGROZA"/>
    <x v="1"/>
    <x v="4"/>
    <x v="0"/>
    <x v="1"/>
    <n v="1"/>
    <n v="1"/>
    <d v="1899-12-30T07:54:58"/>
    <d v="1899-12-30T13:24:58"/>
    <n v="1"/>
    <d v="1899-12-30T00:00:00"/>
    <d v="1899-12-30T13:24:58"/>
    <x v="1"/>
    <x v="4"/>
    <s v="4-15"/>
    <d v="1899-12-30T00:20:00"/>
    <n v="0"/>
    <n v="1"/>
    <x v="1"/>
  </r>
  <r>
    <s v="S20491"/>
    <m/>
    <x v="1"/>
    <s v="CAMBIO DE VALVULA DE DESCARGUE , ENGRASE "/>
    <x v="0"/>
    <d v="1899-12-30T09:40:00"/>
    <d v="1899-12-30T10:40:00"/>
    <d v="2021-04-16T00:00:00"/>
    <x v="12"/>
    <d v="2021-04-16T00:00:00"/>
    <d v="2021-04-16T00:00:00"/>
    <d v="1899-12-30T09:50:00"/>
    <d v="1899-12-30T10:30:00"/>
    <x v="59"/>
    <s v="PEDRO BOHORQUEZ"/>
    <x v="1"/>
    <x v="15"/>
    <x v="0"/>
    <x v="6"/>
    <n v="0"/>
    <n v="1"/>
    <d v="1899-12-30T01:00:00"/>
    <d v="1899-12-30T01:00:00"/>
    <n v="1"/>
    <d v="1899-12-30T00:00:00"/>
    <d v="1899-12-30T01:00:00"/>
    <x v="1"/>
    <x v="4"/>
    <s v="4-15"/>
    <d v="1899-12-30T00:40:00"/>
    <n v="0"/>
    <n v="1"/>
    <x v="1"/>
  </r>
  <r>
    <s v="S20491"/>
    <m/>
    <x v="1"/>
    <s v="CAMBIO DE UNA PLATINA DEL SEPARADOR "/>
    <x v="0"/>
    <d v="1899-12-30T09:40:00"/>
    <d v="1899-12-30T15:00:00"/>
    <d v="2021-04-16T00:00:00"/>
    <x v="12"/>
    <d v="2021-04-16T00:00:00"/>
    <d v="2021-04-16T00:00:00"/>
    <d v="1899-12-30T11:00:00"/>
    <d v="1899-12-30T15:00:00"/>
    <x v="60"/>
    <s v="PEDRO BOHORQUEZ"/>
    <x v="2"/>
    <x v="15"/>
    <x v="0"/>
    <x v="6"/>
    <n v="0"/>
    <n v="1"/>
    <d v="1899-12-30T03:20:29"/>
    <d v="1899-12-30T04:20:00"/>
    <n v="1"/>
    <d v="1899-12-30T00:00:00"/>
    <d v="1899-12-30T04:20:00"/>
    <x v="1"/>
    <x v="4"/>
    <s v="4-15"/>
    <d v="1899-12-30T04:00:00"/>
    <n v="0"/>
    <n v="1"/>
    <x v="1"/>
  </r>
  <r>
    <s v="SJL014"/>
    <m/>
    <x v="1"/>
    <s v="EN GRASE GENERAL"/>
    <x v="0"/>
    <d v="1899-12-30T09:40:00"/>
    <m/>
    <d v="2021-04-16T00:00:00"/>
    <x v="12"/>
    <d v="2021-04-16T00:00:00"/>
    <d v="2021-04-16T00:00:00"/>
    <m/>
    <m/>
    <x v="61"/>
    <s v="PEDRO BOHORQUEZ"/>
    <x v="1"/>
    <x v="15"/>
    <x v="0"/>
    <x v="3"/>
    <n v="0"/>
    <n v="0"/>
    <d v="1899-12-30T00:00:00"/>
    <d v="1899-12-30T00:00:00"/>
    <n v="1"/>
    <d v="1899-12-30T00:00:00"/>
    <d v="1899-12-30T00:00:00"/>
    <x v="1"/>
    <x v="4"/>
    <s v="4-15"/>
    <d v="1899-12-30T00:00:00"/>
    <n v="0"/>
    <n v="1"/>
    <x v="1"/>
  </r>
  <r>
    <s v="TFU063"/>
    <m/>
    <x v="1"/>
    <s v="CAMBIO DE AUTOMATICO AUXILIAR "/>
    <x v="0"/>
    <d v="1899-12-30T11:10:00"/>
    <d v="1899-12-30T11:50:00"/>
    <d v="2021-04-16T00:00:00"/>
    <x v="12"/>
    <d v="2021-04-16T00:00:00"/>
    <d v="2021-04-16T00:00:00"/>
    <d v="1899-12-30T11:10:00"/>
    <d v="1899-12-30T11:50:00"/>
    <x v="56"/>
    <m/>
    <x v="1"/>
    <x v="4"/>
    <x v="0"/>
    <x v="1"/>
    <n v="0"/>
    <n v="1"/>
    <d v="1899-12-30T00:40:00"/>
    <d v="1899-12-30T00:40:00"/>
    <n v="1"/>
    <d v="1899-12-30T00:00:00"/>
    <d v="1899-12-30T00:40:00"/>
    <x v="1"/>
    <x v="4"/>
    <s v="4-15"/>
    <d v="1899-12-30T00:40:00"/>
    <n v="0"/>
    <n v="1"/>
    <x v="1"/>
  </r>
  <r>
    <s v="S26307"/>
    <m/>
    <x v="1"/>
    <s v="CAMBIO DE LUCES MEDIAS LATERALES Y MEDIAS TRASERAS, CAMBIO DE CANECTOR 7 VIAS HEMBRA, AREGLO DE LAMPARA"/>
    <x v="0"/>
    <d v="1899-12-30T04:30:00"/>
    <m/>
    <d v="2021-04-16T00:00:00"/>
    <x v="12"/>
    <d v="2021-04-16T00:00:00"/>
    <d v="2021-04-16T00:00:00"/>
    <d v="1899-12-30T16:30:00"/>
    <d v="1899-12-30T17:15:00"/>
    <x v="56"/>
    <m/>
    <x v="0"/>
    <x v="4"/>
    <x v="0"/>
    <x v="6"/>
    <n v="0"/>
    <n v="0"/>
    <d v="1899-12-30T00:00:00"/>
    <d v="1899-12-30T00:00:00"/>
    <n v="1"/>
    <d v="1899-12-30T00:00:00"/>
    <d v="1899-12-30T00:00:00"/>
    <x v="1"/>
    <x v="4"/>
    <s v="4-15"/>
    <d v="1899-12-30T00:45:00"/>
    <n v="0"/>
    <n v="1"/>
    <x v="1"/>
  </r>
  <r>
    <s v="TFU073"/>
    <m/>
    <x v="1"/>
    <s v="REPARACION DE BOMBA DE AGUA"/>
    <x v="0"/>
    <d v="1899-12-30T08:15:00"/>
    <d v="1899-12-30T09:30:00"/>
    <d v="2021-04-17T00:00:00"/>
    <x v="19"/>
    <d v="2021-04-17T00:00:00"/>
    <d v="2021-04-17T00:00:00"/>
    <m/>
    <m/>
    <x v="62"/>
    <s v="FREDY CALDERON"/>
    <x v="0"/>
    <x v="4"/>
    <x v="1"/>
    <x v="1"/>
    <n v="0"/>
    <n v="1"/>
    <d v="1899-12-30T01:15:00"/>
    <d v="1899-12-30T01:15:00"/>
    <n v="1"/>
    <d v="1899-12-30T00:00:00"/>
    <d v="1899-12-30T01:15:00"/>
    <x v="1"/>
    <x v="4"/>
    <s v="4-15"/>
    <d v="1899-12-30T00:00:00"/>
    <n v="0"/>
    <n v="1"/>
    <x v="1"/>
  </r>
  <r>
    <s v="TFU073"/>
    <m/>
    <x v="1"/>
    <s v="SE REPARO LUZ LICUADORA, PERA DE DIFERENCIAL Y SENSOR NIVEL DE REFRIGERANTE"/>
    <x v="0"/>
    <d v="1899-12-30T08:15:00"/>
    <d v="1899-12-30T09:30:00"/>
    <d v="2021-04-17T00:00:00"/>
    <x v="19"/>
    <d v="2021-04-17T00:00:00"/>
    <d v="2021-04-17T00:00:00"/>
    <m/>
    <m/>
    <x v="56"/>
    <s v="FREDY CALDERON"/>
    <x v="0"/>
    <x v="14"/>
    <x v="1"/>
    <x v="1"/>
    <n v="0"/>
    <n v="1"/>
    <d v="1899-12-30T01:15:00"/>
    <d v="1899-12-30T01:15:00"/>
    <n v="1"/>
    <d v="1899-12-30T00:00:00"/>
    <d v="1899-12-30T01:15:00"/>
    <x v="1"/>
    <x v="4"/>
    <s v="4-15"/>
    <d v="1899-12-30T00:00:00"/>
    <n v="0"/>
    <n v="1"/>
    <x v="1"/>
  </r>
  <r>
    <s v="S26289"/>
    <m/>
    <x v="1"/>
    <s v="BAJAR Y MONTAR LLANTAS POSICION 1 Y 2, PARA CAMBIO DE RETENEDOR, CAMBIO DE RODAMIENTOS, LAVADO DE CAMPANAS Y DE BANDAS."/>
    <x v="0"/>
    <d v="1899-12-30T07:30:00"/>
    <d v="1899-12-30T12:30:00"/>
    <d v="2021-04-17T00:00:00"/>
    <x v="19"/>
    <d v="2021-04-17T00:00:00"/>
    <d v="2021-04-17T00:00:00"/>
    <m/>
    <m/>
    <x v="10"/>
    <m/>
    <x v="0"/>
    <x v="35"/>
    <x v="0"/>
    <x v="6"/>
    <n v="0"/>
    <n v="1"/>
    <d v="1899-12-30T03:00:29"/>
    <d v="1899-12-30T04:00:00"/>
    <n v="1"/>
    <d v="1899-12-30T00:00:00"/>
    <d v="1899-12-30T04:00:00"/>
    <x v="1"/>
    <x v="4"/>
    <s v="4-15"/>
    <d v="1899-12-30T00:00:00"/>
    <n v="0"/>
    <n v="1"/>
    <x v="1"/>
  </r>
  <r>
    <s v="TDL769"/>
    <m/>
    <x v="1"/>
    <s v="REVISION DE LOS ACTUADORS, SE COMPLETO NIVEL DE HIDRAULICO"/>
    <x v="0"/>
    <d v="1899-12-30T07:30:00"/>
    <d v="1899-12-30T08:15:00"/>
    <d v="2021-04-17T00:00:00"/>
    <x v="19"/>
    <d v="2021-04-17T00:00:00"/>
    <d v="2021-04-17T00:00:00"/>
    <m/>
    <m/>
    <x v="63"/>
    <m/>
    <x v="0"/>
    <x v="4"/>
    <x v="0"/>
    <x v="1"/>
    <n v="0"/>
    <n v="1"/>
    <d v="1899-12-30T00:45:00"/>
    <d v="1899-12-30T00:45:00"/>
    <n v="1"/>
    <d v="1899-12-30T00:00:00"/>
    <d v="1899-12-30T00:45:00"/>
    <x v="1"/>
    <x v="4"/>
    <s v="4-15"/>
    <d v="1899-12-30T00:00:00"/>
    <n v="0"/>
    <n v="1"/>
    <x v="1"/>
  </r>
  <r>
    <s v="SJK693"/>
    <m/>
    <x v="1"/>
    <s v="CAMBIO DE BOMBONA POR FIN DE CICLO"/>
    <x v="0"/>
    <d v="1899-12-30T12:00:00"/>
    <d v="1899-12-30T12:30:00"/>
    <d v="2021-04-17T00:00:00"/>
    <x v="19"/>
    <d v="2021-04-17T00:00:00"/>
    <d v="2021-04-17T00:00:00"/>
    <m/>
    <m/>
    <x v="0"/>
    <m/>
    <x v="0"/>
    <x v="6"/>
    <x v="1"/>
    <x v="3"/>
    <n v="0"/>
    <n v="1"/>
    <d v="1899-12-30T00:30:00"/>
    <d v="1899-12-30T00:30:00"/>
    <n v="1"/>
    <d v="1899-12-30T00:00:00"/>
    <d v="1899-12-30T00:30:00"/>
    <x v="1"/>
    <x v="4"/>
    <s v="4-15"/>
    <d v="1899-12-30T00:00:00"/>
    <n v="0"/>
    <n v="1"/>
    <x v="1"/>
  </r>
  <r>
    <s v="TFU068"/>
    <m/>
    <x v="1"/>
    <s v="CAMBIO DE VASTAGO DE INYECTOR POSICION 6"/>
    <x v="0"/>
    <d v="1899-12-30T08:10:00"/>
    <d v="1899-12-30T13:40:00"/>
    <d v="2021-04-17T00:00:00"/>
    <x v="19"/>
    <d v="2021-04-17T00:00:00"/>
    <d v="2021-04-17T00:00:00"/>
    <m/>
    <m/>
    <x v="64"/>
    <m/>
    <x v="0"/>
    <x v="15"/>
    <x v="0"/>
    <x v="1"/>
    <n v="0"/>
    <n v="1"/>
    <d v="1899-12-30T03:30:29"/>
    <d v="1899-12-30T04:30:00"/>
    <n v="1"/>
    <d v="1899-12-30T00:00:00"/>
    <d v="1899-12-30T04:30:00"/>
    <x v="1"/>
    <x v="4"/>
    <s v="4-15"/>
    <d v="1899-12-30T00:00:00"/>
    <n v="0"/>
    <n v="1"/>
    <x v="1"/>
  </r>
  <r>
    <s v="TFU064"/>
    <m/>
    <x v="1"/>
    <s v="CAMBIO DE FILTRO DE AGUA, CAMBIO DE TAPA DE TANQUE DE COMPENSACION Y "/>
    <x v="0"/>
    <d v="1899-12-30T09:15:00"/>
    <d v="1899-12-30T13:00:00"/>
    <d v="2021-04-17T00:00:00"/>
    <x v="19"/>
    <d v="2021-04-17T00:00:00"/>
    <d v="2021-04-17T00:00:00"/>
    <m/>
    <m/>
    <x v="34"/>
    <m/>
    <x v="0"/>
    <x v="36"/>
    <x v="0"/>
    <x v="1"/>
    <n v="0"/>
    <n v="1"/>
    <d v="1899-12-30T03:45:00"/>
    <d v="1899-12-30T03:45:00"/>
    <n v="1"/>
    <d v="1899-12-30T00:00:00"/>
    <d v="1899-12-30T03:45:00"/>
    <x v="1"/>
    <x v="4"/>
    <s v="4-15"/>
    <d v="1899-12-30T00:00:00"/>
    <n v="0"/>
    <n v="1"/>
    <x v="1"/>
  </r>
  <r>
    <s v="TFU064"/>
    <m/>
    <x v="1"/>
    <s v="MANTENIMIENTO DE AIRE ACONDICIONADO"/>
    <x v="0"/>
    <d v="1899-12-30T09:15:00"/>
    <d v="1899-12-30T13:00:00"/>
    <d v="2021-04-17T00:00:00"/>
    <x v="19"/>
    <d v="2021-04-17T00:00:00"/>
    <d v="2021-04-17T00:00:00"/>
    <m/>
    <m/>
    <x v="3"/>
    <m/>
    <x v="2"/>
    <x v="37"/>
    <x v="0"/>
    <x v="1"/>
    <n v="0"/>
    <n v="1"/>
    <d v="1899-12-30T03:45:00"/>
    <d v="1899-12-30T03:45:00"/>
    <n v="1"/>
    <d v="1899-12-30T00:00:00"/>
    <d v="1899-12-30T03:45:00"/>
    <x v="1"/>
    <x v="4"/>
    <s v="4-15"/>
    <d v="1899-12-30T00:00:00"/>
    <n v="0"/>
    <n v="1"/>
    <x v="1"/>
  </r>
  <r>
    <s v="SJK824"/>
    <m/>
    <x v="1"/>
    <s v="CAMBIO DE SENSOR DEL CIGÜEÑAL, REPARACION DE LUCES MEDIAS, DIRECCIONALES"/>
    <x v="0"/>
    <m/>
    <m/>
    <d v="2021-04-17T00:00:00"/>
    <x v="19"/>
    <d v="2021-04-17T00:00:00"/>
    <d v="2021-04-17T00:00:00"/>
    <m/>
    <m/>
    <x v="34"/>
    <m/>
    <x v="0"/>
    <x v="4"/>
    <x v="0"/>
    <x v="3"/>
    <n v="0"/>
    <n v="0"/>
    <d v="1899-12-30T00:00:00"/>
    <d v="1899-12-30T00:00:00"/>
    <n v="1"/>
    <d v="1899-12-30T00:00:00"/>
    <d v="1899-12-30T00:00:00"/>
    <x v="1"/>
    <x v="4"/>
    <s v="4-15"/>
    <d v="1899-12-30T00:00:00"/>
    <n v="0"/>
    <n v="1"/>
    <x v="1"/>
  </r>
  <r>
    <s v="S26308"/>
    <m/>
    <x v="1"/>
    <s v="CAMBIO DE JUEGO Y MEDIO DE BANDAS 4718, CAMBIO DE RESORTES LARGOS, CAMBIO DE CAMPANAS"/>
    <x v="0"/>
    <m/>
    <m/>
    <d v="2021-04-17T00:00:00"/>
    <x v="19"/>
    <d v="2021-04-17T00:00:00"/>
    <d v="2021-04-17T00:00:00"/>
    <m/>
    <m/>
    <x v="25"/>
    <m/>
    <x v="1"/>
    <x v="15"/>
    <x v="0"/>
    <x v="6"/>
    <n v="0"/>
    <n v="0"/>
    <d v="1899-12-30T00:00:00"/>
    <d v="1899-12-30T00:00:00"/>
    <n v="1"/>
    <d v="1899-12-30T00:00:00"/>
    <d v="1899-12-30T00:00:00"/>
    <x v="1"/>
    <x v="4"/>
    <s v="4-15"/>
    <d v="1899-12-30T00:00:00"/>
    <n v="0"/>
    <n v="1"/>
    <x v="1"/>
  </r>
  <r>
    <s v="TDL768"/>
    <m/>
    <x v="1"/>
    <s v="CAMBIO DE PALANCA DE LUCES DIRECCIONALES"/>
    <x v="0"/>
    <m/>
    <m/>
    <d v="2021-04-17T00:00:00"/>
    <x v="19"/>
    <d v="2021-04-17T00:00:00"/>
    <d v="2021-04-17T00:00:00"/>
    <m/>
    <m/>
    <x v="21"/>
    <m/>
    <x v="0"/>
    <x v="38"/>
    <x v="0"/>
    <x v="1"/>
    <n v="0"/>
    <n v="0"/>
    <d v="1899-12-30T00:00:00"/>
    <d v="1899-12-30T00:00:00"/>
    <n v="1"/>
    <d v="1899-12-30T00:00:00"/>
    <d v="1899-12-30T00:00:00"/>
    <x v="1"/>
    <x v="4"/>
    <s v="4-15"/>
    <d v="1899-12-30T00:00:00"/>
    <n v="0"/>
    <n v="1"/>
    <x v="1"/>
  </r>
  <r>
    <s v="TFU067"/>
    <m/>
    <x v="0"/>
    <s v="CAMBIO DE CABLE 7 VIAS"/>
    <x v="0"/>
    <d v="1899-12-30T11:40:00"/>
    <d v="1899-12-30T11:50:00"/>
    <d v="2021-04-17T00:00:00"/>
    <x v="19"/>
    <d v="2021-04-17T00:00:00"/>
    <d v="2021-04-17T00:00:00"/>
    <m/>
    <m/>
    <x v="12"/>
    <m/>
    <x v="0"/>
    <x v="4"/>
    <x v="1"/>
    <x v="1"/>
    <n v="0"/>
    <n v="1"/>
    <d v="1899-12-30T00:10:00"/>
    <d v="1899-12-30T00:10:00"/>
    <n v="1"/>
    <d v="1899-12-30T00:00:00"/>
    <d v="1899-12-30T00:10:00"/>
    <x v="1"/>
    <x v="4"/>
    <s v="4-15"/>
    <d v="1899-12-30T00:00:00"/>
    <n v="0"/>
    <n v="1"/>
    <x v="1"/>
  </r>
  <r>
    <s v="TFU056"/>
    <n v="65"/>
    <x v="1"/>
    <s v="INSPECCION DE CHASIS Y 5TA RUEDA, SE ENCONTRO FISURA EN EL CHASIS , "/>
    <x v="0"/>
    <d v="1899-12-30T07:00:00"/>
    <m/>
    <d v="2021-04-17T00:00:00"/>
    <x v="6"/>
    <d v="2021-04-20T00:00:00"/>
    <d v="2021-04-20T00:00:00"/>
    <m/>
    <m/>
    <x v="0"/>
    <s v="RICHARD"/>
    <x v="0"/>
    <x v="39"/>
    <x v="0"/>
    <x v="1"/>
    <n v="-44303"/>
    <n v="0"/>
    <d v="1899-12-30T00:00:00"/>
    <d v="1899-12-30T00:00:00"/>
    <n v="1"/>
    <d v="1899-12-30T00:00:00"/>
    <d v="1899-12-30T00:00:00"/>
    <x v="3"/>
    <x v="3"/>
    <s v="1-52"/>
    <d v="1899-12-30T00:00:00"/>
    <n v="0"/>
    <n v="1"/>
    <x v="2"/>
  </r>
  <r>
    <s v="TFU056"/>
    <n v="65"/>
    <x v="1"/>
    <s v="SOLDADURA DE FISURA "/>
    <x v="0"/>
    <d v="1899-12-30T07:00:00"/>
    <m/>
    <d v="2021-04-17T00:00:00"/>
    <x v="6"/>
    <d v="2021-04-20T00:00:00"/>
    <d v="2021-04-20T00:00:00"/>
    <m/>
    <m/>
    <x v="65"/>
    <s v="RICHARD"/>
    <x v="0"/>
    <x v="5"/>
    <x v="0"/>
    <x v="1"/>
    <n v="-44303"/>
    <n v="0"/>
    <d v="1899-12-30T00:00:00"/>
    <d v="1899-12-30T00:00:00"/>
    <n v="1"/>
    <d v="1899-12-30T00:00:00"/>
    <d v="1899-12-30T00:00:00"/>
    <x v="3"/>
    <x v="3"/>
    <s v="1-52"/>
    <d v="1899-12-30T00:00:00"/>
    <n v="0"/>
    <n v="1"/>
    <x v="2"/>
  </r>
  <r>
    <s v="TFU056"/>
    <n v="65"/>
    <x v="1"/>
    <s v="DESMONTE DE 5TA RUEDAY PUENTES H PARA CMBIO DE H"/>
    <x v="0"/>
    <d v="1899-12-30T07:00:00"/>
    <m/>
    <d v="2021-04-17T00:00:00"/>
    <x v="6"/>
    <m/>
    <m/>
    <m/>
    <m/>
    <x v="25"/>
    <s v="RICHARD"/>
    <x v="0"/>
    <x v="39"/>
    <x v="0"/>
    <x v="1"/>
    <n v="-44303"/>
    <n v="0"/>
    <d v="1899-12-30T00:00:00"/>
    <d v="1899-12-30T00:00:00"/>
    <n v="1"/>
    <d v="1899-12-30T00:00:00"/>
    <d v="1899-12-30T00:00:00"/>
    <x v="3"/>
    <x v="3"/>
    <s v="1-52"/>
    <d v="1899-12-30T00:00:00"/>
    <n v="0"/>
    <n v="1"/>
    <x v="0"/>
  </r>
  <r>
    <s v="TFU056"/>
    <n v="65"/>
    <x v="1"/>
    <s v="CAMBIO DE BUJES ZANAHORIA, DESARME DE 4 RENSORES DE DIFERENCIAL, SE BAJO 4 AMORTIGUADORES PARA EMBUJAR, DEMSONTE DE LLANTAS, DE BOMBONA DE SUSPENSIÓN, BLOQUE EL CARRO, REVISION DE CRUCETA DE CARGA, REVISION DE SOPORTE DE MOTOR DELANTEROY TRASERO, REVISION DE BUJE DE LOS MUELLES DELANTEROS, Y BUJES DEL RADIADOR,"/>
    <x v="0"/>
    <d v="1899-12-30T07:00:00"/>
    <m/>
    <d v="2021-04-17T00:00:00"/>
    <x v="6"/>
    <d v="2021-04-21T00:00:00"/>
    <d v="2021-04-21T00:00:00"/>
    <d v="1899-12-30T07:30:00"/>
    <d v="1899-12-30T17:00:00"/>
    <x v="66"/>
    <s v="RICHARD"/>
    <x v="0"/>
    <x v="40"/>
    <x v="0"/>
    <x v="1"/>
    <n v="-44303"/>
    <n v="0"/>
    <d v="1899-12-30T00:00:00"/>
    <d v="1899-12-30T00:00:00"/>
    <n v="1"/>
    <d v="1899-12-30T00:00:00"/>
    <d v="1899-12-30T00:00:00"/>
    <x v="3"/>
    <x v="3"/>
    <s v="1-52"/>
    <d v="1899-12-30T07:30:29"/>
    <n v="0"/>
    <n v="1"/>
    <x v="2"/>
  </r>
  <r>
    <s v="TFU056"/>
    <n v="65"/>
    <x v="0"/>
    <s v=" SOLDADURA A CHASIS, SOPORTES DE LOS BUJES DE LA BARRA TENSORA "/>
    <x v="0"/>
    <d v="1899-12-30T07:00:00"/>
    <m/>
    <d v="2021-04-17T00:00:00"/>
    <x v="6"/>
    <d v="2021-04-21T00:00:00"/>
    <d v="2021-04-21T00:00:00"/>
    <d v="1899-12-30T09:00:00"/>
    <d v="1899-12-30T17:00:00"/>
    <x v="67"/>
    <s v="RICHARD"/>
    <x v="0"/>
    <x v="40"/>
    <x v="0"/>
    <x v="1"/>
    <n v="-44303"/>
    <n v="0"/>
    <d v="1899-12-30T00:00:00"/>
    <d v="1899-12-30T00:00:00"/>
    <n v="1"/>
    <d v="1899-12-30T00:00:00"/>
    <d v="1899-12-30T00:00:00"/>
    <x v="3"/>
    <x v="3"/>
    <s v="1-52"/>
    <d v="1899-12-30T06:00:29"/>
    <n v="0"/>
    <n v="1"/>
    <x v="2"/>
  </r>
  <r>
    <s v="TFR043"/>
    <n v="73"/>
    <x v="1"/>
    <s v="ENGRASE GENERAL, COMPLETAR NIVEL DE REFRIGERANTE, REPARACION DE MANGUERA AZUL DE AIRE,"/>
    <x v="0"/>
    <d v="1899-12-30T07:40:00"/>
    <d v="1899-12-30T08:30:00"/>
    <d v="2021-04-19T00:00:00"/>
    <x v="18"/>
    <d v="2021-04-19T00:00:00"/>
    <d v="2021-04-19T00:00:00"/>
    <m/>
    <m/>
    <x v="68"/>
    <s v="CARLOS SARAVIA"/>
    <x v="1"/>
    <x v="41"/>
    <x v="0"/>
    <x v="2"/>
    <n v="0"/>
    <n v="1"/>
    <d v="1899-12-30T00:50:00"/>
    <d v="1899-12-30T00:50:00"/>
    <n v="1"/>
    <d v="1899-12-30T00:00:00"/>
    <d v="1899-12-30T00:50:00"/>
    <x v="1"/>
    <x v="5"/>
    <s v="4-16"/>
    <d v="1899-12-30T00:00:00"/>
    <n v="0"/>
    <n v="1"/>
    <x v="2"/>
  </r>
  <r>
    <s v="TFR043"/>
    <n v="73"/>
    <x v="0"/>
    <s v=" CAMBIO DE RACHE EN TANQUE"/>
    <x v="0"/>
    <d v="1899-12-30T07:40:00"/>
    <d v="1899-12-30T08:30:00"/>
    <d v="2021-04-19T00:00:00"/>
    <x v="18"/>
    <d v="2021-04-19T00:00:00"/>
    <d v="2021-04-19T00:00:00"/>
    <m/>
    <m/>
    <x v="23"/>
    <s v="CARLOS SARAVIA"/>
    <x v="1"/>
    <x v="29"/>
    <x v="0"/>
    <x v="2"/>
    <n v="0"/>
    <n v="1"/>
    <d v="1899-12-30T00:50:00"/>
    <d v="1899-12-30T00:50:00"/>
    <n v="1"/>
    <d v="1899-12-30T00:00:00"/>
    <d v="1899-12-30T00:50:00"/>
    <x v="1"/>
    <x v="5"/>
    <s v="4-16"/>
    <d v="1899-12-30T00:00:00"/>
    <n v="0"/>
    <n v="1"/>
    <x v="2"/>
  </r>
  <r>
    <s v="TFQ010"/>
    <n v="74"/>
    <x v="1"/>
    <s v="CAMBIO DE SOPORTE DE MOTOR LADO IZQUIERDO Y CAMBIOD E AMORTIGUADORES, PTE POR TORNILLOS DE SOPORTE "/>
    <x v="0"/>
    <d v="1899-12-30T07:45:00"/>
    <d v="1899-12-30T16:31:00"/>
    <d v="2021-04-19T00:00:00"/>
    <x v="20"/>
    <d v="2021-04-19T00:00:00"/>
    <d v="2021-04-21T00:00:00"/>
    <m/>
    <m/>
    <x v="23"/>
    <m/>
    <x v="0"/>
    <x v="15"/>
    <x v="1"/>
    <x v="2"/>
    <n v="2"/>
    <n v="1"/>
    <d v="1899-12-31T01:46:23"/>
    <d v="1899-12-31T13:45:31"/>
    <n v="0"/>
    <d v="1899-12-30T04:29:00"/>
    <d v="1899-12-31T18:14:31"/>
    <x v="1"/>
    <x v="5"/>
    <s v="4-16"/>
    <d v="1899-12-30T00:00:00"/>
    <n v="2"/>
    <n v="1"/>
    <x v="2"/>
  </r>
  <r>
    <s v="R56385"/>
    <n v="74"/>
    <x v="0"/>
    <s v="CAMBIO DE PLANCHA DE LAS TORRES Y SE REPARACION DE 4 TORRES LAS DELANTERAS Y LAS TRASERAS"/>
    <x v="0"/>
    <d v="1899-12-30T07:45:00"/>
    <d v="1899-12-30T16:31:00"/>
    <d v="2021-04-19T00:00:00"/>
    <x v="20"/>
    <d v="2021-04-19T00:00:00"/>
    <d v="2021-04-19T00:00:00"/>
    <d v="1899-12-30T07:45:00"/>
    <d v="1899-12-30T17:00:00"/>
    <x v="13"/>
    <m/>
    <x v="0"/>
    <x v="5"/>
    <x v="0"/>
    <x v="2"/>
    <n v="2"/>
    <n v="1"/>
    <d v="1899-12-31T01:46:23"/>
    <d v="1899-12-31T13:45:31"/>
    <n v="0"/>
    <d v="1899-12-30T04:29:00"/>
    <d v="1899-12-31T18:14:31"/>
    <x v="1"/>
    <x v="5"/>
    <s v="4-16"/>
    <d v="1899-12-30T07:15:29"/>
    <n v="0"/>
    <n v="1"/>
    <x v="2"/>
  </r>
  <r>
    <s v="TFU059"/>
    <n v="75"/>
    <x v="1"/>
    <s v="CAMBIO DE FILTRO DE COMBUSTIBLE TRAMPA, CAMBIO DE SELENOIDE,REVISION DE BOMBA ELECTRICA,"/>
    <x v="0"/>
    <d v="1899-12-30T07:30:00"/>
    <d v="1899-12-30T15:21:00"/>
    <d v="2021-04-19T00:00:00"/>
    <x v="18"/>
    <d v="2021-04-19T00:00:00"/>
    <d v="2021-04-19T00:00:00"/>
    <d v="1899-12-30T07:30:00"/>
    <d v="1899-12-30T10:20:00"/>
    <x v="69"/>
    <s v="JOSE VALENCIA"/>
    <x v="0"/>
    <x v="42"/>
    <x v="1"/>
    <x v="1"/>
    <n v="0"/>
    <n v="1"/>
    <d v="1899-12-30T05:51:29"/>
    <d v="1899-12-30T06:51:00"/>
    <n v="1"/>
    <d v="1899-12-30T00:00:00"/>
    <d v="1899-12-30T06:51:00"/>
    <x v="1"/>
    <x v="5"/>
    <s v="4-16"/>
    <d v="1899-12-30T02:50:00"/>
    <n v="0"/>
    <n v="1"/>
    <x v="2"/>
  </r>
  <r>
    <s v="TFU059"/>
    <n v="75"/>
    <x v="1"/>
    <s v="REPARACION DE AIRE ACONDICIONADO"/>
    <x v="0"/>
    <d v="1899-12-30T07:30:00"/>
    <d v="1899-12-30T15:21:00"/>
    <d v="2021-04-19T00:00:00"/>
    <x v="18"/>
    <d v="2021-04-19T00:00:00"/>
    <d v="2021-04-19T00:00:00"/>
    <d v="1899-12-30T11:30:00"/>
    <d v="1899-12-30T15:21:00"/>
    <x v="3"/>
    <s v="JOSE VALENCIA"/>
    <x v="0"/>
    <x v="3"/>
    <x v="1"/>
    <x v="1"/>
    <n v="0"/>
    <n v="1"/>
    <d v="1899-12-30T05:51:29"/>
    <d v="1899-12-30T06:51:00"/>
    <n v="1"/>
    <d v="1899-12-30T00:00:00"/>
    <d v="1899-12-30T06:51:00"/>
    <x v="1"/>
    <x v="5"/>
    <s v="4-16"/>
    <d v="1899-12-30T03:51:00"/>
    <n v="0"/>
    <n v="1"/>
    <x v="2"/>
  </r>
  <r>
    <s v="TFU059"/>
    <n v="75"/>
    <x v="1"/>
    <s v=" CAMBIO DE CAMARA T30 POSICION 5,6"/>
    <x v="0"/>
    <d v="1899-12-30T07:30:00"/>
    <d v="1899-12-30T15:21:00"/>
    <d v="2021-04-19T00:00:00"/>
    <x v="18"/>
    <d v="2021-04-19T00:00:00"/>
    <d v="2021-04-19T00:00:00"/>
    <d v="1899-12-30T10:20:00"/>
    <d v="1899-12-30T11:10:00"/>
    <x v="1"/>
    <s v="JOSE VALENCIA"/>
    <x v="0"/>
    <x v="6"/>
    <x v="1"/>
    <x v="1"/>
    <n v="0"/>
    <n v="1"/>
    <d v="1899-12-30T05:51:29"/>
    <d v="1899-12-30T06:51:00"/>
    <n v="1"/>
    <d v="1899-12-30T00:00:00"/>
    <d v="1899-12-30T06:51:00"/>
    <x v="1"/>
    <x v="5"/>
    <s v="4-16"/>
    <d v="1899-12-30T00:50:00"/>
    <n v="0"/>
    <n v="1"/>
    <x v="2"/>
  </r>
  <r>
    <s v="TFU059"/>
    <n v="75"/>
    <x v="0"/>
    <s v=" CAMBIO DE AGUA POR REFRIGERANTE"/>
    <x v="0"/>
    <d v="1899-12-30T07:30:00"/>
    <d v="1899-12-30T15:21:00"/>
    <d v="2021-04-19T00:00:00"/>
    <x v="18"/>
    <d v="2021-04-19T00:00:00"/>
    <d v="2021-04-19T00:00:00"/>
    <d v="1899-12-30T11:00:00"/>
    <d v="1899-12-30T12:00:00"/>
    <x v="10"/>
    <s v="JOSE VALENCIA"/>
    <x v="0"/>
    <x v="15"/>
    <x v="0"/>
    <x v="1"/>
    <n v="0"/>
    <n v="1"/>
    <d v="1899-12-30T05:51:29"/>
    <d v="1899-12-30T06:51:00"/>
    <n v="1"/>
    <d v="1899-12-30T00:00:00"/>
    <d v="1899-12-30T06:51:00"/>
    <x v="1"/>
    <x v="5"/>
    <s v="4-16"/>
    <d v="1899-12-30T01:00:00"/>
    <n v="0"/>
    <n v="1"/>
    <x v="2"/>
  </r>
  <r>
    <s v="TFU058"/>
    <n v="76"/>
    <x v="0"/>
    <s v="CAMBIO DE VALVULA NIVELADORA DE SUSPENSION DE CABINA"/>
    <x v="0"/>
    <d v="1899-12-30T07:50:00"/>
    <d v="1899-12-30T09:00:00"/>
    <d v="2021-04-19T00:00:00"/>
    <x v="18"/>
    <d v="2021-04-19T00:00:00"/>
    <d v="2021-04-19T00:00:00"/>
    <d v="1899-12-30T07:50:00"/>
    <d v="1899-12-30T09:00:00"/>
    <x v="1"/>
    <s v="SAMUEL DELGADO"/>
    <x v="0"/>
    <x v="6"/>
    <x v="1"/>
    <x v="0"/>
    <n v="0"/>
    <n v="1"/>
    <d v="1899-12-30T01:10:00"/>
    <d v="1899-12-30T01:10:00"/>
    <n v="1"/>
    <d v="1899-12-30T00:00:00"/>
    <d v="1899-12-30T01:10:00"/>
    <x v="1"/>
    <x v="5"/>
    <s v="4-16"/>
    <d v="1899-12-30T01:10:00"/>
    <n v="0"/>
    <n v="1"/>
    <x v="2"/>
  </r>
  <r>
    <s v="TDL768"/>
    <n v="77"/>
    <x v="1"/>
    <s v="REPARACION DE SILLA DE CONDUCTOR, ARREGLO DE GOTERAS EN EL TECHO, "/>
    <x v="0"/>
    <d v="1899-12-30T07:55:00"/>
    <d v="1899-12-30T16:00:00"/>
    <d v="2021-04-19T00:00:00"/>
    <x v="18"/>
    <d v="2021-04-19T00:00:00"/>
    <d v="2021-04-19T00:00:00"/>
    <d v="1899-12-30T09:00:00"/>
    <d v="1899-12-30T10:00:00"/>
    <x v="70"/>
    <s v="JUAN CORREA"/>
    <x v="0"/>
    <x v="43"/>
    <x v="0"/>
    <x v="1"/>
    <n v="0"/>
    <n v="1"/>
    <d v="1899-12-30T06:05:29"/>
    <d v="1899-12-30T07:05:00"/>
    <n v="1"/>
    <d v="1899-12-30T00:00:00"/>
    <d v="1899-12-30T07:05:00"/>
    <x v="1"/>
    <x v="5"/>
    <s v="4-16"/>
    <d v="1899-12-30T01:00:00"/>
    <n v="0"/>
    <n v="1"/>
    <x v="2"/>
  </r>
  <r>
    <s v="TDL768"/>
    <n v="77"/>
    <x v="1"/>
    <s v="CAMBIO DE SENSOR BAROMETRICO, CAMBIO DE PITO DE REVERSA"/>
    <x v="0"/>
    <d v="1899-12-30T07:55:00"/>
    <d v="1899-12-30T16:00:00"/>
    <d v="2021-04-19T00:00:00"/>
    <x v="18"/>
    <d v="2021-04-19T00:00:00"/>
    <d v="2021-04-19T00:00:00"/>
    <d v="1899-12-30T14:00:00"/>
    <d v="1899-12-30T15:40:00"/>
    <x v="12"/>
    <s v="JUAN CORREA"/>
    <x v="0"/>
    <x v="4"/>
    <x v="0"/>
    <x v="1"/>
    <n v="0"/>
    <n v="1"/>
    <d v="1899-12-30T06:05:29"/>
    <d v="1899-12-30T07:05:00"/>
    <n v="1"/>
    <d v="1899-12-30T00:00:00"/>
    <d v="1899-12-30T07:05:00"/>
    <x v="1"/>
    <x v="5"/>
    <s v="4-16"/>
    <d v="1899-12-30T01:40:00"/>
    <n v="0"/>
    <n v="1"/>
    <x v="2"/>
  </r>
  <r>
    <s v="TDL768"/>
    <n v="77"/>
    <x v="0"/>
    <s v="REVISION E INSPECCION Y CAMBIO DE TRES BOBINAS DE FRENO DE MOTOR"/>
    <x v="0"/>
    <d v="1899-12-30T07:55:00"/>
    <d v="1899-12-30T16:00:00"/>
    <d v="2021-04-19T00:00:00"/>
    <x v="18"/>
    <d v="2021-04-19T00:00:00"/>
    <d v="2021-04-19T00:00:00"/>
    <d v="1899-12-30T14:00:00"/>
    <d v="1899-12-30T16:00:00"/>
    <x v="52"/>
    <s v="JUAN CORREA"/>
    <x v="0"/>
    <x v="1"/>
    <x v="1"/>
    <x v="1"/>
    <n v="0"/>
    <n v="1"/>
    <d v="1899-12-30T06:05:29"/>
    <d v="1899-12-30T07:05:00"/>
    <n v="1"/>
    <d v="1899-12-30T00:00:00"/>
    <d v="1899-12-30T07:05:00"/>
    <x v="1"/>
    <x v="5"/>
    <s v="4-16"/>
    <d v="1899-12-30T02:00:00"/>
    <n v="0"/>
    <n v="1"/>
    <x v="2"/>
  </r>
  <r>
    <s v="SJK631"/>
    <n v="78"/>
    <x v="0"/>
    <s v="COMPLETAR ACEITE DE MOTOR"/>
    <x v="0"/>
    <d v="1899-12-30T08:00:00"/>
    <d v="1899-12-30T08:47:00"/>
    <d v="2021-04-19T00:00:00"/>
    <x v="18"/>
    <d v="2021-04-19T00:00:00"/>
    <d v="2021-04-19T00:00:00"/>
    <d v="1899-12-30T08:00:00"/>
    <d v="1899-12-30T08:47:00"/>
    <x v="10"/>
    <s v="CARLOS ARRIETA"/>
    <x v="1"/>
    <x v="15"/>
    <x v="0"/>
    <x v="0"/>
    <n v="0"/>
    <n v="1"/>
    <d v="1899-12-30T00:47:00"/>
    <d v="1899-12-30T00:47:00"/>
    <n v="1"/>
    <d v="1899-12-30T00:00:00"/>
    <d v="1899-12-30T00:47:00"/>
    <x v="1"/>
    <x v="5"/>
    <s v="4-16"/>
    <d v="1899-12-30T00:47:00"/>
    <n v="0"/>
    <n v="1"/>
    <x v="2"/>
  </r>
  <r>
    <s v="UQS508"/>
    <n v="80"/>
    <x v="0"/>
    <s v="VEHICULO SE LE DEBE CAMBIAR BOMBA DE AGUA"/>
    <x v="0"/>
    <d v="1899-12-30T08:00:00"/>
    <d v="1899-12-30T12:00:00"/>
    <d v="2021-04-20T00:00:00"/>
    <x v="17"/>
    <d v="2021-04-20T00:00:00"/>
    <d v="2021-04-20T00:00:00"/>
    <d v="1899-12-30T08:00:00"/>
    <d v="1899-12-30T12:00:00"/>
    <x v="1"/>
    <s v="CRISTIAN MERCADO"/>
    <x v="0"/>
    <x v="14"/>
    <x v="2"/>
    <x v="3"/>
    <n v="0"/>
    <n v="1"/>
    <d v="1899-12-30T04:00:00"/>
    <d v="1899-12-30T04:00:00"/>
    <n v="1"/>
    <d v="1899-12-30T00:00:00"/>
    <d v="1899-12-30T04:00:00"/>
    <x v="1"/>
    <x v="5"/>
    <s v="4-16"/>
    <d v="1899-12-30T00:00:00"/>
    <n v="0"/>
    <n v="0"/>
    <x v="2"/>
  </r>
  <r>
    <s v="TFQ011"/>
    <n v="81"/>
    <x v="1"/>
    <s v="MANTENIMIENTO A BOMBA PEDAL DE FRENO PARA CAMBIO DE EMPAQUETADURA, Y CAMBIO DE RACORES PARA CORRECCION DE FUGA DE AIRE EN EL TABLERO, "/>
    <x v="0"/>
    <d v="1899-12-30T09:34:00"/>
    <d v="1899-12-30T16:43:00"/>
    <d v="2021-04-17T00:00:00"/>
    <x v="18"/>
    <d v="2021-04-19T00:00:00"/>
    <d v="2021-04-19T00:00:00"/>
    <d v="1899-12-30T07:30:00"/>
    <d v="1899-12-30T10:00:00"/>
    <x v="6"/>
    <s v="HERNANDO RUBIANO"/>
    <x v="0"/>
    <x v="28"/>
    <x v="1"/>
    <x v="2"/>
    <n v="2"/>
    <n v="1"/>
    <d v="1899-12-31T00:09:23"/>
    <d v="1899-12-31T12:08:31"/>
    <n v="0"/>
    <d v="1899-12-30T04:17:00"/>
    <d v="1899-12-31T16:25:31"/>
    <x v="1"/>
    <x v="5"/>
    <s v="4-16"/>
    <d v="1899-12-30T02:30:00"/>
    <n v="0"/>
    <n v="1"/>
    <x v="2"/>
  </r>
  <r>
    <s v="TFQ011"/>
    <n v="81"/>
    <x v="1"/>
    <s v="POLISHADO"/>
    <x v="0"/>
    <d v="1899-12-30T09:34:00"/>
    <d v="1899-12-30T16:43:00"/>
    <d v="2021-04-17T00:00:00"/>
    <x v="18"/>
    <d v="2021-04-19T00:00:00"/>
    <d v="2021-04-19T00:00:00"/>
    <d v="1899-12-30T15:11:00"/>
    <d v="1899-12-30T15:40:00"/>
    <x v="28"/>
    <s v="HERNANDO RUBIANO"/>
    <x v="0"/>
    <x v="7"/>
    <x v="0"/>
    <x v="2"/>
    <n v="2"/>
    <n v="1"/>
    <d v="1899-12-31T00:09:23"/>
    <d v="1899-12-31T12:08:31"/>
    <n v="0"/>
    <d v="1899-12-30T04:17:00"/>
    <d v="1899-12-31T16:25:31"/>
    <x v="1"/>
    <x v="5"/>
    <s v="4-16"/>
    <d v="1899-12-30T00:29:00"/>
    <n v="0"/>
    <n v="1"/>
    <x v="2"/>
  </r>
  <r>
    <s v="TFQ011"/>
    <n v="81"/>
    <x v="1"/>
    <s v=" REPARACION DE YOYO DE CAMABAJA,"/>
    <x v="0"/>
    <d v="1899-12-30T09:34:00"/>
    <d v="1899-12-30T16:43:00"/>
    <d v="2021-04-17T00:00:00"/>
    <x v="18"/>
    <d v="2021-04-19T00:00:00"/>
    <d v="2021-04-19T00:00:00"/>
    <d v="1899-12-30T09:00:00"/>
    <d v="1899-12-30T10:20:00"/>
    <x v="1"/>
    <s v="HERNANDO RUBIANO"/>
    <x v="0"/>
    <x v="14"/>
    <x v="1"/>
    <x v="2"/>
    <n v="2"/>
    <n v="1"/>
    <d v="1899-12-31T00:09:23"/>
    <d v="1899-12-31T12:08:31"/>
    <n v="0"/>
    <d v="1899-12-30T04:17:00"/>
    <d v="1899-12-31T16:25:31"/>
    <x v="1"/>
    <x v="5"/>
    <s v="4-16"/>
    <d v="1899-12-30T01:20:00"/>
    <n v="0"/>
    <n v="1"/>
    <x v="2"/>
  </r>
  <r>
    <s v="TFQ011"/>
    <n v="81"/>
    <x v="0"/>
    <s v="CAMBIO DE VALVULA DE FRENO DE PARQUEO "/>
    <x v="0"/>
    <d v="1899-12-30T09:34:00"/>
    <d v="1899-12-30T16:43:00"/>
    <d v="2021-04-17T00:00:00"/>
    <x v="18"/>
    <d v="2021-04-19T00:00:00"/>
    <d v="2021-04-19T00:00:00"/>
    <d v="1899-12-30T14:10:00"/>
    <d v="1899-12-30T15:15:00"/>
    <x v="6"/>
    <s v="HERNANDO RUBIANO"/>
    <x v="0"/>
    <x v="6"/>
    <x v="1"/>
    <x v="2"/>
    <n v="2"/>
    <n v="1"/>
    <d v="1899-12-31T00:09:23"/>
    <d v="1899-12-31T12:08:31"/>
    <n v="0"/>
    <d v="1899-12-30T04:17:00"/>
    <d v="1899-12-31T16:25:31"/>
    <x v="1"/>
    <x v="5"/>
    <s v="4-16"/>
    <d v="1899-12-30T01:05:00"/>
    <n v="0"/>
    <n v="1"/>
    <x v="2"/>
  </r>
  <r>
    <s v="TFQ007"/>
    <n v="82"/>
    <x v="1"/>
    <s v="CAMBIO DE ACEITE Y FILTRACION DE MOTOR"/>
    <x v="0"/>
    <d v="1899-12-30T11:10:00"/>
    <d v="1899-12-30T14:50:00"/>
    <d v="2021-04-19T00:00:00"/>
    <x v="21"/>
    <d v="2021-04-19T00:00:00"/>
    <d v="2021-04-19T00:00:00"/>
    <d v="1899-12-30T11:10:00"/>
    <d v="1899-12-30T12:00:00"/>
    <x v="10"/>
    <s v="CARLOS MARIO"/>
    <x v="1"/>
    <x v="15"/>
    <x v="0"/>
    <x v="1"/>
    <n v="5"/>
    <n v="1"/>
    <d v="1899-12-31T22:10:06"/>
    <d v="1900-01-02T02:38:05"/>
    <n v="1"/>
    <d v="1899-12-30T00:00:00"/>
    <d v="1900-01-02T02:38:05"/>
    <x v="1"/>
    <x v="5"/>
    <s v="4-16"/>
    <d v="1899-12-30T00:50:00"/>
    <n v="0"/>
    <n v="1"/>
    <x v="2"/>
  </r>
  <r>
    <s v="TFQ007"/>
    <n v="82"/>
    <x v="0"/>
    <s v="CAMBIO DE BANDAS DE FRENO, CAMBIO DEL BUJE DE LA PATA DE GALLINA "/>
    <x v="0"/>
    <d v="1899-12-30T11:10:00"/>
    <d v="1899-12-30T14:50:00"/>
    <d v="2021-04-19T00:00:00"/>
    <x v="21"/>
    <d v="2021-04-19T00:00:00"/>
    <d v="2021-04-19T00:00:00"/>
    <d v="1899-12-30T07:30:00"/>
    <d v="1899-12-30T17:00:00"/>
    <x v="71"/>
    <s v="CARLOS MARIO"/>
    <x v="1"/>
    <x v="15"/>
    <x v="0"/>
    <x v="1"/>
    <n v="5"/>
    <n v="1"/>
    <d v="1899-12-31T22:10:06"/>
    <d v="1900-01-02T02:38:05"/>
    <n v="1"/>
    <d v="1899-12-30T00:00:00"/>
    <d v="1900-01-02T02:38:05"/>
    <x v="1"/>
    <x v="5"/>
    <s v="4-16"/>
    <d v="1899-12-30T07:30:29"/>
    <n v="0"/>
    <n v="1"/>
    <x v="2"/>
  </r>
  <r>
    <m/>
    <m/>
    <x v="0"/>
    <m/>
    <x v="0"/>
    <m/>
    <m/>
    <m/>
    <x v="6"/>
    <m/>
    <m/>
    <m/>
    <m/>
    <x v="34"/>
    <m/>
    <x v="2"/>
    <x v="8"/>
    <x v="2"/>
    <x v="6"/>
    <n v="0"/>
    <n v="0"/>
    <d v="1899-12-30T00:00:00"/>
    <d v="1899-12-30T00:00:00"/>
    <n v="1"/>
    <d v="1899-12-30T00:00:00"/>
    <d v="1899-12-30T00:00:00"/>
    <x v="3"/>
    <x v="3"/>
    <s v="1-52"/>
    <d v="1899-12-30T00:00:00"/>
    <n v="0"/>
    <n v="0"/>
    <x v="0"/>
  </r>
  <r>
    <s v="S26256"/>
    <n v="82"/>
    <x v="0"/>
    <s v="PTE POR MANTENIMIENTO"/>
    <x v="0"/>
    <d v="1899-12-30T11:10:00"/>
    <m/>
    <d v="2021-04-19T00:00:00"/>
    <x v="6"/>
    <m/>
    <m/>
    <m/>
    <m/>
    <x v="34"/>
    <s v="CARLOS AMRIO"/>
    <x v="1"/>
    <x v="44"/>
    <x v="2"/>
    <x v="1"/>
    <n v="-44305"/>
    <n v="0"/>
    <d v="1899-12-30T00:00:00"/>
    <d v="1899-12-30T00:00:00"/>
    <n v="1"/>
    <d v="1899-12-30T00:00:00"/>
    <d v="1899-12-30T00:00:00"/>
    <x v="3"/>
    <x v="3"/>
    <s v="1-52"/>
    <d v="1899-12-30T00:00:00"/>
    <n v="0"/>
    <n v="0"/>
    <x v="0"/>
  </r>
  <r>
    <s v="TFQ070"/>
    <n v="83"/>
    <x v="0"/>
    <s v="CAMBIO DE ACEITE Y FILTRACION DE MOTOR"/>
    <x v="0"/>
    <d v="1899-12-30T12:00:00"/>
    <m/>
    <d v="2021-04-19T00:00:00"/>
    <x v="6"/>
    <m/>
    <m/>
    <m/>
    <m/>
    <x v="10"/>
    <s v="JAIR AGUILAR"/>
    <x v="1"/>
    <x v="15"/>
    <x v="0"/>
    <x v="1"/>
    <n v="-44305"/>
    <n v="0"/>
    <d v="1899-12-30T00:00:00"/>
    <d v="1899-12-30T00:00:00"/>
    <n v="1"/>
    <d v="1899-12-30T00:00:00"/>
    <d v="1899-12-30T00:00:00"/>
    <x v="3"/>
    <x v="3"/>
    <s v="1-52"/>
    <d v="1899-12-30T00:00:00"/>
    <n v="0"/>
    <n v="1"/>
    <x v="0"/>
  </r>
  <r>
    <s v="TDK250"/>
    <n v="84"/>
    <x v="1"/>
    <s v="ENGRASE GENERAL, "/>
    <x v="0"/>
    <d v="1899-12-30T08:55:00"/>
    <d v="1899-12-30T10:40:00"/>
    <d v="2021-04-19T00:00:00"/>
    <x v="18"/>
    <d v="2021-04-19T00:00:00"/>
    <d v="2021-04-19T00:00:00"/>
    <d v="1899-12-30T09:02:00"/>
    <d v="1899-12-30T09:35:00"/>
    <x v="72"/>
    <s v="ALVARO PINEDA"/>
    <x v="0"/>
    <x v="45"/>
    <x v="0"/>
    <x v="2"/>
    <n v="0"/>
    <n v="1"/>
    <d v="1899-12-30T01:45:00"/>
    <d v="1899-12-30T01:45:00"/>
    <n v="1"/>
    <d v="1899-12-30T00:00:00"/>
    <d v="1899-12-30T01:45:00"/>
    <x v="1"/>
    <x v="5"/>
    <s v="4-16"/>
    <d v="1899-12-30T00:33:00"/>
    <n v="0"/>
    <n v="1"/>
    <x v="2"/>
  </r>
  <r>
    <s v="R59144"/>
    <n v="84"/>
    <x v="1"/>
    <s v="ENGRASE, CAMBIO DE RACHE POSICION 9 Y 10"/>
    <x v="0"/>
    <d v="1899-12-30T08:55:00"/>
    <d v="1899-12-30T11:45:00"/>
    <d v="2021-04-19T00:00:00"/>
    <x v="17"/>
    <d v="2021-04-19T00:00:00"/>
    <d v="2021-04-19T00:00:00"/>
    <d v="1899-12-30T09:35:00"/>
    <d v="1899-12-30T10:00:00"/>
    <x v="10"/>
    <s v="ALVARO PINEDA"/>
    <x v="0"/>
    <x v="15"/>
    <x v="0"/>
    <x v="2"/>
    <n v="1"/>
    <n v="1"/>
    <d v="1899-12-30T09:20:58"/>
    <d v="1899-12-30T14:50:58"/>
    <n v="1"/>
    <d v="1899-12-30T00:00:00"/>
    <d v="1899-12-30T14:50:58"/>
    <x v="1"/>
    <x v="5"/>
    <s v="4-16"/>
    <d v="1899-12-30T00:25:00"/>
    <n v="0"/>
    <n v="1"/>
    <x v="2"/>
  </r>
  <r>
    <s v="TDK250"/>
    <n v="84"/>
    <x v="1"/>
    <s v=" REVISION DE PERA FULLER Y MANTENIMIENTO."/>
    <x v="0"/>
    <d v="1899-12-30T08:55:00"/>
    <d v="1899-12-30T10:40:00"/>
    <d v="2021-04-19T00:00:00"/>
    <x v="18"/>
    <d v="2021-04-19T00:00:00"/>
    <d v="2021-04-19T00:00:00"/>
    <d v="1899-12-30T10:10:00"/>
    <d v="1899-12-30T10:40:00"/>
    <x v="6"/>
    <s v="ALVARO PINEDA"/>
    <x v="0"/>
    <x v="6"/>
    <x v="1"/>
    <x v="2"/>
    <n v="0"/>
    <n v="1"/>
    <d v="1899-12-30T01:45:00"/>
    <d v="1899-12-30T01:45:00"/>
    <n v="1"/>
    <d v="1899-12-30T00:00:00"/>
    <d v="1899-12-30T01:45:00"/>
    <x v="1"/>
    <x v="5"/>
    <s v="4-16"/>
    <d v="1899-12-30T00:30:00"/>
    <n v="0"/>
    <n v="1"/>
    <x v="2"/>
  </r>
  <r>
    <s v="R59144"/>
    <n v="84"/>
    <x v="1"/>
    <s v="CAMBIO DE VALVULA DE DESCARGUE DE TANQUE DE 4&quot;, NO CALZO HAY QUE CAMBIARLA, VALVULA LLEGO EL 20 Y SE CAMBIO"/>
    <x v="0"/>
    <m/>
    <m/>
    <m/>
    <x v="6"/>
    <d v="2021-04-19T00:00:00"/>
    <d v="2021-04-20T00:00:00"/>
    <d v="1899-12-30T10:45:00"/>
    <d v="1899-12-30T11:45:00"/>
    <x v="0"/>
    <s v="ALVARO PINEDA"/>
    <x v="0"/>
    <x v="45"/>
    <x v="0"/>
    <x v="2"/>
    <n v="0"/>
    <n v="0"/>
    <d v="1899-12-30T00:00:00"/>
    <d v="1899-12-30T00:00:00"/>
    <n v="1"/>
    <d v="1899-12-30T00:00:00"/>
    <d v="1899-12-30T00:00:00"/>
    <x v="3"/>
    <x v="3"/>
    <s v="1-52"/>
    <d v="1899-12-30T07:30:58"/>
    <n v="1"/>
    <n v="1"/>
    <x v="2"/>
  </r>
  <r>
    <s v="R59144"/>
    <n v="84"/>
    <x v="0"/>
    <s v="REPARACION DE STOP LATERALES"/>
    <x v="0"/>
    <m/>
    <m/>
    <m/>
    <x v="6"/>
    <d v="2021-04-19T00:00:00"/>
    <d v="2021-04-19T00:00:00"/>
    <d v="1899-12-30T15:45:00"/>
    <d v="1899-12-30T16:20:00"/>
    <x v="12"/>
    <s v="ALVARO PINEDA"/>
    <x v="0"/>
    <x v="4"/>
    <x v="0"/>
    <x v="2"/>
    <n v="0"/>
    <n v="0"/>
    <d v="1899-12-30T00:00:00"/>
    <d v="1899-12-30T00:00:00"/>
    <n v="1"/>
    <d v="1899-12-30T00:00:00"/>
    <d v="1899-12-30T00:00:00"/>
    <x v="3"/>
    <x v="3"/>
    <s v="1-52"/>
    <d v="1899-12-30T00:35:00"/>
    <n v="0"/>
    <n v="1"/>
    <x v="2"/>
  </r>
  <r>
    <s v="WLP795"/>
    <n v="85"/>
    <x v="1"/>
    <s v="ENGRASE, AJUSTE DE CRUCETAS, COMPLETAR ACEITE DE MOTOR, "/>
    <x v="0"/>
    <d v="1899-12-30T15:00:00"/>
    <d v="1899-12-30T16:05:00"/>
    <d v="2021-04-19T00:00:00"/>
    <x v="18"/>
    <d v="2021-04-19T00:00:00"/>
    <d v="2021-04-19T00:00:00"/>
    <d v="1899-12-30T15:30:00"/>
    <d v="1899-12-30T16:00:00"/>
    <x v="10"/>
    <s v="JOHAN AVENDAÑO"/>
    <x v="1"/>
    <x v="45"/>
    <x v="0"/>
    <x v="3"/>
    <n v="0"/>
    <n v="1"/>
    <d v="1899-12-30T01:05:00"/>
    <d v="1899-12-30T01:05:00"/>
    <n v="0"/>
    <d v="1899-12-30T04:55:00"/>
    <d v="1899-12-30T06:00:00"/>
    <x v="1"/>
    <x v="5"/>
    <s v="4-16"/>
    <d v="1899-12-30T00:30:00"/>
    <n v="0"/>
    <n v="1"/>
    <x v="2"/>
  </r>
  <r>
    <s v="WLP795"/>
    <n v="85"/>
    <x v="0"/>
    <s v="CAMBIO DE MEDIA LUNA Y EL COJIN DEL CONDUCTOR"/>
    <x v="0"/>
    <d v="1899-12-30T15:00:00"/>
    <d v="1899-12-30T16:05:00"/>
    <d v="2021-04-19T00:00:00"/>
    <x v="18"/>
    <d v="2021-04-19T00:00:00"/>
    <d v="2021-04-19T00:00:00"/>
    <d v="1899-12-30T15:40:00"/>
    <d v="1899-12-30T16:00:00"/>
    <x v="10"/>
    <s v="JOHAN AVENDAÑO"/>
    <x v="1"/>
    <x v="7"/>
    <x v="0"/>
    <x v="3"/>
    <n v="0"/>
    <n v="1"/>
    <d v="1899-12-30T01:05:00"/>
    <d v="1899-12-30T01:05:00"/>
    <n v="0"/>
    <d v="1899-12-30T04:55:00"/>
    <d v="1899-12-30T06:00:00"/>
    <x v="1"/>
    <x v="5"/>
    <s v="4-16"/>
    <d v="1899-12-30T00:20:00"/>
    <n v="0"/>
    <n v="1"/>
    <x v="2"/>
  </r>
  <r>
    <s v="TFQ012"/>
    <n v="86"/>
    <x v="1"/>
    <s v="CALZADAD DE CRUCETA 250 DE TRANSMISION DELANTERA"/>
    <x v="0"/>
    <d v="1899-12-30T14:00:00"/>
    <d v="1899-12-30T17:30:00"/>
    <d v="2021-04-19T00:00:00"/>
    <x v="18"/>
    <d v="2021-04-19T00:00:00"/>
    <d v="2021-04-19T00:00:00"/>
    <d v="1899-12-30T17:15:00"/>
    <d v="1899-12-30T17:30:00"/>
    <x v="73"/>
    <s v="LUIDIN RUIZ "/>
    <x v="0"/>
    <x v="46"/>
    <x v="0"/>
    <x v="1"/>
    <n v="0"/>
    <n v="1"/>
    <d v="1899-12-30T03:30:00"/>
    <d v="1899-12-30T03:30:00"/>
    <n v="0"/>
    <d v="1899-12-30T03:30:00"/>
    <d v="1899-12-30T07:00:00"/>
    <x v="1"/>
    <x v="5"/>
    <s v="4-16"/>
    <d v="1899-12-30T00:15:00"/>
    <n v="0"/>
    <n v="1"/>
    <x v="2"/>
  </r>
  <r>
    <s v="TFQ012"/>
    <n v="86"/>
    <x v="0"/>
    <s v=", REVISION DE LUCES"/>
    <x v="0"/>
    <d v="1899-12-30T14:00:00"/>
    <d v="1899-12-30T17:30:00"/>
    <d v="2021-04-19T00:00:00"/>
    <x v="18"/>
    <d v="2021-04-19T00:00:00"/>
    <d v="2021-04-19T00:00:00"/>
    <d v="1899-12-30T17:00:00"/>
    <d v="1899-12-30T17:15:00"/>
    <x v="12"/>
    <s v="LUIDIN RUIZ "/>
    <x v="0"/>
    <x v="4"/>
    <x v="0"/>
    <x v="1"/>
    <n v="0"/>
    <n v="1"/>
    <d v="1899-12-30T03:30:00"/>
    <d v="1899-12-30T03:30:00"/>
    <n v="0"/>
    <d v="1899-12-30T03:30:00"/>
    <d v="1899-12-30T07:00:00"/>
    <x v="1"/>
    <x v="5"/>
    <s v="4-16"/>
    <d v="1899-12-30T00:15:00"/>
    <n v="0"/>
    <n v="1"/>
    <x v="2"/>
  </r>
  <r>
    <s v="TFU068"/>
    <n v="87"/>
    <x v="0"/>
    <s v="CAMBIO DE INYECTOR POSICION 5 "/>
    <x v="0"/>
    <d v="1899-12-30T14:00:00"/>
    <d v="1899-12-30T17:30:00"/>
    <d v="2021-04-19T00:00:00"/>
    <x v="18"/>
    <d v="2021-04-19T00:00:00"/>
    <d v="2021-04-19T00:00:00"/>
    <d v="1899-12-30T14:00:00"/>
    <d v="1899-12-30T18:00:00"/>
    <x v="64"/>
    <s v="JHON CANTILLO"/>
    <x v="0"/>
    <x v="47"/>
    <x v="1"/>
    <x v="1"/>
    <n v="0"/>
    <n v="1"/>
    <d v="1899-12-30T03:30:00"/>
    <d v="1899-12-30T03:30:00"/>
    <n v="0"/>
    <d v="1899-12-30T03:30:00"/>
    <d v="1899-12-30T07:00:00"/>
    <x v="1"/>
    <x v="5"/>
    <s v="4-16"/>
    <d v="1899-12-30T04:00:00"/>
    <n v="0"/>
    <n v="1"/>
    <x v="2"/>
  </r>
  <r>
    <s v="TFQ010"/>
    <n v="74"/>
    <x v="0"/>
    <s v="POSTURA DE TORNILLOS DE SOPORTE DE MOTOR, "/>
    <x v="0"/>
    <d v="1899-12-30T07:45:00"/>
    <m/>
    <d v="2021-04-19T00:00:00"/>
    <x v="20"/>
    <d v="2021-04-20T00:00:00"/>
    <d v="2021-04-20T00:00:00"/>
    <d v="1899-12-30T09:10:00"/>
    <d v="1899-12-30T09:50:00"/>
    <x v="74"/>
    <s v="ORLANDO HURTADO"/>
    <x v="0"/>
    <x v="48"/>
    <x v="0"/>
    <x v="2"/>
    <n v="2"/>
    <n v="0"/>
    <d v="1899-12-30T00:00:00"/>
    <d v="1899-12-30T00:00:00"/>
    <n v="1"/>
    <d v="1899-12-30T00:00:00"/>
    <d v="1899-12-30T00:00:00"/>
    <x v="1"/>
    <x v="5"/>
    <s v="4-16"/>
    <d v="1899-12-30T00:40:00"/>
    <n v="0"/>
    <n v="1"/>
    <x v="2"/>
  </r>
  <r>
    <s v="TDL769"/>
    <n v="79"/>
    <x v="1"/>
    <s v="EMPAQUE BOTELLA DE DIRECCION "/>
    <x v="0"/>
    <d v="1899-12-30T09:00:00"/>
    <m/>
    <d v="2021-04-19T00:00:00"/>
    <x v="6"/>
    <d v="2021-04-20T00:00:00"/>
    <d v="2021-04-20T00:00:00"/>
    <d v="1899-12-30T10:00:00"/>
    <d v="1899-12-30T14:05:00"/>
    <x v="75"/>
    <s v="OSCAR SALAS"/>
    <x v="0"/>
    <x v="49"/>
    <x v="6"/>
    <x v="1"/>
    <n v="-44305"/>
    <n v="0"/>
    <d v="1899-12-30T00:00:00"/>
    <d v="1899-12-30T00:00:00"/>
    <n v="1"/>
    <d v="1899-12-30T00:00:00"/>
    <d v="1899-12-30T00:00:00"/>
    <x v="3"/>
    <x v="3"/>
    <s v="1-52"/>
    <d v="1899-12-30T04:05:00"/>
    <n v="0"/>
    <n v="1"/>
    <x v="2"/>
  </r>
  <r>
    <s v="TDL769"/>
    <n v="79"/>
    <x v="0"/>
    <s v="CORRECION DE FUGAS EN ARNES DE FRENO DE MOTOR Y LIMPIEZA A CONECTORES DEL ARNES,CAMBIO DE RETENEDORES Y CAMBIO DE BOMBONAS POSICION 3,4,5Y6"/>
    <x v="0"/>
    <d v="1899-12-30T09:00:00"/>
    <m/>
    <d v="2021-04-19T00:00:00"/>
    <x v="6"/>
    <d v="2021-04-20T00:00:00"/>
    <d v="2021-04-20T00:00:00"/>
    <d v="1899-12-30T08:00:00"/>
    <d v="1899-12-30T10:12:00"/>
    <x v="76"/>
    <s v="OSCAR SALAS"/>
    <x v="0"/>
    <x v="50"/>
    <x v="6"/>
    <x v="1"/>
    <n v="-44305"/>
    <n v="0"/>
    <d v="1899-12-30T00:00:00"/>
    <d v="1899-12-30T00:00:00"/>
    <n v="1"/>
    <d v="1899-12-30T00:00:00"/>
    <d v="1899-12-30T00:00:00"/>
    <x v="3"/>
    <x v="3"/>
    <s v="1-52"/>
    <d v="1899-12-30T02:12:00"/>
    <n v="0"/>
    <n v="1"/>
    <x v="2"/>
  </r>
  <r>
    <m/>
    <m/>
    <x v="1"/>
    <m/>
    <x v="0"/>
    <m/>
    <m/>
    <m/>
    <x v="6"/>
    <m/>
    <m/>
    <m/>
    <m/>
    <x v="34"/>
    <m/>
    <x v="2"/>
    <x v="8"/>
    <x v="2"/>
    <x v="6"/>
    <n v="0"/>
    <n v="0"/>
    <d v="1899-12-30T00:00:00"/>
    <d v="1899-12-30T00:00:00"/>
    <n v="1"/>
    <d v="1899-12-30T00:00:00"/>
    <d v="1899-12-30T00:00:00"/>
    <x v="3"/>
    <x v="3"/>
    <s v="1-52"/>
    <d v="1899-12-30T00:00:00"/>
    <n v="0"/>
    <n v="0"/>
    <x v="0"/>
  </r>
  <r>
    <m/>
    <m/>
    <x v="0"/>
    <s v=" CAMBIO DE CAMPANAS, REVISION DE RODAMIENTOS,"/>
    <x v="0"/>
    <d v="1899-12-30T11:10:00"/>
    <m/>
    <d v="2021-04-19T00:00:00"/>
    <x v="6"/>
    <d v="2021-04-19T00:00:00"/>
    <d v="2021-04-19T00:00:00"/>
    <d v="1899-12-30T07:30:00"/>
    <d v="1899-12-30T17:00:00"/>
    <x v="77"/>
    <s v="CARLOS MARIO"/>
    <x v="1"/>
    <x v="15"/>
    <x v="0"/>
    <x v="1"/>
    <n v="-44305"/>
    <n v="0"/>
    <d v="1899-12-30T00:00:00"/>
    <d v="1899-12-30T00:00:00"/>
    <n v="1"/>
    <d v="1899-12-30T00:00:00"/>
    <d v="1899-12-30T00:00:00"/>
    <x v="3"/>
    <x v="3"/>
    <s v="1-52"/>
    <d v="1899-12-30T07:30:29"/>
    <n v="0"/>
    <n v="1"/>
    <x v="2"/>
  </r>
  <r>
    <s v="TFQ070"/>
    <n v="83"/>
    <x v="0"/>
    <s v="CAMBIO DE BANDAS ULTIMO TROQUE, CAMBIO DE RETENEDOR POSCION 7 Y 8 "/>
    <x v="0"/>
    <d v="1899-12-30T12:00:00"/>
    <m/>
    <d v="2021-04-19T00:00:00"/>
    <x v="6"/>
    <m/>
    <m/>
    <d v="1899-12-30T16:00:00"/>
    <d v="1899-12-30T17:00:00"/>
    <x v="23"/>
    <s v="JAIR AGUILAR"/>
    <x v="1"/>
    <x v="15"/>
    <x v="0"/>
    <x v="1"/>
    <n v="-44305"/>
    <n v="0"/>
    <d v="1899-12-30T00:00:00"/>
    <d v="1899-12-30T00:00:00"/>
    <n v="1"/>
    <d v="1899-12-30T00:00:00"/>
    <d v="1899-12-30T00:00:00"/>
    <x v="3"/>
    <x v="3"/>
    <s v="1-52"/>
    <d v="1899-12-30T01:00:00"/>
    <n v="0"/>
    <n v="1"/>
    <x v="0"/>
  </r>
  <r>
    <s v="TFR044"/>
    <n v="93"/>
    <x v="0"/>
    <s v="CAMBIO DE TERMINALES DE LA BARRA DE DIRECCION "/>
    <x v="0"/>
    <d v="1899-12-30T15:15:00"/>
    <d v="1899-12-30T11:10:00"/>
    <d v="2021-04-19T00:00:00"/>
    <x v="17"/>
    <d v="2021-04-20T00:00:00"/>
    <d v="2021-04-20T00:00:00"/>
    <d v="1899-12-30T15:15:00"/>
    <d v="1899-12-30T11:10:00"/>
    <x v="78"/>
    <s v="GABRIEL JIMENEZ"/>
    <x v="0"/>
    <x v="14"/>
    <x v="0"/>
    <x v="1"/>
    <n v="1"/>
    <n v="1"/>
    <d v="1899-12-30T02:25:58"/>
    <d v="1899-12-30T07:55:58"/>
    <n v="1"/>
    <d v="1899-12-30T00:00:00"/>
    <d v="1899-12-30T07:55:58"/>
    <x v="1"/>
    <x v="5"/>
    <s v="4-16"/>
    <n v="-0.1701388888888889"/>
    <n v="0"/>
    <n v="1"/>
    <x v="2"/>
  </r>
  <r>
    <s v="TFQ010"/>
    <n v="74"/>
    <x v="1"/>
    <s v="MONTAJE DE CAUCHOCENTRAL DE CARDAN Y CAMBIO DE BALINERA , CAMBIO Y ENGRASE DE TERMINALES DE DIRECCIONAL,"/>
    <x v="0"/>
    <d v="1899-12-30T07:45:00"/>
    <d v="1899-12-30T17:41:00"/>
    <d v="2021-04-19T00:00:00"/>
    <x v="20"/>
    <d v="2021-04-21T00:00:00"/>
    <d v="2021-04-21T00:00:00"/>
    <d v="1899-12-30T07:30:00"/>
    <d v="1899-12-30T11:50:00"/>
    <x v="79"/>
    <s v="HERNANDO HURTADO"/>
    <x v="0"/>
    <x v="35"/>
    <x v="0"/>
    <x v="2"/>
    <n v="2"/>
    <n v="1"/>
    <d v="1899-12-31T02:56:23"/>
    <d v="1899-12-31T14:55:31"/>
    <n v="0"/>
    <d v="1899-12-30T03:19:00"/>
    <d v="1899-12-31T18:14:31"/>
    <x v="1"/>
    <x v="5"/>
    <s v="4-16"/>
    <d v="1899-12-30T04:20:00"/>
    <n v="0"/>
    <n v="1"/>
    <x v="2"/>
  </r>
  <r>
    <s v="TFQ010"/>
    <n v="74"/>
    <x v="0"/>
    <s v=" CAMBIO DE VARILLA DE DIRECCION, AJUSTE DE 5TA RUEDA "/>
    <x v="0"/>
    <d v="1899-12-30T07:45:00"/>
    <d v="1899-12-30T17:41:00"/>
    <d v="2021-04-19T00:00:00"/>
    <x v="20"/>
    <d v="2021-04-21T00:00:00"/>
    <d v="2021-04-21T00:00:00"/>
    <d v="1899-12-30T14:00:00"/>
    <d v="1899-12-30T17:00:00"/>
    <x v="80"/>
    <s v="HERNANDO HURTADO"/>
    <x v="0"/>
    <x v="35"/>
    <x v="0"/>
    <x v="2"/>
    <n v="2"/>
    <n v="1"/>
    <d v="1899-12-31T02:56:23"/>
    <d v="1899-12-31T14:55:31"/>
    <n v="0"/>
    <d v="1899-12-30T03:19:00"/>
    <d v="1899-12-31T18:14:31"/>
    <x v="1"/>
    <x v="5"/>
    <s v="4-16"/>
    <d v="1899-12-30T03:00:00"/>
    <n v="0"/>
    <n v="1"/>
    <x v="2"/>
  </r>
  <r>
    <s v="S26256"/>
    <n v="82"/>
    <x v="0"/>
    <s v="PTE POR MANTENIMIENTO"/>
    <x v="0"/>
    <d v="1899-12-30T11:10:00"/>
    <m/>
    <d v="2021-04-19T00:00:00"/>
    <x v="6"/>
    <m/>
    <m/>
    <m/>
    <m/>
    <x v="25"/>
    <s v="CARLOS AMRIO"/>
    <x v="1"/>
    <x v="44"/>
    <x v="2"/>
    <x v="1"/>
    <n v="-44305"/>
    <n v="0"/>
    <d v="1899-12-30T00:00:00"/>
    <d v="1899-12-30T00:00:00"/>
    <n v="1"/>
    <d v="1899-12-30T00:00:00"/>
    <d v="1899-12-30T00:00:00"/>
    <x v="3"/>
    <x v="3"/>
    <s v="1-52"/>
    <d v="1899-12-30T00:00:00"/>
    <n v="0"/>
    <n v="0"/>
    <x v="0"/>
  </r>
  <r>
    <s v="TFQ070"/>
    <n v="83"/>
    <x v="1"/>
    <s v="POSTURA DE ESCOPETAS, "/>
    <x v="0"/>
    <d v="1899-12-30T12:00:00"/>
    <m/>
    <d v="2021-04-19T00:00:00"/>
    <x v="6"/>
    <d v="2021-04-21T00:00:00"/>
    <d v="2021-04-21T00:00:00"/>
    <d v="1899-12-30T07:30:00"/>
    <d v="1899-12-30T09:00:00"/>
    <x v="28"/>
    <s v="JAIR AGUILAR"/>
    <x v="1"/>
    <x v="15"/>
    <x v="2"/>
    <x v="1"/>
    <n v="-44305"/>
    <n v="0"/>
    <d v="1899-12-30T00:00:00"/>
    <d v="1899-12-30T00:00:00"/>
    <n v="1"/>
    <d v="1899-12-30T00:00:00"/>
    <d v="1899-12-30T00:00:00"/>
    <x v="3"/>
    <x v="3"/>
    <s v="1-52"/>
    <d v="1899-12-30T00:00:00"/>
    <n v="0"/>
    <n v="0"/>
    <x v="2"/>
  </r>
  <r>
    <s v="TFQ070"/>
    <n v="83"/>
    <x v="0"/>
    <s v="CALIBRACION GENERAL DE MOTOR, CAMBIO DE ARNES DE FRENO DE MOTOR , MTTO A UN PATIN, CAMBIO DE DESFOGUE DE TANQUE"/>
    <x v="0"/>
    <d v="1899-12-30T12:00:00"/>
    <m/>
    <d v="2021-04-19T00:00:00"/>
    <x v="6"/>
    <d v="2021-04-21T00:00:00"/>
    <d v="2021-04-21T00:00:00"/>
    <d v="1899-12-30T14:00:00"/>
    <d v="1899-12-30T17:00:00"/>
    <x v="52"/>
    <s v="JAIR AGUILAR"/>
    <x v="1"/>
    <x v="15"/>
    <x v="2"/>
    <x v="1"/>
    <n v="-44305"/>
    <n v="0"/>
    <d v="1899-12-30T00:00:00"/>
    <d v="1899-12-30T00:00:00"/>
    <n v="1"/>
    <d v="1899-12-30T00:00:00"/>
    <d v="1899-12-30T00:00:00"/>
    <x v="3"/>
    <x v="3"/>
    <s v="1-52"/>
    <d v="1899-12-30T00:00:00"/>
    <n v="0"/>
    <n v="0"/>
    <x v="2"/>
  </r>
  <r>
    <s v="TFQ010"/>
    <n v="74"/>
    <x v="0"/>
    <s v="ADAPTACION DE RACORES PARA CORRECION FUGA DE AIRE EN MANGUERA ,"/>
    <x v="0"/>
    <d v="1899-12-30T07:45:00"/>
    <m/>
    <d v="2021-04-20T00:00:00"/>
    <x v="20"/>
    <d v="2021-04-20T00:00:00"/>
    <d v="2021-04-20T00:00:00"/>
    <d v="1899-12-30T11:40:00"/>
    <d v="1899-12-30T03:00:00"/>
    <x v="81"/>
    <s v="ORLANDO HURTADO"/>
    <x v="0"/>
    <x v="14"/>
    <x v="0"/>
    <x v="2"/>
    <n v="1"/>
    <n v="0"/>
    <d v="1899-12-30T00:00:00"/>
    <d v="1899-12-30T00:00:00"/>
    <n v="1"/>
    <d v="1899-12-30T00:00:00"/>
    <d v="1899-12-30T00:00:00"/>
    <x v="1"/>
    <x v="5"/>
    <s v="4-16"/>
    <n v="-0.3611111111111111"/>
    <n v="0"/>
    <n v="1"/>
    <x v="2"/>
  </r>
  <r>
    <s v="UQS507"/>
    <s v="88, 94"/>
    <x v="1"/>
    <s v=" REPARACION DE LA PERA DE BARRA DE CAMBIO "/>
    <x v="0"/>
    <d v="1899-12-30T07:30:00"/>
    <d v="1899-12-30T09:00:00"/>
    <d v="2021-04-20T00:00:00"/>
    <x v="6"/>
    <d v="2021-04-20T00:00:00"/>
    <d v="2021-04-20T00:00:00"/>
    <d v="1899-12-30T07:40:00"/>
    <d v="1899-12-30T08:30:00"/>
    <x v="82"/>
    <s v="ROGER CUELLO "/>
    <x v="1"/>
    <x v="51"/>
    <x v="0"/>
    <x v="3"/>
    <n v="-44306"/>
    <n v="1"/>
    <d v="1899-12-30T12:00:00"/>
    <d v="1899-12-30T17:30:00"/>
    <n v="1"/>
    <d v="1899-12-30T00:00:00"/>
    <d v="1899-12-30T17:30:00"/>
    <x v="3"/>
    <x v="3"/>
    <s v="1-52"/>
    <d v="1899-12-30T00:50:00"/>
    <n v="0"/>
    <n v="1"/>
    <x v="2"/>
  </r>
  <r>
    <s v="UQS507"/>
    <s v="88, 94"/>
    <x v="0"/>
    <s v="POSTURA DE CORREA DE AA, CAMBIO DE BALINERA DE PATIN, BALINERA DE COMPRESOR ACEITE Y GAS ,"/>
    <x v="0"/>
    <d v="1899-12-30T07:30:00"/>
    <d v="1899-12-30T09:00:00"/>
    <d v="2021-04-20T00:00:00"/>
    <x v="6"/>
    <d v="2021-04-20T00:00:00"/>
    <d v="2021-04-20T00:00:00"/>
    <d v="1899-12-30T08:30:00"/>
    <d v="1899-12-30T09:00:00"/>
    <x v="83"/>
    <s v="ROGER CUELLO "/>
    <x v="1"/>
    <x v="51"/>
    <x v="0"/>
    <x v="3"/>
    <n v="-44306"/>
    <n v="1"/>
    <d v="1899-12-30T12:00:00"/>
    <d v="1899-12-30T17:30:00"/>
    <n v="1"/>
    <d v="1899-12-30T00:00:00"/>
    <d v="1899-12-30T17:30:00"/>
    <x v="3"/>
    <x v="3"/>
    <s v="1-52"/>
    <d v="1899-12-30T00:30:00"/>
    <n v="0"/>
    <n v="1"/>
    <x v="2"/>
  </r>
  <r>
    <s v="SJK640"/>
    <n v="89"/>
    <x v="0"/>
    <s v="MTTO A A VALVULA PURGA DEL SECADOR PARA CAMBIO DE EMPAQUETADURA , "/>
    <x v="0"/>
    <d v="1899-12-30T07:00:00"/>
    <d v="1899-12-30T10:00:00"/>
    <d v="2021-04-20T00:00:00"/>
    <x v="17"/>
    <d v="2021-04-20T00:00:00"/>
    <d v="2021-04-20T00:00:00"/>
    <d v="1899-12-30T07:00:00"/>
    <d v="1899-12-30T10:00:00"/>
    <x v="54"/>
    <m/>
    <x v="1"/>
    <x v="6"/>
    <x v="1"/>
    <x v="2"/>
    <n v="0"/>
    <n v="1"/>
    <d v="1899-12-30T03:00:00"/>
    <d v="1899-12-30T03:00:00"/>
    <n v="1"/>
    <d v="1899-12-30T00:00:00"/>
    <d v="1899-12-30T03:00:00"/>
    <x v="1"/>
    <x v="5"/>
    <s v="4-16"/>
    <d v="1899-12-30T03:00:00"/>
    <n v="0"/>
    <n v="1"/>
    <x v="2"/>
  </r>
  <r>
    <s v="TDL764"/>
    <n v="90"/>
    <x v="0"/>
    <s v="PTE POR MANTENIMIENTO"/>
    <x v="0"/>
    <d v="1899-12-30T09:00:00"/>
    <m/>
    <d v="2021-04-20T00:00:00"/>
    <x v="6"/>
    <m/>
    <m/>
    <m/>
    <m/>
    <x v="34"/>
    <s v="FABIAN CARREÑO "/>
    <x v="0"/>
    <x v="8"/>
    <x v="2"/>
    <x v="1"/>
    <n v="-44306"/>
    <n v="0"/>
    <d v="1899-12-30T00:00:00"/>
    <d v="1899-12-30T00:00:00"/>
    <n v="1"/>
    <d v="1899-12-30T00:00:00"/>
    <d v="1899-12-30T00:00:00"/>
    <x v="3"/>
    <x v="3"/>
    <s v="1-52"/>
    <d v="1899-12-30T00:00:00"/>
    <n v="0"/>
    <n v="0"/>
    <x v="0"/>
  </r>
  <r>
    <s v="TFQ993"/>
    <n v="91"/>
    <x v="0"/>
    <s v="CAMBIO DE CAMARA T30 POSICION 1"/>
    <x v="0"/>
    <d v="1899-12-30T09:00:00"/>
    <d v="1899-12-30T14:30:00"/>
    <d v="2021-04-20T00:00:00"/>
    <x v="20"/>
    <d v="2021-04-20T00:00:00"/>
    <d v="2021-04-20T00:00:00"/>
    <d v="1899-12-30T09:25:00"/>
    <d v="1899-12-30T10:00:00"/>
    <x v="54"/>
    <s v="JORGE ERNEY GOMEZ BLANCO"/>
    <x v="1"/>
    <x v="6"/>
    <x v="7"/>
    <x v="1"/>
    <n v="1"/>
    <n v="1"/>
    <d v="1899-12-30T12:00:58"/>
    <d v="1899-12-30T17:30:58"/>
    <n v="1"/>
    <d v="1899-12-30T00:00:00"/>
    <d v="1899-12-30T17:30:58"/>
    <x v="1"/>
    <x v="5"/>
    <s v="4-16"/>
    <d v="1899-12-30T00:35:00"/>
    <n v="0"/>
    <n v="1"/>
    <x v="2"/>
  </r>
  <r>
    <s v="TFQ989"/>
    <n v="92"/>
    <x v="0"/>
    <s v="BAJAR Y REPARAR FUN CLUTCH PARA CAMBIO DE RODAMIENTOS "/>
    <x v="0"/>
    <d v="1899-12-30T11:30:00"/>
    <d v="1899-12-30T17:25:00"/>
    <d v="2021-04-20T00:00:00"/>
    <x v="17"/>
    <d v="2021-04-20T00:00:00"/>
    <d v="2021-04-20T00:00:00"/>
    <d v="1899-12-30T16:05:00"/>
    <d v="1899-12-30T17:25:00"/>
    <x v="84"/>
    <s v="DIDIER GOMEZ"/>
    <x v="1"/>
    <x v="52"/>
    <x v="1"/>
    <x v="1"/>
    <n v="0"/>
    <n v="1"/>
    <d v="1899-12-30T03:55:29"/>
    <n v="-0.24652777777777785"/>
    <n v="1"/>
    <d v="1899-12-30T00:00:00"/>
    <n v="-0.24652777777777785"/>
    <x v="1"/>
    <x v="5"/>
    <s v="4-16"/>
    <d v="1899-12-30T01:20:00"/>
    <n v="0"/>
    <n v="1"/>
    <x v="2"/>
  </r>
  <r>
    <s v="TFU074"/>
    <n v="95"/>
    <x v="0"/>
    <s v="GRADUACION DE FRENOS "/>
    <x v="0"/>
    <d v="1899-12-30T02:30:00"/>
    <d v="1899-12-30T15:30:00"/>
    <d v="2021-04-20T00:00:00"/>
    <x v="20"/>
    <d v="2021-04-20T00:00:00"/>
    <d v="2021-04-20T00:00:00"/>
    <d v="1899-12-30T14:40:00"/>
    <d v="1899-12-30T14:50:00"/>
    <x v="53"/>
    <s v="JESUS MORA"/>
    <x v="1"/>
    <x v="29"/>
    <x v="7"/>
    <x v="1"/>
    <n v="1"/>
    <n v="1"/>
    <d v="1899-12-30T23:30:00"/>
    <d v="1899-12-31T05:00:00"/>
    <n v="1"/>
    <d v="1899-12-30T00:00:00"/>
    <d v="1899-12-31T05:00:00"/>
    <x v="1"/>
    <x v="5"/>
    <s v="4-16"/>
    <d v="1899-12-30T00:10:00"/>
    <n v="0"/>
    <n v="1"/>
    <x v="2"/>
  </r>
  <r>
    <s v="TFQ009"/>
    <n v="96"/>
    <x v="0"/>
    <s v="CAMBIO DE STOP TRASEROS, ARREGLO DE CABLE 7 VIAS , ARREGLO DE LUCES MEDIAS TRASERAS Y DIRECCIONAL TRASERO,"/>
    <x v="0"/>
    <d v="1899-12-30T10:00:00"/>
    <d v="1899-12-30T15:30:00"/>
    <d v="2021-04-20T00:00:00"/>
    <x v="17"/>
    <d v="2021-04-20T00:00:00"/>
    <d v="2021-04-20T00:00:00"/>
    <d v="1899-12-30T10:00:00"/>
    <d v="1899-12-30T15:30:00"/>
    <x v="12"/>
    <m/>
    <x v="0"/>
    <x v="30"/>
    <x v="7"/>
    <x v="2"/>
    <n v="0"/>
    <n v="1"/>
    <d v="1899-12-30T03:30:29"/>
    <d v="1899-12-30T04:30:00"/>
    <n v="0"/>
    <d v="1899-12-30T05:30:00"/>
    <d v="1899-12-30T10:00:00"/>
    <x v="1"/>
    <x v="5"/>
    <s v="4-16"/>
    <d v="1899-12-30T03:30:29"/>
    <n v="0"/>
    <n v="1"/>
    <x v="2"/>
  </r>
  <r>
    <s v="TFQ993"/>
    <n v="91"/>
    <x v="0"/>
    <s v="REPARACION DE SISTEMA DE LIMPIAVIDRIOS, REPARACION DE PIÑON SISTEMA ELEVAVIDRIOS, INTALACION DEREVERSA DEL VOLCO "/>
    <x v="0"/>
    <d v="1899-12-30T09:00:00"/>
    <d v="1899-12-30T14:31:00"/>
    <d v="2021-04-20T00:00:00"/>
    <x v="20"/>
    <d v="2021-04-21T00:00:00"/>
    <d v="2021-04-21T00:00:00"/>
    <d v="1899-12-30T09:00:00"/>
    <d v="1899-12-30T14:30:00"/>
    <x v="12"/>
    <s v="JORGE ERNEY GOMEZ BLANCO"/>
    <x v="1"/>
    <x v="6"/>
    <x v="7"/>
    <x v="1"/>
    <n v="1"/>
    <n v="1"/>
    <d v="1899-12-30T12:01:58"/>
    <d v="1899-12-30T17:31:58"/>
    <n v="1"/>
    <d v="1899-12-30T00:00:00"/>
    <d v="1899-12-30T17:31:58"/>
    <x v="1"/>
    <x v="5"/>
    <s v="4-16"/>
    <d v="1899-12-30T03:30:29"/>
    <n v="0"/>
    <n v="1"/>
    <x v="2"/>
  </r>
  <r>
    <s v="TFU074"/>
    <n v="95"/>
    <x v="1"/>
    <s v="AJUSTE DE ESCOPETA LADO DERECHO, "/>
    <x v="0"/>
    <d v="1899-12-30T14:30:00"/>
    <d v="1899-12-30T11:05:00"/>
    <d v="2021-04-20T00:00:00"/>
    <x v="20"/>
    <d v="2021-04-20T00:00:00"/>
    <d v="2021-04-20T00:00:00"/>
    <d v="1899-12-30T16:00:00"/>
    <d v="1899-12-30T16:20:00"/>
    <x v="85"/>
    <s v="JESUS MORA"/>
    <x v="1"/>
    <x v="53"/>
    <x v="7"/>
    <x v="1"/>
    <n v="1"/>
    <n v="1"/>
    <d v="1899-12-30T03:05:58"/>
    <d v="1899-12-30T08:35:58"/>
    <n v="1"/>
    <d v="1899-12-30T00:00:00"/>
    <d v="1899-12-30T08:35:58"/>
    <x v="1"/>
    <x v="5"/>
    <s v="4-16"/>
    <d v="1899-12-30T00:20:00"/>
    <n v="0"/>
    <n v="1"/>
    <x v="2"/>
  </r>
  <r>
    <s v="TFU074"/>
    <n v="95"/>
    <x v="0"/>
    <s v="DESMONTE DE TPA VALVULA, BALANCINES, REVICION DE CABALLITOS Y FLUTAS "/>
    <x v="0"/>
    <d v="1899-12-30T02:30:00"/>
    <d v="1899-12-30T11:05:00"/>
    <d v="2021-04-20T00:00:00"/>
    <x v="20"/>
    <d v="2021-04-21T00:00:00"/>
    <d v="2021-04-21T00:00:00"/>
    <d v="1899-12-30T07:50:00"/>
    <d v="1899-12-30T11:03:00"/>
    <x v="64"/>
    <s v="JESUS MORA"/>
    <x v="1"/>
    <x v="1"/>
    <x v="7"/>
    <x v="1"/>
    <n v="1"/>
    <n v="1"/>
    <d v="1899-12-30T19:05:00"/>
    <d v="1899-12-31T00:35:00"/>
    <n v="1"/>
    <d v="1899-12-30T00:00:00"/>
    <d v="1899-12-31T00:35:00"/>
    <x v="1"/>
    <x v="5"/>
    <s v="4-16"/>
    <d v="1899-12-30T03:13:00"/>
    <n v="0"/>
    <n v="1"/>
    <x v="2"/>
  </r>
  <r>
    <s v="TFQ010"/>
    <n v="74"/>
    <x v="0"/>
    <s v=" CAMBIO DE UNIDAD  "/>
    <x v="0"/>
    <d v="1899-12-30T07:45:00"/>
    <m/>
    <d v="2021-04-21T00:00:00"/>
    <x v="20"/>
    <d v="2021-04-20T00:00:00"/>
    <d v="2021-04-20T00:00:00"/>
    <d v="1899-12-30T11:40:00"/>
    <d v="1899-12-30T12:00:00"/>
    <x v="86"/>
    <s v="ORLANDO HURTADO"/>
    <x v="0"/>
    <x v="54"/>
    <x v="0"/>
    <x v="2"/>
    <n v="0"/>
    <n v="0"/>
    <d v="1899-12-30T00:00:00"/>
    <d v="1899-12-30T00:00:00"/>
    <n v="1"/>
    <d v="1899-12-30T00:00:00"/>
    <d v="1899-12-30T00:00:00"/>
    <x v="1"/>
    <x v="5"/>
    <s v="4-16"/>
    <d v="1899-12-30T00:20:00"/>
    <n v="0"/>
    <n v="1"/>
    <x v="2"/>
  </r>
  <r>
    <s v="TFU071"/>
    <n v="97"/>
    <x v="0"/>
    <s v="REVSION DEL SISTEMA DE FRENO, CAMBIO DE 1/2 JUEGO DE BANDAS POSICION 9Y10, CAMBIO DE 10 PERNOS POSICION 9 Y 10, PRUEBAS DE FRENO"/>
    <x v="0"/>
    <d v="1899-12-30T08:24:00"/>
    <d v="1899-12-30T11:38:00"/>
    <d v="2021-04-21T00:00:00"/>
    <x v="20"/>
    <d v="2021-04-21T00:00:00"/>
    <d v="2021-04-21T00:00:00"/>
    <d v="1899-12-30T08:24:00"/>
    <d v="1899-12-30T11:38:00"/>
    <x v="6"/>
    <s v="LEONARDO CANO"/>
    <x v="0"/>
    <x v="50"/>
    <x v="8"/>
    <x v="1"/>
    <n v="0"/>
    <n v="1"/>
    <d v="1899-12-30T03:14:00"/>
    <d v="1899-12-30T03:14:00"/>
    <n v="1"/>
    <d v="1899-12-30T00:00:00"/>
    <d v="1899-12-30T03:14:00"/>
    <x v="1"/>
    <x v="5"/>
    <s v="4-16"/>
    <d v="1899-12-30T03:14:00"/>
    <n v="0"/>
    <n v="1"/>
    <x v="2"/>
  </r>
  <r>
    <s v="R59147"/>
    <n v="98"/>
    <x v="1"/>
    <s v="CAMBIO DE 2 JUEGOS DE BANDAS , INSTALACION DE GUARDABARROS PLASTICOS,"/>
    <x v="0"/>
    <m/>
    <m/>
    <d v="2021-04-21T00:00:00"/>
    <x v="6"/>
    <d v="2021-04-21T00:00:00"/>
    <d v="2021-04-21T00:00:00"/>
    <m/>
    <m/>
    <x v="87"/>
    <m/>
    <x v="3"/>
    <x v="55"/>
    <x v="0"/>
    <x v="6"/>
    <n v="-44307"/>
    <n v="0"/>
    <d v="1899-12-30T00:00:00"/>
    <d v="1899-12-30T00:00:00"/>
    <n v="1"/>
    <d v="1899-12-30T00:00:00"/>
    <d v="1899-12-30T00:00:00"/>
    <x v="3"/>
    <x v="3"/>
    <s v="1-52"/>
    <d v="1899-12-30T00:00:00"/>
    <n v="0"/>
    <n v="1"/>
    <x v="2"/>
  </r>
  <r>
    <s v="R59147"/>
    <n v="98"/>
    <x v="0"/>
    <s v=" INSPECCION "/>
    <x v="0"/>
    <m/>
    <m/>
    <d v="2021-04-21T00:00:00"/>
    <x v="6"/>
    <d v="2021-04-21T00:00:00"/>
    <d v="2021-04-21T00:00:00"/>
    <m/>
    <m/>
    <x v="53"/>
    <m/>
    <x v="3"/>
    <x v="55"/>
    <x v="0"/>
    <x v="6"/>
    <n v="-44307"/>
    <n v="0"/>
    <d v="1899-12-30T00:00:00"/>
    <d v="1899-12-30T00:00:00"/>
    <n v="1"/>
    <d v="1899-12-30T00:00:00"/>
    <d v="1899-12-30T00:00:00"/>
    <x v="3"/>
    <x v="3"/>
    <s v="1-52"/>
    <d v="1899-12-30T00:00:00"/>
    <n v="0"/>
    <n v="1"/>
    <x v="2"/>
  </r>
  <r>
    <s v="S67620"/>
    <n v="99"/>
    <x v="0"/>
    <s v="DESTAPAR MANGUERA DE ALIMENTACION DE AIRE POR TAPON DE AVISPA Y GRADUACION DE FRENOS "/>
    <x v="0"/>
    <d v="1899-12-30T09:28:00"/>
    <d v="1899-12-30T09:38:00"/>
    <d v="2021-04-21T00:00:00"/>
    <x v="20"/>
    <d v="2021-04-21T00:00:00"/>
    <d v="2021-04-21T00:00:00"/>
    <d v="1899-12-30T09:28:00"/>
    <d v="1899-12-30T09:38:00"/>
    <x v="1"/>
    <s v="ARTURO JAIMES"/>
    <x v="0"/>
    <x v="6"/>
    <x v="0"/>
    <x v="6"/>
    <n v="0"/>
    <n v="1"/>
    <d v="1899-12-30T00:10:00"/>
    <d v="1899-12-30T00:10:00"/>
    <n v="1"/>
    <d v="1899-12-30T00:00:00"/>
    <d v="1899-12-30T00:10:00"/>
    <x v="1"/>
    <x v="5"/>
    <s v="4-16"/>
    <d v="1899-12-30T00:10:00"/>
    <n v="0"/>
    <n v="1"/>
    <x v="2"/>
  </r>
  <r>
    <s v="TFU062"/>
    <n v="100"/>
    <x v="0"/>
    <s v="CAMBIO DE UNA BOMBONA POSICION 9 Y 10, REVISION DE DEL SECADOR "/>
    <x v="0"/>
    <d v="1899-12-30T11:00:00"/>
    <m/>
    <d v="2021-04-21T00:00:00"/>
    <x v="6"/>
    <d v="2021-04-21T00:00:00"/>
    <d v="2021-04-21T00:00:00"/>
    <d v="1899-12-30T16:15:00"/>
    <d v="1899-12-30T17:15:00"/>
    <x v="6"/>
    <s v="EDWIN JIMENEZ"/>
    <x v="0"/>
    <x v="6"/>
    <x v="7"/>
    <x v="6"/>
    <n v="-44307"/>
    <n v="0"/>
    <d v="1899-12-30T00:00:00"/>
    <d v="1899-12-30T00:00:00"/>
    <n v="1"/>
    <d v="1899-12-30T00:00:00"/>
    <d v="1899-12-30T00:00:00"/>
    <x v="3"/>
    <x v="3"/>
    <s v="1-52"/>
    <d v="1899-12-30T01:00:00"/>
    <n v="0"/>
    <n v="1"/>
    <x v="2"/>
  </r>
  <r>
    <s v="SJK824"/>
    <n v="102"/>
    <x v="0"/>
    <s v="REPARACION DE PIÑON ELEVAVIDRIO Y SISTEMA ELECTRICO DE BOMBA DE ARRASTRE, MANTENIMIENTO A LA BOMBA LIMPIAVIDRIOS "/>
    <x v="0"/>
    <d v="1899-12-30T12:00:00"/>
    <d v="1899-12-30T16:20:00"/>
    <d v="2021-04-21T00:00:00"/>
    <x v="20"/>
    <d v="2021-04-21T00:00:00"/>
    <d v="2021-04-21T00:00:00"/>
    <d v="1899-12-30T12:00:00"/>
    <d v="1899-12-30T16:20:00"/>
    <x v="12"/>
    <s v="JORGE PEREZ"/>
    <x v="0"/>
    <x v="4"/>
    <x v="0"/>
    <x v="2"/>
    <n v="0"/>
    <n v="1"/>
    <d v="1899-12-30T04:20:00"/>
    <d v="1899-12-30T04:20:00"/>
    <n v="0"/>
    <d v="1899-12-30T04:40:00"/>
    <d v="1899-12-30T09:00:00"/>
    <x v="1"/>
    <x v="5"/>
    <s v="4-16"/>
    <d v="1899-12-30T04:20:00"/>
    <n v="0"/>
    <n v="1"/>
    <x v="2"/>
  </r>
  <r>
    <s v="TDL763"/>
    <n v="103"/>
    <x v="0"/>
    <s v="CAMBIO DE BOMBONA SUSPENSIÓN CABINA Y MANGUERA DE ALIMENTACION DE LA MISMA "/>
    <x v="0"/>
    <d v="1899-12-30T02:20:00"/>
    <d v="1899-12-30T15:06:00"/>
    <d v="2021-04-21T00:00:00"/>
    <x v="20"/>
    <d v="2021-04-21T00:00:00"/>
    <d v="2021-04-21T00:00:00"/>
    <d v="1899-12-30T02:20:00"/>
    <d v="1899-12-30T15:06:00"/>
    <x v="54"/>
    <s v="JORGE BALLESTER0"/>
    <x v="0"/>
    <x v="6"/>
    <x v="0"/>
    <x v="1"/>
    <n v="0"/>
    <n v="1"/>
    <d v="1899-12-30T10:46:29"/>
    <d v="1899-12-30T11:46:00"/>
    <n v="1"/>
    <d v="1899-12-30T00:00:00"/>
    <d v="1899-12-30T11:46:00"/>
    <x v="1"/>
    <x v="5"/>
    <s v="4-16"/>
    <d v="1899-12-30T10:46:29"/>
    <n v="0"/>
    <n v="1"/>
    <x v="2"/>
  </r>
  <r>
    <s v="UQS507"/>
    <n v="104"/>
    <x v="0"/>
    <s v="CAMBIO PITO FRONTAL"/>
    <x v="0"/>
    <d v="1899-12-30T15:00:00"/>
    <d v="1899-12-30T15:10:00"/>
    <d v="2021-04-21T00:00:00"/>
    <x v="20"/>
    <d v="2021-04-21T00:00:00"/>
    <d v="2021-04-21T00:00:00"/>
    <d v="1899-12-30T15:00:00"/>
    <d v="1899-12-30T15:10:00"/>
    <x v="12"/>
    <s v="ROGER CUELLO "/>
    <x v="0"/>
    <x v="4"/>
    <x v="1"/>
    <x v="3"/>
    <n v="0"/>
    <n v="1"/>
    <d v="1899-12-30T00:10:00"/>
    <d v="1899-12-30T00:10:00"/>
    <n v="0"/>
    <d v="1899-12-30T05:50:00"/>
    <d v="1899-12-30T06:00:00"/>
    <x v="1"/>
    <x v="5"/>
    <s v="4-16"/>
    <d v="1899-12-30T00:10:00"/>
    <n v="0"/>
    <n v="1"/>
    <x v="2"/>
  </r>
  <r>
    <s v="UYZ627"/>
    <n v="127"/>
    <x v="1"/>
    <s v="REPARACION DE CINTURON DE SEGURIDAD"/>
    <x v="1"/>
    <d v="1899-12-30T07:30:00"/>
    <d v="1899-12-30T16:05:00"/>
    <d v="2021-04-26T00:00:00"/>
    <x v="22"/>
    <d v="2021-04-26T00:00:00"/>
    <d v="2021-04-26T00:00:00"/>
    <d v="1899-12-30T16:00:00"/>
    <d v="1899-12-30T16:15:00"/>
    <x v="0"/>
    <s v="YEIMAN HERNANDEZ"/>
    <x v="0"/>
    <x v="7"/>
    <x v="0"/>
    <x v="2"/>
    <n v="1"/>
    <n v="1"/>
    <d v="1899-12-30T19:05:00"/>
    <d v="1899-12-31T00:35:00"/>
    <n v="0"/>
    <d v="1899-12-30T04:55:00"/>
    <d v="1899-12-31T05:30:00"/>
    <x v="1"/>
    <x v="6"/>
    <s v="4-17"/>
    <d v="1899-12-30T00:15:00"/>
    <n v="0"/>
    <n v="1"/>
    <x v="3"/>
  </r>
  <r>
    <s v="UYZ627"/>
    <n v="127"/>
    <x v="1"/>
    <s v="INTERCAMBIO DE BOMBONAS Y CORRECCION FUGAS DE AIRE"/>
    <x v="2"/>
    <d v="1899-12-30T07:30:00"/>
    <d v="1899-12-30T16:05:00"/>
    <d v="2021-04-26T00:00:00"/>
    <x v="22"/>
    <d v="2021-04-27T00:00:00"/>
    <d v="2021-04-27T00:00:00"/>
    <d v="1899-12-30T08:30:00"/>
    <d v="1899-12-30T14:35:00"/>
    <x v="88"/>
    <s v="YEIMAN HERNANDEZ"/>
    <x v="0"/>
    <x v="31"/>
    <x v="0"/>
    <x v="2"/>
    <n v="1"/>
    <n v="1"/>
    <d v="1899-12-30T19:05:00"/>
    <d v="1899-12-31T00:35:00"/>
    <n v="0"/>
    <d v="1899-12-30T04:55:00"/>
    <d v="1899-12-31T05:30:00"/>
    <x v="1"/>
    <x v="6"/>
    <s v="4-17"/>
    <d v="1899-12-30T04:05:29"/>
    <n v="0"/>
    <n v="1"/>
    <x v="3"/>
  </r>
  <r>
    <s v="UYZ627"/>
    <n v="127"/>
    <x v="0"/>
    <s v="CAMBIO DE FILTRO DE AIRE DE MOTOR "/>
    <x v="3"/>
    <d v="1899-12-30T07:30:00"/>
    <d v="1899-12-30T16:05:00"/>
    <d v="2021-04-26T00:00:00"/>
    <x v="22"/>
    <d v="2021-04-27T00:00:00"/>
    <d v="2021-04-27T00:00:00"/>
    <d v="1899-12-30T17:30:00"/>
    <d v="1899-12-30T18:05:00"/>
    <x v="0"/>
    <s v="YEIMAN HERNANDEZ"/>
    <x v="0"/>
    <x v="15"/>
    <x v="1"/>
    <x v="2"/>
    <n v="1"/>
    <n v="1"/>
    <d v="1899-12-30T19:05:00"/>
    <d v="1899-12-31T00:35:00"/>
    <n v="0"/>
    <d v="1899-12-30T04:55:00"/>
    <d v="1899-12-31T05:30:00"/>
    <x v="1"/>
    <x v="6"/>
    <s v="4-17"/>
    <d v="1899-12-30T00:35:00"/>
    <n v="0"/>
    <n v="1"/>
    <x v="3"/>
  </r>
  <r>
    <s v="TFR839"/>
    <n v="128"/>
    <x v="1"/>
    <s v="ARREGLO DE CONECTOR DE DIFERENCIAL"/>
    <x v="4"/>
    <d v="1899-12-30T07:30:00"/>
    <d v="1899-12-30T08:28:00"/>
    <d v="2021-04-26T00:00:00"/>
    <x v="23"/>
    <d v="2021-04-26T00:00:00"/>
    <d v="2021-04-26T00:00:00"/>
    <d v="1899-12-30T07:40:00"/>
    <d v="1899-12-30T08:00:00"/>
    <x v="89"/>
    <s v="VICTOR BARCASNEGRAS"/>
    <x v="0"/>
    <x v="4"/>
    <x v="0"/>
    <x v="5"/>
    <n v="0"/>
    <n v="1"/>
    <d v="1899-12-30T00:58:00"/>
    <d v="1899-12-30T00:58:00"/>
    <n v="1"/>
    <d v="1899-12-30T00:00:00"/>
    <d v="1899-12-30T00:58:00"/>
    <x v="1"/>
    <x v="6"/>
    <s v="4-17"/>
    <d v="1899-12-30T00:20:00"/>
    <n v="0"/>
    <n v="1"/>
    <x v="3"/>
  </r>
  <r>
    <s v="TFR839"/>
    <n v="128"/>
    <x v="0"/>
    <s v="AJUSTE DE PUERTA"/>
    <x v="1"/>
    <d v="1899-12-30T07:30:00"/>
    <d v="1899-12-30T08:28:00"/>
    <d v="2021-04-26T00:00:00"/>
    <x v="23"/>
    <d v="2021-04-26T00:00:00"/>
    <d v="2021-04-26T00:00:00"/>
    <d v="1899-12-30T08:05:00"/>
    <d v="1899-12-30T08:25:00"/>
    <x v="28"/>
    <s v="VICTOR BARCASNEGRAS"/>
    <x v="0"/>
    <x v="7"/>
    <x v="0"/>
    <x v="5"/>
    <n v="0"/>
    <n v="1"/>
    <d v="1899-12-30T00:58:00"/>
    <d v="1899-12-30T00:58:00"/>
    <n v="1"/>
    <d v="1899-12-30T00:00:00"/>
    <d v="1899-12-30T00:58:00"/>
    <x v="1"/>
    <x v="6"/>
    <s v="4-17"/>
    <d v="1899-12-30T00:20:00"/>
    <n v="0"/>
    <n v="1"/>
    <x v="3"/>
  </r>
  <r>
    <s v="TFU073"/>
    <n v="129"/>
    <x v="1"/>
    <s v="CAMBIO DE BOMBONA POSICION 9 Y 10"/>
    <x v="2"/>
    <d v="1899-12-30T07:40:00"/>
    <d v="1899-12-30T12:10:00"/>
    <d v="2021-04-26T00:00:00"/>
    <x v="23"/>
    <d v="2021-04-26T00:00:00"/>
    <d v="2021-04-26T00:00:00"/>
    <d v="1899-12-30T08:00:00"/>
    <d v="1899-12-30T08:30:00"/>
    <x v="6"/>
    <s v="FREDY CALDERON"/>
    <x v="0"/>
    <x v="6"/>
    <x v="0"/>
    <x v="1"/>
    <n v="0"/>
    <n v="1"/>
    <d v="1899-12-30T04:30:00"/>
    <d v="1899-12-30T04:30:00"/>
    <n v="1"/>
    <d v="1899-12-30T00:00:00"/>
    <d v="1899-12-30T04:30:00"/>
    <x v="1"/>
    <x v="6"/>
    <s v="4-17"/>
    <d v="1899-12-30T00:30:00"/>
    <n v="0"/>
    <n v="1"/>
    <x v="3"/>
  </r>
  <r>
    <s v="TFU073"/>
    <n v="129"/>
    <x v="1"/>
    <s v="CAMBIO DE PLUMILLAS LIMPIA BRISAS, CAMBIO DE COJIN DE SILLA DE CONDUCTOR, POSTURA DE PORTA TAPAS DE ACPM"/>
    <x v="1"/>
    <d v="1899-12-30T07:40:00"/>
    <d v="1899-12-30T12:10:00"/>
    <d v="2021-04-26T00:00:00"/>
    <x v="23"/>
    <d v="2021-04-26T00:00:00"/>
    <d v="2021-04-26T00:00:00"/>
    <d v="1899-12-30T08:30:00"/>
    <d v="1899-12-30T08:44:00"/>
    <x v="28"/>
    <s v="FREDY CALDERON"/>
    <x v="0"/>
    <x v="7"/>
    <x v="0"/>
    <x v="1"/>
    <n v="0"/>
    <n v="1"/>
    <d v="1899-12-30T04:30:00"/>
    <d v="1899-12-30T04:30:00"/>
    <n v="1"/>
    <d v="1899-12-30T00:00:00"/>
    <d v="1899-12-30T04:30:00"/>
    <x v="1"/>
    <x v="6"/>
    <s v="4-17"/>
    <d v="1899-12-30T00:14:00"/>
    <n v="0"/>
    <n v="1"/>
    <x v="3"/>
  </r>
  <r>
    <s v="TFU073"/>
    <n v="129"/>
    <x v="1"/>
    <s v="COMPLETAR NIVEL DE REFRIGERANTE"/>
    <x v="3"/>
    <d v="1899-12-30T07:40:00"/>
    <d v="1899-12-30T12:10:00"/>
    <d v="2021-04-26T00:00:00"/>
    <x v="23"/>
    <d v="2021-04-26T00:00:00"/>
    <d v="2021-04-26T00:00:00"/>
    <d v="1899-12-30T08:30:00"/>
    <d v="1899-12-30T08:40:00"/>
    <x v="0"/>
    <s v="FREDY CALDERON"/>
    <x v="0"/>
    <x v="1"/>
    <x v="0"/>
    <x v="1"/>
    <n v="0"/>
    <n v="1"/>
    <d v="1899-12-30T04:30:00"/>
    <d v="1899-12-30T04:30:00"/>
    <n v="1"/>
    <d v="1899-12-30T00:00:00"/>
    <d v="1899-12-30T04:30:00"/>
    <x v="1"/>
    <x v="6"/>
    <s v="4-17"/>
    <d v="1899-12-30T00:10:00"/>
    <n v="0"/>
    <n v="1"/>
    <x v="3"/>
  </r>
  <r>
    <s v="TFU073"/>
    <n v="129"/>
    <x v="1"/>
    <s v="INSPECCION FUGA DE HIDRAULICO POR MANGUERA, EN ESPERA DE MANGUERA "/>
    <x v="3"/>
    <d v="1899-12-30T07:40:00"/>
    <d v="1899-12-30T12:10:00"/>
    <d v="2021-04-26T00:00:00"/>
    <x v="23"/>
    <d v="2021-04-26T00:00:00"/>
    <d v="2021-04-26T00:00:00"/>
    <d v="1899-12-30T09:15:00"/>
    <d v="1899-12-30T09:20:00"/>
    <x v="1"/>
    <s v="FREDY CALDERON"/>
    <x v="0"/>
    <x v="1"/>
    <x v="0"/>
    <x v="1"/>
    <n v="0"/>
    <n v="1"/>
    <d v="1899-12-30T04:30:00"/>
    <d v="1899-12-30T04:30:00"/>
    <n v="1"/>
    <d v="1899-12-30T00:00:00"/>
    <d v="1899-12-30T04:30:00"/>
    <x v="1"/>
    <x v="6"/>
    <s v="4-17"/>
    <d v="1899-12-30T00:05:00"/>
    <n v="0"/>
    <n v="1"/>
    <x v="3"/>
  </r>
  <r>
    <s v="TFU073"/>
    <n v="129"/>
    <x v="0"/>
    <s v="CAMBIO DE MANGUERA DE BOTELLA DE DIRECCION, COMPLETAR HIDRAULICO Y NIVEL DE ACEITE DE MOTOR."/>
    <x v="3"/>
    <d v="1899-12-30T07:40:00"/>
    <d v="1899-12-30T12:10:00"/>
    <d v="2021-04-26T00:00:00"/>
    <x v="23"/>
    <d v="2021-04-26T00:00:00"/>
    <d v="2021-04-26T00:00:00"/>
    <d v="1899-12-30T11:50:00"/>
    <d v="1899-12-30T12:10:00"/>
    <x v="1"/>
    <s v="FREDY CALDERON"/>
    <x v="0"/>
    <x v="1"/>
    <x v="0"/>
    <x v="1"/>
    <n v="0"/>
    <n v="1"/>
    <d v="1899-12-30T04:30:00"/>
    <d v="1899-12-30T04:30:00"/>
    <n v="1"/>
    <d v="1899-12-30T00:00:00"/>
    <d v="1899-12-30T04:30:00"/>
    <x v="1"/>
    <x v="6"/>
    <s v="4-17"/>
    <d v="1899-12-30T00:20:00"/>
    <n v="0"/>
    <n v="1"/>
    <x v="3"/>
  </r>
  <r>
    <s v="UQS510"/>
    <n v="130"/>
    <x v="1"/>
    <s v="COMPLETAR ACEITE DE LA CAJA"/>
    <x v="3"/>
    <d v="1899-12-30T10:12:00"/>
    <d v="1899-12-30T10:50:00"/>
    <d v="2021-04-26T00:00:00"/>
    <x v="23"/>
    <d v="2021-04-26T00:00:00"/>
    <d v="2021-04-26T00:00:00"/>
    <d v="1899-12-30T10:30:00"/>
    <d v="1899-12-30T10:50:00"/>
    <x v="10"/>
    <s v="ALEXANDER RICO"/>
    <x v="0"/>
    <x v="15"/>
    <x v="1"/>
    <x v="3"/>
    <n v="0"/>
    <n v="1"/>
    <d v="1899-12-30T00:38:00"/>
    <d v="1899-12-30T00:38:00"/>
    <n v="1"/>
    <d v="1899-12-30T00:00:00"/>
    <d v="1899-12-30T00:38:00"/>
    <x v="1"/>
    <x v="6"/>
    <s v="4-17"/>
    <d v="1899-12-30T00:20:00"/>
    <n v="0"/>
    <n v="1"/>
    <x v="3"/>
  </r>
  <r>
    <s v="UQS510"/>
    <n v="130"/>
    <x v="0"/>
    <s v="ENGRASE DE QUINTA RUEDA"/>
    <x v="5"/>
    <d v="1899-12-30T10:12:00"/>
    <d v="1899-12-30T10:50:00"/>
    <d v="2021-04-26T00:00:00"/>
    <x v="23"/>
    <d v="2021-04-26T00:00:00"/>
    <d v="2021-04-26T00:00:00"/>
    <d v="1899-12-30T10:30:00"/>
    <d v="1899-12-30T10:50:00"/>
    <x v="10"/>
    <s v="ALEXANDER RICO"/>
    <x v="1"/>
    <x v="15"/>
    <x v="0"/>
    <x v="3"/>
    <n v="0"/>
    <n v="1"/>
    <d v="1899-12-30T00:38:00"/>
    <d v="1899-12-30T00:38:00"/>
    <n v="1"/>
    <d v="1899-12-30T00:00:00"/>
    <d v="1899-12-30T00:38:00"/>
    <x v="1"/>
    <x v="6"/>
    <s v="4-17"/>
    <d v="1899-12-30T00:20:00"/>
    <n v="0"/>
    <n v="1"/>
    <x v="3"/>
  </r>
  <r>
    <s v="TFR248"/>
    <n v="131"/>
    <x v="0"/>
    <s v="ENGRASE GENERAL"/>
    <x v="6"/>
    <d v="1899-12-30T10:12:00"/>
    <d v="1899-12-30T10:29:00"/>
    <d v="2021-04-26T00:00:00"/>
    <x v="23"/>
    <d v="2021-04-26T00:00:00"/>
    <d v="2021-04-26T00:00:00"/>
    <d v="1899-12-30T10:12:00"/>
    <d v="1899-12-30T10:29:00"/>
    <x v="10"/>
    <s v="HERNAN AVENDAÑO"/>
    <x v="1"/>
    <x v="15"/>
    <x v="0"/>
    <x v="2"/>
    <n v="0"/>
    <n v="1"/>
    <d v="1899-12-30T00:17:00"/>
    <d v="1899-12-30T00:17:00"/>
    <n v="1"/>
    <d v="1899-12-30T00:00:00"/>
    <d v="1899-12-30T00:17:00"/>
    <x v="1"/>
    <x v="6"/>
    <s v="4-17"/>
    <d v="1899-12-30T00:17:00"/>
    <n v="0"/>
    <n v="1"/>
    <x v="3"/>
  </r>
  <r>
    <s v="TFU068"/>
    <n v="132"/>
    <x v="0"/>
    <s v="POSTURA DE ABRAZADERA EN BRAZO TEMPLETE DE RADIADOR PARA DAR AJUSTE"/>
    <x v="3"/>
    <d v="1899-12-30T09:00:00"/>
    <d v="1899-12-30T09:25:00"/>
    <d v="2021-04-26T00:00:00"/>
    <x v="23"/>
    <d v="2021-04-26T00:00:00"/>
    <d v="2021-04-26T00:00:00"/>
    <d v="1899-12-30T09:00:00"/>
    <d v="1899-12-30T09:25:00"/>
    <x v="6"/>
    <s v="JHON CANTILLO"/>
    <x v="0"/>
    <x v="15"/>
    <x v="0"/>
    <x v="1"/>
    <n v="0"/>
    <n v="1"/>
    <d v="1899-12-30T00:25:00"/>
    <d v="1899-12-30T00:25:00"/>
    <n v="1"/>
    <d v="1899-12-30T00:00:00"/>
    <d v="1899-12-30T00:25:00"/>
    <x v="1"/>
    <x v="6"/>
    <s v="4-17"/>
    <d v="1899-12-30T00:25:00"/>
    <n v="0"/>
    <n v="1"/>
    <x v="3"/>
  </r>
  <r>
    <s v="TFU079"/>
    <n v="133"/>
    <x v="1"/>
    <s v="AJUSTE DE LA QUINTA RUEDA"/>
    <x v="5"/>
    <d v="1899-12-30T11:55:00"/>
    <d v="1899-12-30T17:07:00"/>
    <d v="2021-04-26T00:00:00"/>
    <x v="23"/>
    <d v="2021-04-26T00:00:00"/>
    <d v="2021-04-26T00:00:00"/>
    <d v="1899-12-30T11:55:00"/>
    <d v="1899-12-30T12:00:00"/>
    <x v="0"/>
    <s v="JULIO ORDOÑEZ"/>
    <x v="1"/>
    <x v="15"/>
    <x v="0"/>
    <x v="1"/>
    <n v="0"/>
    <n v="1"/>
    <d v="1899-12-30T03:12:29"/>
    <d v="1899-12-30T04:12:00"/>
    <n v="0"/>
    <d v="1899-12-30T03:53:00"/>
    <d v="1899-12-30T08:05:00"/>
    <x v="1"/>
    <x v="6"/>
    <s v="4-17"/>
    <d v="1899-12-30T00:05:00"/>
    <n v="0"/>
    <n v="1"/>
    <x v="3"/>
  </r>
  <r>
    <s v="TFU079"/>
    <n v="133"/>
    <x v="1"/>
    <s v="INSPECCION DE QUINTA RUEDA"/>
    <x v="5"/>
    <d v="1899-12-30T11:55:00"/>
    <d v="1899-12-30T17:07:00"/>
    <d v="2021-04-26T00:00:00"/>
    <x v="23"/>
    <d v="2021-04-26T00:00:00"/>
    <d v="2021-04-26T00:00:00"/>
    <d v="1899-12-30T14:15:00"/>
    <d v="1899-12-30T15:00:00"/>
    <x v="90"/>
    <s v="JULIO ORDOÑEZ"/>
    <x v="1"/>
    <x v="15"/>
    <x v="0"/>
    <x v="1"/>
    <n v="0"/>
    <n v="1"/>
    <d v="1899-12-30T03:12:29"/>
    <d v="1899-12-30T04:12:00"/>
    <n v="0"/>
    <d v="1899-12-30T03:53:00"/>
    <d v="1899-12-30T08:05:00"/>
    <x v="1"/>
    <x v="6"/>
    <s v="4-17"/>
    <d v="1899-12-30T00:45:00"/>
    <n v="0"/>
    <n v="1"/>
    <x v="3"/>
  </r>
  <r>
    <s v="TFU079"/>
    <n v="133"/>
    <x v="1"/>
    <s v="MANTENIMIENTO AIRE ACONDICIONADO"/>
    <x v="7"/>
    <d v="1899-12-30T11:55:00"/>
    <d v="1899-12-30T17:07:00"/>
    <d v="2021-04-26T00:00:00"/>
    <x v="23"/>
    <d v="2021-04-26T00:00:00"/>
    <d v="2021-04-26T00:00:00"/>
    <d v="1899-12-30T14:00:00"/>
    <d v="1899-12-30T14:40:00"/>
    <x v="91"/>
    <s v="JULIO ORDOÑEZ"/>
    <x v="1"/>
    <x v="15"/>
    <x v="0"/>
    <x v="1"/>
    <n v="0"/>
    <n v="1"/>
    <d v="1899-12-30T03:12:29"/>
    <d v="1899-12-30T04:12:00"/>
    <n v="0"/>
    <d v="1899-12-30T03:53:00"/>
    <d v="1899-12-30T08:05:00"/>
    <x v="1"/>
    <x v="6"/>
    <s v="4-17"/>
    <d v="1899-12-30T00:40:00"/>
    <n v="0"/>
    <n v="1"/>
    <x v="3"/>
  </r>
  <r>
    <s v="TFU079"/>
    <n v="133"/>
    <x v="1"/>
    <s v="SE CAMBIO KIT DE MORDAZA Y MONTAJE DE QUINTA RUEDA"/>
    <x v="5"/>
    <d v="1899-12-30T11:55:00"/>
    <d v="1899-12-30T17:07:00"/>
    <d v="2021-04-26T00:00:00"/>
    <x v="23"/>
    <d v="2021-04-26T00:00:00"/>
    <d v="2021-04-26T00:00:00"/>
    <d v="1899-12-30T15:30:00"/>
    <d v="1899-12-30T16:40:00"/>
    <x v="0"/>
    <s v="JULIO ORDOÑEZ"/>
    <x v="1"/>
    <x v="15"/>
    <x v="0"/>
    <x v="1"/>
    <n v="0"/>
    <n v="1"/>
    <d v="1899-12-30T03:12:29"/>
    <d v="1899-12-30T04:12:00"/>
    <n v="0"/>
    <d v="1899-12-30T03:53:00"/>
    <d v="1899-12-30T08:05:00"/>
    <x v="1"/>
    <x v="6"/>
    <s v="4-17"/>
    <d v="1899-12-30T01:10:00"/>
    <n v="0"/>
    <n v="1"/>
    <x v="3"/>
  </r>
  <r>
    <s v="TFU079"/>
    <n v="133"/>
    <x v="1"/>
    <s v="PULIR QUINTA RUEDA PARA POSTURA DE DISCO DE TEFLON"/>
    <x v="5"/>
    <d v="1899-12-30T11:55:00"/>
    <d v="1899-12-30T17:07:00"/>
    <d v="2021-04-26T00:00:00"/>
    <x v="23"/>
    <d v="2021-04-26T00:00:00"/>
    <d v="2021-04-26T00:00:00"/>
    <d v="1899-12-30T16:40:00"/>
    <d v="1899-12-30T17:07:00"/>
    <x v="13"/>
    <s v="JULIO ORDOÑEZ"/>
    <x v="1"/>
    <x v="5"/>
    <x v="0"/>
    <x v="1"/>
    <n v="0"/>
    <n v="1"/>
    <d v="1899-12-30T03:12:29"/>
    <d v="1899-12-30T04:12:00"/>
    <n v="0"/>
    <d v="1899-12-30T03:53:00"/>
    <d v="1899-12-30T08:05:00"/>
    <x v="1"/>
    <x v="6"/>
    <s v="4-17"/>
    <d v="1899-12-30T00:27:00"/>
    <n v="0"/>
    <n v="1"/>
    <x v="3"/>
  </r>
  <r>
    <s v="S26289"/>
    <n v="133"/>
    <x v="0"/>
    <s v="CAMBIO DE KING PIN "/>
    <x v="8"/>
    <d v="1899-12-30T11:55:00"/>
    <d v="1899-12-30T17:07:00"/>
    <d v="2021-04-26T00:00:00"/>
    <x v="23"/>
    <d v="2021-04-26T00:00:00"/>
    <d v="2021-04-26T00:00:00"/>
    <d v="1899-12-30T16:40:00"/>
    <d v="1899-12-30T17:06:00"/>
    <x v="92"/>
    <s v="JULIO ORDOÑEZ"/>
    <x v="0"/>
    <x v="15"/>
    <x v="0"/>
    <x v="1"/>
    <n v="0"/>
    <n v="1"/>
    <d v="1899-12-30T03:12:29"/>
    <d v="1899-12-30T04:12:00"/>
    <n v="0"/>
    <d v="1899-12-30T03:53:00"/>
    <d v="1899-12-30T08:05:00"/>
    <x v="1"/>
    <x v="6"/>
    <s v="4-17"/>
    <d v="1899-12-30T00:26:00"/>
    <n v="0"/>
    <n v="1"/>
    <x v="3"/>
  </r>
  <r>
    <s v="TDK248"/>
    <n v="134"/>
    <x v="1"/>
    <s v="CAMBIO DE ACEITE DE MOTOR, CAMBIO DE FILTRO DE ACEITE, COMBUSTIBLE, TRAMPA Y AGUA, CAMBIO DE LOS 2 FILTROS DE AIRE, INSPECCION DE BANDAS, CRUCETAS, BUJES DE VIGAS, MUELLES TRASEROS Y DELANTEROS, CAMBIO DE MANGUERA DE AGUA, ENGRASE GENERAL, COMPLETAR NIVEL DE REFRIGERANTE."/>
    <x v="3"/>
    <d v="1899-12-30T11:00:00"/>
    <d v="1899-12-30T16:10:00"/>
    <d v="2021-04-26T00:00:00"/>
    <x v="23"/>
    <d v="2021-04-26T00:00:00"/>
    <d v="2021-04-26T00:00:00"/>
    <d v="1899-12-30T11:05:00"/>
    <d v="1899-12-30T16:10:00"/>
    <x v="10"/>
    <s v="ORLANDO CARVAJAL"/>
    <x v="1"/>
    <x v="15"/>
    <x v="1"/>
    <x v="2"/>
    <n v="0"/>
    <n v="1"/>
    <d v="1899-12-30T03:10:29"/>
    <d v="1899-12-30T04:10:00"/>
    <n v="0"/>
    <d v="1899-12-30T04:50:00"/>
    <d v="1899-12-30T09:00:00"/>
    <x v="1"/>
    <x v="6"/>
    <s v="4-17"/>
    <d v="1899-12-30T03:05:29"/>
    <n v="0"/>
    <n v="1"/>
    <x v="3"/>
  </r>
  <r>
    <s v="TDK248"/>
    <n v="134"/>
    <x v="0"/>
    <s v="MANTENIMIENTO AIRE ACONDICIONADO"/>
    <x v="7"/>
    <d v="1899-12-30T11:00:00"/>
    <d v="1899-12-30T16:10:00"/>
    <d v="2021-04-26T00:00:00"/>
    <x v="23"/>
    <d v="2021-04-26T00:00:00"/>
    <d v="2021-04-26T00:00:00"/>
    <d v="1899-12-30T16:10:00"/>
    <d v="1899-12-30T16:40:00"/>
    <x v="91"/>
    <s v="ORLANDO CARVAJAL"/>
    <x v="1"/>
    <x v="51"/>
    <x v="1"/>
    <x v="2"/>
    <n v="0"/>
    <n v="1"/>
    <d v="1899-12-30T03:10:29"/>
    <d v="1899-12-30T04:10:00"/>
    <n v="0"/>
    <d v="1899-12-30T04:50:00"/>
    <d v="1899-12-30T09:00:00"/>
    <x v="1"/>
    <x v="6"/>
    <s v="4-17"/>
    <d v="1899-12-30T00:30:00"/>
    <n v="0"/>
    <n v="1"/>
    <x v="3"/>
  </r>
  <r>
    <s v="SVM57A"/>
    <n v="135"/>
    <x v="1"/>
    <s v="DESMONTE DE GATOS HIDRAULICOS PARA REPARACION"/>
    <x v="5"/>
    <d v="1899-12-30T14:25:00"/>
    <d v="1899-12-30T17:00:00"/>
    <d v="2021-04-26T00:00:00"/>
    <x v="24"/>
    <d v="2021-04-26T00:00:00"/>
    <d v="2021-04-26T00:00:00"/>
    <d v="1899-12-30T14:30:00"/>
    <d v="1899-12-30T16:00:00"/>
    <x v="93"/>
    <m/>
    <x v="0"/>
    <x v="15"/>
    <x v="0"/>
    <x v="3"/>
    <n v="8"/>
    <n v="1"/>
    <d v="1900-01-01T22:34:48"/>
    <d v="1900-01-03T19:31:38"/>
    <n v="0"/>
    <d v="1899-12-30T04:00:00"/>
    <d v="1900-01-03T23:31:38"/>
    <x v="4"/>
    <x v="7"/>
    <s v="5-18"/>
    <d v="1899-12-30T01:30:00"/>
    <n v="0"/>
    <n v="1"/>
    <x v="3"/>
  </r>
  <r>
    <s v="SVM57A"/>
    <n v="135"/>
    <x v="1"/>
    <s v="MONTAJE DE BOTELLA DE GATOS HIDRAULICO"/>
    <x v="5"/>
    <d v="1899-12-30T14:25:00"/>
    <d v="1899-12-30T17:00:00"/>
    <d v="2021-04-26T00:00:00"/>
    <x v="24"/>
    <d v="2021-05-04T00:00:00"/>
    <d v="2021-05-04T00:00:00"/>
    <d v="1899-12-30T14:10:00"/>
    <d v="1899-12-30T15:00:00"/>
    <x v="1"/>
    <m/>
    <x v="0"/>
    <x v="15"/>
    <x v="0"/>
    <x v="3"/>
    <n v="8"/>
    <n v="1"/>
    <d v="1900-01-01T22:34:48"/>
    <d v="1900-01-03T19:31:38"/>
    <n v="0"/>
    <d v="1899-12-30T04:00:00"/>
    <d v="1900-01-03T23:31:38"/>
    <x v="4"/>
    <x v="7"/>
    <s v="5-18"/>
    <d v="1899-12-30T00:50:00"/>
    <n v="0"/>
    <n v="1"/>
    <x v="4"/>
  </r>
  <r>
    <s v="SVM57A"/>
    <n v="135"/>
    <x v="1"/>
    <s v="INPSECCION DE QUINTA RUEDA"/>
    <x v="5"/>
    <d v="1899-12-30T14:25:00"/>
    <d v="1899-12-30T17:00:00"/>
    <d v="2021-04-26T00:00:00"/>
    <x v="24"/>
    <d v="2021-05-06T00:00:00"/>
    <d v="2021-05-06T00:00:00"/>
    <d v="1899-12-30T14:00:00"/>
    <d v="1899-12-30T15:20:00"/>
    <x v="0"/>
    <m/>
    <x v="1"/>
    <x v="15"/>
    <x v="0"/>
    <x v="3"/>
    <n v="8"/>
    <n v="1"/>
    <m/>
    <m/>
    <n v="0"/>
    <d v="1899-12-30T04:00:00"/>
    <d v="1899-12-30T04:00:00"/>
    <x v="4"/>
    <x v="7"/>
    <s v="5-18"/>
    <d v="1899-12-30T01:20:00"/>
    <n v="0"/>
    <n v="1"/>
    <x v="4"/>
  </r>
  <r>
    <s v="SVM57A"/>
    <n v="135"/>
    <x v="0"/>
    <s v="POSTURA DE MEDIAS LUNAS"/>
    <x v="1"/>
    <d v="1899-12-30T14:25:00"/>
    <d v="1899-12-30T17:00:00"/>
    <d v="2021-04-26T00:00:00"/>
    <x v="24"/>
    <d v="2021-05-06T00:00:00"/>
    <d v="2021-05-06T00:00:00"/>
    <d v="1899-12-30T14:00:00"/>
    <d v="1899-12-30T14:30:00"/>
    <x v="28"/>
    <m/>
    <x v="1"/>
    <x v="25"/>
    <x v="0"/>
    <x v="3"/>
    <n v="8"/>
    <n v="1"/>
    <m/>
    <m/>
    <n v="0"/>
    <d v="1899-12-30T04:00:00"/>
    <d v="1899-12-30T04:00:00"/>
    <x v="4"/>
    <x v="7"/>
    <s v="5-18"/>
    <d v="1899-12-30T00:30:00"/>
    <n v="0"/>
    <n v="1"/>
    <x v="4"/>
  </r>
  <r>
    <s v="SJK824"/>
    <n v="136"/>
    <x v="1"/>
    <s v="DESMONTE DE DEFENSA PARA REPARACION Y SE MONTO, CAMBIO DE PLUMILLAS"/>
    <x v="1"/>
    <d v="1899-12-30T11:55:00"/>
    <d v="1899-12-30T16:20:00"/>
    <d v="2021-04-26T00:00:00"/>
    <x v="23"/>
    <d v="2021-04-26T00:00:00"/>
    <d v="2021-04-26T00:00:00"/>
    <d v="1899-12-30T14:00:00"/>
    <d v="1899-12-30T16:20:00"/>
    <x v="70"/>
    <s v="JORGE PEREZ"/>
    <x v="0"/>
    <x v="25"/>
    <x v="0"/>
    <x v="3"/>
    <n v="0"/>
    <n v="1"/>
    <d v="1899-12-30T04:25:00"/>
    <d v="1899-12-30T04:25:00"/>
    <n v="0"/>
    <d v="1899-12-30T04:40:00"/>
    <d v="1899-12-30T09:05:00"/>
    <x v="1"/>
    <x v="6"/>
    <s v="4-17"/>
    <d v="1899-12-30T02:20:00"/>
    <n v="0"/>
    <n v="1"/>
    <x v="3"/>
  </r>
  <r>
    <s v="SJK824"/>
    <n v="136"/>
    <x v="1"/>
    <s v=" POSTURA DE TORNILLOS A TAPA DE BATERIAS"/>
    <x v="1"/>
    <d v="1899-12-30T11:55:00"/>
    <d v="1899-12-30T16:20:00"/>
    <d v="2021-04-26T00:00:00"/>
    <x v="23"/>
    <d v="2021-04-26T00:00:00"/>
    <d v="2021-04-26T00:00:00"/>
    <d v="1899-12-30T16:15:00"/>
    <d v="1899-12-30T16:50:00"/>
    <x v="7"/>
    <s v="JORGE PEREZ"/>
    <x v="0"/>
    <x v="25"/>
    <x v="0"/>
    <x v="3"/>
    <n v="0"/>
    <n v="1"/>
    <d v="1899-12-30T04:25:00"/>
    <d v="1899-12-30T04:25:00"/>
    <n v="0"/>
    <d v="1899-12-30T04:40:00"/>
    <d v="1899-12-30T09:05:00"/>
    <x v="1"/>
    <x v="6"/>
    <s v="4-17"/>
    <d v="1899-12-30T00:35:00"/>
    <n v="0"/>
    <n v="1"/>
    <x v="3"/>
  </r>
  <r>
    <s v="SJK824"/>
    <n v="136"/>
    <x v="0"/>
    <s v="CONECTAR LAS LAMPARAS DE LA DEFENSA"/>
    <x v="1"/>
    <d v="1899-12-30T11:55:00"/>
    <d v="1899-12-30T16:20:00"/>
    <d v="2021-04-26T00:00:00"/>
    <x v="23"/>
    <d v="2021-04-26T00:00:00"/>
    <d v="2021-04-26T00:00:00"/>
    <d v="1899-12-30T16:20:00"/>
    <d v="1899-12-30T16:51:00"/>
    <x v="86"/>
    <s v="JORGE PEREZ"/>
    <x v="0"/>
    <x v="4"/>
    <x v="0"/>
    <x v="3"/>
    <n v="0"/>
    <n v="1"/>
    <d v="1899-12-30T04:25:00"/>
    <d v="1899-12-30T04:25:00"/>
    <n v="0"/>
    <d v="1899-12-30T04:40:00"/>
    <d v="1899-12-30T09:05:00"/>
    <x v="1"/>
    <x v="6"/>
    <s v="4-17"/>
    <d v="1899-12-30T00:31:00"/>
    <n v="0"/>
    <n v="1"/>
    <x v="3"/>
  </r>
  <r>
    <s v="R60300"/>
    <n v="137"/>
    <x v="0"/>
    <s v="VEHICULO EL DIA 26/04/2021 SE FUE NO HABIA REPUESTO DE LEVANTA EJE,"/>
    <x v="9"/>
    <d v="1899-12-30T15:25:00"/>
    <d v="1899-12-30T16:00:00"/>
    <d v="2021-04-26T00:00:00"/>
    <x v="23"/>
    <m/>
    <m/>
    <m/>
    <m/>
    <x v="34"/>
    <s v="NEIDER IBARRA"/>
    <x v="0"/>
    <x v="6"/>
    <x v="0"/>
    <x v="3"/>
    <n v="0"/>
    <n v="1"/>
    <d v="1899-12-30T00:35:00"/>
    <d v="1899-12-30T00:35:00"/>
    <n v="0"/>
    <d v="1899-12-30T05:00:00"/>
    <d v="1899-12-30T05:35:00"/>
    <x v="1"/>
    <x v="6"/>
    <s v="4-17"/>
    <d v="1899-12-30T00:00:00"/>
    <n v="0"/>
    <n v="1"/>
    <x v="0"/>
  </r>
  <r>
    <s v="TDL763"/>
    <n v="138"/>
    <x v="0"/>
    <s v="CAMBIO DE BASE DE FILTRO TRAMPA Y CAMBIO DE TUERCA DE TRAMPA."/>
    <x v="3"/>
    <d v="1899-12-30T15:45:00"/>
    <d v="1899-12-30T18:40:00"/>
    <d v="2021-04-26T00:00:00"/>
    <x v="23"/>
    <d v="2021-04-26T00:00:00"/>
    <d v="2021-04-26T00:00:00"/>
    <d v="1899-12-30T17:40:00"/>
    <d v="1899-12-30T18:40:00"/>
    <x v="23"/>
    <s v="JORGE BALLESTEROS"/>
    <x v="0"/>
    <x v="1"/>
    <x v="0"/>
    <x v="1"/>
    <n v="0"/>
    <n v="1"/>
    <d v="1899-12-30T02:55:00"/>
    <d v="1899-12-30T02:55:00"/>
    <n v="0"/>
    <d v="1899-12-30T02:20:00"/>
    <d v="1899-12-30T05:15:00"/>
    <x v="1"/>
    <x v="6"/>
    <s v="4-17"/>
    <d v="1899-12-30T01:00:00"/>
    <n v="0"/>
    <n v="1"/>
    <x v="3"/>
  </r>
  <r>
    <s v="TFR853"/>
    <n v="139"/>
    <x v="0"/>
    <s v="ARREGLO DE MANDO LEVANTA VOLCO"/>
    <x v="10"/>
    <d v="1899-12-30T14:30:00"/>
    <d v="1899-12-30T17:00:00"/>
    <d v="2021-04-26T00:00:00"/>
    <x v="23"/>
    <d v="2021-04-26T00:00:00"/>
    <d v="2021-04-26T00:00:00"/>
    <d v="1899-12-30T14:30:00"/>
    <d v="1899-12-30T17:00:00"/>
    <x v="6"/>
    <m/>
    <x v="0"/>
    <x v="6"/>
    <x v="1"/>
    <x v="5"/>
    <n v="0"/>
    <n v="1"/>
    <d v="1899-12-30T02:30:00"/>
    <d v="1899-12-30T02:30:00"/>
    <n v="1"/>
    <d v="1899-12-30T00:00:00"/>
    <d v="1899-12-30T02:30:00"/>
    <x v="1"/>
    <x v="6"/>
    <s v="4-17"/>
    <d v="1899-12-30T02:30:00"/>
    <n v="0"/>
    <n v="1"/>
    <x v="3"/>
  </r>
  <r>
    <s v="TDL909"/>
    <n v="140"/>
    <x v="1"/>
    <s v="CAMBIO DE ACEITE Y FILTRACION DE MOTOR , INSPECCION BANDAS Y ENGRASE"/>
    <x v="3"/>
    <d v="1899-12-30T07:40:00"/>
    <d v="1899-12-30T10:45:00"/>
    <d v="2021-04-27T00:00:00"/>
    <x v="22"/>
    <d v="2021-04-27T00:00:00"/>
    <d v="2021-04-27T00:00:00"/>
    <d v="1899-12-30T08:00:00"/>
    <d v="1899-12-30T10:30:00"/>
    <x v="94"/>
    <s v="JAVIER CASTRO"/>
    <x v="1"/>
    <x v="56"/>
    <x v="9"/>
    <x v="2"/>
    <n v="0"/>
    <n v="1"/>
    <d v="1899-12-30T03:05:00"/>
    <d v="1899-12-30T03:05:00"/>
    <n v="1"/>
    <d v="1899-12-30T00:00:00"/>
    <d v="1899-12-30T03:05:00"/>
    <x v="1"/>
    <x v="6"/>
    <s v="4-17"/>
    <d v="1899-12-30T02:30:00"/>
    <n v="0"/>
    <n v="1"/>
    <x v="3"/>
  </r>
  <r>
    <s v="TDL909"/>
    <n v="140"/>
    <x v="1"/>
    <s v="NSPECCION DE 5TA RUEDA ( SE ENCONTRARON 3 FISURAS Y HAY QYE DAR AJUSTE CON LAINAS )"/>
    <x v="5"/>
    <d v="1899-12-30T07:40:00"/>
    <d v="1899-12-30T10:45:00"/>
    <d v="2021-04-27T00:00:00"/>
    <x v="22"/>
    <d v="2021-04-27T00:00:00"/>
    <d v="2021-04-27T00:00:00"/>
    <d v="1899-12-30T10:00:00"/>
    <d v="1899-12-30T10:45:00"/>
    <x v="95"/>
    <s v="JAVIER CASTRO"/>
    <x v="1"/>
    <x v="57"/>
    <x v="9"/>
    <x v="2"/>
    <n v="0"/>
    <n v="1"/>
    <d v="1899-12-30T03:05:00"/>
    <d v="1899-12-30T03:05:00"/>
    <n v="1"/>
    <d v="1899-12-30T00:00:00"/>
    <d v="1899-12-30T03:05:00"/>
    <x v="1"/>
    <x v="6"/>
    <s v="4-17"/>
    <d v="1899-12-30T00:45:00"/>
    <n v="0"/>
    <n v="1"/>
    <x v="3"/>
  </r>
  <r>
    <s v="TDL909"/>
    <n v="140"/>
    <x v="0"/>
    <s v="MTTO VALVULA RELAY R14, REVISION DE RACOR CON FUGA DE AIRE "/>
    <x v="11"/>
    <d v="1899-12-30T07:40:00"/>
    <d v="1899-12-30T10:45:00"/>
    <d v="2021-04-27T00:00:00"/>
    <x v="22"/>
    <d v="2021-04-27T00:00:00"/>
    <d v="2021-04-27T00:00:00"/>
    <d v="1899-12-30T10:00:00"/>
    <d v="1899-12-30T10:40:00"/>
    <x v="54"/>
    <s v="JAVIER CASTRO"/>
    <x v="1"/>
    <x v="6"/>
    <x v="1"/>
    <x v="2"/>
    <n v="0"/>
    <n v="1"/>
    <d v="1899-12-30T03:05:00"/>
    <d v="1899-12-30T03:05:00"/>
    <n v="1"/>
    <d v="1899-12-30T00:00:00"/>
    <d v="1899-12-30T03:05:00"/>
    <x v="1"/>
    <x v="6"/>
    <s v="4-17"/>
    <d v="1899-12-30T00:40:00"/>
    <n v="0"/>
    <n v="1"/>
    <x v="3"/>
  </r>
  <r>
    <s v="SJK640"/>
    <n v="141"/>
    <x v="1"/>
    <s v="CAMBIO DE ABRAZADERAS CREMALLERAS A MANGUERA DE HIDRAULICO,"/>
    <x v="3"/>
    <d v="1899-12-30T08:00:00"/>
    <d v="1899-12-30T09:50:00"/>
    <d v="2021-04-27T00:00:00"/>
    <x v="22"/>
    <d v="2021-04-27T00:00:00"/>
    <d v="2021-04-27T00:00:00"/>
    <d v="1899-12-30T08:10:00"/>
    <d v="1899-12-30T09:20:00"/>
    <x v="96"/>
    <s v="EDWIN AGUILAR"/>
    <x v="0"/>
    <x v="58"/>
    <x v="1"/>
    <x v="2"/>
    <n v="0"/>
    <n v="1"/>
    <d v="1899-12-30T01:50:00"/>
    <d v="1899-12-30T01:50:00"/>
    <n v="1"/>
    <d v="1899-12-30T00:00:00"/>
    <d v="1899-12-30T01:50:00"/>
    <x v="1"/>
    <x v="6"/>
    <s v="4-17"/>
    <d v="1899-12-30T01:10:00"/>
    <n v="0"/>
    <n v="1"/>
    <x v="3"/>
  </r>
  <r>
    <s v="SJK640"/>
    <n v="141"/>
    <x v="1"/>
    <s v="REPARACION Y MANTENIMIENTO VALVULA MODULO DE CORNETAS Y FUN CLUTCH"/>
    <x v="3"/>
    <d v="1899-12-30T08:00:00"/>
    <d v="1899-12-30T09:50:00"/>
    <d v="2021-04-27T00:00:00"/>
    <x v="22"/>
    <d v="2021-04-27T00:00:00"/>
    <d v="2021-04-27T00:00:00"/>
    <d v="1899-12-30T08:00:00"/>
    <d v="1899-12-30T09:50:00"/>
    <x v="97"/>
    <s v="EDWIN AGUILAR"/>
    <x v="0"/>
    <x v="59"/>
    <x v="1"/>
    <x v="2"/>
    <n v="0"/>
    <n v="1"/>
    <d v="1899-12-30T01:50:00"/>
    <d v="1899-12-30T01:50:00"/>
    <n v="1"/>
    <d v="1899-12-30T00:00:00"/>
    <d v="1899-12-30T01:50:00"/>
    <x v="1"/>
    <x v="6"/>
    <s v="4-17"/>
    <d v="1899-12-30T01:50:00"/>
    <n v="0"/>
    <n v="1"/>
    <x v="3"/>
  </r>
  <r>
    <s v="SJK640"/>
    <n v="141"/>
    <x v="0"/>
    <s v=" ARREGLO DE ARNES DE LAS PERAS DEL DIFERENCIAL "/>
    <x v="4"/>
    <d v="1899-12-30T08:00:00"/>
    <d v="1899-12-30T09:50:00"/>
    <d v="2021-04-27T00:00:00"/>
    <x v="22"/>
    <d v="2021-04-27T00:00:00"/>
    <d v="2021-04-27T00:00:00"/>
    <d v="1899-12-30T09:30:00"/>
    <d v="1899-12-30T09:50:00"/>
    <x v="12"/>
    <s v="EDWIN AGUILAR"/>
    <x v="0"/>
    <x v="30"/>
    <x v="1"/>
    <x v="2"/>
    <n v="0"/>
    <n v="1"/>
    <d v="1899-12-30T01:50:00"/>
    <d v="1899-12-30T01:50:00"/>
    <n v="1"/>
    <d v="1899-12-30T00:00:00"/>
    <d v="1899-12-30T01:50:00"/>
    <x v="1"/>
    <x v="6"/>
    <s v="4-17"/>
    <d v="1899-12-30T00:20:00"/>
    <n v="0"/>
    <n v="1"/>
    <x v="3"/>
  </r>
  <r>
    <s v="SJK638"/>
    <n v="142"/>
    <x v="1"/>
    <s v="CAMBIO DE ACEITE Y FILTRACION DE MOTOR, ENGRASE, INSPECCION DE BANDAS"/>
    <x v="3"/>
    <d v="1899-12-30T08:15:00"/>
    <d v="1899-12-30T18:00:00"/>
    <d v="2021-04-27T00:00:00"/>
    <x v="25"/>
    <d v="2021-04-27T00:00:00"/>
    <d v="2021-04-27T00:00:00"/>
    <d v="1899-12-30T14:30:00"/>
    <d v="1899-12-30T16:00:00"/>
    <x v="98"/>
    <s v="YONAT CANTILLO"/>
    <x v="1"/>
    <x v="60"/>
    <x v="0"/>
    <x v="2"/>
    <n v="1"/>
    <n v="1"/>
    <d v="1899-12-30T20:15:00"/>
    <d v="1899-12-31T01:45:00"/>
    <n v="0"/>
    <d v="1899-12-30T03:00:00"/>
    <d v="1899-12-31T04:45:00"/>
    <x v="1"/>
    <x v="6"/>
    <s v="4-17"/>
    <d v="1899-12-30T01:30:00"/>
    <n v="0"/>
    <n v="1"/>
    <x v="3"/>
  </r>
  <r>
    <s v="SJK638"/>
    <n v="142"/>
    <x v="1"/>
    <s v="INSPECCION DE FUGAS DE AIRE"/>
    <x v="12"/>
    <d v="1899-12-30T08:15:00"/>
    <d v="1899-12-30T18:00:00"/>
    <d v="2021-04-27T00:00:00"/>
    <x v="25"/>
    <d v="2021-04-27T00:00:00"/>
    <d v="2021-04-27T00:00:00"/>
    <d v="1899-12-30T15:00:00"/>
    <d v="1899-12-30T15:30:00"/>
    <x v="6"/>
    <s v="YONAT CANTILLO"/>
    <x v="1"/>
    <x v="61"/>
    <x v="1"/>
    <x v="2"/>
    <n v="1"/>
    <n v="1"/>
    <d v="1899-12-30T20:15:00"/>
    <d v="1899-12-31T01:45:00"/>
    <n v="0"/>
    <d v="1899-12-30T03:00:00"/>
    <d v="1899-12-31T04:45:00"/>
    <x v="1"/>
    <x v="6"/>
    <s v="4-17"/>
    <d v="1899-12-30T00:30:00"/>
    <n v="0"/>
    <n v="1"/>
    <x v="3"/>
  </r>
  <r>
    <s v="SJK638"/>
    <n v="142"/>
    <x v="1"/>
    <s v="INSPECCION DE 5TA RUEDA ( SE ENCONTRARON 2 FISURAS AL PLATO ) SE CAMBIO BUJE HOMBRO DERECHO POR UNO DE SEGUNDA "/>
    <x v="5"/>
    <d v="1899-12-30T08:15:00"/>
    <d v="1899-12-30T18:00:00"/>
    <d v="2021-04-27T00:00:00"/>
    <x v="25"/>
    <d v="2021-04-27T00:00:00"/>
    <d v="2021-04-27T00:00:00"/>
    <d v="1899-12-30T15:20:00"/>
    <d v="1899-12-30T16:15:00"/>
    <x v="99"/>
    <s v="YONAT CANTILLO"/>
    <x v="1"/>
    <x v="62"/>
    <x v="0"/>
    <x v="2"/>
    <n v="1"/>
    <n v="1"/>
    <d v="1899-12-30T20:15:00"/>
    <d v="1899-12-31T01:45:00"/>
    <n v="0"/>
    <d v="1899-12-30T03:00:00"/>
    <d v="1899-12-31T04:45:00"/>
    <x v="1"/>
    <x v="6"/>
    <s v="4-17"/>
    <d v="1899-12-30T00:55:00"/>
    <n v="0"/>
    <n v="1"/>
    <x v="3"/>
  </r>
  <r>
    <s v="SJK638"/>
    <n v="142"/>
    <x v="1"/>
    <s v="REPARACION DE TANQUE DE COMPENSACION Y CAMBIO DE MANGUERAS DE REFRIGERANTE "/>
    <x v="3"/>
    <d v="1899-12-30T08:15:00"/>
    <d v="1899-12-30T18:00:00"/>
    <d v="2021-04-27T00:00:00"/>
    <x v="25"/>
    <d v="2021-04-28T00:00:00"/>
    <d v="2021-04-28T00:00:00"/>
    <d v="1899-12-30T14:30:00"/>
    <d v="1899-12-30T18:00:00"/>
    <x v="1"/>
    <s v="YONAT CANTILLO"/>
    <x v="0"/>
    <x v="1"/>
    <x v="1"/>
    <x v="2"/>
    <n v="1"/>
    <n v="1"/>
    <d v="1899-12-30T20:15:00"/>
    <d v="1899-12-31T01:45:00"/>
    <n v="0"/>
    <d v="1899-12-30T03:00:00"/>
    <d v="1899-12-31T04:45:00"/>
    <x v="1"/>
    <x v="6"/>
    <s v="4-17"/>
    <d v="1899-12-30T03:30:00"/>
    <n v="0"/>
    <n v="1"/>
    <x v="3"/>
  </r>
  <r>
    <s v="R80872"/>
    <n v="142"/>
    <x v="1"/>
    <s v="SE GATEO EL TANQUE , DEMONTAJE DE LLANTAS, DESMONTE DE BOSIN POSICION 7 Y 8 PARA CAMBIO DE RETENEDOR "/>
    <x v="13"/>
    <d v="1899-12-30T08:15:00"/>
    <d v="1899-12-30T18:00:00"/>
    <d v="2021-04-27T00:00:00"/>
    <x v="25"/>
    <d v="2021-04-27T00:00:00"/>
    <d v="2021-04-27T00:00:00"/>
    <d v="1899-12-30T14:35:00"/>
    <d v="1899-12-30T15:00:00"/>
    <x v="87"/>
    <s v="YONAT CANTILLO"/>
    <x v="1"/>
    <x v="63"/>
    <x v="0"/>
    <x v="2"/>
    <n v="1"/>
    <n v="1"/>
    <d v="1899-12-30T20:15:00"/>
    <d v="1899-12-31T01:45:00"/>
    <n v="0"/>
    <d v="1899-12-30T03:00:00"/>
    <d v="1899-12-31T04:45:00"/>
    <x v="1"/>
    <x v="6"/>
    <s v="4-17"/>
    <d v="1899-12-30T00:25:00"/>
    <n v="0"/>
    <n v="1"/>
    <x v="3"/>
  </r>
  <r>
    <s v="R80872"/>
    <n v="142"/>
    <x v="0"/>
    <s v="CAMBIO DE RETENEDOR Y GRASA POSICION 7 Y8"/>
    <x v="13"/>
    <d v="1899-12-30T08:15:00"/>
    <d v="1899-12-30T18:00:00"/>
    <d v="2021-04-27T00:00:00"/>
    <x v="25"/>
    <d v="2021-04-28T00:00:00"/>
    <d v="2021-04-28T00:00:00"/>
    <d v="1899-12-30T07:30:00"/>
    <d v="1899-12-30T08:30:00"/>
    <x v="87"/>
    <s v="YONAT CANTILLO"/>
    <x v="1"/>
    <x v="63"/>
    <x v="0"/>
    <x v="6"/>
    <n v="1"/>
    <n v="1"/>
    <d v="1899-12-30T20:15:00"/>
    <d v="1899-12-31T01:45:00"/>
    <n v="1"/>
    <d v="1899-12-30T00:00:00"/>
    <d v="1899-12-31T01:45:00"/>
    <x v="1"/>
    <x v="6"/>
    <s v="4-17"/>
    <d v="1899-12-30T01:00:00"/>
    <n v="0"/>
    <n v="1"/>
    <x v="3"/>
  </r>
  <r>
    <s v="TFQ012"/>
    <n v="143"/>
    <x v="1"/>
    <s v="REVISION DE NIVELES, COMPLETAR ACEITE DE MOTOR, REVISION DE TRANSMISION Y FRENOS"/>
    <x v="3"/>
    <d v="1899-12-30T07:00:00"/>
    <d v="1899-12-30T15:50:00"/>
    <d v="2021-04-27T00:00:00"/>
    <x v="22"/>
    <d v="2021-04-27T00:00:00"/>
    <d v="2021-04-27T00:00:00"/>
    <d v="1899-12-30T10:50:00"/>
    <d v="1899-12-30T11:20:00"/>
    <x v="100"/>
    <s v="LUIDWIN RUIZ"/>
    <x v="0"/>
    <x v="64"/>
    <x v="0"/>
    <x v="1"/>
    <n v="0"/>
    <n v="1"/>
    <d v="1899-12-30T06:50:29"/>
    <d v="1899-12-30T07:50:00"/>
    <n v="1"/>
    <d v="1899-12-30T00:00:00"/>
    <d v="1899-12-30T07:50:00"/>
    <x v="1"/>
    <x v="6"/>
    <s v="4-17"/>
    <d v="1899-12-30T00:30:00"/>
    <n v="0"/>
    <n v="1"/>
    <x v="3"/>
  </r>
  <r>
    <s v="TFQ012"/>
    <n v="143"/>
    <x v="1"/>
    <s v="INSPECCION DE 5TA RUEDA (TIENE 3 FISURAS Y UNA REPARACION CON SOLDADURA NUEVAMENTE FISURADA ) CAMBIO DE BUJES DE 5TA RUEDA"/>
    <x v="5"/>
    <d v="1899-12-30T07:00:00"/>
    <d v="1899-12-30T15:50:00"/>
    <d v="2021-04-27T00:00:00"/>
    <x v="22"/>
    <d v="2021-04-27T00:00:00"/>
    <d v="2021-04-27T00:00:00"/>
    <d v="1899-12-30T07:00:00"/>
    <d v="1899-12-30T08:45:00"/>
    <x v="101"/>
    <s v="LUIDWIN RUIZ"/>
    <x v="0"/>
    <x v="65"/>
    <x v="0"/>
    <x v="1"/>
    <n v="0"/>
    <n v="1"/>
    <d v="1899-12-30T06:50:29"/>
    <d v="1899-12-30T07:50:00"/>
    <n v="1"/>
    <d v="1899-12-30T00:00:00"/>
    <d v="1899-12-30T07:50:00"/>
    <x v="1"/>
    <x v="6"/>
    <s v="4-17"/>
    <d v="1899-12-30T01:45:00"/>
    <n v="0"/>
    <n v="1"/>
    <x v="3"/>
  </r>
  <r>
    <s v="TFQ012"/>
    <n v="143"/>
    <x v="0"/>
    <s v=" CAMBIO DE RETENEDOR Y RODAMIENTOS POSCION 1, CAMBIO DE EMPAQUE EJE 8 HUECOS POSCION 9Y10, CAMBIO DE RETENEDOR "/>
    <x v="13"/>
    <d v="1899-12-30T07:00:00"/>
    <d v="1899-12-30T15:50:00"/>
    <d v="2021-04-27T00:00:00"/>
    <x v="22"/>
    <d v="2021-04-27T00:00:00"/>
    <d v="2021-04-27T00:00:00"/>
    <d v="1899-12-30T11:30:00"/>
    <d v="1899-12-30T15:50:00"/>
    <x v="102"/>
    <s v="LUIDWIN RUIZ"/>
    <x v="0"/>
    <x v="64"/>
    <x v="0"/>
    <x v="1"/>
    <n v="0"/>
    <n v="1"/>
    <d v="1899-12-30T06:50:29"/>
    <d v="1899-12-30T07:50:00"/>
    <n v="1"/>
    <d v="1899-12-30T00:00:00"/>
    <d v="1899-12-30T07:50:00"/>
    <x v="1"/>
    <x v="6"/>
    <s v="4-17"/>
    <d v="1899-12-30T04:20:00"/>
    <n v="0"/>
    <n v="1"/>
    <x v="3"/>
  </r>
  <r>
    <s v="TFQ008"/>
    <n v="144"/>
    <x v="1"/>
    <s v="INSPECCION 5TA RUEDA"/>
    <x v="5"/>
    <d v="1899-12-30T09:40:00"/>
    <d v="1899-12-30T15:35:00"/>
    <d v="2021-04-27T00:00:00"/>
    <x v="22"/>
    <d v="2021-04-27T00:00:00"/>
    <d v="2021-04-27T00:00:00"/>
    <d v="1899-12-30T11:30:00"/>
    <d v="1899-12-30T15:40:00"/>
    <x v="103"/>
    <s v="LUIS DAVILA"/>
    <x v="1"/>
    <x v="66"/>
    <x v="0"/>
    <x v="1"/>
    <n v="0"/>
    <n v="1"/>
    <d v="1899-12-30T03:55:29"/>
    <d v="1899-12-30T04:55:00"/>
    <n v="1"/>
    <d v="1899-12-30T00:00:00"/>
    <d v="1899-12-30T04:55:00"/>
    <x v="1"/>
    <x v="6"/>
    <s v="4-17"/>
    <d v="1899-12-30T04:10:00"/>
    <n v="0"/>
    <n v="1"/>
    <x v="3"/>
  </r>
  <r>
    <s v="TFQ008"/>
    <n v="144"/>
    <x v="1"/>
    <s v="REPARACION DE LICUADORA"/>
    <x v="1"/>
    <d v="1899-12-30T09:40:00"/>
    <d v="1899-12-30T15:35:00"/>
    <d v="2021-04-27T00:00:00"/>
    <x v="22"/>
    <d v="2021-04-27T00:00:00"/>
    <d v="2021-04-27T00:00:00"/>
    <d v="1899-12-30T14:30:00"/>
    <d v="1899-12-30T15:30:00"/>
    <x v="104"/>
    <s v="LUIS DAVILA"/>
    <x v="1"/>
    <x v="67"/>
    <x v="0"/>
    <x v="1"/>
    <n v="0"/>
    <n v="1"/>
    <d v="1899-12-30T03:55:29"/>
    <d v="1899-12-30T04:55:00"/>
    <n v="1"/>
    <d v="1899-12-30T00:00:00"/>
    <d v="1899-12-30T04:55:00"/>
    <x v="1"/>
    <x v="6"/>
    <s v="4-17"/>
    <d v="1899-12-30T01:00:00"/>
    <n v="0"/>
    <n v="1"/>
    <x v="3"/>
  </r>
  <r>
    <s v="TFQ008"/>
    <n v="144"/>
    <x v="0"/>
    <s v="POLICHADO"/>
    <x v="1"/>
    <d v="1899-12-30T09:40:00"/>
    <d v="1899-12-30T15:35:00"/>
    <d v="2021-04-27T00:00:00"/>
    <x v="22"/>
    <d v="2021-04-27T00:00:00"/>
    <d v="2021-04-27T00:00:00"/>
    <d v="1899-12-30T14:00:00"/>
    <d v="1899-12-30T15:55:00"/>
    <x v="105"/>
    <s v="LUIS DAVILA"/>
    <x v="1"/>
    <x v="68"/>
    <x v="0"/>
    <x v="1"/>
    <n v="0"/>
    <n v="1"/>
    <d v="1899-12-30T03:55:29"/>
    <d v="1899-12-30T04:55:00"/>
    <n v="1"/>
    <d v="1899-12-30T00:00:00"/>
    <d v="1899-12-30T04:55:00"/>
    <x v="1"/>
    <x v="6"/>
    <s v="4-17"/>
    <d v="1899-12-30T01:55:00"/>
    <n v="0"/>
    <n v="1"/>
    <x v="3"/>
  </r>
  <r>
    <s v="WLP795"/>
    <n v="145"/>
    <x v="1"/>
    <s v="ENGRASE GENERAL "/>
    <x v="6"/>
    <d v="1899-12-30T07:30:00"/>
    <d v="1899-12-30T12:00:00"/>
    <d v="2021-04-27T00:00:00"/>
    <x v="22"/>
    <d v="2021-04-27T00:00:00"/>
    <d v="2021-04-27T00:00:00"/>
    <d v="1899-12-30T07:40:00"/>
    <d v="1899-12-30T08:00:00"/>
    <x v="106"/>
    <s v="JOHAN AVENDAÑO "/>
    <x v="1"/>
    <x v="64"/>
    <x v="0"/>
    <x v="3"/>
    <n v="0"/>
    <n v="1"/>
    <d v="1899-12-30T04:30:00"/>
    <d v="1899-12-30T04:30:00"/>
    <n v="1"/>
    <d v="1899-12-30T00:00:00"/>
    <d v="1899-12-30T04:30:00"/>
    <x v="1"/>
    <x v="6"/>
    <s v="4-17"/>
    <d v="1899-12-30T00:20:00"/>
    <n v="0"/>
    <n v="1"/>
    <x v="3"/>
  </r>
  <r>
    <s v="WLP795"/>
    <n v="145"/>
    <x v="1"/>
    <s v="POLICHADO "/>
    <x v="1"/>
    <d v="1899-12-30T07:30:00"/>
    <d v="1899-12-30T12:00:00"/>
    <d v="2021-04-27T00:00:00"/>
    <x v="22"/>
    <d v="2021-04-27T00:00:00"/>
    <d v="2021-04-27T00:00:00"/>
    <d v="1899-12-30T08:00:00"/>
    <d v="1899-12-30T11:00:00"/>
    <x v="28"/>
    <s v="JOHAN AVENDAÑO "/>
    <x v="1"/>
    <x v="69"/>
    <x v="0"/>
    <x v="3"/>
    <n v="0"/>
    <n v="1"/>
    <d v="1899-12-30T04:30:00"/>
    <d v="1899-12-30T04:30:00"/>
    <n v="1"/>
    <d v="1899-12-30T00:00:00"/>
    <d v="1899-12-30T04:30:00"/>
    <x v="1"/>
    <x v="6"/>
    <s v="4-17"/>
    <d v="1899-12-30T03:00:00"/>
    <n v="0"/>
    <n v="1"/>
    <x v="3"/>
  </r>
  <r>
    <s v="WLP795"/>
    <n v="145"/>
    <x v="0"/>
    <s v="CAMBIO DE 2 HOJAS DE MUELLE PRINCIPAL Y SEPTIMA, POSICION 1Y2 CAMBIO DE 6 PERNO RIN DISCO"/>
    <x v="9"/>
    <d v="1899-12-30T07:30:00"/>
    <d v="1899-12-30T12:00:00"/>
    <d v="2021-04-27T00:00:00"/>
    <x v="22"/>
    <d v="2021-04-27T00:00:00"/>
    <d v="2021-04-27T00:00:00"/>
    <d v="1899-12-30T08:30:00"/>
    <d v="1899-12-30T12:00:00"/>
    <x v="23"/>
    <s v="JOHAN AVENDAÑO "/>
    <x v="1"/>
    <x v="64"/>
    <x v="0"/>
    <x v="3"/>
    <n v="0"/>
    <n v="1"/>
    <d v="1899-12-30T04:30:00"/>
    <d v="1899-12-30T04:30:00"/>
    <n v="1"/>
    <d v="1899-12-30T00:00:00"/>
    <d v="1899-12-30T04:30:00"/>
    <x v="1"/>
    <x v="6"/>
    <s v="4-17"/>
    <d v="1899-12-30T03:30:00"/>
    <n v="0"/>
    <n v="1"/>
    <x v="3"/>
  </r>
  <r>
    <s v="TFU067"/>
    <n v="146"/>
    <x v="1"/>
    <s v="CAMBIO DE ACEITE Y FILTRACION DE MOTOR"/>
    <x v="3"/>
    <d v="1899-12-30T14:25:00"/>
    <d v="1899-12-30T16:50:00"/>
    <d v="2021-04-27T00:00:00"/>
    <x v="26"/>
    <d v="2021-04-27T00:00:00"/>
    <d v="2021-04-27T00:00:00"/>
    <d v="1899-12-30T16:15:00"/>
    <d v="1899-12-30T17:35:00"/>
    <x v="107"/>
    <s v="ABSALON PUENTES"/>
    <x v="1"/>
    <x v="70"/>
    <x v="0"/>
    <x v="1"/>
    <n v="3"/>
    <n v="1"/>
    <d v="1899-12-31T03:55:17"/>
    <d v="1899-12-31T21:24:02"/>
    <n v="0"/>
    <d v="1899-12-30T04:10:00"/>
    <d v="1900-01-01T01:34:02"/>
    <x v="1"/>
    <x v="6"/>
    <s v="4-17"/>
    <d v="1899-12-30T01:20:00"/>
    <n v="0"/>
    <n v="1"/>
    <x v="3"/>
  </r>
  <r>
    <s v="TFU067"/>
    <n v="146"/>
    <x v="1"/>
    <s v="INSPECCION DE QUINTA RUEDA, (SE SOLICITA PONER HOMBROS FIJOS) "/>
    <x v="5"/>
    <d v="1899-12-30T14:25:00"/>
    <d v="1899-12-30T16:50:00"/>
    <d v="2021-04-27T00:00:00"/>
    <x v="26"/>
    <d v="2021-04-27T00:00:00"/>
    <d v="2021-04-27T00:00:00"/>
    <d v="1899-12-30T15:00:00"/>
    <d v="1899-12-30T15:30:00"/>
    <x v="99"/>
    <s v="ABSALON PUENTES"/>
    <x v="1"/>
    <x v="62"/>
    <x v="0"/>
    <x v="1"/>
    <n v="3"/>
    <n v="1"/>
    <d v="1899-12-31T03:55:17"/>
    <d v="1899-12-31T21:24:02"/>
    <n v="0"/>
    <d v="1899-12-30T04:10:00"/>
    <d v="1900-01-01T01:34:02"/>
    <x v="1"/>
    <x v="6"/>
    <s v="4-17"/>
    <d v="1899-12-30T00:30:00"/>
    <n v="0"/>
    <n v="1"/>
    <x v="3"/>
  </r>
  <r>
    <s v="TFU067"/>
    <n v="146"/>
    <x v="1"/>
    <s v="REVISION DE VALVULA PANELA DEL MONO Y PERA FULLER, POSTURA DE CAUCHOS A VARILLA DE VALVULA NIVELADORA PTE POR RESPUESTOS DEL PLANEADOR"/>
    <x v="14"/>
    <d v="1899-12-30T14:25:00"/>
    <d v="1899-12-30T16:50:00"/>
    <d v="2021-04-27T00:00:00"/>
    <x v="26"/>
    <d v="2021-04-27T00:00:00"/>
    <d v="2021-04-27T00:00:00"/>
    <d v="1899-12-30T15:50:00"/>
    <d v="1899-12-30T17:20:00"/>
    <x v="97"/>
    <s v="ABSALON PUENTES"/>
    <x v="1"/>
    <x v="62"/>
    <x v="0"/>
    <x v="1"/>
    <n v="3"/>
    <n v="1"/>
    <d v="1899-12-31T03:55:17"/>
    <d v="1899-12-31T21:24:02"/>
    <n v="0"/>
    <d v="1899-12-30T04:10:00"/>
    <d v="1900-01-01T01:34:02"/>
    <x v="1"/>
    <x v="6"/>
    <s v="4-17"/>
    <d v="1899-12-30T01:30:00"/>
    <n v="0"/>
    <n v="1"/>
    <x v="3"/>
  </r>
  <r>
    <s v="TFU067"/>
    <n v="146"/>
    <x v="1"/>
    <s v="DESMONTE Y MONTAJE DE CAJA DE HUMO "/>
    <x v="1"/>
    <d v="1899-12-30T14:25:00"/>
    <d v="1899-12-30T16:50:00"/>
    <d v="2021-04-27T00:00:00"/>
    <x v="26"/>
    <d v="2021-04-28T00:00:00"/>
    <d v="2021-04-28T00:00:00"/>
    <d v="1899-12-30T08:00:00"/>
    <d v="1899-12-30T09:30:00"/>
    <x v="7"/>
    <s v="ABSALON PUENTES"/>
    <x v="0"/>
    <x v="5"/>
    <x v="7"/>
    <x v="1"/>
    <n v="3"/>
    <n v="1"/>
    <d v="1899-12-31T03:55:17"/>
    <d v="1899-12-31T21:24:02"/>
    <n v="0"/>
    <d v="1899-12-30T04:10:00"/>
    <d v="1900-01-01T01:34:02"/>
    <x v="1"/>
    <x v="6"/>
    <s v="4-17"/>
    <d v="1899-12-30T01:30:00"/>
    <n v="0"/>
    <n v="1"/>
    <x v="3"/>
  </r>
  <r>
    <s v="TFU067"/>
    <n v="146"/>
    <x v="1"/>
    <s v="MONTAJE DE CAJA DE HUMO "/>
    <x v="1"/>
    <d v="1899-12-30T14:25:00"/>
    <d v="1899-12-30T16:50:00"/>
    <d v="2021-04-27T00:00:00"/>
    <x v="26"/>
    <d v="2021-04-28T00:00:00"/>
    <d v="2021-04-28T00:00:00"/>
    <d v="1899-12-30T11:10:00"/>
    <d v="1899-12-30T12:00:00"/>
    <x v="10"/>
    <s v="ABSALON PUENTES"/>
    <x v="0"/>
    <x v="5"/>
    <x v="7"/>
    <x v="1"/>
    <n v="3"/>
    <n v="1"/>
    <d v="1899-12-31T03:55:17"/>
    <d v="1899-12-31T21:24:02"/>
    <n v="0"/>
    <d v="1899-12-30T04:10:00"/>
    <d v="1900-01-01T01:34:02"/>
    <x v="1"/>
    <x v="6"/>
    <s v="4-17"/>
    <d v="1899-12-30T00:50:00"/>
    <n v="0"/>
    <n v="1"/>
    <x v="3"/>
  </r>
  <r>
    <s v="TFU067"/>
    <n v="146"/>
    <x v="1"/>
    <s v="CAMBIO DE BANDAS POSICION 5,6,7,8,9 Y 10 Y RETENEDOR, ESPARRAGOS, POSICION 9 Y 10 "/>
    <x v="13"/>
    <d v="1899-12-30T14:25:00"/>
    <d v="1899-12-30T16:50:00"/>
    <d v="2021-04-27T00:00:00"/>
    <x v="26"/>
    <d v="2021-04-29T00:00:00"/>
    <d v="2021-04-30T00:00:00"/>
    <d v="1899-12-30T11:25:00"/>
    <d v="1899-12-30T17:30:00"/>
    <x v="108"/>
    <s v="ABSALON PUENTES"/>
    <x v="1"/>
    <x v="63"/>
    <x v="0"/>
    <x v="1"/>
    <n v="3"/>
    <n v="1"/>
    <d v="1899-12-31T03:55:17"/>
    <d v="1899-12-31T21:24:02"/>
    <n v="0"/>
    <d v="1899-12-30T04:10:00"/>
    <d v="1900-01-01T01:34:02"/>
    <x v="1"/>
    <x v="6"/>
    <s v="4-17"/>
    <d v="1899-12-30T12:35:58"/>
    <n v="1"/>
    <n v="1"/>
    <x v="3"/>
  </r>
  <r>
    <s v="R79975"/>
    <n v="146"/>
    <x v="0"/>
    <s v="CAMBIO DE 2 JUEGOS DE BANDAS"/>
    <x v="13"/>
    <d v="1899-12-30T14:25:00"/>
    <d v="1899-12-30T10:45:00"/>
    <d v="2021-04-27T00:00:00"/>
    <x v="27"/>
    <d v="2021-04-29T00:00:00"/>
    <d v="2021-04-29T00:00:00"/>
    <d v="1899-12-30T08:00:00"/>
    <d v="1899-12-30T10:45:00"/>
    <x v="87"/>
    <s v="ABSALON PUENTES"/>
    <x v="1"/>
    <x v="71"/>
    <x v="0"/>
    <x v="1"/>
    <n v="2"/>
    <n v="1"/>
    <d v="1899-12-30T13:20:23"/>
    <d v="1899-12-31T01:19:31"/>
    <n v="1"/>
    <d v="1899-12-30T00:00:00"/>
    <d v="1899-12-31T01:19:31"/>
    <x v="1"/>
    <x v="6"/>
    <s v="4-17"/>
    <d v="1899-12-30T02:45:00"/>
    <n v="0"/>
    <n v="1"/>
    <x v="3"/>
  </r>
  <r>
    <s v="TFQ009"/>
    <n v="147"/>
    <x v="1"/>
    <s v="INSPECCION DE 5TA RUEDA, CAMBIO DE MORDAZAS DE 5TA RUEDA, CAMBIO DE TORNILLO GUIA RESORTE Y AJUSTE DE SISTEMA COMPENSADOR CON LAINA"/>
    <x v="5"/>
    <d v="1899-12-30T16:05:00"/>
    <d v="1899-12-30T12:00:00"/>
    <d v="2021-04-27T00:00:00"/>
    <x v="25"/>
    <d v="2021-04-27T00:00:00"/>
    <d v="2021-04-27T00:00:00"/>
    <d v="1899-12-30T16:30:00"/>
    <d v="1899-12-30T18:30:00"/>
    <x v="99"/>
    <s v="JAIRO GALLARDO"/>
    <x v="1"/>
    <x v="72"/>
    <x v="0"/>
    <x v="2"/>
    <n v="1"/>
    <n v="1"/>
    <d v="1899-12-30T02:25:58"/>
    <d v="1899-12-30T07:55:58"/>
    <n v="1"/>
    <d v="1899-12-30T00:00:00"/>
    <d v="1899-12-30T07:55:58"/>
    <x v="1"/>
    <x v="6"/>
    <s v="4-17"/>
    <d v="1899-12-30T02:00:00"/>
    <n v="0"/>
    <n v="1"/>
    <x v="3"/>
  </r>
  <r>
    <s v="TFQ009"/>
    <n v="147"/>
    <x v="1"/>
    <s v="CAMBIO DE UNIDAD SELLADA FRONTAL LADO IZQUIERDO"/>
    <x v="1"/>
    <d v="1899-12-30T16:05:00"/>
    <d v="1899-12-30T12:00:00"/>
    <d v="2021-04-27T00:00:00"/>
    <x v="25"/>
    <d v="2021-04-28T00:00:00"/>
    <d v="2021-04-28T00:00:00"/>
    <d v="1899-12-30T07:45:00"/>
    <d v="1899-12-30T08:30:00"/>
    <x v="109"/>
    <s v="JAIRO GALLARDO"/>
    <x v="0"/>
    <x v="30"/>
    <x v="7"/>
    <x v="2"/>
    <n v="1"/>
    <n v="1"/>
    <d v="1899-12-30T02:25:58"/>
    <d v="1899-12-30T07:55:58"/>
    <n v="1"/>
    <d v="1899-12-30T00:00:00"/>
    <d v="1899-12-30T07:55:58"/>
    <x v="1"/>
    <x v="6"/>
    <s v="4-17"/>
    <d v="1899-12-30T00:45:00"/>
    <n v="0"/>
    <n v="1"/>
    <x v="3"/>
  </r>
  <r>
    <s v="TFQ009"/>
    <n v="147"/>
    <x v="0"/>
    <s v=" DESMONTE DE CAMPANAS PARA CAMBIO DE BANDAS DE TRACCION "/>
    <x v="13"/>
    <d v="1899-12-30T16:05:00"/>
    <d v="1899-12-30T12:00:00"/>
    <d v="2021-04-27T00:00:00"/>
    <x v="25"/>
    <d v="2021-04-28T00:00:00"/>
    <d v="2021-04-28T00:00:00"/>
    <d v="1899-12-30T08:32:00"/>
    <d v="1899-12-30T10:45:00"/>
    <x v="23"/>
    <s v="JAIRO GALLARDO"/>
    <x v="1"/>
    <x v="15"/>
    <x v="1"/>
    <x v="2"/>
    <n v="1"/>
    <n v="1"/>
    <d v="1899-12-30T02:25:58"/>
    <d v="1899-12-30T07:55:58"/>
    <n v="1"/>
    <d v="1899-12-30T00:00:00"/>
    <d v="1899-12-30T07:55:58"/>
    <x v="1"/>
    <x v="6"/>
    <s v="4-17"/>
    <d v="1899-12-30T02:13:00"/>
    <n v="0"/>
    <n v="1"/>
    <x v="3"/>
  </r>
  <r>
    <s v="TDK250"/>
    <n v="148"/>
    <x v="1"/>
    <s v="REPARACION DE BOTONES DEL MAXIFRAX CAMBIO DE LA CAJA"/>
    <x v="1"/>
    <d v="1899-12-30T07:30:00"/>
    <d v="1899-12-30T10:50:00"/>
    <d v="2021-04-28T00:00:00"/>
    <x v="25"/>
    <d v="2021-04-28T00:00:00"/>
    <d v="2021-04-28T00:00:00"/>
    <d v="1899-12-30T07:30:00"/>
    <d v="1899-12-30T09:40:00"/>
    <x v="110"/>
    <s v="CARLOS BARRO"/>
    <x v="0"/>
    <x v="73"/>
    <x v="0"/>
    <x v="2"/>
    <n v="0"/>
    <n v="1"/>
    <d v="1899-12-30T03:20:00"/>
    <d v="1899-12-30T03:20:00"/>
    <n v="1"/>
    <d v="1899-12-30T00:00:00"/>
    <d v="1899-12-30T03:20:00"/>
    <x v="1"/>
    <x v="6"/>
    <s v="4-17"/>
    <d v="1899-12-30T02:10:00"/>
    <n v="0"/>
    <n v="1"/>
    <x v="3"/>
  </r>
  <r>
    <s v="TDK250"/>
    <n v="148"/>
    <x v="0"/>
    <s v="INSPECCION DE LA 5TA RUEDA ( SE DEMONTO Y MONTO) SE DIO AJUSTE "/>
    <x v="5"/>
    <d v="1899-12-30T07:30:00"/>
    <d v="1899-12-30T10:50:00"/>
    <d v="2021-04-28T00:00:00"/>
    <x v="25"/>
    <d v="2021-04-28T00:00:00"/>
    <d v="2021-04-28T00:00:00"/>
    <d v="1899-12-30T09:50:00"/>
    <d v="1899-12-30T10:50:00"/>
    <x v="111"/>
    <s v="CARLOS BARRO"/>
    <x v="0"/>
    <x v="74"/>
    <x v="0"/>
    <x v="2"/>
    <n v="0"/>
    <n v="1"/>
    <d v="1899-12-30T03:20:00"/>
    <d v="1899-12-30T03:20:00"/>
    <n v="1"/>
    <d v="1899-12-30T00:00:00"/>
    <d v="1899-12-30T03:20:00"/>
    <x v="1"/>
    <x v="6"/>
    <s v="4-17"/>
    <d v="1899-12-30T01:00:00"/>
    <n v="0"/>
    <n v="1"/>
    <x v="3"/>
  </r>
  <r>
    <s v="SJK691"/>
    <n v="149"/>
    <x v="0"/>
    <s v="INSPECCION DE 5TA RUEDA, SE DIO AJUSTE E INSPECCION DE KING PIN"/>
    <x v="5"/>
    <d v="1899-12-30T07:30:00"/>
    <d v="1899-12-30T08:10:00"/>
    <d v="2021-04-28T00:00:00"/>
    <x v="25"/>
    <d v="2021-04-28T00:00:00"/>
    <d v="2021-04-28T00:00:00"/>
    <d v="1899-12-30T07:30:00"/>
    <d v="1899-12-30T08:10:00"/>
    <x v="99"/>
    <s v="FABIO GUEVARA "/>
    <x v="1"/>
    <x v="72"/>
    <x v="0"/>
    <x v="3"/>
    <n v="0"/>
    <n v="1"/>
    <d v="1899-12-30T00:40:00"/>
    <d v="1899-12-30T00:40:00"/>
    <n v="1"/>
    <d v="1899-12-30T00:00:00"/>
    <d v="1899-12-30T00:40:00"/>
    <x v="1"/>
    <x v="6"/>
    <s v="4-17"/>
    <d v="1899-12-30T00:40:00"/>
    <n v="0"/>
    <n v="1"/>
    <x v="3"/>
  </r>
  <r>
    <s v="SJK695"/>
    <n v="150"/>
    <x v="0"/>
    <s v="INSPECCION DE 5TA RUEDA, DESMONTE DE MORDAZAS, BUJES DE MEDIA LUNA DE 5TA RUEDA, CAMBIO DE DISCO DE TEFLON "/>
    <x v="5"/>
    <d v="1899-12-30T07:40:00"/>
    <d v="1899-12-30T10:00:00"/>
    <d v="2021-04-28T00:00:00"/>
    <x v="25"/>
    <d v="2021-04-28T00:00:00"/>
    <d v="2021-04-28T00:00:00"/>
    <d v="1899-12-30T07:40:00"/>
    <d v="1899-12-30T10:00:00"/>
    <x v="99"/>
    <s v="MAURICIO SUESCUN "/>
    <x v="1"/>
    <x v="72"/>
    <x v="0"/>
    <x v="3"/>
    <n v="0"/>
    <n v="1"/>
    <d v="1899-12-30T02:20:00"/>
    <d v="1899-12-30T02:20:00"/>
    <n v="1"/>
    <d v="1899-12-30T00:00:00"/>
    <d v="1899-12-30T02:20:00"/>
    <x v="1"/>
    <x v="6"/>
    <s v="4-17"/>
    <d v="1899-12-30T02:20:00"/>
    <n v="0"/>
    <n v="1"/>
    <x v="3"/>
  </r>
  <r>
    <s v="TFQ989"/>
    <n v="151"/>
    <x v="1"/>
    <s v="CAMBIO DE ACEITE YFILTRACION DE MOTOR"/>
    <x v="3"/>
    <d v="1899-12-30T07:00:00"/>
    <d v="1899-12-30T08:50:00"/>
    <d v="2021-04-28T00:00:00"/>
    <x v="27"/>
    <d v="2021-04-28T00:00:00"/>
    <d v="2021-04-28T00:00:00"/>
    <d v="1899-12-30T08:20:00"/>
    <d v="1899-12-30T11:00:00"/>
    <x v="112"/>
    <s v="DIDIER GOMEZ"/>
    <x v="1"/>
    <x v="15"/>
    <x v="0"/>
    <x v="1"/>
    <n v="1"/>
    <n v="1"/>
    <d v="1899-12-30T08:20:58"/>
    <d v="1899-12-30T13:50:58"/>
    <n v="1"/>
    <d v="1899-12-30T00:00:00"/>
    <d v="1899-12-30T13:50:58"/>
    <x v="1"/>
    <x v="6"/>
    <s v="4-17"/>
    <d v="1899-12-30T02:40:00"/>
    <n v="0"/>
    <n v="1"/>
    <x v="3"/>
  </r>
  <r>
    <s v="TFQ989"/>
    <n v="151"/>
    <x v="1"/>
    <s v=" INSPECCION DE 5TA RUEDA , CAMBIO DE KIT DE CIERRE"/>
    <x v="5"/>
    <d v="1899-12-30T08:00:00"/>
    <d v="1899-12-30T08:50:00"/>
    <d v="2021-04-28T00:00:00"/>
    <x v="27"/>
    <d v="2021-04-28T00:00:00"/>
    <d v="2021-04-28T00:00:00"/>
    <d v="1899-12-30T15:34:00"/>
    <d v="1899-12-30T16:00:00"/>
    <x v="113"/>
    <s v="DIDIER GOMEZ"/>
    <x v="1"/>
    <x v="15"/>
    <x v="0"/>
    <x v="1"/>
    <n v="1"/>
    <n v="1"/>
    <d v="1899-12-30T07:20:58"/>
    <d v="1899-12-30T12:50:58"/>
    <n v="1"/>
    <d v="1899-12-30T00:00:00"/>
    <d v="1899-12-30T12:50:58"/>
    <x v="1"/>
    <x v="6"/>
    <s v="4-17"/>
    <d v="1899-12-30T00:26:00"/>
    <n v="0"/>
    <n v="1"/>
    <x v="3"/>
  </r>
  <r>
    <s v="TFQ989"/>
    <n v="151"/>
    <x v="1"/>
    <s v="CAMBIO DE RETENEDOR POSICION  7 Y 8 "/>
    <x v="13"/>
    <d v="1899-12-30T08:00:00"/>
    <d v="1899-12-30T08:50:00"/>
    <d v="2021-04-28T00:00:00"/>
    <x v="27"/>
    <d v="2021-04-28T00:00:00"/>
    <d v="2021-04-28T00:00:00"/>
    <d v="1899-12-30T16:30:00"/>
    <d v="1899-12-30T18:00:00"/>
    <x v="23"/>
    <s v="DIDIER GOMEZ"/>
    <x v="1"/>
    <x v="15"/>
    <x v="0"/>
    <x v="1"/>
    <n v="1"/>
    <n v="1"/>
    <d v="1899-12-30T07:20:58"/>
    <d v="1899-12-30T12:50:58"/>
    <n v="1"/>
    <d v="1899-12-30T00:00:00"/>
    <d v="1899-12-30T12:50:58"/>
    <x v="1"/>
    <x v="6"/>
    <s v="4-17"/>
    <d v="1899-12-30T01:30:00"/>
    <n v="0"/>
    <n v="1"/>
    <x v="3"/>
  </r>
  <r>
    <s v="TFQ989"/>
    <n v="151"/>
    <x v="1"/>
    <s v="CAMBIO DE RETENEDOR POSICION 5Y6,"/>
    <x v="13"/>
    <d v="1899-12-30T08:00:00"/>
    <d v="1899-12-30T08:50:00"/>
    <d v="2021-04-28T00:00:00"/>
    <x v="27"/>
    <d v="2021-04-28T00:00:00"/>
    <d v="2021-04-28T00:00:00"/>
    <d v="1899-12-30T16:45:00"/>
    <d v="1899-12-30T18:00:00"/>
    <x v="10"/>
    <s v="DIDIER GOMEZ"/>
    <x v="1"/>
    <x v="15"/>
    <x v="0"/>
    <x v="1"/>
    <n v="1"/>
    <n v="1"/>
    <d v="1899-12-30T07:20:58"/>
    <d v="1899-12-30T12:50:58"/>
    <n v="1"/>
    <d v="1899-12-30T00:00:00"/>
    <d v="1899-12-30T12:50:58"/>
    <x v="1"/>
    <x v="6"/>
    <s v="4-17"/>
    <d v="1899-12-30T01:15:00"/>
    <n v="0"/>
    <n v="1"/>
    <x v="3"/>
  </r>
  <r>
    <s v="TFQ989"/>
    <n v="151"/>
    <x v="0"/>
    <s v="CAMBIO DE TORNILLOS DE H DE SOPORTE DE CABINA"/>
    <x v="1"/>
    <d v="1899-12-30T08:00:00"/>
    <d v="1899-12-30T08:50:00"/>
    <d v="2021-04-28T00:00:00"/>
    <x v="27"/>
    <d v="2021-04-29T00:00:00"/>
    <d v="2021-04-29T00:00:00"/>
    <d v="1899-12-30T07:15:00"/>
    <d v="1899-12-30T08:50:00"/>
    <x v="10"/>
    <s v="DIDIER GOMEZ"/>
    <x v="1"/>
    <x v="15"/>
    <x v="0"/>
    <x v="1"/>
    <n v="1"/>
    <n v="1"/>
    <d v="1899-12-30T07:20:58"/>
    <d v="1899-12-30T12:50:58"/>
    <n v="1"/>
    <d v="1899-12-30T00:00:00"/>
    <d v="1899-12-30T12:50:58"/>
    <x v="1"/>
    <x v="6"/>
    <s v="4-17"/>
    <d v="1899-12-30T01:35:00"/>
    <n v="0"/>
    <n v="1"/>
    <x v="3"/>
  </r>
  <r>
    <s v="TFQ008"/>
    <n v="152"/>
    <x v="1"/>
    <s v="POSTURA DE PATAS DEL VOLCO, "/>
    <x v="15"/>
    <d v="1899-12-30T08:15:00"/>
    <d v="1899-12-30T17:00:00"/>
    <d v="2021-04-28T00:00:00"/>
    <x v="25"/>
    <d v="2021-04-28T00:00:00"/>
    <d v="2021-04-28T00:00:00"/>
    <d v="1899-12-30T10:00:00"/>
    <d v="1899-12-30T17:30:00"/>
    <x v="114"/>
    <s v="LUIS DAVILA"/>
    <x v="0"/>
    <x v="75"/>
    <x v="0"/>
    <x v="1"/>
    <n v="0"/>
    <n v="1"/>
    <d v="1899-12-30T06:45:29"/>
    <d v="1899-12-30T07:45:00"/>
    <n v="0"/>
    <d v="1899-12-30T04:00:00"/>
    <d v="1899-12-30T11:45:00"/>
    <x v="1"/>
    <x v="6"/>
    <s v="4-17"/>
    <d v="1899-12-30T05:30:29"/>
    <n v="0"/>
    <n v="1"/>
    <x v="3"/>
  </r>
  <r>
    <s v="TFQ008"/>
    <n v="152"/>
    <x v="0"/>
    <s v="CAMBIO DE LUCES MEDIAS DEL VOLCO Y LUCES MEDIAS DEL CABEZOTE"/>
    <x v="1"/>
    <d v="1899-12-30T08:15:00"/>
    <d v="1899-12-30T17:00:00"/>
    <d v="2021-04-28T00:00:00"/>
    <x v="25"/>
    <d v="2021-04-28T00:00:00"/>
    <d v="2021-04-28T00:00:00"/>
    <d v="1899-12-30T14:00:00"/>
    <d v="1899-12-30T15:40:00"/>
    <x v="55"/>
    <s v="LUIS DAVILA"/>
    <x v="0"/>
    <x v="76"/>
    <x v="0"/>
    <x v="1"/>
    <n v="0"/>
    <n v="1"/>
    <d v="1899-12-30T06:45:29"/>
    <d v="1899-12-30T07:45:00"/>
    <n v="0"/>
    <d v="1899-12-30T04:00:00"/>
    <d v="1899-12-30T11:45:00"/>
    <x v="1"/>
    <x v="6"/>
    <s v="4-17"/>
    <d v="1899-12-30T01:40:00"/>
    <n v="0"/>
    <n v="1"/>
    <x v="3"/>
  </r>
  <r>
    <s v="UQS506"/>
    <n v="153"/>
    <x v="1"/>
    <s v="INSPECCION DE 5TA RUEDA E INSPECCION DE KING PIN SE ENCUENTRA TORNAMEZA PANDEADA, CAMBIO DE ZAPATA Y BUJES DE 5TA RUEDA"/>
    <x v="5"/>
    <d v="1899-12-30T08:05:00"/>
    <d v="1899-12-30T15:29:00"/>
    <d v="2021-04-28T00:00:00"/>
    <x v="25"/>
    <d v="2021-04-28T00:00:00"/>
    <d v="2021-04-28T00:00:00"/>
    <d v="1899-12-30T10:10:00"/>
    <d v="1899-12-30T15:29:00"/>
    <x v="115"/>
    <s v="JAIR RODRIGUEZ"/>
    <x v="1"/>
    <x v="77"/>
    <x v="0"/>
    <x v="3"/>
    <n v="0"/>
    <n v="1"/>
    <d v="1899-12-30T05:24:29"/>
    <d v="1899-12-30T06:24:00"/>
    <n v="0"/>
    <d v="1899-12-30T05:31:00"/>
    <d v="1899-12-30T11:55:00"/>
    <x v="1"/>
    <x v="6"/>
    <s v="4-17"/>
    <d v="1899-12-30T03:19:29"/>
    <n v="0"/>
    <n v="1"/>
    <x v="3"/>
  </r>
  <r>
    <s v="UQS506"/>
    <n v="153"/>
    <x v="0"/>
    <s v="REPARACION DE  LUCES MEDIAS Y CAMBIO DE BOMBILLOS TRASEROS "/>
    <x v="1"/>
    <d v="1899-12-30T08:05:00"/>
    <d v="1899-12-30T15:29:00"/>
    <d v="2021-04-28T00:00:00"/>
    <x v="25"/>
    <d v="2021-04-28T00:00:00"/>
    <d v="2021-04-28T00:00:00"/>
    <d v="1899-12-30T11:00:00"/>
    <d v="1899-12-30T12:00:00"/>
    <x v="12"/>
    <s v="JAIR RODRIGUEZ"/>
    <x v="1"/>
    <x v="4"/>
    <x v="0"/>
    <x v="3"/>
    <n v="0"/>
    <n v="1"/>
    <d v="1899-12-30T05:24:29"/>
    <d v="1899-12-30T06:24:00"/>
    <n v="0"/>
    <d v="1899-12-30T05:31:00"/>
    <d v="1899-12-30T11:55:00"/>
    <x v="1"/>
    <x v="6"/>
    <s v="4-17"/>
    <d v="1899-12-30T01:00:00"/>
    <n v="0"/>
    <n v="1"/>
    <x v="3"/>
  </r>
  <r>
    <s v="SJK694"/>
    <n v="154"/>
    <x v="1"/>
    <s v=", INSPECCION DE 5TA RUEDA Y DE KING PIN"/>
    <x v="5"/>
    <d v="1899-12-30T08:10:00"/>
    <d v="1899-12-30T09:40:00"/>
    <d v="2021-04-28T00:00:00"/>
    <x v="25"/>
    <d v="2021-04-28T00:00:00"/>
    <d v="2021-04-28T00:00:00"/>
    <d v="1899-12-30T09:00:00"/>
    <d v="1899-12-30T09:40:00"/>
    <x v="115"/>
    <s v="EDINSON PRADA"/>
    <x v="1"/>
    <x v="78"/>
    <x v="0"/>
    <x v="3"/>
    <n v="0"/>
    <n v="1"/>
    <d v="1899-12-30T01:30:00"/>
    <d v="1899-12-30T01:30:00"/>
    <n v="1"/>
    <d v="1899-12-30T00:00:00"/>
    <d v="1899-12-30T01:30:00"/>
    <x v="1"/>
    <x v="6"/>
    <s v="4-17"/>
    <d v="1899-12-30T00:40:00"/>
    <n v="0"/>
    <n v="1"/>
    <x v="3"/>
  </r>
  <r>
    <s v="SJK694"/>
    <n v="154"/>
    <x v="0"/>
    <s v="CAMBIO DE GANCHO DE CAPO"/>
    <x v="1"/>
    <d v="1899-12-30T08:10:00"/>
    <d v="1899-12-30T09:40:00"/>
    <d v="2021-04-28T00:00:00"/>
    <x v="25"/>
    <d v="2021-04-28T00:00:00"/>
    <d v="2021-04-28T00:00:00"/>
    <d v="1899-12-30T08:40:00"/>
    <d v="1899-12-30T09:05:00"/>
    <x v="28"/>
    <s v="EDINSON PRADA"/>
    <x v="1"/>
    <x v="7"/>
    <x v="0"/>
    <x v="3"/>
    <n v="0"/>
    <n v="1"/>
    <d v="1899-12-30T01:30:00"/>
    <d v="1899-12-30T01:30:00"/>
    <n v="1"/>
    <d v="1899-12-30T00:00:00"/>
    <d v="1899-12-30T01:30:00"/>
    <x v="1"/>
    <x v="6"/>
    <s v="4-17"/>
    <d v="1899-12-30T00:25:00"/>
    <n v="0"/>
    <n v="1"/>
    <x v="3"/>
  </r>
  <r>
    <s v="TFR044"/>
    <n v="155"/>
    <x v="1"/>
    <s v="CAMBIO DE FILTRO DE AGUA, CAMBIO DE FILTRO SECADOR DE AIRE, COLOCAR ACOPLE RAPIDO EN TANQUE DE AIRE, , SWITCHE ENCENDIDO PUERTA, INSPECCION DE 5TA RUEDA, CAMBIO DE RETENEDOR Y RODAMIENTOS RUEDA POSICION 1, MONTAJE DE LLANTAS "/>
    <x v="3"/>
    <d v="1899-12-30T08:30:00"/>
    <d v="1899-12-30T11:00:00"/>
    <d v="2021-04-28T00:00:00"/>
    <x v="25"/>
    <d v="2021-04-28T00:00:00"/>
    <d v="2021-04-28T00:00:00"/>
    <d v="1899-12-30T10:35:00"/>
    <d v="1899-12-30T17:50:00"/>
    <x v="6"/>
    <s v="GABRIEL JIMENEZ"/>
    <x v="0"/>
    <x v="15"/>
    <x v="1"/>
    <x v="3"/>
    <n v="0"/>
    <n v="1"/>
    <d v="1899-12-30T02:30:00"/>
    <d v="1899-12-30T02:30:00"/>
    <n v="1"/>
    <d v="1899-12-30T00:00:00"/>
    <d v="1899-12-30T02:30:00"/>
    <x v="1"/>
    <x v="6"/>
    <s v="4-17"/>
    <d v="1899-12-30T05:15:29"/>
    <n v="0"/>
    <n v="1"/>
    <x v="3"/>
  </r>
  <r>
    <s v="TFR044"/>
    <n v="155"/>
    <x v="1"/>
    <s v="INSPECCION DE 5TA RUEDA, CAMBIO DE RETENEDOR Y RODAMIENTOS RUEDA POSICION 1, MONTAJE DE LLANTAS "/>
    <x v="5"/>
    <d v="1899-12-30T08:30:00"/>
    <d v="1899-12-30T11:00:00"/>
    <d v="2021-04-28T00:00:00"/>
    <x v="25"/>
    <d v="2021-04-28T00:00:00"/>
    <d v="2021-04-28T00:00:00"/>
    <d v="1899-12-30T11:06:00"/>
    <d v="1899-12-30T14:30:00"/>
    <x v="115"/>
    <s v="GABRIEL JIMENEZ"/>
    <x v="0"/>
    <x v="15"/>
    <x v="1"/>
    <x v="3"/>
    <n v="0"/>
    <n v="1"/>
    <d v="1899-12-30T02:30:00"/>
    <d v="1899-12-30T02:30:00"/>
    <n v="1"/>
    <d v="1899-12-30T00:00:00"/>
    <d v="1899-12-30T02:30:00"/>
    <x v="1"/>
    <x v="6"/>
    <s v="4-17"/>
    <d v="1899-12-30T03:24:00"/>
    <n v="0"/>
    <n v="1"/>
    <x v="3"/>
  </r>
  <r>
    <s v="S17402"/>
    <n v="155"/>
    <x v="0"/>
    <s v="CAMBIO DE KING PIN PLATO CHINO"/>
    <x v="8"/>
    <d v="1899-12-30T10:30:00"/>
    <d v="1899-12-30T14:50:00"/>
    <d v="2021-04-28T00:00:00"/>
    <x v="25"/>
    <d v="2021-04-28T00:00:00"/>
    <d v="2021-04-28T00:00:00"/>
    <d v="1899-12-30T17:30:00"/>
    <d v="1899-12-30T18:00:00"/>
    <x v="90"/>
    <s v="GABRIEL JIMENEZ"/>
    <x v="1"/>
    <x v="15"/>
    <x v="0"/>
    <x v="1"/>
    <n v="0"/>
    <n v="1"/>
    <d v="1899-12-30T04:20:00"/>
    <d v="1899-12-30T04:20:00"/>
    <n v="1"/>
    <d v="1899-12-30T00:00:00"/>
    <d v="1899-12-30T04:20:00"/>
    <x v="1"/>
    <x v="6"/>
    <s v="4-17"/>
    <d v="1899-12-30T00:30:00"/>
    <n v="0"/>
    <n v="1"/>
    <x v="3"/>
  </r>
  <r>
    <s v="UYV097"/>
    <n v="156"/>
    <x v="1"/>
    <s v="DESVARE EN PATIO ALTERNO, DESMONTO ALTERNADOR, CAMBIO DE PLUMILLA LIMPIABRISAS, MTTO A BATERIAS , DESARME DE ALTERNADOR "/>
    <x v="3"/>
    <d v="1899-12-30T08:30:00"/>
    <d v="1899-12-30T11:00:00"/>
    <d v="2021-04-28T00:00:00"/>
    <x v="25"/>
    <d v="2021-04-28T00:00:00"/>
    <d v="2021-04-28T00:00:00"/>
    <d v="1899-12-30T08:30:00"/>
    <d v="1899-12-30T11:00:00"/>
    <x v="12"/>
    <s v="CARLOS ROA"/>
    <x v="0"/>
    <x v="4"/>
    <x v="9"/>
    <x v="3"/>
    <n v="0"/>
    <n v="1"/>
    <d v="1899-12-30T02:30:00"/>
    <d v="1899-12-30T02:30:00"/>
    <n v="1"/>
    <d v="1899-12-30T00:00:00"/>
    <d v="1899-12-30T02:30:00"/>
    <x v="1"/>
    <x v="6"/>
    <s v="4-17"/>
    <d v="1899-12-30T02:30:00"/>
    <n v="0"/>
    <n v="1"/>
    <x v="3"/>
  </r>
  <r>
    <s v="UYV097"/>
    <n v="156"/>
    <x v="1"/>
    <s v="INSPECCION DE 5TA RUEDA, "/>
    <x v="5"/>
    <d v="1899-12-30T08:30:00"/>
    <d v="1899-12-30T11:00:00"/>
    <d v="2021-04-28T00:00:00"/>
    <x v="6"/>
    <d v="2021-04-29T00:00:00"/>
    <d v="2021-04-29T00:00:00"/>
    <d v="1899-12-30T16:40:00"/>
    <d v="1899-12-30T17:00:00"/>
    <x v="116"/>
    <s v="CARLOS ROA"/>
    <x v="0"/>
    <x v="15"/>
    <x v="0"/>
    <x v="3"/>
    <n v="-44314"/>
    <n v="1"/>
    <d v="1899-12-30T13:00:00"/>
    <d v="1899-12-30T18:30:00"/>
    <n v="1"/>
    <d v="1899-12-30T00:00:00"/>
    <d v="1899-12-30T18:30:00"/>
    <x v="3"/>
    <x v="3"/>
    <s v="1-52"/>
    <d v="1899-12-30T00:20:00"/>
    <n v="0"/>
    <n v="1"/>
    <x v="3"/>
  </r>
  <r>
    <s v="UYV097"/>
    <n v="156"/>
    <x v="0"/>
    <s v="MONTAJE ALTERNADOR "/>
    <x v="3"/>
    <d v="1899-12-30T08:30:00"/>
    <d v="1899-12-30T11:00:00"/>
    <d v="2021-04-28T00:00:00"/>
    <x v="6"/>
    <d v="2021-04-29T00:00:00"/>
    <d v="2021-04-29T00:00:00"/>
    <d v="1899-12-30T16:40:00"/>
    <d v="1899-12-30T17:30:00"/>
    <x v="12"/>
    <s v="CARLOS ROA"/>
    <x v="0"/>
    <x v="4"/>
    <x v="1"/>
    <x v="3"/>
    <n v="-44314"/>
    <n v="1"/>
    <d v="1899-12-30T13:00:00"/>
    <d v="1899-12-30T18:30:00"/>
    <n v="1"/>
    <d v="1899-12-30T00:00:00"/>
    <d v="1899-12-30T18:30:00"/>
    <x v="3"/>
    <x v="3"/>
    <s v="1-52"/>
    <d v="1899-12-30T00:50:00"/>
    <n v="0"/>
    <n v="1"/>
    <x v="3"/>
  </r>
  <r>
    <s v="SJK640"/>
    <n v="157"/>
    <x v="0"/>
    <s v="DESVARE EN PATIO ALTERNO, CAMBIO DE SOLENOIDE"/>
    <x v="3"/>
    <d v="1899-12-30T08:00:00"/>
    <d v="1899-12-30T11:00:00"/>
    <d v="2021-04-28T00:00:00"/>
    <x v="25"/>
    <d v="2021-04-28T00:00:00"/>
    <d v="2021-04-28T00:00:00"/>
    <d v="1899-12-30T08:00:00"/>
    <d v="1899-12-30T11:00:00"/>
    <x v="52"/>
    <s v="EDWIN AGUILAR "/>
    <x v="0"/>
    <x v="14"/>
    <x v="1"/>
    <x v="2"/>
    <n v="0"/>
    <n v="1"/>
    <d v="1899-12-30T03:00:00"/>
    <d v="1899-12-30T03:00:00"/>
    <n v="1"/>
    <d v="1899-12-30T00:00:00"/>
    <d v="1899-12-30T03:00:00"/>
    <x v="1"/>
    <x v="6"/>
    <s v="4-17"/>
    <d v="1899-12-30T03:00:00"/>
    <n v="0"/>
    <n v="1"/>
    <x v="3"/>
  </r>
  <r>
    <s v="TDL769"/>
    <n v="158"/>
    <x v="1"/>
    <s v="INSPECCION DE 5TA RUEDA"/>
    <x v="5"/>
    <d v="1899-12-30T10:15:00"/>
    <d v="1899-12-30T17:45:00"/>
    <d v="2021-04-28T00:00:00"/>
    <x v="27"/>
    <d v="2021-04-28T00:00:00"/>
    <d v="2021-04-28T00:00:00"/>
    <d v="1899-12-30T11:13:00"/>
    <d v="1899-12-30T11:40:00"/>
    <x v="115"/>
    <s v="OSCAR SALAS"/>
    <x v="0"/>
    <x v="79"/>
    <x v="0"/>
    <x v="1"/>
    <n v="1"/>
    <n v="1"/>
    <d v="1899-12-30T14:00:58"/>
    <d v="1899-12-30T19:30:58"/>
    <n v="0"/>
    <d v="1899-12-30T03:15:00"/>
    <d v="1899-12-30T22:45:58"/>
    <x v="1"/>
    <x v="6"/>
    <s v="4-17"/>
    <d v="1899-12-30T00:27:00"/>
    <n v="0"/>
    <n v="1"/>
    <x v="3"/>
  </r>
  <r>
    <s v="TDL769"/>
    <n v="158"/>
    <x v="1"/>
    <s v=" REVISION DE FRENO DE MOTOR"/>
    <x v="3"/>
    <d v="1899-12-30T10:15:00"/>
    <d v="1899-12-30T17:45:00"/>
    <d v="2021-04-28T00:00:00"/>
    <x v="27"/>
    <d v="2021-04-28T00:00:00"/>
    <d v="2021-04-28T00:00:00"/>
    <d v="1899-12-30T14:00:00"/>
    <d v="1899-12-30T16:10:00"/>
    <x v="64"/>
    <s v="OSCAR SALAS"/>
    <x v="0"/>
    <x v="32"/>
    <x v="0"/>
    <x v="1"/>
    <n v="1"/>
    <n v="1"/>
    <d v="1899-12-30T14:00:58"/>
    <d v="1899-12-30T19:30:58"/>
    <n v="0"/>
    <d v="1899-12-30T03:15:00"/>
    <d v="1899-12-30T22:45:58"/>
    <x v="1"/>
    <x v="6"/>
    <s v="4-17"/>
    <d v="1899-12-30T02:10:00"/>
    <n v="0"/>
    <n v="1"/>
    <x v="3"/>
  </r>
  <r>
    <s v="TDL769"/>
    <n v="158"/>
    <x v="1"/>
    <s v="DESMONTE DE LA BOTELLA DE DIRECCION PARA CORREGIR FUGA  DE HIDRAULICO, CAMBIO DE BOMBONA DE AIRE DE SUSPENSION , "/>
    <x v="3"/>
    <d v="1899-12-30T10:15:00"/>
    <d v="1899-12-30T17:45:00"/>
    <d v="2021-04-28T00:00:00"/>
    <x v="27"/>
    <d v="2021-04-29T00:00:00"/>
    <d v="2021-04-29T00:00:00"/>
    <d v="1899-12-30T08:30:00"/>
    <d v="1899-12-30T17:10:00"/>
    <x v="117"/>
    <s v="OSCAR SALAS"/>
    <x v="0"/>
    <x v="80"/>
    <x v="10"/>
    <x v="1"/>
    <n v="1"/>
    <n v="1"/>
    <d v="1899-12-30T14:00:58"/>
    <d v="1899-12-30T19:30:58"/>
    <n v="0"/>
    <d v="1899-12-30T03:15:00"/>
    <d v="1899-12-30T22:45:58"/>
    <x v="1"/>
    <x v="6"/>
    <s v="4-17"/>
    <d v="1899-12-30T06:40:29"/>
    <n v="0"/>
    <n v="1"/>
    <x v="3"/>
  </r>
  <r>
    <s v="TDL769"/>
    <n v="158"/>
    <x v="0"/>
    <s v="ENGRASE "/>
    <x v="6"/>
    <d v="1899-12-30T10:15:00"/>
    <d v="1899-12-30T17:45:00"/>
    <d v="2021-04-28T00:00:00"/>
    <x v="27"/>
    <d v="2021-04-29T00:00:00"/>
    <d v="2021-04-29T00:00:00"/>
    <d v="1899-12-30T17:35:00"/>
    <d v="1899-12-30T17:45:00"/>
    <x v="10"/>
    <s v="OSCAR SALAS"/>
    <x v="0"/>
    <x v="79"/>
    <x v="10"/>
    <x v="1"/>
    <n v="1"/>
    <n v="1"/>
    <d v="1899-12-30T14:00:58"/>
    <d v="1899-12-30T19:30:58"/>
    <n v="0"/>
    <d v="1899-12-30T03:15:00"/>
    <d v="1899-12-30T22:45:58"/>
    <x v="1"/>
    <x v="6"/>
    <s v="4-17"/>
    <d v="1899-12-30T00:10:00"/>
    <n v="0"/>
    <n v="1"/>
    <x v="3"/>
  </r>
  <r>
    <s v="TDL768"/>
    <n v="159"/>
    <x v="1"/>
    <s v="INSPECCION DE 5TA RUEDA, CAMBIO DE BUJES "/>
    <x v="5"/>
    <d v="1899-12-30T11:10:00"/>
    <d v="1899-12-30T18:00:00"/>
    <d v="2021-04-28T00:00:00"/>
    <x v="26"/>
    <d v="2021-04-28T00:00:00"/>
    <d v="2021-04-28T00:00:00"/>
    <d v="1899-12-30T11:53:00"/>
    <d v="1899-12-30T15:51:00"/>
    <x v="111"/>
    <s v="JUAN CORREA"/>
    <x v="1"/>
    <x v="79"/>
    <x v="1"/>
    <x v="1"/>
    <n v="2"/>
    <n v="1"/>
    <d v="1899-12-30T23:50:23"/>
    <d v="1899-12-31T11:49:31"/>
    <n v="0"/>
    <d v="1899-12-30T03:00:00"/>
    <d v="1899-12-31T14:49:31"/>
    <x v="1"/>
    <x v="6"/>
    <s v="4-17"/>
    <d v="1899-12-30T03:58:00"/>
    <n v="0"/>
    <n v="1"/>
    <x v="3"/>
  </r>
  <r>
    <s v="TDL768"/>
    <n v="159"/>
    <x v="1"/>
    <s v="CALIBRACION DE FRENO DE MOTOR"/>
    <x v="3"/>
    <d v="1899-12-30T11:10:00"/>
    <d v="1899-12-30T18:00:00"/>
    <d v="2021-04-28T00:00:00"/>
    <x v="26"/>
    <d v="2021-04-28T00:00:00"/>
    <d v="2021-04-28T00:00:00"/>
    <d v="1899-12-30T07:30:00"/>
    <d v="1899-12-30T09:30:00"/>
    <x v="64"/>
    <s v="JUAN CORREA"/>
    <x v="1"/>
    <x v="79"/>
    <x v="1"/>
    <x v="1"/>
    <n v="2"/>
    <n v="1"/>
    <d v="1899-12-30T23:50:23"/>
    <d v="1899-12-31T11:49:31"/>
    <n v="0"/>
    <d v="1899-12-30T03:00:00"/>
    <d v="1899-12-31T14:49:31"/>
    <x v="1"/>
    <x v="6"/>
    <s v="4-17"/>
    <d v="1899-12-30T02:00:00"/>
    <n v="0"/>
    <n v="1"/>
    <x v="3"/>
  </r>
  <r>
    <s v="TDL768"/>
    <n v="159"/>
    <x v="1"/>
    <s v="CAMBIAR UNA MANGUERA Y ORGANIZAR LAS MANGUERAS DE ADMISION"/>
    <x v="3"/>
    <d v="1899-12-30T11:10:00"/>
    <d v="1899-12-30T18:00:00"/>
    <d v="2021-04-28T00:00:00"/>
    <x v="26"/>
    <d v="2021-04-29T00:00:00"/>
    <d v="2021-04-29T00:00:00"/>
    <d v="1899-12-30T07:30:00"/>
    <d v="1899-12-30T10:45:00"/>
    <x v="64"/>
    <s v="JUAN CORREA"/>
    <x v="1"/>
    <x v="79"/>
    <x v="1"/>
    <x v="1"/>
    <n v="2"/>
    <n v="1"/>
    <d v="1899-12-30T23:50:23"/>
    <d v="1899-12-31T11:49:31"/>
    <n v="0"/>
    <d v="1899-12-30T03:00:00"/>
    <d v="1899-12-31T14:49:31"/>
    <x v="1"/>
    <x v="6"/>
    <s v="4-17"/>
    <d v="1899-12-30T03:15:00"/>
    <n v="0"/>
    <n v="1"/>
    <x v="3"/>
  </r>
  <r>
    <s v="TDL768"/>
    <n v="159"/>
    <x v="0"/>
    <s v="INSTALACION MANGUERA LIMPIAR CABINA"/>
    <x v="1"/>
    <d v="1899-12-30T11:10:00"/>
    <d v="1899-12-30T18:00:00"/>
    <d v="2021-04-28T00:00:00"/>
    <x v="26"/>
    <d v="2021-04-30T00:00:00"/>
    <d v="2021-04-30T00:00:00"/>
    <d v="1899-12-30T10:30:00"/>
    <d v="1899-12-30T11:15:00"/>
    <x v="6"/>
    <s v="JUAN CORREA"/>
    <x v="1"/>
    <x v="79"/>
    <x v="1"/>
    <x v="1"/>
    <n v="2"/>
    <n v="1"/>
    <d v="1899-12-30T23:50:23"/>
    <d v="1899-12-31T11:49:31"/>
    <n v="0"/>
    <d v="1899-12-30T03:00:00"/>
    <d v="1899-12-31T14:49:31"/>
    <x v="1"/>
    <x v="6"/>
    <s v="4-17"/>
    <d v="1899-12-30T00:45:00"/>
    <n v="0"/>
    <n v="1"/>
    <x v="3"/>
  </r>
  <r>
    <s v="UQS518"/>
    <n v="160"/>
    <x v="1"/>
    <s v="CAMBIO DE ACEITE Y FILTRACION DE MOTOR, "/>
    <x v="3"/>
    <d v="1899-12-30T11:25:00"/>
    <d v="1899-12-30T17:14:00"/>
    <d v="2021-04-28T00:00:00"/>
    <x v="27"/>
    <d v="2021-04-28T00:00:00"/>
    <d v="2021-04-28T00:00:00"/>
    <d v="1899-12-30T14:00:00"/>
    <d v="1899-12-30T16:36:00"/>
    <x v="118"/>
    <s v="LARRINZON CORREA"/>
    <x v="1"/>
    <x v="79"/>
    <x v="0"/>
    <x v="3"/>
    <n v="1"/>
    <n v="1"/>
    <d v="1899-12-30T12:19:58"/>
    <d v="1899-12-30T17:49:58"/>
    <n v="0"/>
    <d v="1899-12-30T03:46:00"/>
    <d v="1899-12-30T21:35:58"/>
    <x v="1"/>
    <x v="6"/>
    <s v="4-17"/>
    <d v="1899-12-30T02:36:00"/>
    <n v="0"/>
    <n v="1"/>
    <x v="3"/>
  </r>
  <r>
    <s v="UQS518"/>
    <n v="160"/>
    <x v="1"/>
    <s v="INSPECCION DE 5TA RUEDA "/>
    <x v="5"/>
    <d v="1899-12-30T11:25:00"/>
    <d v="1899-12-30T17:14:00"/>
    <d v="2021-04-28T00:00:00"/>
    <x v="27"/>
    <d v="2021-04-28T00:00:00"/>
    <d v="2021-04-28T00:00:00"/>
    <d v="1899-12-30T17:00:00"/>
    <d v="1899-12-30T17:30:00"/>
    <x v="99"/>
    <s v="LARRINZON CORREA"/>
    <x v="1"/>
    <x v="62"/>
    <x v="0"/>
    <x v="3"/>
    <n v="1"/>
    <n v="1"/>
    <d v="1899-12-30T12:19:58"/>
    <d v="1899-12-30T17:49:58"/>
    <n v="0"/>
    <d v="1899-12-30T03:46:00"/>
    <d v="1899-12-30T21:35:58"/>
    <x v="1"/>
    <x v="6"/>
    <s v="4-17"/>
    <d v="1899-12-30T00:30:00"/>
    <n v="0"/>
    <n v="1"/>
    <x v="3"/>
  </r>
  <r>
    <s v="UQS518"/>
    <n v="160"/>
    <x v="1"/>
    <s v="CAMBIO DE KIT DE CIERRE DE 5TA RUEDA  , "/>
    <x v="5"/>
    <d v="1899-12-30T11:25:00"/>
    <d v="1899-12-30T17:14:00"/>
    <d v="2021-04-28T00:00:00"/>
    <x v="27"/>
    <d v="2021-04-29T00:00:00"/>
    <d v="2021-04-29T00:00:00"/>
    <d v="1899-12-30T08:00:00"/>
    <d v="1899-12-30T09:20:00"/>
    <x v="119"/>
    <s v="LARRINZON CORREA"/>
    <x v="1"/>
    <x v="79"/>
    <x v="0"/>
    <x v="3"/>
    <n v="1"/>
    <n v="1"/>
    <d v="1899-12-30T12:19:58"/>
    <d v="1899-12-30T17:49:58"/>
    <n v="0"/>
    <d v="1899-12-30T03:46:00"/>
    <d v="1899-12-30T21:35:58"/>
    <x v="1"/>
    <x v="6"/>
    <s v="4-17"/>
    <d v="1899-12-30T01:20:00"/>
    <n v="0"/>
    <n v="1"/>
    <x v="3"/>
  </r>
  <r>
    <s v="UQS518"/>
    <n v="160"/>
    <x v="1"/>
    <s v="POLICHADO Y BRILLAR VEHICULO,"/>
    <x v="1"/>
    <d v="1899-12-30T11:25:00"/>
    <d v="1899-12-30T17:14:00"/>
    <d v="2021-04-28T00:00:00"/>
    <x v="27"/>
    <d v="2021-04-29T00:00:00"/>
    <d v="2021-04-29T00:00:00"/>
    <d v="1899-12-30T07:30:00"/>
    <d v="1899-12-30T10:45:00"/>
    <x v="120"/>
    <s v="LARRINZON CORREA"/>
    <x v="1"/>
    <x v="81"/>
    <x v="0"/>
    <x v="3"/>
    <n v="1"/>
    <n v="1"/>
    <d v="1899-12-30T12:19:58"/>
    <d v="1899-12-30T17:49:58"/>
    <n v="0"/>
    <d v="1899-12-30T03:46:00"/>
    <d v="1899-12-30T21:35:58"/>
    <x v="1"/>
    <x v="6"/>
    <s v="4-17"/>
    <d v="1899-12-30T03:15:00"/>
    <n v="0"/>
    <n v="1"/>
    <x v="3"/>
  </r>
  <r>
    <s v="UQS518"/>
    <n v="160"/>
    <x v="1"/>
    <s v="CAMBIO DE RACHE 10 ESTRIAS LADO IZQUIERDO PRIMER TROQUE, CAMBIO DE 2 FLEXIBLES DEL EXHOSTO"/>
    <x v="1"/>
    <d v="1899-12-30T11:25:00"/>
    <d v="1899-12-30T17:14:00"/>
    <d v="2021-04-28T00:00:00"/>
    <x v="27"/>
    <d v="2021-04-29T00:00:00"/>
    <d v="2021-04-29T00:00:00"/>
    <d v="1899-12-30T10:41:00"/>
    <d v="1899-12-30T16:00:00"/>
    <x v="10"/>
    <s v="LARRINZON CORREA"/>
    <x v="1"/>
    <x v="71"/>
    <x v="0"/>
    <x v="3"/>
    <n v="1"/>
    <n v="1"/>
    <d v="1899-12-30T12:19:58"/>
    <d v="1899-12-30T17:49:58"/>
    <n v="0"/>
    <d v="1899-12-30T03:46:00"/>
    <d v="1899-12-30T21:35:58"/>
    <x v="1"/>
    <x v="6"/>
    <s v="4-17"/>
    <d v="1899-12-30T03:19:29"/>
    <n v="0"/>
    <n v="1"/>
    <x v="3"/>
  </r>
  <r>
    <s v="UQS518"/>
    <n v="160"/>
    <x v="0"/>
    <s v="CAMBIO DE LLAVE DE PASO EN MANGUERA DE COMBUSTIBLE "/>
    <x v="1"/>
    <d v="1899-12-30T11:25:00"/>
    <d v="1899-12-30T17:14:00"/>
    <d v="2021-04-28T00:00:00"/>
    <x v="27"/>
    <d v="2021-04-29T00:00:00"/>
    <d v="2021-04-29T00:00:00"/>
    <d v="1899-12-30T15:20:00"/>
    <d v="1899-12-30T17:14:00"/>
    <x v="17"/>
    <s v="LARRINZON CORREA"/>
    <x v="1"/>
    <x v="71"/>
    <x v="0"/>
    <x v="3"/>
    <n v="1"/>
    <n v="1"/>
    <d v="1899-12-30T12:19:58"/>
    <d v="1899-12-30T17:49:58"/>
    <n v="0"/>
    <d v="1899-12-30T03:46:00"/>
    <d v="1899-12-30T21:35:58"/>
    <x v="1"/>
    <x v="6"/>
    <s v="4-17"/>
    <d v="1899-12-30T01:54:00"/>
    <n v="0"/>
    <n v="1"/>
    <x v="3"/>
  </r>
  <r>
    <s v="TFU074"/>
    <n v="161"/>
    <x v="1"/>
    <s v="INSPECCION DE 5TA RUEDA, AJUSTE DESCULIZABLE POR LAINAS"/>
    <x v="5"/>
    <d v="1899-12-30T14:10:00"/>
    <d v="1899-12-30T17:15:00"/>
    <d v="2021-04-28T00:00:00"/>
    <x v="26"/>
    <d v="2021-04-29T00:00:00"/>
    <d v="2021-04-29T00:00:00"/>
    <d v="1899-12-30T16:10:00"/>
    <d v="1899-12-30T17:15:00"/>
    <x v="121"/>
    <s v="JESUS MORA"/>
    <x v="1"/>
    <x v="62"/>
    <x v="0"/>
    <x v="1"/>
    <n v="2"/>
    <n v="1"/>
    <d v="1899-12-30T20:05:23"/>
    <d v="1899-12-31T08:04:31"/>
    <n v="0"/>
    <d v="1899-12-30T03:45:00"/>
    <d v="1899-12-31T11:49:31"/>
    <x v="1"/>
    <x v="6"/>
    <s v="4-17"/>
    <d v="1899-12-30T01:05:00"/>
    <n v="0"/>
    <n v="1"/>
    <x v="3"/>
  </r>
  <r>
    <s v="TFU074"/>
    <n v="161"/>
    <x v="1"/>
    <s v="CORRECCION DE FUGAS DE AIRE DEBAJO DE CABINA "/>
    <x v="1"/>
    <d v="1899-12-30T14:10:00"/>
    <d v="1899-12-30T15:15:00"/>
    <d v="2021-04-28T00:00:00"/>
    <x v="26"/>
    <d v="2021-04-29T00:00:00"/>
    <d v="2021-04-29T00:00:00"/>
    <d v="1899-12-30T09:45:00"/>
    <d v="1899-12-30T11:00:00"/>
    <x v="122"/>
    <s v="JESUS MORA"/>
    <x v="1"/>
    <x v="31"/>
    <x v="0"/>
    <x v="1"/>
    <n v="2"/>
    <n v="1"/>
    <d v="1899-12-30T18:05:23"/>
    <d v="1899-12-31T06:04:31"/>
    <n v="1"/>
    <d v="1899-12-30T00:00:00"/>
    <d v="1899-12-31T06:04:31"/>
    <x v="1"/>
    <x v="6"/>
    <s v="4-17"/>
    <d v="1899-12-30T01:15:00"/>
    <n v="0"/>
    <n v="1"/>
    <x v="3"/>
  </r>
  <r>
    <s v="TFU074"/>
    <n v="161"/>
    <x v="1"/>
    <s v="CAMBIO DE FLAUTA TRASERA Y CALIBRACION DE MOTOR"/>
    <x v="3"/>
    <d v="1899-12-30T14:10:00"/>
    <d v="1899-12-30T11:00:00"/>
    <d v="2021-04-28T00:00:00"/>
    <x v="26"/>
    <d v="2021-04-30T00:00:00"/>
    <d v="2021-04-30T00:00:00"/>
    <d v="1899-12-30T14:40:00"/>
    <d v="1899-12-30T15:00:00"/>
    <x v="64"/>
    <s v="JESUS MORA"/>
    <x v="1"/>
    <x v="8"/>
    <x v="2"/>
    <x v="1"/>
    <n v="2"/>
    <n v="1"/>
    <d v="1899-12-30T13:50:23"/>
    <d v="1899-12-31T01:49:31"/>
    <n v="1"/>
    <d v="1899-12-30T00:00:00"/>
    <d v="1899-12-31T01:49:31"/>
    <x v="1"/>
    <x v="6"/>
    <s v="4-17"/>
    <d v="1899-12-30T00:00:00"/>
    <n v="0"/>
    <n v="0"/>
    <x v="3"/>
  </r>
  <r>
    <s v="TFU074"/>
    <n v="161"/>
    <x v="1"/>
    <s v="ENGRASE"/>
    <x v="6"/>
    <d v="1899-12-30T14:10:00"/>
    <d v="1899-12-30T15:00:00"/>
    <d v="2021-04-28T00:00:00"/>
    <x v="26"/>
    <d v="2021-04-30T00:00:00"/>
    <d v="2021-04-30T00:00:00"/>
    <d v="1899-12-30T15:30:00"/>
    <d v="1899-12-30T15:50:00"/>
    <x v="123"/>
    <s v="JESUS MORA"/>
    <x v="1"/>
    <x v="8"/>
    <x v="2"/>
    <x v="1"/>
    <n v="2"/>
    <n v="1"/>
    <d v="1899-12-30T17:50:23"/>
    <d v="1899-12-31T05:49:31"/>
    <n v="1"/>
    <d v="1899-12-30T00:00:00"/>
    <d v="1899-12-31T05:49:31"/>
    <x v="1"/>
    <x v="6"/>
    <s v="4-17"/>
    <d v="1899-12-30T00:00:00"/>
    <n v="0"/>
    <n v="0"/>
    <x v="3"/>
  </r>
  <r>
    <s v="S26290"/>
    <n v="161"/>
    <x v="0"/>
    <s v="ABRIR HUECOS DEL BOLSILLO DE LA COMPUERTA"/>
    <x v="16"/>
    <d v="1899-12-30T15:30:00"/>
    <d v="1899-12-30T15:50:00"/>
    <d v="2021-04-30T00:00:00"/>
    <x v="26"/>
    <d v="2021-04-30T00:00:00"/>
    <d v="2021-04-30T00:00:00"/>
    <d v="1899-12-30T15:30:00"/>
    <d v="1899-12-30T15:50:00"/>
    <x v="7"/>
    <s v="JESUS MORA"/>
    <x v="1"/>
    <x v="8"/>
    <x v="2"/>
    <x v="1"/>
    <n v="0"/>
    <n v="1"/>
    <d v="1899-12-30T00:20:00"/>
    <d v="1899-12-30T00:20:00"/>
    <n v="1"/>
    <d v="1899-12-30T00:00:00"/>
    <d v="1899-12-30T00:20:00"/>
    <x v="1"/>
    <x v="6"/>
    <s v="4-17"/>
    <d v="1899-12-30T00:00:00"/>
    <n v="0"/>
    <n v="0"/>
    <x v="3"/>
  </r>
  <r>
    <s v="TFU075"/>
    <n v="162"/>
    <x v="0"/>
    <s v="INSPECCION DE 5TA RUEDA"/>
    <x v="5"/>
    <d v="1899-12-30T14:00:00"/>
    <d v="1899-12-30T15:30:00"/>
    <d v="2021-04-28T00:00:00"/>
    <x v="25"/>
    <d v="2021-04-28T00:00:00"/>
    <d v="2021-04-28T00:00:00"/>
    <d v="1899-12-30T14:00:00"/>
    <d v="1899-12-30T15:03:00"/>
    <x v="90"/>
    <s v="SERGIO MEJIA"/>
    <x v="1"/>
    <x v="29"/>
    <x v="7"/>
    <x v="1"/>
    <n v="0"/>
    <n v="1"/>
    <d v="1899-12-30T01:30:00"/>
    <d v="1899-12-30T01:30:00"/>
    <n v="1"/>
    <d v="1899-12-30T00:00:00"/>
    <d v="1899-12-30T01:30:00"/>
    <x v="1"/>
    <x v="6"/>
    <s v="4-17"/>
    <d v="1899-12-30T01:03:00"/>
    <n v="0"/>
    <n v="1"/>
    <x v="3"/>
  </r>
  <r>
    <s v="TDL765"/>
    <n v="163"/>
    <x v="1"/>
    <s v="INSPECCION DE 5TA RUEDA"/>
    <x v="5"/>
    <d v="1899-12-30T15:00:00"/>
    <d v="1899-12-30T11:40:00"/>
    <d v="2021-04-28T00:00:00"/>
    <x v="28"/>
    <d v="2021-04-28T00:00:00"/>
    <d v="2021-04-28T00:00:00"/>
    <d v="1899-12-30T15:55:00"/>
    <d v="1899-12-30T16:30:00"/>
    <x v="121"/>
    <s v="CARLOS RAMIREZ"/>
    <x v="1"/>
    <x v="62"/>
    <x v="11"/>
    <x v="1"/>
    <n v="7"/>
    <n v="1"/>
    <d v="1900-01-01T08:09:54"/>
    <d v="1900-01-02T23:37:07"/>
    <n v="1"/>
    <d v="1899-12-30T00:00:00"/>
    <d v="1900-01-02T23:37:07"/>
    <x v="4"/>
    <x v="7"/>
    <s v="5-18"/>
    <d v="1899-12-30T00:35:00"/>
    <n v="0"/>
    <n v="1"/>
    <x v="3"/>
  </r>
  <r>
    <s v="TDL765"/>
    <n v="163"/>
    <x v="1"/>
    <s v="CAMBIO DE AMORTIGUADORES TRASEROS, "/>
    <x v="17"/>
    <d v="1899-12-30T15:00:00"/>
    <d v="1899-12-30T11:40:00"/>
    <d v="2021-04-28T00:00:00"/>
    <x v="28"/>
    <d v="2021-04-29T00:00:00"/>
    <d v="2021-04-29T00:00:00"/>
    <d v="1899-12-30T09:45:00"/>
    <d v="1899-12-30T11:20:00"/>
    <x v="124"/>
    <s v="CARLOS RAMIREZ"/>
    <x v="1"/>
    <x v="82"/>
    <x v="11"/>
    <x v="1"/>
    <n v="7"/>
    <n v="1"/>
    <d v="1900-01-01T08:09:54"/>
    <d v="1900-01-02T23:37:07"/>
    <n v="1"/>
    <d v="1899-12-30T00:00:00"/>
    <d v="1900-01-02T23:37:07"/>
    <x v="4"/>
    <x v="7"/>
    <s v="5-18"/>
    <d v="1899-12-30T01:35:00"/>
    <n v="0"/>
    <n v="1"/>
    <x v="3"/>
  </r>
  <r>
    <s v="TDL765"/>
    <n v="163"/>
    <x v="1"/>
    <s v="CAMBIO DE SILLA LADO DE PASAJERO POR UNA REMANUFACTURADA, "/>
    <x v="1"/>
    <d v="1899-12-30T15:00:00"/>
    <d v="1899-12-30T11:40:00"/>
    <d v="2021-04-28T00:00:00"/>
    <x v="28"/>
    <d v="2021-04-29T00:00:00"/>
    <d v="2021-04-29T00:00:00"/>
    <d v="1899-12-30T10:45:00"/>
    <d v="1899-12-30T11:10:00"/>
    <x v="125"/>
    <s v="CARLOS RAMIREZ"/>
    <x v="1"/>
    <x v="83"/>
    <x v="11"/>
    <x v="1"/>
    <n v="7"/>
    <n v="1"/>
    <d v="1900-01-01T08:09:54"/>
    <d v="1900-01-02T23:37:07"/>
    <n v="1"/>
    <d v="1899-12-30T00:00:00"/>
    <d v="1900-01-02T23:37:07"/>
    <x v="4"/>
    <x v="7"/>
    <s v="5-18"/>
    <d v="1899-12-30T00:25:00"/>
    <n v="0"/>
    <n v="1"/>
    <x v="3"/>
  </r>
  <r>
    <s v="TDL765"/>
    <n v="163"/>
    <x v="1"/>
    <s v="CAMBIO DE RACORES EN VALVULAS DEL MAXIFRAX"/>
    <x v="1"/>
    <d v="1899-12-30T15:00:00"/>
    <d v="1899-12-30T11:40:00"/>
    <d v="2021-04-28T00:00:00"/>
    <x v="28"/>
    <d v="2021-04-29T00:00:00"/>
    <d v="2021-04-29T00:00:00"/>
    <d v="1899-12-30T09:30:00"/>
    <d v="1899-12-30T12:00:00"/>
    <x v="54"/>
    <s v="CARLOS RAMIREZ"/>
    <x v="1"/>
    <x v="31"/>
    <x v="11"/>
    <x v="1"/>
    <n v="7"/>
    <n v="1"/>
    <d v="1900-01-01T08:09:54"/>
    <d v="1900-01-02T23:37:07"/>
    <n v="1"/>
    <d v="1899-12-30T00:00:00"/>
    <d v="1900-01-02T23:37:07"/>
    <x v="4"/>
    <x v="7"/>
    <s v="5-18"/>
    <d v="1899-12-30T02:30:00"/>
    <n v="0"/>
    <n v="1"/>
    <x v="3"/>
  </r>
  <r>
    <s v="TDL765"/>
    <n v="163"/>
    <x v="1"/>
    <s v="PRUEBA DE RUTA SE SACO MUESTRA DE ACEITE Y HAY QUE BAJAR LA CAJA"/>
    <x v="3"/>
    <d v="1899-12-30T15:00:00"/>
    <d v="1899-12-30T11:40:00"/>
    <d v="2021-04-28T00:00:00"/>
    <x v="28"/>
    <d v="2021-04-29T00:00:00"/>
    <d v="2021-04-29T00:00:00"/>
    <d v="1899-12-30T14:00:00"/>
    <d v="1899-12-30T14:30:00"/>
    <x v="17"/>
    <s v="CARLOS RAMIREZ"/>
    <x v="1"/>
    <x v="9"/>
    <x v="1"/>
    <x v="1"/>
    <n v="7"/>
    <n v="1"/>
    <d v="1900-01-01T08:09:54"/>
    <d v="1900-01-02T23:37:07"/>
    <n v="1"/>
    <d v="1899-12-30T00:00:00"/>
    <d v="1900-01-02T23:37:07"/>
    <x v="4"/>
    <x v="7"/>
    <s v="5-18"/>
    <d v="1899-12-30T00:30:00"/>
    <n v="0"/>
    <n v="1"/>
    <x v="3"/>
  </r>
  <r>
    <s v="TDL765"/>
    <n v="163"/>
    <x v="1"/>
    <s v="DESMONTE DE CAPO PARA ENDEREZAR SOPORTE DE BISAGRA"/>
    <x v="1"/>
    <d v="1899-12-30T15:00:00"/>
    <d v="1899-12-30T11:40:00"/>
    <d v="2021-04-28T00:00:00"/>
    <x v="28"/>
    <d v="2021-04-30T00:00:00"/>
    <d v="2021-04-30T00:00:00"/>
    <d v="1899-12-30T10:55:00"/>
    <d v="1899-12-30T16:20:00"/>
    <x v="9"/>
    <s v="CARLOS RAMIREZ"/>
    <x v="1"/>
    <x v="7"/>
    <x v="0"/>
    <x v="1"/>
    <n v="7"/>
    <n v="1"/>
    <d v="1900-01-01T08:09:54"/>
    <d v="1900-01-02T23:37:07"/>
    <n v="1"/>
    <d v="1899-12-30T00:00:00"/>
    <d v="1900-01-02T23:37:07"/>
    <x v="4"/>
    <x v="7"/>
    <s v="5-18"/>
    <d v="1899-12-30T03:25:29"/>
    <n v="0"/>
    <n v="1"/>
    <x v="3"/>
  </r>
  <r>
    <s v="TDL765"/>
    <n v="163"/>
    <x v="1"/>
    <s v="DESMONTE DE CAJA Y DESARME"/>
    <x v="3"/>
    <d v="1899-12-30T15:00:00"/>
    <d v="1899-12-30T11:40:00"/>
    <d v="2021-04-28T00:00:00"/>
    <x v="28"/>
    <d v="2021-04-30T00:00:00"/>
    <d v="2021-04-30T00:00:00"/>
    <d v="1899-12-30T07:30:00"/>
    <d v="1899-12-30T17:30:00"/>
    <x v="23"/>
    <s v="CARLOS RAMIREZ"/>
    <x v="1"/>
    <x v="9"/>
    <x v="1"/>
    <x v="1"/>
    <n v="7"/>
    <n v="1"/>
    <d v="1900-01-01T08:09:54"/>
    <d v="1900-01-02T23:37:07"/>
    <n v="1"/>
    <d v="1899-12-30T00:00:00"/>
    <d v="1900-01-02T23:37:07"/>
    <x v="4"/>
    <x v="7"/>
    <s v="5-18"/>
    <d v="1899-12-30T08:00:29"/>
    <n v="0"/>
    <n v="1"/>
    <x v="3"/>
  </r>
  <r>
    <s v="TDL765"/>
    <n v="163"/>
    <x v="1"/>
    <s v="POLISHADA DE VEHICULO"/>
    <x v="1"/>
    <d v="1899-12-30T15:00:00"/>
    <d v="1899-12-30T11:40:00"/>
    <d v="2021-04-28T00:00:00"/>
    <x v="28"/>
    <d v="2021-05-04T00:00:00"/>
    <d v="2021-05-04T00:00:00"/>
    <d v="1899-12-30T08:40:00"/>
    <d v="1899-12-30T12:00:00"/>
    <x v="9"/>
    <s v="CARLOS RAMIREZ"/>
    <x v="1"/>
    <x v="7"/>
    <x v="0"/>
    <x v="1"/>
    <n v="7"/>
    <n v="1"/>
    <d v="1900-01-01T08:09:54"/>
    <d v="1900-01-02T23:37:07"/>
    <n v="1"/>
    <d v="1899-12-30T00:00:00"/>
    <d v="1900-01-02T23:37:07"/>
    <x v="4"/>
    <x v="7"/>
    <s v="5-18"/>
    <d v="1899-12-30T03:20:00"/>
    <n v="0"/>
    <n v="1"/>
    <x v="4"/>
  </r>
  <r>
    <s v="TDL765"/>
    <n v="163"/>
    <x v="1"/>
    <s v="ARMADO DE CAJA, LAVADO DE PIEZAS"/>
    <x v="3"/>
    <d v="1899-12-30T15:00:00"/>
    <d v="1899-12-30T11:40:00"/>
    <d v="2021-04-28T00:00:00"/>
    <x v="28"/>
    <d v="2021-05-04T00:00:00"/>
    <d v="2021-05-04T00:00:00"/>
    <d v="1899-12-30T07:30:00"/>
    <d v="1899-12-30T17:30:00"/>
    <x v="17"/>
    <s v="CARLOS RAMIREZ"/>
    <x v="1"/>
    <x v="9"/>
    <x v="1"/>
    <x v="1"/>
    <n v="7"/>
    <n v="1"/>
    <d v="1900-01-01T08:09:54"/>
    <d v="1900-01-02T23:37:07"/>
    <n v="1"/>
    <d v="1899-12-30T00:00:00"/>
    <d v="1900-01-02T23:37:07"/>
    <x v="4"/>
    <x v="7"/>
    <s v="5-18"/>
    <d v="1899-12-30T08:00:29"/>
    <n v="0"/>
    <n v="1"/>
    <x v="4"/>
  </r>
  <r>
    <s v="TDL765"/>
    <n v="163"/>
    <x v="1"/>
    <s v="MONTAJE DE CAJA"/>
    <x v="3"/>
    <d v="1899-12-30T15:00:00"/>
    <d v="1899-12-30T11:40:00"/>
    <d v="2021-04-28T00:00:00"/>
    <x v="28"/>
    <d v="2021-05-05T00:00:00"/>
    <d v="2021-05-05T00:00:00"/>
    <d v="1899-12-30T07:30:00"/>
    <d v="1899-12-30T09:00:00"/>
    <x v="17"/>
    <s v="CARLOS RAMIREZ"/>
    <x v="1"/>
    <x v="9"/>
    <x v="1"/>
    <x v="1"/>
    <n v="7"/>
    <n v="1"/>
    <d v="1900-01-01T08:09:54"/>
    <d v="1900-01-02T23:37:07"/>
    <n v="1"/>
    <d v="1899-12-30T00:00:00"/>
    <d v="1900-01-02T23:37:07"/>
    <x v="4"/>
    <x v="7"/>
    <s v="5-18"/>
    <d v="1899-12-30T01:30:00"/>
    <n v="0"/>
    <n v="1"/>
    <x v="4"/>
  </r>
  <r>
    <s v="TDL765"/>
    <n v="163"/>
    <x v="1"/>
    <s v="REVISION FUGAS DE AIRE EN EL CABEZOTE"/>
    <x v="1"/>
    <d v="1899-12-30T15:00:00"/>
    <d v="1899-12-30T11:40:00"/>
    <d v="2021-04-28T00:00:00"/>
    <x v="28"/>
    <d v="2021-05-05T00:00:00"/>
    <d v="2021-05-05T00:00:00"/>
    <d v="1899-12-30T09:50:00"/>
    <d v="1899-12-30T11:40:00"/>
    <x v="6"/>
    <s v="CARLOS RAMIREZ"/>
    <x v="1"/>
    <x v="6"/>
    <x v="0"/>
    <x v="1"/>
    <n v="7"/>
    <n v="1"/>
    <d v="1900-01-01T08:09:54"/>
    <d v="1900-01-02T23:37:07"/>
    <n v="1"/>
    <d v="1899-12-30T00:00:00"/>
    <d v="1900-01-02T23:37:07"/>
    <x v="4"/>
    <x v="7"/>
    <s v="5-18"/>
    <d v="1899-12-30T01:50:00"/>
    <n v="0"/>
    <n v="1"/>
    <x v="4"/>
  </r>
  <r>
    <s v="S26298"/>
    <n v="163"/>
    <x v="0"/>
    <s v="CORREGIR FUGAS DE AIRE, CAMBIO DE VALVULA CHILLONA"/>
    <x v="18"/>
    <d v="1899-12-30T15:00:00"/>
    <d v="1899-12-30T11:40:00"/>
    <d v="2021-04-28T00:00:00"/>
    <x v="28"/>
    <d v="2021-05-05T00:00:00"/>
    <d v="2021-05-05T00:00:00"/>
    <d v="1899-12-30T09:50:00"/>
    <d v="1899-12-30T11:40:00"/>
    <x v="6"/>
    <s v="CARLOS RAMIREZ"/>
    <x v="1"/>
    <x v="6"/>
    <x v="0"/>
    <x v="1"/>
    <n v="7"/>
    <n v="1"/>
    <m/>
    <m/>
    <n v="1"/>
    <d v="1899-12-30T00:00:00"/>
    <d v="1899-12-30T00:00:00"/>
    <x v="4"/>
    <x v="7"/>
    <s v="5-18"/>
    <d v="1899-12-30T01:50:00"/>
    <n v="0"/>
    <n v="1"/>
    <x v="4"/>
  </r>
  <r>
    <s v="TFR851"/>
    <n v="164"/>
    <x v="1"/>
    <s v="COMPLETAR NIVEL DE HIDRAULICO,"/>
    <x v="3"/>
    <d v="1899-12-30T14:00:00"/>
    <d v="1899-12-30T16:10:00"/>
    <d v="2021-04-28T00:00:00"/>
    <x v="25"/>
    <d v="2021-04-28T00:00:00"/>
    <d v="2021-04-28T00:00:00"/>
    <d v="1899-12-30T16:36:00"/>
    <d v="1899-12-30T16:45:00"/>
    <x v="126"/>
    <s v="JOHNY SORACA"/>
    <x v="0"/>
    <x v="29"/>
    <x v="0"/>
    <x v="5"/>
    <n v="0"/>
    <n v="1"/>
    <d v="1899-12-30T02:10:00"/>
    <d v="1899-12-30T02:10:00"/>
    <n v="1"/>
    <d v="1899-12-30T00:00:00"/>
    <d v="1899-12-30T02:10:00"/>
    <x v="1"/>
    <x v="6"/>
    <s v="4-17"/>
    <d v="1899-12-30T00:09:00"/>
    <n v="0"/>
    <n v="1"/>
    <x v="3"/>
  </r>
  <r>
    <s v="TFR851"/>
    <n v="164"/>
    <x v="0"/>
    <s v=" GRADUACION DE FRENOS"/>
    <x v="13"/>
    <d v="1899-12-30T14:00:00"/>
    <d v="1899-12-30T16:10:00"/>
    <d v="2021-04-28T00:00:00"/>
    <x v="25"/>
    <d v="2021-04-28T00:00:00"/>
    <d v="2021-04-28T00:00:00"/>
    <d v="1899-12-30T14:00:00"/>
    <d v="1899-12-30T16:10:00"/>
    <x v="127"/>
    <s v="JOHNY SORACA"/>
    <x v="0"/>
    <x v="29"/>
    <x v="0"/>
    <x v="5"/>
    <n v="0"/>
    <n v="1"/>
    <d v="1899-12-30T02:10:00"/>
    <d v="1899-12-30T02:10:00"/>
    <n v="1"/>
    <d v="1899-12-30T00:00:00"/>
    <d v="1899-12-30T02:10:00"/>
    <x v="1"/>
    <x v="6"/>
    <s v="4-17"/>
    <d v="1899-12-30T02:10:00"/>
    <n v="0"/>
    <n v="1"/>
    <x v="3"/>
  </r>
  <r>
    <s v="TFQ994"/>
    <n v="165"/>
    <x v="1"/>
    <s v="CAMBIO DE ACEITE Y FILTRACION DE MOTOR, CAMBIO DE FILTRO DE AGUA Y DE AIRE DE MOTOR, ENGRASE "/>
    <x v="3"/>
    <d v="1899-12-30T07:00:00"/>
    <d v="1899-12-30T17:00:00"/>
    <d v="2021-04-29T00:00:00"/>
    <x v="27"/>
    <d v="2021-04-29T00:00:00"/>
    <d v="2021-04-29T00:00:00"/>
    <d v="1899-12-30T08:55:00"/>
    <d v="1899-12-30T10:40:00"/>
    <x v="128"/>
    <s v="LUIS DIAZ"/>
    <x v="1"/>
    <x v="29"/>
    <x v="12"/>
    <x v="1"/>
    <n v="0"/>
    <n v="1"/>
    <d v="1899-12-30T08:00:29"/>
    <d v="1899-12-30T09:00:00"/>
    <n v="0"/>
    <d v="1899-12-30T04:00:00"/>
    <d v="1899-12-30T13:00:00"/>
    <x v="1"/>
    <x v="6"/>
    <s v="4-17"/>
    <d v="1899-12-30T01:45:00"/>
    <n v="0"/>
    <n v="1"/>
    <x v="3"/>
  </r>
  <r>
    <s v="TFQ994"/>
    <n v="165"/>
    <x v="1"/>
    <s v="INSPECCION DE QUINTA RUEDA"/>
    <x v="5"/>
    <d v="1899-12-30T07:00:00"/>
    <d v="1899-12-30T17:00:00"/>
    <d v="2021-04-29T00:00:00"/>
    <x v="27"/>
    <d v="2021-04-29T00:00:00"/>
    <d v="2021-04-29T00:00:00"/>
    <d v="1899-12-30T09:00:00"/>
    <d v="1899-12-30T09:40:00"/>
    <x v="121"/>
    <s v="LUIS DIAZ"/>
    <x v="1"/>
    <x v="29"/>
    <x v="12"/>
    <x v="1"/>
    <n v="0"/>
    <n v="1"/>
    <d v="1899-12-30T08:00:29"/>
    <d v="1899-12-30T09:00:00"/>
    <n v="0"/>
    <d v="1899-12-30T04:00:00"/>
    <d v="1899-12-30T13:00:00"/>
    <x v="1"/>
    <x v="6"/>
    <s v="4-17"/>
    <d v="1899-12-30T00:40:00"/>
    <n v="0"/>
    <n v="1"/>
    <x v="3"/>
  </r>
  <r>
    <s v="TFQ994"/>
    <n v="165"/>
    <x v="1"/>
    <s v="REVISION Y MANTENIMIENTO DE AIRE ACONDICIONADO"/>
    <x v="7"/>
    <d v="1899-12-30T07:00:00"/>
    <d v="1899-12-30T17:00:00"/>
    <d v="2021-04-29T00:00:00"/>
    <x v="27"/>
    <d v="2021-04-29T00:00:00"/>
    <d v="2021-04-29T00:00:00"/>
    <d v="1899-12-30T14:00:00"/>
    <d v="1899-12-30T17:00:00"/>
    <x v="91"/>
    <s v="LUIS DIAZ"/>
    <x v="1"/>
    <x v="3"/>
    <x v="12"/>
    <x v="1"/>
    <n v="0"/>
    <n v="1"/>
    <d v="1899-12-30T08:00:29"/>
    <d v="1899-12-30T09:00:00"/>
    <n v="0"/>
    <d v="1899-12-30T04:00:00"/>
    <d v="1899-12-30T13:00:00"/>
    <x v="1"/>
    <x v="6"/>
    <s v="4-17"/>
    <d v="1899-12-30T03:00:00"/>
    <n v="0"/>
    <n v="1"/>
    <x v="3"/>
  </r>
  <r>
    <s v="S26295"/>
    <n v="165"/>
    <x v="1"/>
    <s v="CAMBIO DE BANDAS POSICION 1,2,3,4, DESMONTE Y MONTA JE DE LLANTAS, GRADUACION DEL TRAILER"/>
    <x v="13"/>
    <d v="1899-12-30T07:00:00"/>
    <d v="1899-12-30T12:00:00"/>
    <d v="2021-04-29T00:00:00"/>
    <x v="27"/>
    <d v="2021-04-29T00:00:00"/>
    <d v="2021-04-29T00:00:00"/>
    <d v="1899-12-30T08:30:00"/>
    <d v="1899-12-30T10:30:00"/>
    <x v="60"/>
    <s v="LUIS DIAZ"/>
    <x v="1"/>
    <x v="29"/>
    <x v="12"/>
    <x v="1"/>
    <n v="0"/>
    <n v="1"/>
    <d v="1899-12-30T03:00:29"/>
    <d v="1899-12-30T04:00:00"/>
    <n v="1"/>
    <d v="1899-12-30T00:00:00"/>
    <d v="1899-12-30T04:00:00"/>
    <x v="1"/>
    <x v="6"/>
    <s v="4-17"/>
    <d v="1899-12-30T02:00:00"/>
    <n v="0"/>
    <n v="1"/>
    <x v="3"/>
  </r>
  <r>
    <s v="S26295"/>
    <n v="165"/>
    <x v="0"/>
    <s v="REVISION MANGUERAS DE AIRE"/>
    <x v="19"/>
    <d v="1899-12-30T07:00:00"/>
    <d v="1899-12-30T12:00:00"/>
    <d v="2021-04-29T00:00:00"/>
    <x v="27"/>
    <d v="2021-04-29T00:00:00"/>
    <d v="2021-04-29T00:00:00"/>
    <d v="1899-12-30T11:25:00"/>
    <d v="1899-12-30T12:00:00"/>
    <x v="6"/>
    <s v="LUIS DIAZ"/>
    <x v="1"/>
    <x v="8"/>
    <x v="2"/>
    <x v="6"/>
    <n v="0"/>
    <n v="1"/>
    <d v="1899-12-30T03:00:29"/>
    <d v="1899-12-30T04:00:00"/>
    <n v="1"/>
    <d v="1899-12-30T00:00:00"/>
    <d v="1899-12-30T04:00:00"/>
    <x v="1"/>
    <x v="6"/>
    <s v="4-17"/>
    <d v="1899-12-30T00:00:00"/>
    <n v="0"/>
    <n v="0"/>
    <x v="3"/>
  </r>
  <r>
    <s v="SJK640"/>
    <n v="166"/>
    <x v="1"/>
    <s v="REPARACION PARTE FRONTAL DEL VEHICULO POR GOLPE"/>
    <x v="1"/>
    <d v="1899-12-30T16:30:00"/>
    <d v="1899-12-30T12:00:00"/>
    <d v="2021-04-29T00:00:00"/>
    <x v="26"/>
    <d v="2021-04-29T00:00:00"/>
    <d v="2021-04-30T00:00:00"/>
    <d v="1899-12-30T16:30:00"/>
    <d v="1899-12-30T10:30:00"/>
    <x v="9"/>
    <s v="EDWIN AGUILAR"/>
    <x v="0"/>
    <x v="7"/>
    <x v="11"/>
    <x v="2"/>
    <n v="1"/>
    <n v="1"/>
    <d v="1899-12-30T02:00:58"/>
    <d v="1899-12-30T07:30:58"/>
    <n v="1"/>
    <d v="1899-12-30T00:00:00"/>
    <d v="1899-12-30T07:30:58"/>
    <x v="1"/>
    <x v="6"/>
    <s v="4-17"/>
    <d v="1899-12-30T00:30:58"/>
    <n v="1"/>
    <n v="1"/>
    <x v="3"/>
  </r>
  <r>
    <s v="SJK640"/>
    <n v="166"/>
    <x v="0"/>
    <s v="CONEXIÓN DE CABLES Y MONTAJE DE UNIDAD SELLADA"/>
    <x v="1"/>
    <d v="1899-12-30T16:30:00"/>
    <d v="1899-12-30T12:00:00"/>
    <d v="2021-04-29T00:00:00"/>
    <x v="26"/>
    <d v="2021-04-30T00:00:00"/>
    <d v="2021-04-30T00:00:00"/>
    <d v="1899-12-30T11:00:00"/>
    <d v="1899-12-30T12:00:00"/>
    <x v="12"/>
    <s v="EDWIN AGUILAR"/>
    <x v="0"/>
    <x v="4"/>
    <x v="0"/>
    <x v="2"/>
    <n v="1"/>
    <n v="1"/>
    <d v="1899-12-30T02:00:58"/>
    <d v="1899-12-30T07:30:58"/>
    <n v="1"/>
    <d v="1899-12-30T00:00:00"/>
    <d v="1899-12-30T07:30:58"/>
    <x v="1"/>
    <x v="6"/>
    <s v="4-17"/>
    <d v="1899-12-30T01:00:00"/>
    <n v="0"/>
    <n v="1"/>
    <x v="3"/>
  </r>
  <r>
    <s v="TFU057"/>
    <n v="167"/>
    <x v="1"/>
    <s v="INSPECCION DE 5TA RUEDA  "/>
    <x v="5"/>
    <d v="1899-12-30T08:30:00"/>
    <d v="1899-12-30T17:30:00"/>
    <d v="2021-04-29T00:00:00"/>
    <x v="26"/>
    <d v="2021-04-29T00:00:00"/>
    <d v="2021-04-29T00:00:00"/>
    <d v="1899-12-30T09:40:00"/>
    <d v="1899-12-30T10:30:00"/>
    <x v="129"/>
    <s v="YOLMER TRONCOSO"/>
    <x v="1"/>
    <x v="29"/>
    <x v="12"/>
    <x v="1"/>
    <n v="1"/>
    <n v="1"/>
    <d v="1899-12-30T19:30:00"/>
    <d v="1899-12-31T01:00:00"/>
    <n v="0"/>
    <d v="1899-12-30T03:30:00"/>
    <d v="1899-12-31T04:30:00"/>
    <x v="1"/>
    <x v="6"/>
    <s v="4-17"/>
    <d v="1899-12-30T00:50:00"/>
    <n v="0"/>
    <n v="1"/>
    <x v="3"/>
  </r>
  <r>
    <s v="TFU057"/>
    <n v="167"/>
    <x v="1"/>
    <s v=" CONSTRUCCION DE TORNAMEZA"/>
    <x v="5"/>
    <d v="1899-12-30T08:30:00"/>
    <d v="1899-12-30T17:30:00"/>
    <d v="2021-04-29T00:00:00"/>
    <x v="26"/>
    <d v="2021-04-29T00:00:00"/>
    <d v="2021-04-30T00:00:00"/>
    <d v="1899-12-30T11:00:00"/>
    <d v="1899-12-30T17:30:00"/>
    <x v="130"/>
    <s v="YOLMER TRONCOSO"/>
    <x v="0"/>
    <x v="5"/>
    <x v="0"/>
    <x v="1"/>
    <n v="1"/>
    <n v="1"/>
    <d v="1899-12-30T19:30:00"/>
    <d v="1899-12-31T01:00:00"/>
    <n v="0"/>
    <d v="1899-12-30T03:30:00"/>
    <d v="1899-12-31T04:30:00"/>
    <x v="1"/>
    <x v="6"/>
    <s v="4-17"/>
    <d v="1899-12-30T13:00:58"/>
    <n v="1"/>
    <n v="1"/>
    <x v="3"/>
  </r>
  <r>
    <s v="TFU057"/>
    <n v="167"/>
    <x v="1"/>
    <s v=" MONTURA DE SISTEMA FIJO DE 5TA RUEDA CAMBIO DE HOMBROS Y BUJES DE LOS HOMBROS DE LA 5TA RUEDA"/>
    <x v="5"/>
    <d v="1899-12-30T08:30:00"/>
    <d v="1899-12-30T17:30:00"/>
    <d v="2021-04-29T00:00:00"/>
    <x v="26"/>
    <d v="2021-04-30T00:00:00"/>
    <d v="2021-04-30T00:00:00"/>
    <d v="1899-12-30T08:00:00"/>
    <d v="1899-12-30T10:00:00"/>
    <x v="131"/>
    <s v="YOLMER TRONCOSO"/>
    <x v="0"/>
    <x v="15"/>
    <x v="0"/>
    <x v="1"/>
    <n v="1"/>
    <n v="1"/>
    <d v="1899-12-30T19:30:00"/>
    <d v="1899-12-31T01:00:00"/>
    <n v="0"/>
    <d v="1899-12-30T03:30:00"/>
    <d v="1899-12-31T04:30:00"/>
    <x v="1"/>
    <x v="6"/>
    <s v="4-17"/>
    <d v="1899-12-30T02:00:00"/>
    <n v="0"/>
    <n v="1"/>
    <x v="3"/>
  </r>
  <r>
    <s v="TFU057"/>
    <n v="167"/>
    <x v="1"/>
    <s v="CORRECCION DE ROSE DE MANGUERA COLOCAR ANILLO EN MANGUERA PARTIDA"/>
    <x v="3"/>
    <d v="1899-12-30T08:30:00"/>
    <d v="1899-12-30T17:30:00"/>
    <d v="2021-04-29T00:00:00"/>
    <x v="26"/>
    <d v="2021-04-30T00:00:00"/>
    <d v="2021-04-30T00:00:00"/>
    <d v="1899-12-30T09:54:00"/>
    <d v="1899-12-30T11:00:00"/>
    <x v="6"/>
    <s v="YOLMER TRONCOSO"/>
    <x v="0"/>
    <x v="6"/>
    <x v="1"/>
    <x v="1"/>
    <n v="1"/>
    <n v="1"/>
    <d v="1899-12-30T19:30:00"/>
    <d v="1899-12-31T01:00:00"/>
    <n v="0"/>
    <d v="1899-12-30T03:30:00"/>
    <d v="1899-12-31T04:30:00"/>
    <x v="1"/>
    <x v="6"/>
    <s v="4-17"/>
    <d v="1899-12-30T01:06:00"/>
    <n v="0"/>
    <n v="1"/>
    <x v="3"/>
  </r>
  <r>
    <s v="TFU057"/>
    <n v="167"/>
    <x v="1"/>
    <s v="MONTAJE DE TORNAMEZA"/>
    <x v="5"/>
    <d v="1899-12-30T08:30:00"/>
    <d v="1899-12-30T17:30:00"/>
    <d v="2021-04-29T00:00:00"/>
    <x v="26"/>
    <d v="2021-04-30T00:00:00"/>
    <d v="2021-04-30T00:00:00"/>
    <d v="1899-12-30T07:30:00"/>
    <d v="1899-12-30T10:14:00"/>
    <x v="132"/>
    <s v="YOLMER TRONCOSO"/>
    <x v="0"/>
    <x v="5"/>
    <x v="0"/>
    <x v="1"/>
    <n v="1"/>
    <n v="1"/>
    <d v="1899-12-30T19:30:00"/>
    <d v="1899-12-31T01:00:00"/>
    <n v="0"/>
    <d v="1899-12-30T03:30:00"/>
    <d v="1899-12-31T04:30:00"/>
    <x v="1"/>
    <x v="6"/>
    <s v="4-17"/>
    <d v="1899-12-30T02:44:00"/>
    <n v="0"/>
    <n v="1"/>
    <x v="3"/>
  </r>
  <r>
    <s v="TFU057"/>
    <n v="167"/>
    <x v="1"/>
    <s v="CAMBIO DE BOMBONA DE SUSPENSION DE CABINA"/>
    <x v="20"/>
    <d v="1899-12-30T08:30:00"/>
    <d v="1899-12-30T17:30:00"/>
    <d v="2021-04-29T00:00:00"/>
    <x v="26"/>
    <d v="2021-04-30T00:00:00"/>
    <d v="2021-04-30T00:00:00"/>
    <d v="1899-12-30T16:43:00"/>
    <d v="1899-12-30T17:30:00"/>
    <x v="6"/>
    <s v="YOLMER TRONCOSO"/>
    <x v="0"/>
    <x v="6"/>
    <x v="0"/>
    <x v="1"/>
    <n v="1"/>
    <n v="1"/>
    <d v="1899-12-30T19:30:00"/>
    <d v="1899-12-31T01:00:00"/>
    <n v="0"/>
    <d v="1899-12-30T03:30:00"/>
    <d v="1899-12-31T04:30:00"/>
    <x v="1"/>
    <x v="6"/>
    <s v="4-17"/>
    <d v="1899-12-30T00:47:00"/>
    <n v="0"/>
    <n v="1"/>
    <x v="3"/>
  </r>
  <r>
    <s v="TFU057"/>
    <n v="167"/>
    <x v="1"/>
    <s v="ESCANER DE VEHICULO"/>
    <x v="3"/>
    <d v="1899-12-30T08:30:00"/>
    <d v="1899-12-30T17:30:00"/>
    <d v="2021-04-29T00:00:00"/>
    <x v="26"/>
    <d v="2021-04-30T00:00:00"/>
    <d v="2021-04-30T00:00:00"/>
    <d v="1899-12-30T14:00:00"/>
    <d v="1899-12-30T16:00:00"/>
    <x v="133"/>
    <s v="YOLMER TRONCOSO"/>
    <x v="0"/>
    <x v="14"/>
    <x v="1"/>
    <x v="1"/>
    <n v="1"/>
    <n v="1"/>
    <d v="1899-12-30T19:30:00"/>
    <d v="1899-12-31T01:00:00"/>
    <n v="0"/>
    <d v="1899-12-30T03:30:00"/>
    <d v="1899-12-31T04:30:00"/>
    <x v="1"/>
    <x v="6"/>
    <s v="4-17"/>
    <d v="1899-12-30T02:00:00"/>
    <n v="0"/>
    <n v="1"/>
    <x v="3"/>
  </r>
  <r>
    <s v="TFU057"/>
    <n v="167"/>
    <x v="0"/>
    <s v="CAMBIO DE INYECTOR POSICION 2"/>
    <x v="3"/>
    <d v="1899-12-30T08:30:00"/>
    <d v="1899-12-30T17:30:00"/>
    <d v="2021-04-29T00:00:00"/>
    <x v="26"/>
    <d v="2021-04-30T00:00:00"/>
    <d v="2021-04-30T00:00:00"/>
    <d v="1899-12-30T16:30:00"/>
    <d v="1899-12-30T17:30:00"/>
    <x v="64"/>
    <s v="YOLMER TRONCOSO"/>
    <x v="0"/>
    <x v="14"/>
    <x v="1"/>
    <x v="1"/>
    <n v="1"/>
    <n v="1"/>
    <d v="1899-12-30T19:30:00"/>
    <d v="1899-12-31T01:00:00"/>
    <n v="0"/>
    <d v="1899-12-30T03:30:00"/>
    <d v="1899-12-31T04:30:00"/>
    <x v="1"/>
    <x v="6"/>
    <s v="4-17"/>
    <d v="1899-12-30T01:00:00"/>
    <n v="0"/>
    <n v="1"/>
    <x v="3"/>
  </r>
  <r>
    <s v="TFU063"/>
    <n v="168"/>
    <x v="1"/>
    <s v="COMPLETAR NIVEL DE HIDRAULICO EN LA BOTELLA DE LA DIRECCION EN PARQUEADERO DE ENTUNE "/>
    <x v="3"/>
    <d v="1899-12-30T08:00:00"/>
    <d v="1899-12-30T11:50:00"/>
    <d v="2021-04-29T00:00:00"/>
    <x v="28"/>
    <d v="2021-04-29T00:00:00"/>
    <d v="2021-04-29T00:00:00"/>
    <d v="1899-12-30T08:15:00"/>
    <d v="1899-12-30T09:15:00"/>
    <x v="134"/>
    <s v="CARLOS RUIZ"/>
    <x v="1"/>
    <x v="84"/>
    <x v="12"/>
    <x v="1"/>
    <n v="6"/>
    <n v="1"/>
    <d v="1900-01-01T06:50:00"/>
    <d v="1900-01-02T16:47:36"/>
    <n v="1"/>
    <d v="1899-12-30T00:00:00"/>
    <d v="1900-01-02T16:47:36"/>
    <x v="4"/>
    <x v="7"/>
    <s v="5-18"/>
    <d v="1899-12-30T01:00:00"/>
    <n v="0"/>
    <n v="1"/>
    <x v="3"/>
  </r>
  <r>
    <s v="TFU063"/>
    <n v="168"/>
    <x v="1"/>
    <s v="CAMBIO DE COJIN DE LA SILLA DEL CONDUCTOR, "/>
    <x v="1"/>
    <d v="1899-12-30T08:00:00"/>
    <d v="1899-12-30T11:50:00"/>
    <d v="2021-04-29T00:00:00"/>
    <x v="28"/>
    <d v="2021-04-29T00:00:00"/>
    <d v="2021-04-29T00:00:00"/>
    <d v="1899-12-30T15:40:00"/>
    <d v="1899-12-30T16:00:00"/>
    <x v="105"/>
    <s v="CARLOS RUIZ"/>
    <x v="1"/>
    <x v="81"/>
    <x v="12"/>
    <x v="1"/>
    <n v="6"/>
    <n v="1"/>
    <d v="1900-01-01T06:50:00"/>
    <d v="1900-01-02T16:47:36"/>
    <n v="1"/>
    <d v="1899-12-30T00:00:00"/>
    <d v="1900-01-02T16:47:36"/>
    <x v="4"/>
    <x v="7"/>
    <s v="5-18"/>
    <d v="1899-12-30T00:20:00"/>
    <n v="0"/>
    <n v="1"/>
    <x v="3"/>
  </r>
  <r>
    <s v="TFU063"/>
    <n v="168"/>
    <x v="1"/>
    <s v="INSPECCION DE 5TA RUEDA "/>
    <x v="5"/>
    <d v="1899-12-30T08:00:00"/>
    <d v="1899-12-30T11:50:00"/>
    <d v="2021-04-29T00:00:00"/>
    <x v="28"/>
    <d v="2021-04-29T00:00:00"/>
    <d v="2021-04-29T00:00:00"/>
    <d v="1899-12-30T16:00:00"/>
    <d v="1899-12-30T16:20:00"/>
    <x v="135"/>
    <s v="CARLOS RUIZ"/>
    <x v="0"/>
    <x v="85"/>
    <x v="12"/>
    <x v="1"/>
    <n v="6"/>
    <n v="1"/>
    <d v="1900-01-01T06:50:00"/>
    <d v="1900-01-02T16:47:36"/>
    <n v="1"/>
    <d v="1899-12-30T00:00:00"/>
    <d v="1900-01-02T16:47:36"/>
    <x v="4"/>
    <x v="7"/>
    <s v="5-18"/>
    <d v="1899-12-30T00:20:00"/>
    <n v="0"/>
    <n v="1"/>
    <x v="3"/>
  </r>
  <r>
    <s v="TFU063"/>
    <n v="168"/>
    <x v="1"/>
    <s v=" MTTO DE AIRE ACONDICIONADO"/>
    <x v="7"/>
    <d v="1899-12-30T08:00:00"/>
    <d v="1899-12-30T11:50:00"/>
    <d v="2021-04-29T00:00:00"/>
    <x v="28"/>
    <d v="2021-04-29T00:00:00"/>
    <d v="2021-04-29T00:00:00"/>
    <d v="1899-12-30T16:40:00"/>
    <d v="1899-12-30T17:00:00"/>
    <x v="136"/>
    <s v="CARLOS RUIZ"/>
    <x v="1"/>
    <x v="51"/>
    <x v="12"/>
    <x v="1"/>
    <n v="6"/>
    <n v="1"/>
    <d v="1900-01-01T06:50:00"/>
    <d v="1900-01-02T16:47:36"/>
    <n v="1"/>
    <d v="1899-12-30T00:00:00"/>
    <d v="1900-01-02T16:47:36"/>
    <x v="4"/>
    <x v="7"/>
    <s v="5-18"/>
    <d v="1899-12-30T00:20:00"/>
    <n v="0"/>
    <n v="1"/>
    <x v="3"/>
  </r>
  <r>
    <s v="TFU063"/>
    <n v="168"/>
    <x v="1"/>
    <s v="CAMBIO DE SOPORTES DE MOTOR DELANTERO, DESMONTE DE MUELLES PARA CAMBIO DE BUJES DE MUELLES DELANTEROS"/>
    <x v="21"/>
    <d v="1899-12-30T08:00:00"/>
    <d v="1899-12-30T11:50:00"/>
    <d v="2021-04-29T00:00:00"/>
    <x v="28"/>
    <d v="2021-05-03T00:00:00"/>
    <d v="2021-05-03T00:00:00"/>
    <d v="1899-12-30T07:30:00"/>
    <d v="1899-12-30T17:30:00"/>
    <x v="25"/>
    <s v="CARLOS RUIZ"/>
    <x v="1"/>
    <x v="15"/>
    <x v="0"/>
    <x v="1"/>
    <n v="6"/>
    <n v="1"/>
    <d v="1900-01-01T06:50:00"/>
    <d v="1900-01-02T16:47:36"/>
    <n v="1"/>
    <d v="1899-12-30T00:00:00"/>
    <d v="1900-01-02T16:47:36"/>
    <x v="4"/>
    <x v="7"/>
    <s v="5-18"/>
    <d v="1899-12-30T08:00:29"/>
    <n v="0"/>
    <n v="1"/>
    <x v="4"/>
  </r>
  <r>
    <s v="TFU063"/>
    <n v="168"/>
    <x v="1"/>
    <s v="LIMPIEZA DE LA BOTELLA DE DIRECCION POR REPARACION POR FUGAS"/>
    <x v="3"/>
    <d v="1899-12-30T08:00:00"/>
    <d v="1899-12-30T11:50:00"/>
    <d v="2021-04-29T00:00:00"/>
    <x v="28"/>
    <d v="2021-05-03T00:00:00"/>
    <d v="2021-05-03T00:00:00"/>
    <d v="1899-12-30T14:00:00"/>
    <d v="1899-12-30T17:30:00"/>
    <x v="1"/>
    <s v="CARLOS RUIZ"/>
    <x v="0"/>
    <x v="14"/>
    <x v="1"/>
    <x v="1"/>
    <n v="6"/>
    <n v="1"/>
    <d v="1900-01-01T06:50:00"/>
    <d v="1900-01-02T16:47:36"/>
    <n v="1"/>
    <d v="1899-12-30T00:00:00"/>
    <d v="1900-01-02T16:47:36"/>
    <x v="4"/>
    <x v="7"/>
    <s v="5-18"/>
    <d v="1899-12-30T03:30:00"/>
    <n v="0"/>
    <n v="1"/>
    <x v="4"/>
  </r>
  <r>
    <s v="TFU063"/>
    <n v="168"/>
    <x v="1"/>
    <s v="EMPASTE DE BANDAS PARA CAMBIO"/>
    <x v="22"/>
    <d v="1899-12-30T08:00:00"/>
    <d v="1899-12-30T11:50:00"/>
    <d v="2021-04-29T00:00:00"/>
    <x v="28"/>
    <d v="2021-05-04T00:00:00"/>
    <d v="2021-05-04T00:00:00"/>
    <d v="1899-12-30T07:30:00"/>
    <d v="1899-12-30T08:30:00"/>
    <x v="23"/>
    <s v="CARLOS RUIZ"/>
    <x v="1"/>
    <x v="15"/>
    <x v="1"/>
    <x v="1"/>
    <n v="6"/>
    <n v="1"/>
    <d v="1900-01-01T06:50:00"/>
    <d v="1900-01-02T16:47:36"/>
    <n v="1"/>
    <d v="1899-12-30T00:00:00"/>
    <d v="1900-01-02T16:47:36"/>
    <x v="4"/>
    <x v="7"/>
    <s v="5-18"/>
    <d v="1899-12-30T01:00:00"/>
    <n v="0"/>
    <n v="1"/>
    <x v="4"/>
  </r>
  <r>
    <s v="TFU063"/>
    <n v="168"/>
    <x v="1"/>
    <s v="CAMBIO DE BUJE DE MUELLE DELANTERO, AJUSTE DE TORNILLO DE MUELLE, CAMBIO DE CUATRO RACHES"/>
    <x v="21"/>
    <d v="1899-12-30T08:00:00"/>
    <d v="1899-12-30T11:50:00"/>
    <d v="2021-04-29T00:00:00"/>
    <x v="28"/>
    <d v="2021-05-04T00:00:00"/>
    <d v="2021-05-04T00:00:00"/>
    <d v="1899-12-30T07:30:00"/>
    <d v="1899-12-30T12:00:00"/>
    <x v="25"/>
    <s v="CARLOS RUIZ"/>
    <x v="0"/>
    <x v="86"/>
    <x v="0"/>
    <x v="1"/>
    <n v="6"/>
    <n v="1"/>
    <d v="1900-01-01T06:50:00"/>
    <d v="1900-01-02T16:47:36"/>
    <n v="1"/>
    <d v="1899-12-30T00:00:00"/>
    <d v="1900-01-02T16:47:36"/>
    <x v="4"/>
    <x v="7"/>
    <s v="5-18"/>
    <d v="1899-12-30T04:30:00"/>
    <n v="0"/>
    <n v="1"/>
    <x v="4"/>
  </r>
  <r>
    <s v="TFU063"/>
    <n v="168"/>
    <x v="1"/>
    <s v="MONTAJE DE BOTELLA DE DIRECCION"/>
    <x v="3"/>
    <d v="1899-12-30T08:00:00"/>
    <d v="1899-12-30T11:50:00"/>
    <d v="2021-04-29T00:00:00"/>
    <x v="28"/>
    <d v="2021-05-04T00:00:00"/>
    <d v="2021-05-04T00:00:00"/>
    <d v="1899-12-30T11:00:00"/>
    <d v="1899-12-30T14:00:00"/>
    <x v="1"/>
    <s v="CARLOS RUIZ"/>
    <x v="0"/>
    <x v="14"/>
    <x v="1"/>
    <x v="1"/>
    <n v="6"/>
    <n v="1"/>
    <d v="1900-01-01T06:50:00"/>
    <d v="1900-01-02T16:47:36"/>
    <n v="1"/>
    <d v="1899-12-30T00:00:00"/>
    <d v="1900-01-02T16:47:36"/>
    <x v="4"/>
    <x v="7"/>
    <s v="5-18"/>
    <d v="1899-12-30T03:00:00"/>
    <n v="0"/>
    <n v="1"/>
    <x v="4"/>
  </r>
  <r>
    <s v="TFU063"/>
    <n v="168"/>
    <x v="1"/>
    <s v="MONTAJE DE FUN CLUTCH  Y REVISION DE FUGAS DE AIRE"/>
    <x v="23"/>
    <d v="1899-12-30T08:00:00"/>
    <d v="1899-12-30T11:50:00"/>
    <d v="2021-04-29T00:00:00"/>
    <x v="28"/>
    <d v="2021-05-04T00:00:00"/>
    <d v="2021-05-04T00:00:00"/>
    <d v="1899-12-30T16:30:00"/>
    <d v="1899-12-30T17:40:00"/>
    <x v="6"/>
    <s v="CARLOS RUIZ"/>
    <x v="0"/>
    <x v="6"/>
    <x v="1"/>
    <x v="1"/>
    <n v="6"/>
    <n v="1"/>
    <d v="1900-01-01T06:50:00"/>
    <d v="1900-01-02T16:47:36"/>
    <n v="1"/>
    <d v="1899-12-30T00:00:00"/>
    <d v="1900-01-02T16:47:36"/>
    <x v="4"/>
    <x v="7"/>
    <s v="5-18"/>
    <d v="1899-12-30T01:10:00"/>
    <n v="0"/>
    <n v="1"/>
    <x v="4"/>
  </r>
  <r>
    <s v="TFU063"/>
    <n v="168"/>
    <x v="0"/>
    <s v="DESMONTE DE CAPO PARA CAMBIO DE BUJES Y ARREGLO DE FIBRA"/>
    <x v="1"/>
    <d v="1899-12-30T08:00:00"/>
    <d v="1899-12-30T11:50:00"/>
    <d v="2021-04-29T00:00:00"/>
    <x v="28"/>
    <d v="2021-05-05T00:00:00"/>
    <d v="2021-05-05T00:00:00"/>
    <d v="1899-12-30T07:30:00"/>
    <d v="1899-12-30T10:10:00"/>
    <x v="9"/>
    <s v="CARLOS RUIZ"/>
    <x v="0"/>
    <x v="7"/>
    <x v="0"/>
    <x v="1"/>
    <n v="6"/>
    <n v="1"/>
    <d v="1900-01-01T06:50:00"/>
    <d v="1900-01-02T16:47:36"/>
    <n v="1"/>
    <d v="1899-12-30T00:00:00"/>
    <d v="1900-01-02T16:47:36"/>
    <x v="4"/>
    <x v="7"/>
    <s v="5-18"/>
    <d v="1899-12-30T02:40:00"/>
    <n v="0"/>
    <n v="1"/>
    <x v="4"/>
  </r>
  <r>
    <s v="SJK638"/>
    <n v="169"/>
    <x v="1"/>
    <s v="DESVARE DE VEHICULO EN CORDOBITA"/>
    <x v="24"/>
    <d v="1899-12-30T10:45:00"/>
    <d v="1899-12-30T17:30:00"/>
    <d v="2021-04-29T00:00:00"/>
    <x v="27"/>
    <d v="2021-04-30T00:00:00"/>
    <d v="2021-04-29T00:00:00"/>
    <d v="1899-12-30T10:45:00"/>
    <d v="1899-12-30T13:20:00"/>
    <x v="137"/>
    <s v="YONATH CANTILLO"/>
    <x v="0"/>
    <x v="87"/>
    <x v="1"/>
    <x v="2"/>
    <n v="0"/>
    <n v="1"/>
    <d v="1899-12-30T04:45:29"/>
    <d v="1899-12-30T05:45:00"/>
    <n v="0"/>
    <d v="1899-12-30T03:30:00"/>
    <d v="1899-12-30T09:15:00"/>
    <x v="1"/>
    <x v="6"/>
    <s v="4-17"/>
    <d v="1899-12-30T13:05:00"/>
    <n v="-1"/>
    <n v="1"/>
    <x v="3"/>
  </r>
  <r>
    <s v="SJK638"/>
    <n v="169"/>
    <x v="0"/>
    <s v="CORRECCION DE FALLA  EN EL TANQUE DEL COMBUSTIBLE"/>
    <x v="24"/>
    <d v="1899-12-30T10:45:00"/>
    <d v="1899-12-30T17:30:00"/>
    <d v="2021-04-29T00:00:00"/>
    <x v="27"/>
    <d v="2021-04-29T00:00:00"/>
    <d v="2021-04-29T00:00:00"/>
    <d v="1899-12-30T14:00:00"/>
    <d v="1899-12-30T17:30:00"/>
    <x v="64"/>
    <s v="YONATH CANTILLO"/>
    <x v="0"/>
    <x v="14"/>
    <x v="1"/>
    <x v="2"/>
    <n v="0"/>
    <n v="1"/>
    <d v="1899-12-30T04:45:29"/>
    <d v="1899-12-30T05:45:00"/>
    <n v="0"/>
    <d v="1899-12-30T03:30:00"/>
    <d v="1899-12-30T09:15:00"/>
    <x v="1"/>
    <x v="6"/>
    <s v="4-17"/>
    <d v="1899-12-30T03:30:00"/>
    <n v="0"/>
    <n v="1"/>
    <x v="3"/>
  </r>
  <r>
    <s v="TFU055"/>
    <n v="170"/>
    <x v="1"/>
    <s v="INSPECCION DE 5TA RUEDA 8 (CAMBIO DE KIT DE CIERRE)"/>
    <x v="5"/>
    <d v="1899-12-30T11:15:00"/>
    <d v="1899-12-30T17:00:00"/>
    <d v="2021-04-29T00:00:00"/>
    <x v="26"/>
    <d v="2021-04-29T00:00:00"/>
    <d v="2021-04-29T00:00:00"/>
    <d v="1899-12-30T14:40:00"/>
    <d v="1899-12-30T17:00:00"/>
    <x v="138"/>
    <s v="FABIO MOZO"/>
    <x v="1"/>
    <x v="29"/>
    <x v="11"/>
    <x v="1"/>
    <n v="1"/>
    <n v="1"/>
    <d v="1899-12-30T12:15:58"/>
    <d v="1899-12-30T17:45:58"/>
    <n v="0"/>
    <d v="1899-12-30T04:00:00"/>
    <d v="1899-12-30T21:45:58"/>
    <x v="1"/>
    <x v="6"/>
    <s v="4-17"/>
    <d v="1899-12-30T02:20:00"/>
    <n v="0"/>
    <n v="1"/>
    <x v="3"/>
  </r>
  <r>
    <s v="TFU055"/>
    <n v="170"/>
    <x v="1"/>
    <s v="REESTRUCTURACION DE FLAUTAS NEUMATICAS"/>
    <x v="1"/>
    <d v="1899-12-30T11:15:00"/>
    <d v="1899-12-30T17:00:00"/>
    <d v="2021-04-29T00:00:00"/>
    <x v="26"/>
    <d v="2021-04-30T00:00:00"/>
    <d v="2021-04-30T00:00:00"/>
    <d v="1899-12-30T07:30:00"/>
    <d v="1899-12-30T09:35:00"/>
    <x v="54"/>
    <s v="FABIO MOZO"/>
    <x v="1"/>
    <x v="6"/>
    <x v="1"/>
    <x v="1"/>
    <n v="1"/>
    <n v="1"/>
    <d v="1899-12-30T12:15:58"/>
    <d v="1899-12-30T17:45:58"/>
    <n v="0"/>
    <d v="1899-12-30T04:00:00"/>
    <d v="1899-12-30T21:45:58"/>
    <x v="1"/>
    <x v="6"/>
    <s v="4-17"/>
    <d v="1899-12-30T02:05:00"/>
    <n v="0"/>
    <n v="1"/>
    <x v="3"/>
  </r>
  <r>
    <s v="TFU055"/>
    <n v="170"/>
    <x v="1"/>
    <s v="CAMBIO DE CONOS Y TUERCAS DE EJE LATERAL 9 Y 10"/>
    <x v="13"/>
    <d v="1899-12-30T11:15:00"/>
    <d v="1899-12-30T17:00:00"/>
    <d v="2021-04-29T00:00:00"/>
    <x v="26"/>
    <d v="2021-04-30T00:00:00"/>
    <d v="2021-04-30T00:00:00"/>
    <d v="1899-12-30T16:00:00"/>
    <d v="1899-12-30T16:30:00"/>
    <x v="0"/>
    <s v="FABIO MOZO"/>
    <x v="0"/>
    <x v="15"/>
    <x v="0"/>
    <x v="1"/>
    <n v="1"/>
    <n v="1"/>
    <d v="1899-12-30T12:15:58"/>
    <d v="1899-12-30T17:45:58"/>
    <n v="0"/>
    <d v="1899-12-30T04:00:00"/>
    <d v="1899-12-30T21:45:58"/>
    <x v="1"/>
    <x v="6"/>
    <s v="4-17"/>
    <d v="1899-12-30T00:30:00"/>
    <n v="0"/>
    <n v="1"/>
    <x v="3"/>
  </r>
  <r>
    <s v="TFU055"/>
    <n v="170"/>
    <x v="1"/>
    <s v="ESCANER DE VEHICULO"/>
    <x v="3"/>
    <d v="1899-12-30T11:15:00"/>
    <d v="1899-12-30T17:00:00"/>
    <d v="2021-04-29T00:00:00"/>
    <x v="26"/>
    <d v="2021-04-30T00:00:00"/>
    <d v="2021-04-30T00:00:00"/>
    <d v="1899-12-30T16:00:00"/>
    <d v="1899-12-30T17:00:00"/>
    <x v="133"/>
    <s v="FABIO MOZO"/>
    <x v="0"/>
    <x v="14"/>
    <x v="1"/>
    <x v="1"/>
    <n v="1"/>
    <n v="1"/>
    <d v="1899-12-30T12:15:58"/>
    <d v="1899-12-30T17:45:58"/>
    <n v="0"/>
    <d v="1899-12-30T04:00:00"/>
    <d v="1899-12-30T21:45:58"/>
    <x v="1"/>
    <x v="6"/>
    <s v="4-17"/>
    <d v="1899-12-30T01:00:00"/>
    <n v="0"/>
    <n v="1"/>
    <x v="3"/>
  </r>
  <r>
    <s v="TFU055"/>
    <n v="170"/>
    <x v="1"/>
    <s v=" CAMBIO DE ACEITE Y FILTRACION Y ENGRASE"/>
    <x v="3"/>
    <d v="1899-12-30T11:15:00"/>
    <d v="1899-12-30T17:00:00"/>
    <d v="2021-04-29T00:00:00"/>
    <x v="26"/>
    <d v="2021-04-29T00:00:00"/>
    <d v="2021-04-29T00:00:00"/>
    <d v="1899-12-30T15:10:00"/>
    <d v="1899-12-30T17:20:00"/>
    <x v="54"/>
    <s v="FABIO MOZO"/>
    <x v="1"/>
    <x v="29"/>
    <x v="11"/>
    <x v="1"/>
    <n v="1"/>
    <n v="1"/>
    <d v="1899-12-30T12:15:58"/>
    <d v="1899-12-30T17:45:58"/>
    <n v="0"/>
    <d v="1899-12-30T04:00:00"/>
    <d v="1899-12-30T21:45:58"/>
    <x v="1"/>
    <x v="6"/>
    <s v="4-17"/>
    <d v="1899-12-30T02:10:00"/>
    <n v="0"/>
    <n v="1"/>
    <x v="3"/>
  </r>
  <r>
    <s v="S26306"/>
    <n v="170"/>
    <x v="0"/>
    <s v="CAMBIO DE LUCES TRASERAS"/>
    <x v="25"/>
    <d v="1899-12-30T11:15:00"/>
    <d v="1899-12-30T17:00:00"/>
    <d v="2021-04-29T00:00:00"/>
    <x v="26"/>
    <d v="2021-04-29T00:00:00"/>
    <d v="2021-04-29T00:00:00"/>
    <d v="1899-12-30T14:00:00"/>
    <d v="1899-12-30T14:30:00"/>
    <x v="12"/>
    <s v="FABIO MOZO"/>
    <x v="0"/>
    <x v="4"/>
    <x v="0"/>
    <x v="1"/>
    <n v="1"/>
    <n v="1"/>
    <d v="1899-12-30T12:15:58"/>
    <d v="1899-12-30T17:45:58"/>
    <n v="0"/>
    <d v="1899-12-30T04:00:00"/>
    <d v="1899-12-30T21:45:58"/>
    <x v="1"/>
    <x v="6"/>
    <s v="4-17"/>
    <d v="1899-12-30T00:30:00"/>
    <n v="0"/>
    <n v="1"/>
    <x v="3"/>
  </r>
  <r>
    <s v="TFU062"/>
    <n v="171"/>
    <x v="1"/>
    <s v="INSPECCION DE QUINTA RUEDA"/>
    <x v="5"/>
    <d v="1899-12-30T11:20:00"/>
    <d v="1899-12-30T17:04:00"/>
    <d v="2021-04-29T00:00:00"/>
    <x v="26"/>
    <d v="2021-04-29T00:00:00"/>
    <d v="2021-04-29T00:00:00"/>
    <d v="1899-12-30T17:15:00"/>
    <d v="1899-12-30T18:00:00"/>
    <x v="90"/>
    <s v="EDWIN JIMENEZ"/>
    <x v="1"/>
    <x v="62"/>
    <x v="0"/>
    <x v="1"/>
    <n v="1"/>
    <n v="1"/>
    <d v="1899-12-30T12:14:58"/>
    <d v="1899-12-30T17:44:58"/>
    <n v="0"/>
    <d v="1899-12-30T03:56:00"/>
    <d v="1899-12-30T21:40:58"/>
    <x v="1"/>
    <x v="6"/>
    <s v="4-17"/>
    <d v="1899-12-30T00:45:00"/>
    <n v="0"/>
    <n v="1"/>
    <x v="3"/>
  </r>
  <r>
    <s v="TFU062"/>
    <n v="171"/>
    <x v="1"/>
    <s v="CAMBIO DE DOS JUEGOS DE BANDAS DESMONTE DE DOS BOSINES PARA CAMBIO DE RETENEDOR, EMPAQUE EJE 8 HUECOS Y CAMBIO DE 2 LEVAS ULTIMO TROQUE"/>
    <x v="13"/>
    <d v="1899-12-30T11:20:00"/>
    <d v="1899-12-30T17:04:00"/>
    <d v="2021-04-29T00:00:00"/>
    <x v="26"/>
    <d v="2021-04-29T00:00:00"/>
    <d v="2021-04-29T00:00:00"/>
    <d v="1899-12-30T08:00:00"/>
    <d v="1899-12-30T10:00:00"/>
    <x v="139"/>
    <s v="EDWIN JIMENEZ"/>
    <x v="1"/>
    <x v="15"/>
    <x v="1"/>
    <x v="1"/>
    <n v="1"/>
    <n v="1"/>
    <d v="1899-12-30T12:14:58"/>
    <d v="1899-12-30T17:44:58"/>
    <n v="0"/>
    <d v="1899-12-30T03:56:00"/>
    <d v="1899-12-30T21:40:58"/>
    <x v="1"/>
    <x v="6"/>
    <s v="4-17"/>
    <d v="1899-12-30T02:00:00"/>
    <n v="0"/>
    <n v="1"/>
    <x v="3"/>
  </r>
  <r>
    <s v="TFU062"/>
    <n v="171"/>
    <x v="1"/>
    <s v="REPARACION DE FISURA EN QUINTA RUEDA, CAMBIO DE CONOS"/>
    <x v="5"/>
    <d v="1899-12-30T11:20:00"/>
    <d v="1899-12-30T17:04:00"/>
    <d v="2021-04-29T00:00:00"/>
    <x v="26"/>
    <d v="2021-04-29T00:00:00"/>
    <d v="2021-04-29T00:00:00"/>
    <d v="1899-12-30T16:00:00"/>
    <d v="1899-12-30T18:00:00"/>
    <x v="7"/>
    <s v="EDWIN JIMENEZ"/>
    <x v="0"/>
    <x v="5"/>
    <x v="0"/>
    <x v="1"/>
    <n v="1"/>
    <n v="1"/>
    <d v="1899-12-30T12:14:58"/>
    <d v="1899-12-30T17:44:58"/>
    <n v="0"/>
    <d v="1899-12-30T03:56:00"/>
    <d v="1899-12-30T21:40:58"/>
    <x v="1"/>
    <x v="6"/>
    <s v="4-17"/>
    <d v="1899-12-30T02:00:00"/>
    <n v="0"/>
    <n v="1"/>
    <x v="3"/>
  </r>
  <r>
    <s v="TFU062"/>
    <n v="171"/>
    <x v="1"/>
    <s v="MONTAJE DE BANDAS, MONTAJE DE LLANTAS Y GRADUCION DE FRENOS"/>
    <x v="13"/>
    <d v="1899-12-30T11:20:00"/>
    <d v="1899-12-30T17:04:00"/>
    <d v="2021-04-29T00:00:00"/>
    <x v="26"/>
    <d v="2021-04-30T00:00:00"/>
    <d v="2021-04-30T00:00:00"/>
    <d v="1899-12-30T14:00:00"/>
    <d v="1899-12-30T15:10:00"/>
    <x v="37"/>
    <s v="EDWIN JIMENEZ"/>
    <x v="1"/>
    <x v="15"/>
    <x v="0"/>
    <x v="1"/>
    <n v="1"/>
    <n v="1"/>
    <d v="1899-12-30T12:14:58"/>
    <d v="1899-12-30T17:44:58"/>
    <n v="0"/>
    <d v="1899-12-30T03:56:00"/>
    <d v="1899-12-30T21:40:58"/>
    <x v="1"/>
    <x v="6"/>
    <s v="4-17"/>
    <d v="1899-12-30T01:10:00"/>
    <n v="0"/>
    <n v="1"/>
    <x v="3"/>
  </r>
  <r>
    <s v="TFU062"/>
    <n v="171"/>
    <x v="1"/>
    <s v="REVISION DE ELEVAVIDRIOS Y LUZ DE REVERSA"/>
    <x v="1"/>
    <d v="1899-12-30T11:20:00"/>
    <d v="1899-12-30T17:04:00"/>
    <d v="2021-04-29T00:00:00"/>
    <x v="26"/>
    <d v="2021-04-30T00:00:00"/>
    <d v="2021-04-30T00:00:00"/>
    <d v="1899-12-30T16:55:00"/>
    <d v="1899-12-30T19:30:00"/>
    <x v="12"/>
    <s v="EDWIN JIMENEZ"/>
    <x v="0"/>
    <x v="4"/>
    <x v="1"/>
    <x v="1"/>
    <n v="1"/>
    <n v="1"/>
    <d v="1899-12-30T12:14:58"/>
    <d v="1899-12-30T17:44:58"/>
    <n v="0"/>
    <d v="1899-12-30T03:56:00"/>
    <d v="1899-12-30T21:40:58"/>
    <x v="1"/>
    <x v="6"/>
    <s v="4-17"/>
    <d v="1899-12-30T02:35:00"/>
    <n v="0"/>
    <n v="1"/>
    <x v="3"/>
  </r>
  <r>
    <s v="TFU062"/>
    <n v="171"/>
    <x v="1"/>
    <s v="SOLDADURA A LA TORNAMEZA"/>
    <x v="1"/>
    <d v="1899-12-30T11:20:00"/>
    <d v="1899-12-30T17:04:00"/>
    <d v="2021-04-29T00:00:00"/>
    <x v="26"/>
    <d v="2021-04-30T00:00:00"/>
    <d v="2021-04-30T00:00:00"/>
    <d v="1899-12-30T15:30:00"/>
    <d v="1899-12-30T17:04:00"/>
    <x v="7"/>
    <s v="EDWIN JIMENEZ"/>
    <x v="0"/>
    <x v="5"/>
    <x v="0"/>
    <x v="1"/>
    <n v="1"/>
    <n v="1"/>
    <d v="1899-12-30T12:14:58"/>
    <d v="1899-12-30T17:44:58"/>
    <n v="0"/>
    <d v="1899-12-30T03:56:00"/>
    <d v="1899-12-30T21:40:58"/>
    <x v="1"/>
    <x v="6"/>
    <s v="4-17"/>
    <d v="1899-12-30T01:34:00"/>
    <n v="0"/>
    <n v="1"/>
    <x v="3"/>
  </r>
  <r>
    <s v="S26303"/>
    <n v="171"/>
    <x v="1"/>
    <s v="CAMBIO DE RETENEDOR TROQUE LADO IZQUIERDO 1 Y 2"/>
    <x v="13"/>
    <d v="1899-12-30T11:20:00"/>
    <d v="1899-12-30T12:00:00"/>
    <d v="2021-04-29T00:00:00"/>
    <x v="26"/>
    <d v="2021-04-30T00:00:00"/>
    <d v="2021-04-30T00:00:00"/>
    <d v="1899-12-30T10:30:00"/>
    <d v="1899-12-30T16:15:00"/>
    <x v="23"/>
    <s v="EDWIN JIMENEZ"/>
    <x v="0"/>
    <x v="15"/>
    <x v="1"/>
    <x v="1"/>
    <n v="1"/>
    <n v="1"/>
    <d v="1899-12-30T07:10:58"/>
    <d v="1899-12-30T12:40:58"/>
    <n v="1"/>
    <d v="1899-12-30T00:00:00"/>
    <d v="1899-12-30T12:40:58"/>
    <x v="1"/>
    <x v="6"/>
    <s v="4-17"/>
    <d v="1899-12-30T03:45:29"/>
    <n v="0"/>
    <n v="1"/>
    <x v="3"/>
  </r>
  <r>
    <s v="S26303"/>
    <n v="171"/>
    <x v="0"/>
    <s v="SACAR BOSIN POSICION 1 Y 2"/>
    <x v="13"/>
    <d v="1899-12-30T11:20:00"/>
    <d v="1899-12-30T12:00:00"/>
    <d v="2021-04-29T00:00:00"/>
    <x v="26"/>
    <d v="2021-04-30T00:00:00"/>
    <d v="2021-04-30T00:00:00"/>
    <d v="1899-12-30T11:20:00"/>
    <d v="1899-12-30T12:00:00"/>
    <x v="140"/>
    <s v="EDWIN JIMENEZ"/>
    <x v="0"/>
    <x v="15"/>
    <x v="1"/>
    <x v="1"/>
    <n v="1"/>
    <n v="1"/>
    <d v="1899-12-30T07:10:58"/>
    <d v="1899-12-30T12:40:58"/>
    <n v="1"/>
    <d v="1899-12-30T00:00:00"/>
    <d v="1899-12-30T12:40:58"/>
    <x v="1"/>
    <x v="6"/>
    <s v="4-17"/>
    <d v="1899-12-30T00:40:00"/>
    <n v="0"/>
    <n v="1"/>
    <x v="3"/>
  </r>
  <r>
    <s v="TLN040"/>
    <n v="172"/>
    <x v="1"/>
    <s v="INPSECCION DE QUINTA RUEDA"/>
    <x v="5"/>
    <d v="1899-12-30T11:40:00"/>
    <d v="1899-12-30T17:35:00"/>
    <d v="2021-04-29T00:00:00"/>
    <x v="27"/>
    <d v="2021-04-29T00:00:00"/>
    <d v="2021-04-29T00:00:00"/>
    <d v="1899-12-30T16:30:00"/>
    <d v="1899-12-30T16:50:00"/>
    <x v="141"/>
    <s v="LUIS FREILE"/>
    <x v="1"/>
    <x v="15"/>
    <x v="0"/>
    <x v="1"/>
    <n v="0"/>
    <n v="1"/>
    <d v="1899-12-30T03:55:29"/>
    <d v="1899-12-30T04:55:00"/>
    <n v="0"/>
    <d v="1899-12-30T03:25:00"/>
    <d v="1899-12-30T08:20:00"/>
    <x v="1"/>
    <x v="6"/>
    <s v="4-17"/>
    <d v="1899-12-30T00:20:00"/>
    <n v="0"/>
    <n v="1"/>
    <x v="3"/>
  </r>
  <r>
    <s v="TLN040"/>
    <n v="172"/>
    <x v="0"/>
    <s v="REVISION DEL CARDAN"/>
    <x v="4"/>
    <d v="1899-12-30T11:40:00"/>
    <d v="1899-12-30T17:35:00"/>
    <d v="2021-04-29T00:00:00"/>
    <x v="27"/>
    <d v="2021-04-29T00:00:00"/>
    <d v="2021-04-29T00:00:00"/>
    <d v="1899-12-30T17:20:00"/>
    <d v="1899-12-30T17:35:00"/>
    <x v="17"/>
    <s v="LUIS FREYLE_x000a_"/>
    <x v="1"/>
    <x v="9"/>
    <x v="0"/>
    <x v="1"/>
    <n v="0"/>
    <n v="1"/>
    <d v="1899-12-30T03:55:29"/>
    <d v="1899-12-30T04:55:00"/>
    <n v="0"/>
    <d v="1899-12-30T03:25:00"/>
    <d v="1899-12-30T08:20:00"/>
    <x v="1"/>
    <x v="6"/>
    <s v="4-17"/>
    <d v="1899-12-30T00:15:00"/>
    <n v="0"/>
    <n v="1"/>
    <x v="3"/>
  </r>
  <r>
    <s v="TFU071"/>
    <n v="173"/>
    <x v="1"/>
    <s v="ARREGLO DEL BOTON DE ELEVAVIDRIOS"/>
    <x v="1"/>
    <d v="1899-12-30T14:30:00"/>
    <d v="1899-12-30T15:15:00"/>
    <d v="2021-04-29T00:00:00"/>
    <x v="24"/>
    <d v="2021-04-29T00:00:00"/>
    <d v="2021-04-29T00:00:00"/>
    <d v="1899-12-30T14:30:00"/>
    <d v="1899-12-30T15:00:00"/>
    <x v="12"/>
    <s v="LEONARDO CANO"/>
    <x v="0"/>
    <x v="4"/>
    <x v="1"/>
    <x v="1"/>
    <n v="5"/>
    <n v="1"/>
    <d v="1899-12-31T19:15:06"/>
    <d v="1900-01-01T23:43:05"/>
    <n v="1"/>
    <d v="1899-12-30T00:00:00"/>
    <m/>
    <x v="4"/>
    <x v="7"/>
    <s v="5-18"/>
    <d v="1899-12-30T00:30:00"/>
    <n v="0"/>
    <n v="1"/>
    <x v="3"/>
  </r>
  <r>
    <s v="TFU071"/>
    <n v="173"/>
    <x v="1"/>
    <s v="DESMONTE Y MONTAJE DE MEDIA CAJA"/>
    <x v="3"/>
    <d v="1899-12-30T14:30:00"/>
    <d v="1899-12-30T15:15:00"/>
    <d v="2021-04-29T00:00:00"/>
    <x v="24"/>
    <d v="2021-04-30T00:00:00"/>
    <d v="2021-04-30T00:00:00"/>
    <d v="1899-12-30T07:30:00"/>
    <d v="1899-12-30T18:00:00"/>
    <x v="17"/>
    <s v="LEONARDO CANO"/>
    <x v="0"/>
    <x v="88"/>
    <x v="0"/>
    <x v="1"/>
    <n v="5"/>
    <n v="1"/>
    <d v="1899-12-31T19:15:06"/>
    <d v="1900-01-01T23:43:05"/>
    <n v="1"/>
    <d v="1899-12-30T00:00:00"/>
    <m/>
    <x v="4"/>
    <x v="7"/>
    <s v="5-18"/>
    <d v="1899-12-30T08:30:29"/>
    <n v="0"/>
    <n v="1"/>
    <x v="3"/>
  </r>
  <r>
    <s v="TFU071"/>
    <n v="173"/>
    <x v="1"/>
    <s v="ARREGLO DE FUGA EN EL TECHO"/>
    <x v="1"/>
    <d v="1899-12-30T14:30:00"/>
    <d v="1899-12-30T15:15:00"/>
    <d v="2021-04-29T00:00:00"/>
    <x v="24"/>
    <d v="2021-04-30T00:00:00"/>
    <d v="2021-04-30T00:00:00"/>
    <d v="1899-12-30T11:40:00"/>
    <d v="1899-12-30T15:00:00"/>
    <x v="28"/>
    <s v="LEONARDO CANO"/>
    <x v="0"/>
    <x v="7"/>
    <x v="0"/>
    <x v="1"/>
    <n v="5"/>
    <n v="1"/>
    <d v="1899-12-31T19:15:06"/>
    <d v="1900-01-01T23:43:05"/>
    <n v="1"/>
    <d v="1899-12-30T00:00:00"/>
    <m/>
    <x v="4"/>
    <x v="7"/>
    <s v="5-18"/>
    <d v="1899-12-30T03:20:00"/>
    <n v="0"/>
    <n v="1"/>
    <x v="3"/>
  </r>
  <r>
    <s v="TFU071"/>
    <n v="173"/>
    <x v="1"/>
    <s v="ENGRASE"/>
    <x v="6"/>
    <d v="1899-12-30T14:30:00"/>
    <d v="1899-12-30T15:15:00"/>
    <d v="2021-04-29T00:00:00"/>
    <x v="24"/>
    <d v="2021-04-30T00:00:00"/>
    <d v="2021-04-30T00:00:00"/>
    <d v="1899-12-30T14:00:00"/>
    <d v="1899-12-30T14:20:00"/>
    <x v="10"/>
    <s v="LEONARDO CANO"/>
    <x v="0"/>
    <x v="15"/>
    <x v="0"/>
    <x v="1"/>
    <n v="5"/>
    <n v="1"/>
    <d v="1899-12-31T19:15:06"/>
    <d v="1900-01-01T23:43:05"/>
    <n v="1"/>
    <d v="1899-12-30T00:00:00"/>
    <m/>
    <x v="4"/>
    <x v="7"/>
    <s v="5-18"/>
    <d v="1899-12-30T00:20:00"/>
    <n v="0"/>
    <n v="1"/>
    <x v="3"/>
  </r>
  <r>
    <s v="TFU071"/>
    <n v="173"/>
    <x v="1"/>
    <s v="ARMADO Y LAVADO DE PIEZAS PARA MONTAJE DE CAJA"/>
    <x v="3"/>
    <d v="1899-12-30T14:30:00"/>
    <d v="1899-12-30T15:15:00"/>
    <d v="2021-04-29T00:00:00"/>
    <x v="24"/>
    <d v="2021-05-03T00:00:00"/>
    <d v="2021-05-03T00:00:00"/>
    <d v="1899-12-30T07:30:00"/>
    <d v="1899-12-30T17:30:00"/>
    <x v="17"/>
    <s v="LEONARDO CANO"/>
    <x v="0"/>
    <x v="88"/>
    <x v="0"/>
    <x v="1"/>
    <n v="5"/>
    <n v="1"/>
    <d v="1899-12-31T19:15:06"/>
    <d v="1900-01-01T23:43:05"/>
    <n v="1"/>
    <d v="1899-12-30T00:00:00"/>
    <m/>
    <x v="4"/>
    <x v="7"/>
    <s v="5-18"/>
    <d v="1899-12-30T08:00:29"/>
    <n v="0"/>
    <n v="1"/>
    <x v="4"/>
  </r>
  <r>
    <s v="S26301"/>
    <n v="173"/>
    <x v="1"/>
    <s v="ARREGLO DE LUCES MEDIA Y LUCES DE REVERSA"/>
    <x v="1"/>
    <d v="1899-12-30T14:30:00"/>
    <d v="1899-12-30T15:15:00"/>
    <d v="2021-04-29T00:00:00"/>
    <x v="24"/>
    <d v="2021-05-03T00:00:00"/>
    <d v="2021-05-03T00:00:00"/>
    <d v="1899-12-30T14:00:00"/>
    <d v="1899-12-30T14:30:00"/>
    <x v="12"/>
    <s v="LEONARDO CANO"/>
    <x v="0"/>
    <x v="4"/>
    <x v="0"/>
    <x v="1"/>
    <n v="5"/>
    <n v="1"/>
    <m/>
    <m/>
    <n v="1"/>
    <d v="1899-12-30T00:00:00"/>
    <m/>
    <x v="4"/>
    <x v="7"/>
    <s v="5-18"/>
    <d v="1899-12-30T00:30:00"/>
    <n v="0"/>
    <n v="1"/>
    <x v="4"/>
  </r>
  <r>
    <s v="S26301"/>
    <n v="173"/>
    <x v="0"/>
    <s v="COLOCAR VALVULA DE RETENCION DE TANQUE DE AIRE, REVISION DE SISTEMA DE FRENADO"/>
    <x v="19"/>
    <d v="1899-12-30T14:30:00"/>
    <d v="1899-12-30T15:15:00"/>
    <d v="2021-04-29T00:00:00"/>
    <x v="24"/>
    <d v="2021-05-04T00:00:00"/>
    <d v="2021-05-04T00:00:00"/>
    <d v="1899-12-30T11:00:00"/>
    <d v="1899-12-30T14:30:00"/>
    <x v="6"/>
    <s v="LEONARDO CANO"/>
    <x v="0"/>
    <x v="6"/>
    <x v="0"/>
    <x v="1"/>
    <n v="5"/>
    <n v="1"/>
    <m/>
    <m/>
    <n v="1"/>
    <d v="1899-12-30T00:00:00"/>
    <m/>
    <x v="4"/>
    <x v="7"/>
    <s v="5-18"/>
    <d v="1899-12-30T03:30:00"/>
    <n v="0"/>
    <n v="1"/>
    <x v="4"/>
  </r>
  <r>
    <s v="S26321"/>
    <n v="174"/>
    <x v="1"/>
    <s v="ARREGLO DE LUCES DEL TRAILER"/>
    <x v="25"/>
    <d v="1899-12-30T07:30:00"/>
    <d v="1899-12-30T14:20:00"/>
    <d v="2021-04-30T00:00:00"/>
    <x v="26"/>
    <d v="2021-04-30T00:00:00"/>
    <d v="2021-04-30T00:00:00"/>
    <d v="1899-12-30T07:30:00"/>
    <d v="1899-12-30T08:00:00"/>
    <x v="12"/>
    <s v="JOSE MARTINEZ"/>
    <x v="0"/>
    <x v="4"/>
    <x v="0"/>
    <x v="1"/>
    <n v="0"/>
    <n v="1"/>
    <d v="1899-12-30T04:50:29"/>
    <d v="1899-12-30T05:50:00"/>
    <n v="1"/>
    <d v="1899-12-30T00:00:00"/>
    <d v="1899-12-30T05:50:00"/>
    <x v="1"/>
    <x v="6"/>
    <s v="4-17"/>
    <d v="1899-12-30T00:30:00"/>
    <n v="0"/>
    <n v="1"/>
    <x v="3"/>
  </r>
  <r>
    <s v="TFQ990"/>
    <n v="174"/>
    <x v="1"/>
    <s v="INSPECCION 5TA RUEDA"/>
    <x v="5"/>
    <d v="1899-12-30T07:30:00"/>
    <d v="1899-12-30T14:20:00"/>
    <d v="2021-04-30T00:00:00"/>
    <x v="26"/>
    <d v="2021-04-30T00:00:00"/>
    <d v="2021-04-30T00:00:00"/>
    <d v="1899-12-30T08:40:00"/>
    <d v="1899-12-30T09:00:00"/>
    <x v="142"/>
    <s v="JOSE MARTINEZ"/>
    <x v="1"/>
    <x v="15"/>
    <x v="0"/>
    <x v="1"/>
    <n v="0"/>
    <n v="1"/>
    <d v="1899-12-30T04:50:29"/>
    <d v="1899-12-30T05:50:00"/>
    <n v="1"/>
    <d v="1899-12-30T00:00:00"/>
    <d v="1899-12-30T05:50:00"/>
    <x v="1"/>
    <x v="6"/>
    <s v="4-17"/>
    <d v="1899-12-30T00:20:00"/>
    <n v="0"/>
    <n v="1"/>
    <x v="3"/>
  </r>
  <r>
    <s v="S26321"/>
    <n v="174"/>
    <x v="0"/>
    <s v="CAMBIO DE BANDAS  POSICION 5,6,7, 8, 9, 10, 11 Y 12"/>
    <x v="13"/>
    <d v="1899-12-30T07:30:00"/>
    <d v="1899-12-30T14:20:00"/>
    <d v="2021-04-30T00:00:00"/>
    <x v="26"/>
    <d v="2021-04-30T00:00:00"/>
    <d v="2021-04-30T00:00:00"/>
    <d v="1899-12-30T11:40:00"/>
    <d v="1899-12-30T14:20:00"/>
    <x v="5"/>
    <s v="JOSE MARTINEZ"/>
    <x v="1"/>
    <x v="15"/>
    <x v="0"/>
    <x v="1"/>
    <n v="0"/>
    <n v="1"/>
    <d v="1899-12-30T04:50:29"/>
    <d v="1899-12-30T05:50:00"/>
    <n v="1"/>
    <d v="1899-12-30T00:00:00"/>
    <d v="1899-12-30T05:50:00"/>
    <x v="1"/>
    <x v="6"/>
    <s v="4-17"/>
    <d v="1899-12-30T02:40:00"/>
    <n v="0"/>
    <n v="1"/>
    <x v="3"/>
  </r>
  <r>
    <s v="TDL770"/>
    <n v="175"/>
    <x v="1"/>
    <s v="INSPECCION DE QUINTA RUEDA, AJUSTE DEL SISTEMA COMPENSADOR"/>
    <x v="5"/>
    <d v="1899-12-30T08:00:00"/>
    <d v="1899-12-30T17:00:00"/>
    <d v="2021-04-30T00:00:00"/>
    <x v="26"/>
    <d v="2021-04-30T00:00:00"/>
    <d v="2021-04-30T00:00:00"/>
    <d v="1899-12-30T10:00:00"/>
    <d v="1899-12-30T11:00:00"/>
    <x v="90"/>
    <s v="ALEXANDER RODRIGUEZ"/>
    <x v="1"/>
    <x v="15"/>
    <x v="0"/>
    <x v="1"/>
    <n v="0"/>
    <n v="1"/>
    <d v="1899-12-30T07:00:29"/>
    <d v="1899-12-30T08:00:00"/>
    <n v="0"/>
    <d v="1899-12-30T04:00:00"/>
    <d v="1899-12-30T12:00:00"/>
    <x v="1"/>
    <x v="6"/>
    <s v="4-17"/>
    <d v="1899-12-30T01:00:00"/>
    <n v="0"/>
    <n v="1"/>
    <x v="3"/>
  </r>
  <r>
    <s v="TDL770"/>
    <n v="175"/>
    <x v="1"/>
    <s v="INSPECCION DE LUCES, CAMBIO DE PERA DE DIFERENCIAL Y DE CONECTORES, REPARACION DE LUCES DE REVERSA, DE PITO DEL TIMON"/>
    <x v="1"/>
    <d v="1899-12-30T08:00:00"/>
    <d v="1899-12-30T17:00:00"/>
    <d v="2021-04-30T00:00:00"/>
    <x v="26"/>
    <d v="2021-04-30T00:00:00"/>
    <d v="2021-04-30T00:00:00"/>
    <d v="1899-12-30T11:00:00"/>
    <d v="1899-12-30T16:40:00"/>
    <x v="12"/>
    <s v="ALEXANDER RODRIGUEZ"/>
    <x v="1"/>
    <x v="4"/>
    <x v="0"/>
    <x v="1"/>
    <n v="0"/>
    <n v="1"/>
    <d v="1899-12-30T07:00:29"/>
    <d v="1899-12-30T08:00:00"/>
    <n v="0"/>
    <d v="1899-12-30T04:00:00"/>
    <d v="1899-12-30T12:00:00"/>
    <x v="1"/>
    <x v="6"/>
    <s v="4-17"/>
    <d v="1899-12-30T03:40:29"/>
    <n v="0"/>
    <n v="1"/>
    <x v="3"/>
  </r>
  <r>
    <s v="TDL770"/>
    <n v="175"/>
    <x v="1"/>
    <s v="CAMBIO DE ACEITE Y FILTRACION DEL MOTOR, ENGRASE"/>
    <x v="3"/>
    <d v="1899-12-30T08:00:00"/>
    <d v="1899-12-30T17:00:00"/>
    <d v="2021-04-30T00:00:00"/>
    <x v="26"/>
    <d v="2021-04-30T00:00:00"/>
    <d v="2021-04-30T00:00:00"/>
    <d v="1899-12-30T10:40:00"/>
    <d v="1899-12-30T14:30:00"/>
    <x v="10"/>
    <s v="ALEXANDER RODRIGUEZ"/>
    <x v="1"/>
    <x v="15"/>
    <x v="1"/>
    <x v="1"/>
    <n v="0"/>
    <n v="1"/>
    <d v="1899-12-30T07:00:29"/>
    <d v="1899-12-30T08:00:00"/>
    <n v="0"/>
    <d v="1899-12-30T04:00:00"/>
    <d v="1899-12-30T12:00:00"/>
    <x v="1"/>
    <x v="6"/>
    <s v="4-17"/>
    <d v="1899-12-30T03:50:00"/>
    <n v="0"/>
    <n v="1"/>
    <x v="3"/>
  </r>
  <r>
    <s v="TDL770"/>
    <n v="175"/>
    <x v="1"/>
    <s v="CORRECCION DE FUGAS DE  AIRE EN RACORES DE BOLSA DE SUSPENSION"/>
    <x v="17"/>
    <d v="1899-12-30T08:00:00"/>
    <d v="1899-12-30T17:00:00"/>
    <d v="2021-04-30T00:00:00"/>
    <x v="26"/>
    <d v="2021-04-30T00:00:00"/>
    <d v="2021-04-30T00:00:00"/>
    <d v="1899-12-30T11:20:00"/>
    <d v="1899-12-30T11:40:00"/>
    <x v="6"/>
    <s v="ALEXANDER RODRIGUEZ"/>
    <x v="0"/>
    <x v="6"/>
    <x v="0"/>
    <x v="1"/>
    <n v="0"/>
    <n v="1"/>
    <d v="1899-12-30T07:00:29"/>
    <d v="1899-12-30T08:00:00"/>
    <n v="0"/>
    <d v="1899-12-30T04:00:00"/>
    <d v="1899-12-30T12:00:00"/>
    <x v="1"/>
    <x v="6"/>
    <s v="4-17"/>
    <d v="1899-12-30T00:20:00"/>
    <n v="0"/>
    <n v="1"/>
    <x v="3"/>
  </r>
  <r>
    <s v="S26311"/>
    <n v="175"/>
    <x v="0"/>
    <s v="SOLDADURA A TORRES DEL TRAILER"/>
    <x v="26"/>
    <d v="1899-12-30T08:00:00"/>
    <d v="1899-12-30T17:00:00"/>
    <d v="2021-04-30T00:00:00"/>
    <x v="26"/>
    <d v="2021-04-30T00:00:00"/>
    <d v="2021-04-30T00:00:00"/>
    <d v="1899-12-30T09:45:00"/>
    <d v="1899-12-30T12:00:00"/>
    <x v="143"/>
    <s v="ALEXANDER RODRIGUEZ"/>
    <x v="0"/>
    <x v="5"/>
    <x v="0"/>
    <x v="1"/>
    <n v="0"/>
    <n v="1"/>
    <d v="1899-12-30T07:00:29"/>
    <d v="1899-12-30T08:00:00"/>
    <n v="0"/>
    <d v="1899-12-30T04:00:00"/>
    <d v="1899-12-30T12:00:00"/>
    <x v="1"/>
    <x v="6"/>
    <s v="4-17"/>
    <d v="1899-12-30T02:15:00"/>
    <n v="0"/>
    <n v="1"/>
    <x v="3"/>
  </r>
  <r>
    <s v="TDL767"/>
    <n v="176"/>
    <x v="1"/>
    <s v="CAMBIO DE ACEITE Y FILTRACION DE MOTOR"/>
    <x v="3"/>
    <d v="1899-12-30T09:27:00"/>
    <d v="1899-12-30T18:00:00"/>
    <d v="2021-04-30T00:00:00"/>
    <x v="26"/>
    <d v="2021-04-30T00:00:00"/>
    <d v="2021-04-30T00:00:00"/>
    <d v="1899-12-30T16:40:00"/>
    <d v="1899-12-30T18:00:00"/>
    <x v="10"/>
    <s v="OSCAR QUINAYAS"/>
    <x v="1"/>
    <x v="15"/>
    <x v="1"/>
    <x v="1"/>
    <n v="0"/>
    <n v="1"/>
    <d v="1899-12-30T06:33:29"/>
    <d v="1899-12-30T07:33:00"/>
    <n v="0"/>
    <d v="1899-12-30T03:00:00"/>
    <d v="1899-12-30T10:33:00"/>
    <x v="1"/>
    <x v="6"/>
    <s v="4-17"/>
    <d v="1899-12-30T01:20:00"/>
    <n v="0"/>
    <n v="1"/>
    <x v="3"/>
  </r>
  <r>
    <s v="TDL767"/>
    <n v="176"/>
    <x v="0"/>
    <s v="ESCANER DE VEHICULO, ACTUADOR DEFICIENTE"/>
    <x v="3"/>
    <d v="1899-12-30T09:27:00"/>
    <d v="1899-12-30T18:00:00"/>
    <d v="2021-04-30T00:00:00"/>
    <x v="26"/>
    <d v="2021-04-30T00:00:00"/>
    <d v="2021-04-30T00:00:00"/>
    <d v="1899-12-30T17:20:00"/>
    <d v="1899-12-30T17:40:00"/>
    <x v="144"/>
    <s v="OSCAR QUINAYAS"/>
    <x v="0"/>
    <x v="14"/>
    <x v="1"/>
    <x v="1"/>
    <n v="0"/>
    <n v="1"/>
    <d v="1899-12-30T06:33:29"/>
    <d v="1899-12-30T07:33:00"/>
    <n v="0"/>
    <d v="1899-12-30T03:00:00"/>
    <d v="1899-12-30T10:33:00"/>
    <x v="1"/>
    <x v="6"/>
    <s v="4-17"/>
    <d v="1899-12-30T00:20:00"/>
    <n v="0"/>
    <n v="1"/>
    <x v="3"/>
  </r>
  <r>
    <s v="SJK692"/>
    <n v="177"/>
    <x v="1"/>
    <s v="INSPECCION DE QUINTA RUEDA, CAMBIO DE KIT DE CIERRE DE QUINTA RUEDA, CAMBIO DE BUJES DE LOS HOMBROS"/>
    <x v="5"/>
    <d v="1899-12-30T10:00:00"/>
    <d v="1899-12-30T16:00:00"/>
    <d v="2021-04-30T00:00:00"/>
    <x v="26"/>
    <d v="2021-04-30T00:00:00"/>
    <d v="2021-04-30T00:00:00"/>
    <d v="1899-12-30T10:20:00"/>
    <d v="1899-12-30T15:50:00"/>
    <x v="121"/>
    <s v="RODRIGO RAMOS"/>
    <x v="1"/>
    <x v="15"/>
    <x v="0"/>
    <x v="3"/>
    <n v="0"/>
    <n v="1"/>
    <d v="1899-12-30T04:00:29"/>
    <d v="1899-12-30T05:00:00"/>
    <n v="0"/>
    <d v="1899-12-30T05:00:00"/>
    <d v="1899-12-30T10:00:00"/>
    <x v="1"/>
    <x v="6"/>
    <s v="4-17"/>
    <d v="1899-12-30T03:30:29"/>
    <n v="0"/>
    <n v="1"/>
    <x v="3"/>
  </r>
  <r>
    <s v="SJK692"/>
    <n v="177"/>
    <x v="1"/>
    <s v="CAMBIO DE GANCHO DE CAPO"/>
    <x v="1"/>
    <d v="1899-12-30T10:00:00"/>
    <d v="1899-12-30T16:00:00"/>
    <d v="2021-04-30T00:00:00"/>
    <x v="26"/>
    <d v="2021-04-30T00:00:00"/>
    <d v="2021-04-30T00:00:00"/>
    <d v="1899-12-30T10:10:00"/>
    <d v="1899-12-30T10:30:00"/>
    <x v="28"/>
    <s v="RODRIGO RAMOS"/>
    <x v="0"/>
    <x v="7"/>
    <x v="0"/>
    <x v="3"/>
    <n v="0"/>
    <n v="1"/>
    <d v="1899-12-30T04:00:29"/>
    <d v="1899-12-30T05:00:00"/>
    <n v="0"/>
    <d v="1899-12-30T05:00:00"/>
    <d v="1899-12-30T10:00:00"/>
    <x v="1"/>
    <x v="6"/>
    <s v="4-17"/>
    <d v="1899-12-30T00:20:00"/>
    <n v="0"/>
    <n v="1"/>
    <x v="3"/>
  </r>
  <r>
    <s v="SJK692"/>
    <n v="177"/>
    <x v="1"/>
    <s v="SOLDADURA A QUINTA RUEDA"/>
    <x v="5"/>
    <d v="1899-12-30T10:00:00"/>
    <d v="1899-12-30T16:00:00"/>
    <d v="2021-04-30T00:00:00"/>
    <x v="26"/>
    <d v="2021-04-30T00:00:00"/>
    <d v="2021-04-30T00:00:00"/>
    <d v="1899-12-30T14:00:00"/>
    <d v="1899-12-30T15:06:00"/>
    <x v="7"/>
    <s v="RODRIGO RAMOS"/>
    <x v="0"/>
    <x v="5"/>
    <x v="0"/>
    <x v="3"/>
    <n v="0"/>
    <n v="1"/>
    <d v="1899-12-30T04:00:29"/>
    <d v="1899-12-30T05:00:00"/>
    <n v="0"/>
    <d v="1899-12-30T05:00:00"/>
    <d v="1899-12-30T10:00:00"/>
    <x v="1"/>
    <x v="6"/>
    <s v="4-17"/>
    <d v="1899-12-30T01:06:00"/>
    <n v="0"/>
    <n v="1"/>
    <x v="3"/>
  </r>
  <r>
    <s v="SJK692"/>
    <n v="177"/>
    <x v="0"/>
    <s v="ENGRASE"/>
    <x v="6"/>
    <d v="1899-12-30T10:00:00"/>
    <d v="1899-12-30T16:00:00"/>
    <d v="2021-04-30T00:00:00"/>
    <x v="26"/>
    <d v="2021-04-30T00:00:00"/>
    <d v="2021-04-30T00:00:00"/>
    <d v="1899-12-30T14:30:00"/>
    <d v="1899-12-30T14:40:00"/>
    <x v="10"/>
    <s v="RODRIGO RAMOS"/>
    <x v="1"/>
    <x v="15"/>
    <x v="0"/>
    <x v="3"/>
    <n v="0"/>
    <n v="1"/>
    <d v="1899-12-30T04:00:29"/>
    <d v="1899-12-30T05:00:00"/>
    <n v="0"/>
    <d v="1899-12-30T05:00:00"/>
    <d v="1899-12-30T10:00:00"/>
    <x v="1"/>
    <x v="6"/>
    <s v="4-17"/>
    <d v="1899-12-30T00:10:00"/>
    <n v="0"/>
    <n v="1"/>
    <x v="3"/>
  </r>
  <r>
    <s v="TDK250"/>
    <n v="178"/>
    <x v="1"/>
    <s v="ARREGLO DE ARNES Y PERA DE DIFERENCIAL, REPARACION LUCES DE REVERSA"/>
    <x v="1"/>
    <d v="1899-12-30T09:00:00"/>
    <d v="1899-12-30T10:45:00"/>
    <d v="2021-04-30T00:00:00"/>
    <x v="26"/>
    <d v="2021-04-30T00:00:00"/>
    <d v="2021-04-30T00:00:00"/>
    <d v="1899-12-30T09:30:00"/>
    <d v="1899-12-30T10:45:00"/>
    <x v="12"/>
    <s v="CARLOS BARROS"/>
    <x v="0"/>
    <x v="4"/>
    <x v="1"/>
    <x v="2"/>
    <n v="0"/>
    <n v="1"/>
    <d v="1899-12-30T01:45:00"/>
    <d v="1899-12-30T01:45:00"/>
    <n v="1"/>
    <d v="1899-12-30T00:00:00"/>
    <d v="1899-12-30T01:45:00"/>
    <x v="1"/>
    <x v="6"/>
    <s v="4-17"/>
    <d v="1899-12-30T01:15:00"/>
    <n v="0"/>
    <n v="1"/>
    <x v="3"/>
  </r>
  <r>
    <s v="R59144"/>
    <n v="178"/>
    <x v="0"/>
    <s v="ARREGLO DE LUCES DIRECCIONALES"/>
    <x v="27"/>
    <d v="1899-12-30T09:00:00"/>
    <d v="1899-12-30T10:45:00"/>
    <d v="2021-04-30T00:00:00"/>
    <x v="26"/>
    <d v="2021-04-30T00:00:00"/>
    <d v="2021-04-30T00:00:00"/>
    <d v="1899-12-30T09:00:00"/>
    <d v="1899-12-30T09:30:00"/>
    <x v="12"/>
    <s v="CARLOS BARROS"/>
    <x v="0"/>
    <x v="4"/>
    <x v="0"/>
    <x v="2"/>
    <n v="0"/>
    <n v="1"/>
    <d v="1899-12-30T01:45:00"/>
    <d v="1899-12-30T01:45:00"/>
    <n v="1"/>
    <d v="1899-12-30T00:00:00"/>
    <d v="1899-12-30T01:45:00"/>
    <x v="1"/>
    <x v="6"/>
    <s v="4-17"/>
    <d v="1899-12-30T00:30:00"/>
    <n v="0"/>
    <n v="1"/>
    <x v="3"/>
  </r>
  <r>
    <s v="WHO629"/>
    <n v="179"/>
    <x v="0"/>
    <s v="INSPECCION DE QUINTA RUEDA"/>
    <x v="5"/>
    <d v="1899-12-30T08:00:00"/>
    <d v="1899-12-30T11:15:00"/>
    <d v="2021-04-30T00:00:00"/>
    <x v="26"/>
    <d v="2021-04-30T00:00:00"/>
    <d v="2021-04-30T00:00:00"/>
    <d v="1899-12-30T10:00:00"/>
    <d v="1899-12-30T11:15:00"/>
    <x v="90"/>
    <s v="JUAN GONZALEZ"/>
    <x v="1"/>
    <x v="15"/>
    <x v="0"/>
    <x v="3"/>
    <n v="0"/>
    <n v="1"/>
    <d v="1899-12-30T03:15:00"/>
    <d v="1899-12-30T03:15:00"/>
    <n v="1"/>
    <d v="1899-12-30T00:00:00"/>
    <d v="1899-12-30T03:15:00"/>
    <x v="1"/>
    <x v="6"/>
    <s v="4-17"/>
    <d v="1899-12-30T01:15:00"/>
    <n v="0"/>
    <n v="1"/>
    <x v="3"/>
  </r>
  <r>
    <s v="TFU065"/>
    <n v="180"/>
    <x v="0"/>
    <s v="CAMBIO DE FUN CLUTCH"/>
    <x v="3"/>
    <d v="1899-12-30T14:00:00"/>
    <d v="1899-12-30T16:45:00"/>
    <d v="2021-04-30T00:00:00"/>
    <x v="26"/>
    <d v="2021-04-30T00:00:00"/>
    <d v="2021-04-30T00:00:00"/>
    <d v="1899-12-30T14:50:00"/>
    <d v="1899-12-30T16:42:00"/>
    <x v="6"/>
    <s v="RUBEN GUZMAN"/>
    <x v="0"/>
    <x v="6"/>
    <x v="1"/>
    <x v="1"/>
    <n v="0"/>
    <n v="1"/>
    <d v="1899-12-30T02:45:00"/>
    <d v="1899-12-30T02:45:00"/>
    <n v="0"/>
    <d v="1899-12-30T04:15:00"/>
    <d v="1899-12-30T07:00:00"/>
    <x v="1"/>
    <x v="6"/>
    <s v="4-17"/>
    <d v="1899-12-30T01:52:00"/>
    <n v="0"/>
    <n v="1"/>
    <x v="3"/>
  </r>
  <r>
    <s v="S67608"/>
    <n v="181"/>
    <x v="0"/>
    <s v="ACONDICIONAMIENTO DE VALVULA RELAY, CAMBIO DE MANGUERAS GRADUACION DE FRENOS, MANTENIMIENTO A VALVULAS, CAMBIO DE BUSHIN"/>
    <x v="19"/>
    <d v="1899-12-30T09:30:00"/>
    <d v="1899-12-30T13:20:00"/>
    <d v="2021-04-30T00:00:00"/>
    <x v="26"/>
    <d v="2021-04-30T00:00:00"/>
    <d v="2021-04-30T00:00:00"/>
    <d v="1899-12-30T09:30:00"/>
    <d v="1899-12-30T13:20:00"/>
    <x v="1"/>
    <m/>
    <x v="0"/>
    <x v="6"/>
    <x v="0"/>
    <x v="0"/>
    <n v="0"/>
    <n v="1"/>
    <d v="1899-12-30T03:50:00"/>
    <d v="1899-12-30T03:50:00"/>
    <n v="1"/>
    <d v="1899-12-30T00:00:00"/>
    <d v="1899-12-30T03:50:00"/>
    <x v="1"/>
    <x v="6"/>
    <s v="4-17"/>
    <d v="1899-12-30T03:50:00"/>
    <n v="0"/>
    <n v="1"/>
    <x v="3"/>
  </r>
  <r>
    <s v="SJK693"/>
    <n v="182"/>
    <x v="0"/>
    <s v="CAMBIO DE ALTERNADOR "/>
    <x v="3"/>
    <d v="1899-12-30T16:03:00"/>
    <d v="1899-12-30T16:44:00"/>
    <d v="2021-04-30T00:00:00"/>
    <x v="26"/>
    <d v="2021-04-30T00:00:00"/>
    <d v="2021-04-30T00:00:00"/>
    <d v="1899-12-30T16:03:00"/>
    <d v="1899-12-30T16:44:00"/>
    <x v="1"/>
    <s v="OSCAR RODRIGUEZ"/>
    <x v="0"/>
    <x v="4"/>
    <x v="1"/>
    <x v="3"/>
    <n v="0"/>
    <n v="1"/>
    <d v="1899-12-30T00:41:00"/>
    <d v="1899-12-30T00:41:00"/>
    <n v="0"/>
    <d v="1899-12-30T04:16:00"/>
    <d v="1899-12-30T04:57:00"/>
    <x v="1"/>
    <x v="6"/>
    <s v="4-17"/>
    <d v="1899-12-30T00:41:00"/>
    <n v="0"/>
    <n v="1"/>
    <x v="3"/>
  </r>
  <r>
    <s v="TFU058"/>
    <n v="183"/>
    <x v="0"/>
    <s v="CAMBIO DE MANGUERAS DE TRAILER Y POSTURA DE MANITA ROJA"/>
    <x v="1"/>
    <d v="1899-12-30T07:30:00"/>
    <d v="1899-12-30T08:15:00"/>
    <d v="2021-05-03T00:00:00"/>
    <x v="29"/>
    <d v="2021-05-03T00:00:00"/>
    <d v="2021-05-03T00:00:00"/>
    <d v="1899-12-30T07:50:00"/>
    <d v="1899-12-30T08:15:00"/>
    <x v="0"/>
    <s v="SAMUEL DELGADO"/>
    <x v="0"/>
    <x v="6"/>
    <x v="0"/>
    <x v="0"/>
    <n v="0"/>
    <n v="1"/>
    <d v="1899-12-30T00:45:00"/>
    <d v="1899-12-30T00:45:00"/>
    <n v="1"/>
    <d v="1899-12-30T00:00:00"/>
    <d v="1899-12-30T00:45:00"/>
    <x v="4"/>
    <x v="7"/>
    <s v="5-18"/>
    <d v="1899-12-30T00:25:00"/>
    <n v="0"/>
    <n v="1"/>
    <x v="4"/>
  </r>
  <r>
    <s v="S20489"/>
    <n v="184"/>
    <x v="0"/>
    <s v="ENGRASE DEL VEHICULO Y GRADUACION DE FRENOS"/>
    <x v="28"/>
    <d v="1899-12-30T07:30:00"/>
    <d v="1899-12-30T08:00:00"/>
    <d v="2021-05-03T00:00:00"/>
    <x v="29"/>
    <d v="2021-05-03T00:00:00"/>
    <d v="2021-05-03T00:00:00"/>
    <d v="1899-12-30T07:30:00"/>
    <d v="1899-12-30T08:00:00"/>
    <x v="10"/>
    <s v="ALEXANDER RICO"/>
    <x v="1"/>
    <x v="15"/>
    <x v="0"/>
    <x v="3"/>
    <n v="0"/>
    <n v="1"/>
    <d v="1899-12-30T00:30:00"/>
    <d v="1899-12-30T00:30:00"/>
    <n v="1"/>
    <d v="1899-12-30T00:00:00"/>
    <d v="1899-12-30T00:30:00"/>
    <x v="4"/>
    <x v="7"/>
    <s v="5-18"/>
    <d v="1899-12-30T00:30:00"/>
    <n v="0"/>
    <n v="1"/>
    <x v="4"/>
  </r>
  <r>
    <s v="TFR839"/>
    <n v="185"/>
    <x v="1"/>
    <s v="ENGRASE AL ZORRO, GRADUACION DE FRENO"/>
    <x v="13"/>
    <d v="1899-12-30T07:30:00"/>
    <d v="1899-12-30T12:00:00"/>
    <d v="2021-05-03T00:00:00"/>
    <x v="29"/>
    <d v="2021-05-03T00:00:00"/>
    <d v="2021-05-03T00:00:00"/>
    <d v="1899-12-30T08:00:00"/>
    <d v="1899-12-30T09:00:00"/>
    <x v="10"/>
    <s v="VICTOR BARCASNEGRAS"/>
    <x v="1"/>
    <x v="15"/>
    <x v="0"/>
    <x v="5"/>
    <n v="0"/>
    <n v="1"/>
    <d v="1899-12-30T04:30:00"/>
    <d v="1899-12-30T04:30:00"/>
    <n v="1"/>
    <d v="1899-12-30T00:00:00"/>
    <d v="1899-12-30T04:30:00"/>
    <x v="4"/>
    <x v="7"/>
    <s v="5-18"/>
    <d v="1899-12-30T01:00:00"/>
    <n v="0"/>
    <n v="1"/>
    <x v="4"/>
  </r>
  <r>
    <s v="TFR839"/>
    <n v="185"/>
    <x v="1"/>
    <s v="ARREGLO DEL CONECTOR DE AUTO CARPADO, INSPECCION CABLE 7 VIAS"/>
    <x v="1"/>
    <d v="1899-12-30T07:30:00"/>
    <d v="1899-12-30T12:00:00"/>
    <d v="2021-05-03T00:00:00"/>
    <x v="29"/>
    <d v="2021-05-03T00:00:00"/>
    <d v="2021-05-03T00:00:00"/>
    <d v="1899-12-30T08:00:00"/>
    <d v="1899-12-30T09:00:00"/>
    <x v="12"/>
    <s v="VICTOR BARCASNEGRAS"/>
    <x v="0"/>
    <x v="4"/>
    <x v="0"/>
    <x v="5"/>
    <n v="0"/>
    <n v="1"/>
    <d v="1899-12-30T04:30:00"/>
    <d v="1899-12-30T04:30:00"/>
    <n v="1"/>
    <d v="1899-12-30T00:00:00"/>
    <d v="1899-12-30T04:30:00"/>
    <x v="4"/>
    <x v="7"/>
    <s v="5-18"/>
    <d v="1899-12-30T01:00:00"/>
    <n v="0"/>
    <n v="1"/>
    <x v="4"/>
  </r>
  <r>
    <s v="TFR839"/>
    <n v="185"/>
    <x v="0"/>
    <s v="CAMBIO DE BOMBA BIKER"/>
    <x v="3"/>
    <d v="1899-12-30T07:30:00"/>
    <d v="1899-12-30T12:00:00"/>
    <d v="2021-05-03T00:00:00"/>
    <x v="29"/>
    <d v="2021-05-03T00:00:00"/>
    <d v="2021-05-03T00:00:00"/>
    <d v="1899-12-30T10:27:00"/>
    <d v="1899-12-30T11:49:00"/>
    <x v="1"/>
    <s v="VICTOR BARCASNEGRAS"/>
    <x v="0"/>
    <x v="14"/>
    <x v="1"/>
    <x v="5"/>
    <n v="0"/>
    <n v="1"/>
    <d v="1899-12-30T04:30:00"/>
    <d v="1899-12-30T04:30:00"/>
    <n v="1"/>
    <d v="1899-12-30T00:00:00"/>
    <d v="1899-12-30T04:30:00"/>
    <x v="4"/>
    <x v="7"/>
    <s v="5-18"/>
    <d v="1899-12-30T01:22:00"/>
    <n v="0"/>
    <n v="1"/>
    <x v="4"/>
  </r>
  <r>
    <s v="TFU066"/>
    <n v="186"/>
    <x v="1"/>
    <s v="COMPLETAR NIVEL DE ACEITE"/>
    <x v="3"/>
    <d v="1899-12-30T07:40:00"/>
    <d v="1899-12-30T08:42:00"/>
    <d v="2021-05-03T00:00:00"/>
    <x v="29"/>
    <d v="2021-05-03T00:00:00"/>
    <d v="2021-05-03T00:00:00"/>
    <d v="1899-12-30T08:00:00"/>
    <d v="1899-12-30T08:15:00"/>
    <x v="23"/>
    <s v="MIGUEL APREZA"/>
    <x v="1"/>
    <x v="15"/>
    <x v="1"/>
    <x v="1"/>
    <n v="0"/>
    <n v="1"/>
    <d v="1899-12-30T01:02:00"/>
    <d v="1899-12-30T01:02:00"/>
    <n v="1"/>
    <d v="1899-12-30T00:00:00"/>
    <d v="1899-12-30T01:02:00"/>
    <x v="4"/>
    <x v="7"/>
    <s v="5-18"/>
    <d v="1899-12-30T00:15:00"/>
    <n v="0"/>
    <n v="1"/>
    <x v="4"/>
  </r>
  <r>
    <s v="TFU066"/>
    <n v="186"/>
    <x v="0"/>
    <s v="REPARACION CABLE 7 VIAS"/>
    <x v="1"/>
    <d v="1899-12-30T07:40:00"/>
    <d v="1899-12-30T08:42:00"/>
    <d v="2021-05-03T00:00:00"/>
    <x v="29"/>
    <d v="2021-05-03T00:00:00"/>
    <d v="2021-05-03T00:00:00"/>
    <d v="1899-12-30T08:15:00"/>
    <d v="1899-12-30T08:42:00"/>
    <x v="12"/>
    <s v="MIGUEL APREZA"/>
    <x v="0"/>
    <x v="4"/>
    <x v="0"/>
    <x v="1"/>
    <n v="0"/>
    <n v="1"/>
    <d v="1899-12-30T01:02:00"/>
    <d v="1899-12-30T01:02:00"/>
    <n v="1"/>
    <d v="1899-12-30T00:00:00"/>
    <d v="1899-12-30T01:02:00"/>
    <x v="4"/>
    <x v="7"/>
    <s v="5-18"/>
    <d v="1899-12-30T00:27:00"/>
    <n v="0"/>
    <n v="1"/>
    <x v="4"/>
  </r>
  <r>
    <s v="SJK631"/>
    <n v="187"/>
    <x v="1"/>
    <s v="MONTURA DEL VIDRIO DE LA PUERTA DEL CONDUCTOR"/>
    <x v="1"/>
    <d v="1899-12-30T07:30:00"/>
    <d v="1899-12-30T09:38:00"/>
    <d v="2021-05-03T00:00:00"/>
    <x v="29"/>
    <d v="2021-05-03T00:00:00"/>
    <d v="2021-05-03T00:00:00"/>
    <d v="1899-12-30T07:54:00"/>
    <d v="1899-12-30T09:30:00"/>
    <x v="28"/>
    <s v="CARLOS ARRIETA"/>
    <x v="0"/>
    <x v="7"/>
    <x v="1"/>
    <x v="0"/>
    <n v="0"/>
    <n v="1"/>
    <d v="1899-12-30T02:08:00"/>
    <d v="1899-12-30T02:08:00"/>
    <n v="1"/>
    <d v="1899-12-30T00:00:00"/>
    <d v="1899-12-30T02:08:00"/>
    <x v="4"/>
    <x v="7"/>
    <s v="5-18"/>
    <d v="1899-12-30T01:36:00"/>
    <n v="0"/>
    <n v="1"/>
    <x v="4"/>
  </r>
  <r>
    <s v="SJK631"/>
    <n v="187"/>
    <x v="0"/>
    <s v="CAMBIO DE TUBO DE AGUA"/>
    <x v="3"/>
    <d v="1899-12-30T07:30:00"/>
    <d v="1899-12-30T09:38:00"/>
    <d v="2021-05-03T00:00:00"/>
    <x v="29"/>
    <d v="2021-05-03T00:00:00"/>
    <d v="2021-05-03T00:00:00"/>
    <d v="1899-12-30T08:54:00"/>
    <d v="1899-12-30T09:38:00"/>
    <x v="1"/>
    <s v="CARLOS ARRIETA"/>
    <x v="0"/>
    <x v="14"/>
    <x v="1"/>
    <x v="0"/>
    <n v="0"/>
    <n v="1"/>
    <d v="1899-12-30T02:08:00"/>
    <d v="1899-12-30T02:08:00"/>
    <n v="1"/>
    <d v="1899-12-30T00:00:00"/>
    <d v="1899-12-30T02:08:00"/>
    <x v="4"/>
    <x v="7"/>
    <s v="5-18"/>
    <d v="1899-12-30T00:44:00"/>
    <n v="0"/>
    <n v="1"/>
    <x v="4"/>
  </r>
  <r>
    <s v="TDL768"/>
    <n v="188"/>
    <x v="1"/>
    <s v="CAMBIO DE BOMBA DE AGUA"/>
    <x v="3"/>
    <d v="1899-12-30T08:00:00"/>
    <d v="1899-12-30T15:00:00"/>
    <d v="2021-05-03T00:00:00"/>
    <x v="28"/>
    <d v="2021-05-03T00:00:00"/>
    <d v="2021-05-03T00:00:00"/>
    <d v="1899-12-30T08:00:00"/>
    <d v="1899-12-30T12:00:00"/>
    <x v="64"/>
    <s v="JUAN CORREA"/>
    <x v="0"/>
    <x v="14"/>
    <x v="1"/>
    <x v="1"/>
    <n v="2"/>
    <n v="1"/>
    <d v="1899-12-31T00:00:23"/>
    <d v="1899-12-31T11:59:31"/>
    <n v="1"/>
    <d v="1899-12-30T00:00:00"/>
    <d v="1899-12-31T11:59:31"/>
    <x v="4"/>
    <x v="7"/>
    <s v="5-18"/>
    <d v="1899-12-30T04:00:00"/>
    <n v="0"/>
    <n v="1"/>
    <x v="4"/>
  </r>
  <r>
    <s v="TDL768"/>
    <n v="188"/>
    <x v="1"/>
    <s v="POSTURA DE FLASHER DE DIRECCIONAL"/>
    <x v="1"/>
    <d v="1899-12-30T08:00:00"/>
    <d v="1899-12-30T15:00:00"/>
    <d v="2021-05-03T00:00:00"/>
    <x v="28"/>
    <d v="2021-05-03T00:00:00"/>
    <d v="2021-05-03T00:00:00"/>
    <d v="1899-12-30T10:30:00"/>
    <d v="1899-12-30T10:50:00"/>
    <x v="12"/>
    <s v="JUAN CORREA"/>
    <x v="0"/>
    <x v="4"/>
    <x v="1"/>
    <x v="1"/>
    <n v="2"/>
    <n v="1"/>
    <d v="1899-12-31T00:00:23"/>
    <d v="1899-12-31T11:59:31"/>
    <n v="1"/>
    <d v="1899-12-30T00:00:00"/>
    <d v="1899-12-31T11:59:31"/>
    <x v="4"/>
    <x v="7"/>
    <s v="5-18"/>
    <d v="1899-12-30T00:20:00"/>
    <n v="0"/>
    <n v="1"/>
    <x v="4"/>
  </r>
  <r>
    <s v="TDL768"/>
    <n v="188"/>
    <x v="1"/>
    <s v="POSTURA DE SOPORTE DEL CAPO"/>
    <x v="1"/>
    <d v="1899-12-30T08:00:00"/>
    <d v="1899-12-30T15:00:00"/>
    <d v="2021-05-03T00:00:00"/>
    <x v="28"/>
    <d v="2021-05-03T00:00:00"/>
    <d v="2021-05-03T00:00:00"/>
    <d v="1899-12-30T11:20:00"/>
    <d v="1899-12-30T11:30:00"/>
    <x v="28"/>
    <s v="JUAN CORREA"/>
    <x v="0"/>
    <x v="7"/>
    <x v="0"/>
    <x v="1"/>
    <n v="2"/>
    <n v="1"/>
    <d v="1899-12-31T00:00:23"/>
    <d v="1899-12-31T11:59:31"/>
    <n v="1"/>
    <d v="1899-12-30T00:00:00"/>
    <d v="1899-12-31T11:59:31"/>
    <x v="4"/>
    <x v="7"/>
    <s v="5-18"/>
    <d v="1899-12-30T00:10:00"/>
    <n v="0"/>
    <n v="1"/>
    <x v="4"/>
  </r>
  <r>
    <s v="TDL768"/>
    <n v="188"/>
    <x v="1"/>
    <s v="CAMBIO DE SENSOR DE TEMPERATURA DE AGUA, CAMBIO DE SENSOR DE NIVEL DE REFRIGERANTE"/>
    <x v="3"/>
    <d v="1899-12-30T08:00:00"/>
    <d v="1899-12-30T15:00:00"/>
    <d v="2021-05-03T00:00:00"/>
    <x v="28"/>
    <d v="2021-05-03T00:00:00"/>
    <d v="2021-05-03T00:00:00"/>
    <d v="1899-12-30T14:00:00"/>
    <d v="1899-12-30T15:30:00"/>
    <x v="64"/>
    <s v="JUAN CORREA"/>
    <x v="0"/>
    <x v="14"/>
    <x v="1"/>
    <x v="1"/>
    <n v="2"/>
    <n v="1"/>
    <d v="1899-12-31T00:00:23"/>
    <d v="1899-12-31T11:59:31"/>
    <n v="1"/>
    <d v="1899-12-30T00:00:00"/>
    <d v="1899-12-31T11:59:31"/>
    <x v="4"/>
    <x v="7"/>
    <s v="5-18"/>
    <d v="1899-12-30T01:30:00"/>
    <n v="0"/>
    <n v="1"/>
    <x v="4"/>
  </r>
  <r>
    <s v="TDL768"/>
    <n v="188"/>
    <x v="1"/>
    <s v="REPARACION DE ARNES INTERNO, DE LUCES MEDIAS, CAMBIO DE LUCES FRONTALES, "/>
    <x v="1"/>
    <d v="1899-12-30T08:00:00"/>
    <d v="1899-12-30T15:00:00"/>
    <d v="2021-05-03T00:00:00"/>
    <x v="28"/>
    <d v="2021-05-04T00:00:00"/>
    <d v="2021-05-04T00:00:00"/>
    <d v="1899-12-30T07:30:00"/>
    <d v="1899-12-30T10:21:00"/>
    <x v="12"/>
    <s v="JUAN CORREA"/>
    <x v="0"/>
    <x v="4"/>
    <x v="1"/>
    <x v="1"/>
    <n v="2"/>
    <n v="1"/>
    <d v="1899-12-31T00:00:23"/>
    <d v="1899-12-31T11:59:31"/>
    <n v="1"/>
    <d v="1899-12-30T00:00:00"/>
    <d v="1899-12-31T11:59:31"/>
    <x v="4"/>
    <x v="7"/>
    <s v="5-18"/>
    <d v="1899-12-30T02:51:00"/>
    <n v="0"/>
    <n v="1"/>
    <x v="4"/>
  </r>
  <r>
    <s v="R66154"/>
    <n v="188"/>
    <x v="1"/>
    <s v="CAMBIO DE STOP"/>
    <x v="29"/>
    <d v="1899-12-30T08:00:00"/>
    <d v="1899-12-30T15:00:00"/>
    <d v="2021-05-03T00:00:00"/>
    <x v="28"/>
    <d v="2021-05-04T00:00:00"/>
    <d v="2021-05-04T00:00:00"/>
    <d v="1899-12-30T09:40:00"/>
    <d v="1899-12-30T10:10:00"/>
    <x v="12"/>
    <s v="JUAN CORREA"/>
    <x v="0"/>
    <x v="4"/>
    <x v="0"/>
    <x v="1"/>
    <n v="2"/>
    <n v="1"/>
    <d v="1899-12-31T00:00:23"/>
    <d v="1899-12-31T11:59:31"/>
    <n v="1"/>
    <d v="1899-12-30T00:00:00"/>
    <d v="1899-12-31T11:59:31"/>
    <x v="4"/>
    <x v="7"/>
    <s v="5-18"/>
    <d v="1899-12-30T00:30:00"/>
    <n v="0"/>
    <n v="1"/>
    <x v="4"/>
  </r>
  <r>
    <s v="TDL768"/>
    <n v="188"/>
    <x v="1"/>
    <s v="REPARACION DE BOTELLA DE LA DIRECCION"/>
    <x v="3"/>
    <d v="1899-12-30T08:00:00"/>
    <d v="1899-12-30T15:00:00"/>
    <d v="2021-05-03T00:00:00"/>
    <x v="28"/>
    <d v="2021-05-04T00:00:00"/>
    <d v="2021-05-04T00:00:00"/>
    <d v="1899-12-30T10:00:00"/>
    <d v="1899-12-30T10:30:00"/>
    <x v="64"/>
    <s v="JUAN CORREA"/>
    <x v="0"/>
    <x v="14"/>
    <x v="1"/>
    <x v="1"/>
    <n v="2"/>
    <n v="1"/>
    <d v="1899-12-31T00:00:23"/>
    <d v="1899-12-31T11:59:31"/>
    <n v="1"/>
    <d v="1899-12-30T00:00:00"/>
    <d v="1899-12-31T11:59:31"/>
    <x v="4"/>
    <x v="7"/>
    <s v="5-18"/>
    <d v="1899-12-30T00:30:00"/>
    <n v="0"/>
    <n v="1"/>
    <x v="4"/>
  </r>
  <r>
    <s v="TDL768"/>
    <n v="188"/>
    <x v="1"/>
    <s v="ESCANER DE VEHICULO"/>
    <x v="3"/>
    <d v="1899-12-30T08:00:00"/>
    <d v="1899-12-30T15:00:00"/>
    <d v="2021-05-03T00:00:00"/>
    <x v="28"/>
    <d v="2021-05-04T00:00:00"/>
    <d v="2021-05-04T00:00:00"/>
    <d v="1899-12-30T16:30:00"/>
    <d v="1899-12-30T18:00:00"/>
    <x v="145"/>
    <s v="JUAN CORREA"/>
    <x v="0"/>
    <x v="14"/>
    <x v="1"/>
    <x v="1"/>
    <n v="2"/>
    <n v="1"/>
    <d v="1899-12-31T00:00:23"/>
    <d v="1899-12-31T11:59:31"/>
    <n v="1"/>
    <d v="1899-12-30T00:00:00"/>
    <d v="1899-12-31T11:59:31"/>
    <x v="4"/>
    <x v="7"/>
    <s v="5-18"/>
    <d v="1899-12-30T01:30:00"/>
    <n v="0"/>
    <n v="1"/>
    <x v="4"/>
  </r>
  <r>
    <s v="TDL768"/>
    <n v="188"/>
    <x v="1"/>
    <s v="CAMBIO DE ARNES DE CONECTOR DE LOS ACTUADORES POR EL DE LA TDL766"/>
    <x v="3"/>
    <d v="1899-12-30T08:00:00"/>
    <d v="1899-12-30T15:00:00"/>
    <d v="2021-05-03T00:00:00"/>
    <x v="28"/>
    <d v="2021-05-05T00:00:00"/>
    <d v="2021-05-05T00:00:00"/>
    <d v="1899-12-30T17:00:00"/>
    <d v="1899-12-30T17:30:00"/>
    <x v="23"/>
    <s v="JUAN CORREA"/>
    <x v="0"/>
    <x v="14"/>
    <x v="1"/>
    <x v="1"/>
    <n v="2"/>
    <n v="1"/>
    <d v="1899-12-31T00:00:23"/>
    <d v="1899-12-31T11:59:31"/>
    <n v="1"/>
    <d v="1899-12-30T00:00:00"/>
    <d v="1899-12-31T11:59:31"/>
    <x v="4"/>
    <x v="7"/>
    <s v="5-18"/>
    <d v="1899-12-30T00:30:00"/>
    <n v="0"/>
    <n v="1"/>
    <x v="4"/>
  </r>
  <r>
    <s v="TDL768"/>
    <n v="188"/>
    <x v="0"/>
    <s v="CAMBIO DE LOS TRES INYECTORES DEL PRIMER BANCO, CAMBIO DE ACTUADORES POR LOS DE LA TDL766"/>
    <x v="3"/>
    <d v="1899-12-30T08:00:00"/>
    <d v="1899-12-30T15:00:00"/>
    <d v="2021-05-03T00:00:00"/>
    <x v="28"/>
    <d v="2021-05-05T00:00:00"/>
    <d v="2021-05-05T00:00:00"/>
    <d v="1899-12-30T07:30:00"/>
    <d v="1899-12-30T14:40:00"/>
    <x v="64"/>
    <s v="JUAN CORREA"/>
    <x v="0"/>
    <x v="14"/>
    <x v="1"/>
    <x v="1"/>
    <n v="2"/>
    <n v="1"/>
    <d v="1899-12-31T00:00:23"/>
    <d v="1899-12-31T11:59:31"/>
    <n v="1"/>
    <d v="1899-12-30T00:00:00"/>
    <d v="1899-12-31T11:59:31"/>
    <x v="4"/>
    <x v="7"/>
    <s v="5-18"/>
    <d v="1899-12-30T05:10:29"/>
    <n v="0"/>
    <n v="1"/>
    <x v="4"/>
  </r>
  <r>
    <s v="TFQ934"/>
    <n v="189"/>
    <x v="1"/>
    <s v="CAMBIO DE UNIDAD FRONTAL"/>
    <x v="1"/>
    <d v="1899-12-30T09:00:00"/>
    <d v="1899-12-30T14:10:00"/>
    <d v="2021-05-03T00:00:00"/>
    <x v="24"/>
    <d v="2021-05-03T00:00:00"/>
    <d v="2021-05-03T00:00:00"/>
    <d v="1899-12-30T10:20:00"/>
    <d v="1899-12-30T10:40:00"/>
    <x v="21"/>
    <s v="JUAN VIVANCO"/>
    <x v="0"/>
    <x v="4"/>
    <x v="0"/>
    <x v="1"/>
    <n v="1"/>
    <n v="1"/>
    <d v="1899-12-30T11:40:58"/>
    <d v="1899-12-30T17:10:58"/>
    <n v="1"/>
    <d v="1899-12-30T00:00:00"/>
    <d v="1899-12-30T17:10:58"/>
    <x v="4"/>
    <x v="7"/>
    <s v="5-18"/>
    <d v="1899-12-30T00:20:00"/>
    <n v="0"/>
    <n v="1"/>
    <x v="4"/>
  </r>
  <r>
    <s v="TFQ934"/>
    <n v="189"/>
    <x v="0"/>
    <s v="CAMBIO DE COMPRESOR DE AIRE Y MTTO AIRE ACONDCIONADO"/>
    <x v="3"/>
    <d v="1899-12-30T09:00:00"/>
    <d v="1899-12-30T14:10:00"/>
    <d v="2021-05-03T00:00:00"/>
    <x v="24"/>
    <d v="2021-05-03T00:00:00"/>
    <d v="2021-05-04T00:00:00"/>
    <d v="1899-12-30T08:00:00"/>
    <d v="1899-12-30T11:42:00"/>
    <x v="91"/>
    <s v="JUAN VIVANCO"/>
    <x v="0"/>
    <x v="3"/>
    <x v="13"/>
    <x v="1"/>
    <n v="1"/>
    <n v="1"/>
    <d v="1899-12-30T11:40:58"/>
    <d v="1899-12-30T17:10:58"/>
    <n v="1"/>
    <d v="1899-12-30T00:00:00"/>
    <d v="1899-12-30T17:10:58"/>
    <x v="4"/>
    <x v="7"/>
    <s v="5-18"/>
    <d v="1899-12-30T10:12:58"/>
    <n v="1"/>
    <n v="1"/>
    <x v="4"/>
  </r>
  <r>
    <s v="TDL764"/>
    <n v="190"/>
    <x v="1"/>
    <s v="DESMONTE DE ARRANQUE Y REPARACION DEL MISMO "/>
    <x v="3"/>
    <d v="1899-12-30T09:00:00"/>
    <m/>
    <d v="2021-05-03T00:00:00"/>
    <x v="6"/>
    <d v="2021-05-03T00:00:00"/>
    <d v="2021-05-03T00:00:00"/>
    <d v="1899-12-30T09:10:00"/>
    <d v="1899-12-30T16:00:00"/>
    <x v="12"/>
    <s v="FABIAN CARREÑO"/>
    <x v="0"/>
    <x v="14"/>
    <x v="13"/>
    <x v="1"/>
    <n v="-44319"/>
    <n v="0"/>
    <d v="1899-12-30T00:00:00"/>
    <d v="1899-12-30T00:00:00"/>
    <n v="1"/>
    <d v="1899-12-30T00:00:00"/>
    <d v="1899-12-30T00:00:00"/>
    <x v="3"/>
    <x v="3"/>
    <s v="1-52"/>
    <d v="1899-12-30T04:50:29"/>
    <n v="0"/>
    <n v="1"/>
    <x v="4"/>
  </r>
  <r>
    <s v="TDL764"/>
    <n v="190"/>
    <x v="1"/>
    <s v="MONTAJE DEL ARRANQUE"/>
    <x v="3"/>
    <d v="1899-12-30T09:00:00"/>
    <m/>
    <d v="2021-05-03T00:00:00"/>
    <x v="6"/>
    <d v="2021-05-03T00:00:00"/>
    <d v="2021-05-03T00:00:00"/>
    <d v="1899-12-30T16:50:00"/>
    <d v="1899-12-30T17:30:00"/>
    <x v="12"/>
    <s v="FABIAN CARREÑO"/>
    <x v="0"/>
    <x v="14"/>
    <x v="13"/>
    <x v="1"/>
    <n v="-44319"/>
    <n v="0"/>
    <d v="1899-12-30T00:00:00"/>
    <d v="1899-12-30T00:00:00"/>
    <n v="1"/>
    <d v="1899-12-30T00:00:00"/>
    <d v="1899-12-30T00:00:00"/>
    <x v="3"/>
    <x v="3"/>
    <s v="1-52"/>
    <d v="1899-12-30T00:40:00"/>
    <n v="0"/>
    <n v="1"/>
    <x v="4"/>
  </r>
  <r>
    <s v="TDL764"/>
    <n v="190"/>
    <x v="1"/>
    <s v="CAMBIO DE DOS ACTUADORES Y MANTENIMIENTO A LOS OTROS DOS"/>
    <x v="3"/>
    <d v="1899-12-30T09:00:00"/>
    <m/>
    <d v="2021-05-03T00:00:00"/>
    <x v="6"/>
    <d v="2021-05-03T00:00:00"/>
    <d v="2021-05-03T00:00:00"/>
    <d v="1899-12-30T15:40:00"/>
    <d v="1899-12-30T16:40:00"/>
    <x v="64"/>
    <s v="FABIAN CARREÑO"/>
    <x v="0"/>
    <x v="14"/>
    <x v="13"/>
    <x v="1"/>
    <n v="-44319"/>
    <n v="0"/>
    <d v="1899-12-30T00:00:00"/>
    <d v="1899-12-30T00:00:00"/>
    <n v="1"/>
    <d v="1899-12-30T00:00:00"/>
    <d v="1899-12-30T00:00:00"/>
    <x v="3"/>
    <x v="3"/>
    <s v="1-52"/>
    <d v="1899-12-30T01:00:00"/>
    <n v="0"/>
    <n v="1"/>
    <x v="4"/>
  </r>
  <r>
    <s v="TDL764"/>
    <n v="190"/>
    <x v="1"/>
    <s v="DESMONTE DE BOMBA DE ACEITE PARA REVISION Y CAMBIO DE PISTONCILLO"/>
    <x v="3"/>
    <d v="1899-12-30T09:00:00"/>
    <m/>
    <d v="2021-05-03T00:00:00"/>
    <x v="6"/>
    <d v="2021-05-04T00:00:00"/>
    <d v="2021-05-04T00:00:00"/>
    <d v="1899-12-30T07:30:00"/>
    <d v="1899-12-30T12:00:00"/>
    <x v="64"/>
    <s v="FABIAN CARREÑO"/>
    <x v="0"/>
    <x v="14"/>
    <x v="13"/>
    <x v="1"/>
    <n v="-44319"/>
    <n v="0"/>
    <d v="1899-12-30T00:00:00"/>
    <d v="1899-12-30T00:00:00"/>
    <n v="1"/>
    <d v="1899-12-30T00:00:00"/>
    <d v="1899-12-30T00:00:00"/>
    <x v="3"/>
    <x v="3"/>
    <s v="1-52"/>
    <d v="1899-12-30T04:30:00"/>
    <n v="0"/>
    <n v="1"/>
    <x v="4"/>
  </r>
  <r>
    <s v="TDL764"/>
    <n v="190"/>
    <x v="1"/>
    <s v="INSPECCION DE QUINTA RUEDA, ESTA DE CAMBIO"/>
    <x v="5"/>
    <d v="1899-12-30T09:00:00"/>
    <m/>
    <d v="2021-05-03T00:00:00"/>
    <x v="6"/>
    <d v="2021-05-05T00:00:00"/>
    <d v="2021-05-05T00:00:00"/>
    <d v="1899-12-30T10:15:00"/>
    <d v="1899-12-30T11:00:00"/>
    <x v="141"/>
    <s v="FABIAN CARREÑO"/>
    <x v="1"/>
    <x v="15"/>
    <x v="0"/>
    <x v="1"/>
    <n v="-44319"/>
    <n v="0"/>
    <d v="1899-12-30T00:00:00"/>
    <d v="1899-12-30T00:00:00"/>
    <n v="1"/>
    <d v="1899-12-30T00:00:00"/>
    <d v="1899-12-30T00:00:00"/>
    <x v="3"/>
    <x v="3"/>
    <s v="1-52"/>
    <d v="1899-12-30T00:45:00"/>
    <n v="0"/>
    <n v="1"/>
    <x v="4"/>
  </r>
  <r>
    <s v="TDL764"/>
    <n v="190"/>
    <x v="0"/>
    <s v="ESCANER"/>
    <x v="3"/>
    <d v="1899-12-30T09:00:00"/>
    <m/>
    <d v="2021-05-03T00:00:00"/>
    <x v="6"/>
    <d v="2021-05-05T00:00:00"/>
    <d v="2021-05-05T00:00:00"/>
    <d v="1899-12-30T16:45:00"/>
    <d v="1899-12-30T18:00:00"/>
    <x v="145"/>
    <s v="FABIAN CARREÑO"/>
    <x v="0"/>
    <x v="14"/>
    <x v="13"/>
    <x v="1"/>
    <n v="-44319"/>
    <n v="0"/>
    <d v="1899-12-30T00:00:00"/>
    <d v="1899-12-30T00:00:00"/>
    <n v="1"/>
    <d v="1899-12-30T00:00:00"/>
    <d v="1899-12-30T00:00:00"/>
    <x v="3"/>
    <x v="3"/>
    <s v="1-52"/>
    <d v="1899-12-30T01:15:00"/>
    <n v="0"/>
    <n v="1"/>
    <x v="4"/>
  </r>
  <r>
    <s v="UYU045"/>
    <n v="191"/>
    <x v="0"/>
    <s v="CAMBIO DE FLAUTA DE AGUA"/>
    <x v="3"/>
    <d v="1899-12-30T08:30:00"/>
    <d v="1899-12-30T10:15:00"/>
    <d v="2021-05-03T00:00:00"/>
    <x v="29"/>
    <d v="2021-05-03T00:00:00"/>
    <d v="2021-05-03T00:00:00"/>
    <d v="1899-12-30T08:50:00"/>
    <d v="1899-12-30T09:50:00"/>
    <x v="0"/>
    <s v="LUIS MARTELO"/>
    <x v="0"/>
    <x v="14"/>
    <x v="1"/>
    <x v="3"/>
    <n v="0"/>
    <n v="1"/>
    <d v="1899-12-30T01:45:00"/>
    <d v="1899-12-30T01:45:00"/>
    <n v="1"/>
    <d v="1899-12-30T00:00:00"/>
    <d v="1899-12-30T01:45:00"/>
    <x v="4"/>
    <x v="7"/>
    <s v="5-18"/>
    <d v="1899-12-30T01:00:00"/>
    <n v="0"/>
    <n v="1"/>
    <x v="4"/>
  </r>
  <r>
    <s v="WLP795"/>
    <n v="192"/>
    <x v="0"/>
    <s v="ADAPTAR SOPORTE DE LAMPARA LADO IZQUIERDO"/>
    <x v="1"/>
    <d v="1899-12-30T10:00:00"/>
    <d v="1899-12-30T11:00:00"/>
    <d v="2021-05-03T00:00:00"/>
    <x v="29"/>
    <d v="2021-05-03T00:00:00"/>
    <d v="2021-05-03T00:00:00"/>
    <d v="1899-12-30T10:00:00"/>
    <d v="1899-12-30T10:50:00"/>
    <x v="30"/>
    <s v="JOHAN AVENDAÑO"/>
    <x v="0"/>
    <x v="7"/>
    <x v="0"/>
    <x v="3"/>
    <n v="0"/>
    <n v="1"/>
    <d v="1899-12-30T01:00:00"/>
    <d v="1899-12-30T01:00:00"/>
    <n v="1"/>
    <d v="1899-12-30T00:00:00"/>
    <d v="1899-12-30T01:00:00"/>
    <x v="4"/>
    <x v="7"/>
    <s v="5-18"/>
    <d v="1899-12-30T00:50:00"/>
    <n v="0"/>
    <n v="1"/>
    <x v="4"/>
  </r>
  <r>
    <s v="SJK638"/>
    <n v="193"/>
    <x v="1"/>
    <s v="DESMONTE DE VIGAS PARA CAMBIO DE BUJES SE ENVIAN A DONDE RIAÑO"/>
    <x v="17"/>
    <d v="1899-12-30T10:20:00"/>
    <d v="1899-12-30T17:00:00"/>
    <d v="2021-05-03T00:00:00"/>
    <x v="30"/>
    <d v="2021-05-04T00:00:00"/>
    <d v="2021-05-04T00:00:00"/>
    <d v="1899-12-30T14:10:00"/>
    <d v="1899-12-30T17:30:00"/>
    <x v="146"/>
    <s v="YONAT CANTILLO"/>
    <x v="1"/>
    <x v="15"/>
    <x v="1"/>
    <x v="2"/>
    <n v="3"/>
    <n v="1"/>
    <d v="1899-12-31T08:10:17"/>
    <d v="1900-01-01T01:39:02"/>
    <n v="0"/>
    <d v="1899-12-30T04:00:00"/>
    <d v="1900-01-01T05:39:02"/>
    <x v="4"/>
    <x v="7"/>
    <s v="5-18"/>
    <d v="1899-12-30T03:20:00"/>
    <n v="0"/>
    <n v="1"/>
    <x v="4"/>
  </r>
  <r>
    <s v="SJK638"/>
    <n v="193"/>
    <x v="1"/>
    <s v="DESMONTE DE BANDAS, CAMPANAS PARA CAMBIO, DESMONTE DE MUELLE TANDEM PARA CAMBIO DE BUJES Y PASADORES"/>
    <x v="22"/>
    <d v="1899-12-30T10:20:00"/>
    <d v="1899-12-30T17:00:00"/>
    <d v="2021-05-03T00:00:00"/>
    <x v="30"/>
    <d v="2021-05-05T00:00:00"/>
    <d v="2021-05-05T00:00:00"/>
    <d v="1899-12-30T07:30:00"/>
    <d v="1899-12-30T12:00:00"/>
    <x v="147"/>
    <s v="YONAT CANTILLO"/>
    <x v="1"/>
    <x v="15"/>
    <x v="0"/>
    <x v="2"/>
    <n v="3"/>
    <n v="1"/>
    <d v="1899-12-31T08:10:17"/>
    <d v="1900-01-01T01:39:02"/>
    <n v="0"/>
    <d v="1899-12-30T04:00:00"/>
    <d v="1900-01-01T05:39:02"/>
    <x v="4"/>
    <x v="7"/>
    <s v="5-18"/>
    <d v="1899-12-30T04:30:00"/>
    <n v="0"/>
    <n v="1"/>
    <x v="4"/>
  </r>
  <r>
    <s v="SJK638"/>
    <n v="193"/>
    <x v="1"/>
    <s v="MONTAJE DE BANDAS, CAMPANAS, RODAJAS, RESORTES, MONTAJE DE VIGAS Y GRADUACION DE FRENOS"/>
    <x v="22"/>
    <d v="1899-12-30T10:20:00"/>
    <d v="1899-12-30T17:00:00"/>
    <d v="2021-05-03T00:00:00"/>
    <x v="30"/>
    <d v="2021-05-06T00:00:00"/>
    <d v="2021-05-06T00:00:00"/>
    <d v="1899-12-30T07:30:00"/>
    <d v="1899-12-30T17:00:00"/>
    <x v="147"/>
    <s v="YONAT CANTILLO"/>
    <x v="1"/>
    <x v="15"/>
    <x v="1"/>
    <x v="2"/>
    <n v="3"/>
    <n v="1"/>
    <d v="1899-12-31T08:10:17"/>
    <d v="1900-01-01T01:39:02"/>
    <n v="0"/>
    <d v="1899-12-30T04:00:00"/>
    <d v="1900-01-01T05:39:02"/>
    <x v="4"/>
    <x v="7"/>
    <s v="5-18"/>
    <d v="1899-12-30T07:30:29"/>
    <n v="0"/>
    <n v="1"/>
    <x v="4"/>
  </r>
  <r>
    <s v="SJK638"/>
    <n v="193"/>
    <x v="0"/>
    <s v="REVISION DE FUGAS DE AIRE EN VALVULA R14 Y REVISION DE FUN CLUTCH DIRECTO"/>
    <x v="3"/>
    <d v="1899-12-30T10:20:00"/>
    <d v="1899-12-30T17:00:00"/>
    <d v="2021-05-03T00:00:00"/>
    <x v="30"/>
    <d v="2021-05-06T00:00:00"/>
    <d v="2021-05-06T00:00:00"/>
    <d v="1899-12-30T16:30:00"/>
    <d v="1899-12-30T17:00:00"/>
    <x v="6"/>
    <s v="YONAT CANTILLO"/>
    <x v="0"/>
    <x v="6"/>
    <x v="1"/>
    <x v="2"/>
    <n v="3"/>
    <n v="1"/>
    <d v="1899-12-31T08:10:17"/>
    <d v="1900-01-01T01:39:02"/>
    <n v="0"/>
    <d v="1899-12-30T04:00:00"/>
    <d v="1900-01-01T05:39:02"/>
    <x v="4"/>
    <x v="7"/>
    <s v="5-18"/>
    <d v="1899-12-30T00:30:00"/>
    <n v="0"/>
    <n v="1"/>
    <x v="4"/>
  </r>
  <r>
    <s v="SJK639"/>
    <n v="194"/>
    <x v="1"/>
    <s v="DESVARE EN PATIO ALTERNO"/>
    <x v="1"/>
    <d v="1899-12-30T16:00:00"/>
    <d v="1899-12-30T11:40:00"/>
    <d v="2021-05-03T00:00:00"/>
    <x v="31"/>
    <d v="2021-05-03T00:00:00"/>
    <d v="2021-05-03T00:00:00"/>
    <d v="1899-12-30T16:00:00"/>
    <d v="1899-12-30T16:40:00"/>
    <x v="12"/>
    <s v="SAMUEL MEDINA"/>
    <x v="0"/>
    <x v="4"/>
    <x v="1"/>
    <x v="2"/>
    <n v="4"/>
    <n v="1"/>
    <d v="1899-12-31T05:40:12"/>
    <d v="1900-01-01T04:38:33"/>
    <n v="1"/>
    <d v="1899-12-30T00:00:00"/>
    <d v="1900-01-01T04:38:33"/>
    <x v="4"/>
    <x v="7"/>
    <s v="5-18"/>
    <d v="1899-12-30T00:40:00"/>
    <n v="0"/>
    <n v="1"/>
    <x v="4"/>
  </r>
  <r>
    <s v="SJK639"/>
    <n v="194"/>
    <x v="1"/>
    <s v="CAMBIO DE UNA ESCOPETA Y CAMBIO DE 2 LODERAS"/>
    <x v="30"/>
    <d v="1899-12-30T16:00:00"/>
    <d v="1899-12-30T11:40:00"/>
    <d v="2021-05-03T00:00:00"/>
    <x v="31"/>
    <d v="2021-05-04T00:00:00"/>
    <d v="2021-05-04T00:00:00"/>
    <d v="1899-12-30T07:30:00"/>
    <d v="1899-12-30T09:40:00"/>
    <x v="64"/>
    <s v="SAMUEL MEDINA"/>
    <x v="0"/>
    <x v="7"/>
    <x v="0"/>
    <x v="2"/>
    <n v="4"/>
    <n v="1"/>
    <d v="1899-12-31T05:40:12"/>
    <d v="1900-01-01T04:38:33"/>
    <n v="1"/>
    <d v="1899-12-30T00:00:00"/>
    <d v="1900-01-01T04:38:33"/>
    <x v="4"/>
    <x v="7"/>
    <s v="5-18"/>
    <d v="1899-12-30T02:10:00"/>
    <n v="0"/>
    <n v="1"/>
    <x v="4"/>
  </r>
  <r>
    <s v="SJK639"/>
    <n v="194"/>
    <x v="1"/>
    <s v="CAMBIO DE ACEITE Y FILTRACION "/>
    <x v="3"/>
    <d v="1899-12-30T16:00:00"/>
    <d v="1899-12-30T11:40:00"/>
    <d v="2021-05-03T00:00:00"/>
    <x v="31"/>
    <d v="2021-05-04T00:00:00"/>
    <d v="2021-05-04T00:00:00"/>
    <d v="1899-12-30T10:30:00"/>
    <d v="1899-12-30T14:30:00"/>
    <x v="10"/>
    <s v="SAMUEL MEDINA"/>
    <x v="1"/>
    <x v="15"/>
    <x v="1"/>
    <x v="2"/>
    <n v="4"/>
    <n v="1"/>
    <d v="1899-12-31T05:40:12"/>
    <d v="1900-01-01T04:38:33"/>
    <n v="1"/>
    <d v="1899-12-30T00:00:00"/>
    <d v="1900-01-01T04:38:33"/>
    <x v="4"/>
    <x v="7"/>
    <s v="5-18"/>
    <d v="1899-12-30T04:00:00"/>
    <n v="0"/>
    <n v="1"/>
    <x v="4"/>
  </r>
  <r>
    <s v="R80870"/>
    <n v="194"/>
    <x v="1"/>
    <s v="CAMBIO DE BUJE DE BALANCIN Y BUJE TENSOR"/>
    <x v="31"/>
    <d v="1899-12-30T16:00:00"/>
    <d v="1899-12-30T11:40:00"/>
    <d v="2021-05-03T00:00:00"/>
    <x v="31"/>
    <d v="2021-05-05T00:00:00"/>
    <d v="2021-05-05T00:00:00"/>
    <d v="1899-12-30T07:00:00"/>
    <d v="1899-12-30T14:30:00"/>
    <x v="5"/>
    <s v="SAMUEL MEDINA"/>
    <x v="1"/>
    <x v="15"/>
    <x v="0"/>
    <x v="2"/>
    <n v="4"/>
    <n v="1"/>
    <d v="1899-12-31T05:40:12"/>
    <d v="1900-01-01T04:38:33"/>
    <n v="1"/>
    <d v="1899-12-30T00:00:00"/>
    <d v="1900-01-01T04:38:33"/>
    <x v="4"/>
    <x v="7"/>
    <s v="5-18"/>
    <d v="1899-12-30T05:30:29"/>
    <n v="0"/>
    <n v="1"/>
    <x v="4"/>
  </r>
  <r>
    <s v="SJK639"/>
    <n v="194"/>
    <x v="1"/>
    <s v="POLISHADO"/>
    <x v="1"/>
    <d v="1899-12-30T16:00:00"/>
    <d v="1899-12-30T11:40:00"/>
    <d v="2021-05-03T00:00:00"/>
    <x v="31"/>
    <d v="2021-05-05T00:00:00"/>
    <d v="2021-05-05T00:00:00"/>
    <d v="1899-12-30T07:30:00"/>
    <d v="1899-12-30T12:00:00"/>
    <x v="28"/>
    <s v="SAMUEL MEDINA"/>
    <x v="1"/>
    <x v="7"/>
    <x v="0"/>
    <x v="2"/>
    <n v="4"/>
    <n v="1"/>
    <d v="1899-12-31T05:40:12"/>
    <d v="1900-01-01T04:38:33"/>
    <n v="1"/>
    <d v="1899-12-30T00:00:00"/>
    <d v="1900-01-01T04:38:33"/>
    <x v="4"/>
    <x v="7"/>
    <s v="5-18"/>
    <d v="1899-12-30T04:30:00"/>
    <n v="0"/>
    <n v="1"/>
    <x v="4"/>
  </r>
  <r>
    <s v="SJK639"/>
    <n v="194"/>
    <x v="1"/>
    <s v="CAMBIO DE EMPAQUETADURA DE LA BOTELLA DE LA DIRECCION, NIVELAR EL ACEITE, REVISION DE FUGAS DE AIRE"/>
    <x v="3"/>
    <d v="1899-12-30T16:00:00"/>
    <d v="1899-12-30T11:40:00"/>
    <d v="2021-05-03T00:00:00"/>
    <x v="31"/>
    <d v="2021-05-06T00:00:00"/>
    <d v="2021-05-06T00:00:00"/>
    <d v="1899-12-30T07:30:00"/>
    <d v="1899-12-30T12:00:00"/>
    <x v="6"/>
    <s v="SAMUEL MEDINA"/>
    <x v="0"/>
    <x v="89"/>
    <x v="1"/>
    <x v="2"/>
    <n v="4"/>
    <n v="1"/>
    <d v="1899-12-31T05:40:12"/>
    <d v="1900-01-01T04:38:33"/>
    <n v="1"/>
    <d v="1899-12-30T00:00:00"/>
    <d v="1900-01-01T04:38:33"/>
    <x v="4"/>
    <x v="7"/>
    <s v="5-18"/>
    <d v="1899-12-30T04:30:00"/>
    <n v="0"/>
    <n v="1"/>
    <x v="4"/>
  </r>
  <r>
    <s v="SJK639"/>
    <n v="194"/>
    <x v="1"/>
    <s v="CAMBIO DE RETENEDOR DEL DIVISOR"/>
    <x v="4"/>
    <d v="1899-12-30T16:00:00"/>
    <d v="1899-12-30T11:40:00"/>
    <d v="2021-05-03T00:00:00"/>
    <x v="31"/>
    <d v="2021-05-06T00:00:00"/>
    <d v="2021-05-06T00:00:00"/>
    <d v="1899-12-30T07:30:00"/>
    <d v="1899-12-30T17:30:00"/>
    <x v="64"/>
    <s v="SAMUEL MEDINA"/>
    <x v="0"/>
    <x v="9"/>
    <x v="1"/>
    <x v="2"/>
    <n v="4"/>
    <n v="1"/>
    <d v="1899-12-31T05:40:12"/>
    <d v="1900-01-01T04:38:33"/>
    <n v="1"/>
    <d v="1899-12-30T00:00:00"/>
    <d v="1900-01-01T04:38:33"/>
    <x v="4"/>
    <x v="7"/>
    <s v="5-18"/>
    <d v="1899-12-30T08:00:29"/>
    <n v="0"/>
    <n v="1"/>
    <x v="4"/>
  </r>
  <r>
    <s v="SJK639"/>
    <n v="194"/>
    <x v="1"/>
    <s v="MANTENIMIENTO A AIRE ACONDICIONADO"/>
    <x v="3"/>
    <d v="1899-12-30T16:00:00"/>
    <d v="1899-12-30T11:40:00"/>
    <d v="2021-05-03T00:00:00"/>
    <x v="31"/>
    <d v="2021-05-06T00:00:00"/>
    <d v="2021-05-06T00:00:00"/>
    <d v="1899-12-30T09:50:00"/>
    <d v="1899-12-30T14:50:00"/>
    <x v="3"/>
    <s v="SAMUEL MEDINA"/>
    <x v="1"/>
    <x v="90"/>
    <x v="1"/>
    <x v="2"/>
    <n v="4"/>
    <n v="1"/>
    <d v="1899-12-31T05:40:12"/>
    <d v="1900-01-01T04:38:33"/>
    <n v="1"/>
    <d v="1899-12-30T00:00:00"/>
    <d v="1900-01-01T04:38:33"/>
    <x v="4"/>
    <x v="7"/>
    <s v="5-18"/>
    <d v="1899-12-30T03:00:29"/>
    <n v="0"/>
    <n v="1"/>
    <x v="4"/>
  </r>
  <r>
    <s v="SJK639"/>
    <n v="194"/>
    <x v="1"/>
    <s v="INSPECCION QUINTA RUEDA, MONTAJE DE QUINTA RUEDA"/>
    <x v="5"/>
    <d v="1899-12-30T16:00:00"/>
    <d v="1899-12-30T11:40:00"/>
    <d v="2021-05-03T00:00:00"/>
    <x v="31"/>
    <d v="2021-05-06T00:00:00"/>
    <d v="2021-05-06T00:00:00"/>
    <d v="1899-12-30T11:15:00"/>
    <d v="1899-12-30T14:50:00"/>
    <x v="121"/>
    <s v="SAMUEL MEDINA"/>
    <x v="1"/>
    <x v="62"/>
    <x v="0"/>
    <x v="2"/>
    <n v="4"/>
    <n v="1"/>
    <d v="1899-12-31T05:40:12"/>
    <d v="1900-01-01T04:38:33"/>
    <n v="1"/>
    <d v="1899-12-30T00:00:00"/>
    <d v="1900-01-01T04:38:33"/>
    <x v="4"/>
    <x v="7"/>
    <s v="5-18"/>
    <d v="1899-12-30T03:35:00"/>
    <n v="0"/>
    <n v="1"/>
    <x v="4"/>
  </r>
  <r>
    <s v="SJK639"/>
    <n v="194"/>
    <x v="1"/>
    <s v="DESMONTE BUJE DE ZANAHORIA"/>
    <x v="4"/>
    <d v="1899-12-30T16:00:00"/>
    <d v="1899-12-30T11:40:00"/>
    <d v="2021-05-03T00:00:00"/>
    <x v="31"/>
    <d v="2021-05-07T00:00:00"/>
    <d v="2021-05-07T00:00:00"/>
    <d v="1899-12-30T07:30:00"/>
    <d v="1899-12-30T08:50:00"/>
    <x v="25"/>
    <s v="SAMUEL MEDINA"/>
    <x v="1"/>
    <x v="15"/>
    <x v="0"/>
    <x v="2"/>
    <n v="4"/>
    <n v="1"/>
    <d v="1899-12-31T05:40:12"/>
    <d v="1900-01-01T04:38:33"/>
    <n v="1"/>
    <d v="1899-12-30T00:00:00"/>
    <d v="1900-01-01T04:38:33"/>
    <x v="4"/>
    <x v="7"/>
    <s v="5-18"/>
    <d v="1899-12-30T01:20:00"/>
    <n v="0"/>
    <n v="1"/>
    <x v="4"/>
  </r>
  <r>
    <s v="SJK639"/>
    <n v="194"/>
    <x v="0"/>
    <s v="CAMBIO DE BUJE DE ZANAHORIA AJUSTE A LA TRANSMISION"/>
    <x v="4"/>
    <d v="1899-12-30T16:00:00"/>
    <d v="1899-12-30T11:40:00"/>
    <d v="2021-05-03T00:00:00"/>
    <x v="31"/>
    <d v="2021-05-07T00:00:00"/>
    <d v="2021-05-07T00:00:00"/>
    <d v="1899-12-30T09:59:00"/>
    <d v="1899-12-30T11:40:00"/>
    <x v="25"/>
    <s v="SAMUEL MEDINA"/>
    <x v="1"/>
    <x v="15"/>
    <x v="0"/>
    <x v="2"/>
    <n v="4"/>
    <n v="1"/>
    <d v="1899-12-31T05:40:12"/>
    <d v="1900-01-01T04:38:33"/>
    <n v="1"/>
    <d v="1899-12-30T00:00:00"/>
    <d v="1900-01-01T04:38:33"/>
    <x v="4"/>
    <x v="7"/>
    <s v="5-18"/>
    <d v="1899-12-30T01:41:00"/>
    <n v="0"/>
    <n v="1"/>
    <x v="4"/>
  </r>
  <r>
    <s v="SJK825"/>
    <n v="195"/>
    <x v="1"/>
    <s v="CAMBIO DE ACEITE Y FILTRACION DE MOTOR"/>
    <x v="3"/>
    <d v="1899-12-30T14:00:00"/>
    <d v="1899-12-30T12:00:00"/>
    <d v="2021-05-03T00:00:00"/>
    <x v="32"/>
    <d v="2021-05-04T00:00:00"/>
    <d v="2021-05-04T00:00:00"/>
    <d v="1899-12-30T07:30:00"/>
    <d v="1899-12-30T09:30:00"/>
    <x v="10"/>
    <s v="JHEISON PEREZ"/>
    <x v="1"/>
    <x v="15"/>
    <x v="1"/>
    <x v="2"/>
    <n v="5"/>
    <n v="1"/>
    <d v="1899-12-31T16:30:06"/>
    <d v="1900-01-01T20:58:05"/>
    <n v="1"/>
    <d v="1899-12-30T00:00:00"/>
    <d v="1900-01-01T20:58:05"/>
    <x v="4"/>
    <x v="7"/>
    <s v="5-18"/>
    <d v="1899-12-30T02:00:00"/>
    <n v="0"/>
    <n v="1"/>
    <x v="4"/>
  </r>
  <r>
    <s v="SJK825"/>
    <n v="195"/>
    <x v="1"/>
    <s v="BRILLADO Y POLISHADO"/>
    <x v="32"/>
    <d v="1899-12-30T14:00:00"/>
    <d v="1899-12-30T12:00:00"/>
    <d v="2021-05-03T00:00:00"/>
    <x v="32"/>
    <d v="2021-05-04T00:00:00"/>
    <d v="2021-05-04T00:00:00"/>
    <d v="1899-12-30T09:40:00"/>
    <d v="1899-12-30T16:40:00"/>
    <x v="28"/>
    <s v="JHEISON PEREZ"/>
    <x v="1"/>
    <x v="7"/>
    <x v="0"/>
    <x v="2"/>
    <n v="5"/>
    <n v="1"/>
    <d v="1899-12-31T16:30:06"/>
    <d v="1900-01-01T20:58:05"/>
    <n v="1"/>
    <d v="1899-12-30T00:00:00"/>
    <d v="1900-01-01T20:58:05"/>
    <x v="4"/>
    <x v="7"/>
    <s v="5-18"/>
    <d v="1899-12-30T05:00:29"/>
    <n v="0"/>
    <n v="1"/>
    <x v="4"/>
  </r>
  <r>
    <s v="SJK825"/>
    <n v="195"/>
    <x v="1"/>
    <s v="INSPECCION DE QUINTA RUEDA"/>
    <x v="32"/>
    <d v="1899-12-30T14:00:00"/>
    <d v="1899-12-30T12:00:00"/>
    <d v="2021-05-03T00:00:00"/>
    <x v="32"/>
    <d v="2021-05-05T00:00:00"/>
    <d v="2021-05-05T00:00:00"/>
    <d v="1899-12-30T08:00:00"/>
    <d v="1899-12-30T10:00:00"/>
    <x v="121"/>
    <s v="JHEISON PEREZ"/>
    <x v="1"/>
    <x v="15"/>
    <x v="0"/>
    <x v="2"/>
    <n v="5"/>
    <n v="1"/>
    <d v="1899-12-31T16:30:06"/>
    <d v="1900-01-01T20:58:05"/>
    <n v="1"/>
    <d v="1899-12-30T00:00:00"/>
    <d v="1900-01-01T20:58:05"/>
    <x v="4"/>
    <x v="7"/>
    <s v="5-18"/>
    <d v="1899-12-30T02:00:00"/>
    <n v="0"/>
    <n v="1"/>
    <x v="4"/>
  </r>
  <r>
    <s v="SJK825"/>
    <n v="195"/>
    <x v="1"/>
    <s v="INSTALACION DE MAXTER, LIMPIEZA DE BATERIAS, REPARACION DE MOTOR DE ARRANQUE"/>
    <x v="1"/>
    <d v="1899-12-30T14:00:00"/>
    <d v="1899-12-30T12:00:00"/>
    <d v="2021-05-03T00:00:00"/>
    <x v="32"/>
    <d v="2021-05-05T00:00:00"/>
    <d v="2021-05-05T00:00:00"/>
    <d v="1899-12-30T07:30:00"/>
    <d v="1899-12-30T16:00:00"/>
    <x v="12"/>
    <s v="JHEISON PEREZ"/>
    <x v="1"/>
    <x v="4"/>
    <x v="0"/>
    <x v="2"/>
    <n v="5"/>
    <n v="1"/>
    <d v="1899-12-31T16:30:06"/>
    <d v="1900-01-01T20:58:05"/>
    <n v="1"/>
    <d v="1899-12-30T00:00:00"/>
    <d v="1900-01-01T20:58:05"/>
    <x v="4"/>
    <x v="7"/>
    <s v="5-18"/>
    <d v="1899-12-30T06:30:29"/>
    <n v="0"/>
    <n v="1"/>
    <x v="4"/>
  </r>
  <r>
    <s v="SJK825"/>
    <n v="195"/>
    <x v="1"/>
    <s v="ARREGLO DE TLABERO DEL MAXIFRAX POR PARTIDURA"/>
    <x v="1"/>
    <d v="1899-12-30T14:00:00"/>
    <d v="1899-12-30T12:00:00"/>
    <d v="2021-05-03T00:00:00"/>
    <x v="32"/>
    <d v="2021-05-05T00:00:00"/>
    <d v="2021-05-05T00:00:00"/>
    <d v="1899-12-30T07:30:00"/>
    <d v="1899-12-30T09:40:00"/>
    <x v="6"/>
    <s v="JHEISON PEREZ"/>
    <x v="1"/>
    <x v="6"/>
    <x v="0"/>
    <x v="2"/>
    <n v="5"/>
    <n v="1"/>
    <d v="1899-12-31T16:30:06"/>
    <d v="1900-01-01T20:58:05"/>
    <n v="1"/>
    <d v="1899-12-30T00:00:00"/>
    <d v="1900-01-01T20:58:05"/>
    <x v="4"/>
    <x v="7"/>
    <s v="5-18"/>
    <d v="1899-12-30T02:10:00"/>
    <n v="0"/>
    <n v="1"/>
    <x v="4"/>
  </r>
  <r>
    <s v="SJK825"/>
    <n v="195"/>
    <x v="1"/>
    <s v="REVISIOND E AMORTIGUADORES, SOPORTES DE MOTOR, BUJES DE BARRA EN V, HOJAS DE MUELLES DELANTERA"/>
    <x v="32"/>
    <d v="1899-12-30T14:00:00"/>
    <d v="1899-12-30T12:00:00"/>
    <d v="2021-05-03T00:00:00"/>
    <x v="32"/>
    <d v="2021-05-06T00:00:00"/>
    <d v="2021-05-06T00:00:00"/>
    <d v="1899-12-30T07:30:00"/>
    <d v="1899-12-30T17:30:00"/>
    <x v="23"/>
    <s v="JHEISON PEREZ"/>
    <x v="1"/>
    <x v="15"/>
    <x v="0"/>
    <x v="2"/>
    <n v="5"/>
    <n v="1"/>
    <d v="1899-12-31T16:30:06"/>
    <d v="1900-01-01T20:58:05"/>
    <n v="1"/>
    <d v="1899-12-30T00:00:00"/>
    <d v="1900-01-01T20:58:05"/>
    <x v="4"/>
    <x v="7"/>
    <s v="5-18"/>
    <d v="1899-12-30T08:00:29"/>
    <n v="0"/>
    <n v="1"/>
    <x v="4"/>
  </r>
  <r>
    <s v="SJK825"/>
    <n v="195"/>
    <x v="0"/>
    <s v="CAMBIO DE BUJES ENROSCABLES, MONTAJE DE MUELLE, MONTURA DE SAPO, MONTAJE DE GEMELOS Y DESMONTE DE BARRA EN V DELANTERA"/>
    <x v="32"/>
    <d v="1899-12-30T14:00:00"/>
    <d v="1899-12-30T12:00:00"/>
    <d v="2021-05-03T00:00:00"/>
    <x v="32"/>
    <d v="2021-05-07T00:00:00"/>
    <d v="2021-05-07T00:00:00"/>
    <d v="1899-12-30T07:30:00"/>
    <d v="1899-12-30T16:10:00"/>
    <x v="23"/>
    <s v="JHEISON PEREZ"/>
    <x v="1"/>
    <x v="15"/>
    <x v="0"/>
    <x v="2"/>
    <n v="5"/>
    <n v="1"/>
    <d v="1899-12-31T16:30:06"/>
    <d v="1900-01-01T20:58:05"/>
    <n v="1"/>
    <d v="1899-12-30T00:00:00"/>
    <d v="1900-01-01T20:58:05"/>
    <x v="4"/>
    <x v="7"/>
    <s v="5-18"/>
    <d v="1899-12-30T06:40:29"/>
    <n v="0"/>
    <n v="1"/>
    <x v="4"/>
  </r>
  <r>
    <s v="UQS508"/>
    <n v="196"/>
    <x v="0"/>
    <s v="POSTURA DE ESPADA Y REPARACION DE PIANO INTERNO"/>
    <x v="1"/>
    <d v="1899-12-30T07:30:00"/>
    <d v="1899-12-30T12:00:00"/>
    <d v="2021-05-03T00:00:00"/>
    <x v="29"/>
    <d v="2021-05-03T00:00:00"/>
    <d v="2021-05-03T00:00:00"/>
    <d v="1899-12-30T11:00:00"/>
    <d v="1899-12-30T12:00:00"/>
    <x v="28"/>
    <s v="CRISTIAN MERCADO"/>
    <x v="0"/>
    <x v="7"/>
    <x v="0"/>
    <x v="3"/>
    <n v="0"/>
    <n v="1"/>
    <d v="1899-12-30T04:30:00"/>
    <d v="1899-12-30T04:30:00"/>
    <n v="1"/>
    <d v="1899-12-30T00:00:00"/>
    <d v="1899-12-30T04:30:00"/>
    <x v="4"/>
    <x v="7"/>
    <s v="5-18"/>
    <d v="1899-12-30T01:00:00"/>
    <n v="0"/>
    <n v="1"/>
    <x v="4"/>
  </r>
  <r>
    <s v="UYZ627"/>
    <n v="197"/>
    <x v="1"/>
    <s v="BAJAR FUN CLUTCH, PARA REPARACION"/>
    <x v="1"/>
    <d v="1899-12-30T17:00:00"/>
    <d v="1899-12-30T17:30:00"/>
    <d v="2021-05-03T00:00:00"/>
    <x v="30"/>
    <d v="2021-05-04T00:00:00"/>
    <d v="2021-05-04T00:00:00"/>
    <d v="1899-12-30T17:18:00"/>
    <d v="1899-12-30T18:30:00"/>
    <x v="1"/>
    <s v="YEIMAN HERNANDEZ"/>
    <x v="0"/>
    <x v="6"/>
    <x v="1"/>
    <x v="2"/>
    <n v="3"/>
    <n v="1"/>
    <d v="1899-12-31T02:00:17"/>
    <d v="1899-12-31T19:29:02"/>
    <n v="0"/>
    <d v="1899-12-30T03:30:00"/>
    <d v="1899-12-31T22:59:02"/>
    <x v="4"/>
    <x v="7"/>
    <s v="5-18"/>
    <d v="1899-12-30T01:12:00"/>
    <n v="0"/>
    <n v="1"/>
    <x v="4"/>
  </r>
  <r>
    <s v="UYZ627"/>
    <n v="197"/>
    <x v="1"/>
    <s v="CAMBIO DE BASE DE FUN CLUTCH Y RODAMIENTO"/>
    <x v="1"/>
    <d v="1899-12-30T17:00:00"/>
    <d v="1899-12-30T17:30:00"/>
    <d v="2021-05-03T00:00:00"/>
    <x v="30"/>
    <d v="2021-05-05T00:00:00"/>
    <d v="2021-05-05T00:00:00"/>
    <d v="1899-12-30T08:30:00"/>
    <d v="1899-12-30T17:00:00"/>
    <x v="1"/>
    <s v="YEIMAN HERNANDEZ"/>
    <x v="0"/>
    <x v="6"/>
    <x v="1"/>
    <x v="2"/>
    <n v="3"/>
    <n v="1"/>
    <d v="1899-12-31T02:00:17"/>
    <d v="1899-12-31T19:29:02"/>
    <n v="0"/>
    <d v="1899-12-30T03:30:00"/>
    <d v="1899-12-31T22:59:02"/>
    <x v="4"/>
    <x v="7"/>
    <s v="5-18"/>
    <d v="1899-12-30T06:30:29"/>
    <n v="0"/>
    <n v="1"/>
    <x v="4"/>
  </r>
  <r>
    <s v="UYZ627"/>
    <n v="197"/>
    <x v="0"/>
    <s v="MONTAJE DE BASE DE FUNCLUTCH PARA CAMBIO DE RODAMIENTO Y MONTAJE DE FUN CLUTCH"/>
    <x v="1"/>
    <d v="1899-12-30T17:00:00"/>
    <d v="1899-12-30T17:30:00"/>
    <d v="2021-05-03T00:00:00"/>
    <x v="30"/>
    <d v="2021-05-06T00:00:00"/>
    <d v="2021-05-06T00:00:00"/>
    <d v="1899-12-30T14:00:00"/>
    <d v="1899-12-30T16:40:00"/>
    <x v="1"/>
    <s v="YEIMAN HERNANDEZ"/>
    <x v="0"/>
    <x v="6"/>
    <x v="1"/>
    <x v="2"/>
    <n v="3"/>
    <n v="1"/>
    <d v="1899-12-31T02:00:17"/>
    <d v="1899-12-31T19:29:02"/>
    <n v="0"/>
    <d v="1899-12-30T03:30:00"/>
    <d v="1899-12-31T22:59:02"/>
    <x v="4"/>
    <x v="7"/>
    <s v="5-18"/>
    <d v="1899-12-30T02:40:00"/>
    <n v="0"/>
    <n v="1"/>
    <x v="4"/>
  </r>
  <r>
    <s v="WLP811"/>
    <n v="198"/>
    <x v="0"/>
    <s v="MANTENIMIENTO AIRE ACONDICIONADO, FABRICACION DE MANGUERA E INSTALACION"/>
    <x v="1"/>
    <d v="1899-12-30T11:00:00"/>
    <d v="1899-12-30T15:00:00"/>
    <d v="2021-05-03T00:00:00"/>
    <x v="29"/>
    <d v="2021-05-03T00:00:00"/>
    <d v="2021-05-03T00:00:00"/>
    <d v="1899-12-30T14:00:00"/>
    <d v="1899-12-30T15:00:00"/>
    <x v="91"/>
    <s v="ELIECER MONSALVO"/>
    <x v="0"/>
    <x v="3"/>
    <x v="1"/>
    <x v="3"/>
    <n v="0"/>
    <n v="1"/>
    <d v="1899-12-30T04:00:00"/>
    <d v="1899-12-30T04:00:00"/>
    <n v="0"/>
    <d v="1899-12-30T06:00:00"/>
    <d v="1899-12-30T10:00:00"/>
    <x v="4"/>
    <x v="7"/>
    <s v="5-18"/>
    <d v="1899-12-30T01:00:00"/>
    <n v="0"/>
    <n v="1"/>
    <x v="4"/>
  </r>
  <r>
    <s v="UQS518"/>
    <n v="199"/>
    <x v="0"/>
    <s v="DESMONTE DE CAJA HUMO 0PARA CAMBIO "/>
    <x v="1"/>
    <d v="1899-12-30T11:00:00"/>
    <d v="1899-12-30T17:15:00"/>
    <d v="2021-05-03T00:00:00"/>
    <x v="29"/>
    <d v="2021-05-03T00:00:00"/>
    <d v="2021-05-03T00:00:00"/>
    <d v="1899-12-30T16:00:00"/>
    <d v="1899-12-30T17:15:00"/>
    <x v="148"/>
    <s v="LARRINZON CORREA"/>
    <x v="0"/>
    <x v="15"/>
    <x v="0"/>
    <x v="3"/>
    <n v="0"/>
    <n v="1"/>
    <d v="1899-12-30T04:15:29"/>
    <d v="1899-12-30T05:15:00"/>
    <n v="0"/>
    <d v="1899-12-30T03:45:00"/>
    <d v="1899-12-30T09:00:00"/>
    <x v="4"/>
    <x v="7"/>
    <s v="5-18"/>
    <d v="1899-12-30T01:15:00"/>
    <n v="0"/>
    <n v="1"/>
    <x v="4"/>
  </r>
  <r>
    <s v="SJK632"/>
    <n v="200"/>
    <x v="1"/>
    <s v="COLOCAR UNION DE 1/4 A MANGUERA PARTIDA"/>
    <x v="1"/>
    <d v="1899-12-30T11:00:00"/>
    <d v="1899-12-30T17:20:00"/>
    <d v="2021-05-04T00:00:00"/>
    <x v="24"/>
    <d v="2021-05-04T00:00:00"/>
    <d v="2021-05-04T00:00:00"/>
    <d v="1899-12-30T11:15:00"/>
    <d v="1899-12-30T12:00:00"/>
    <x v="6"/>
    <s v="ARTURO JAIMES"/>
    <x v="0"/>
    <x v="6"/>
    <x v="0"/>
    <x v="0"/>
    <n v="0"/>
    <n v="1"/>
    <d v="1899-12-30T04:20:29"/>
    <d v="1899-12-30T05:20:00"/>
    <n v="0"/>
    <d v="1899-12-30T03:40:00"/>
    <d v="1899-12-30T09:00:00"/>
    <x v="4"/>
    <x v="7"/>
    <s v="5-18"/>
    <d v="1899-12-30T00:45:00"/>
    <n v="0"/>
    <n v="1"/>
    <x v="4"/>
  </r>
  <r>
    <s v="SJK632"/>
    <n v="200"/>
    <x v="0"/>
    <s v="ESCANER DE VEHICULO"/>
    <x v="1"/>
    <d v="1899-12-30T11:00:00"/>
    <d v="1899-12-30T17:20:00"/>
    <d v="2021-05-04T00:00:00"/>
    <x v="24"/>
    <d v="2021-05-04T00:00:00"/>
    <d v="2021-05-04T00:00:00"/>
    <d v="1899-12-30T17:00:00"/>
    <d v="1899-12-30T17:20:00"/>
    <x v="145"/>
    <s v="ARTURO JAIMES"/>
    <x v="1"/>
    <x v="1"/>
    <x v="1"/>
    <x v="0"/>
    <n v="0"/>
    <n v="1"/>
    <d v="1899-12-30T04:20:29"/>
    <d v="1899-12-30T05:20:00"/>
    <n v="0"/>
    <d v="1899-12-30T03:40:00"/>
    <d v="1899-12-30T09:00:00"/>
    <x v="4"/>
    <x v="7"/>
    <s v="5-18"/>
    <d v="1899-12-30T00:20:00"/>
    <n v="0"/>
    <n v="1"/>
    <x v="4"/>
  </r>
  <r>
    <s v="TDL763"/>
    <n v="201"/>
    <x v="1"/>
    <s v="CAMBIO DE RACHE DE 28 ESTRIAS POSICION 3 Y 4, PORTURA DE FILTRO DE AIRE INTERNO Y LIMPIEZA DEL TAMBOR DONDE VA EL FILTRO"/>
    <x v="13"/>
    <d v="1899-12-30T08:00:00"/>
    <d v="1899-12-30T15:30:00"/>
    <d v="2021-05-04T00:00:00"/>
    <x v="28"/>
    <d v="2021-05-05T00:00:00"/>
    <d v="2021-05-05T00:00:00"/>
    <d v="1899-12-30T07:30:00"/>
    <d v="1899-12-30T08:30:00"/>
    <x v="0"/>
    <s v="JORGE BALLESTEROS"/>
    <x v="0"/>
    <x v="15"/>
    <x v="0"/>
    <x v="1"/>
    <n v="1"/>
    <n v="1"/>
    <d v="1899-12-30T14:00:58"/>
    <d v="1899-12-30T19:30:58"/>
    <n v="1"/>
    <d v="1899-12-30T00:00:00"/>
    <d v="1899-12-30T19:30:58"/>
    <x v="4"/>
    <x v="7"/>
    <s v="5-18"/>
    <d v="1899-12-30T01:00:00"/>
    <n v="0"/>
    <n v="1"/>
    <x v="4"/>
  </r>
  <r>
    <s v="TDL763"/>
    <n v="201"/>
    <x v="1"/>
    <s v="CAMBIO DE UN JUEGO DE BANDAS POSICION 3,4,5 Y6"/>
    <x v="33"/>
    <d v="1899-12-30T08:00:00"/>
    <d v="1899-12-30T15:30:00"/>
    <d v="2021-05-04T00:00:00"/>
    <x v="28"/>
    <d v="2021-05-05T00:00:00"/>
    <d v="2021-05-05T00:00:00"/>
    <d v="1899-12-30T10:00:00"/>
    <d v="1899-12-30T14:40:00"/>
    <x v="23"/>
    <s v="JORGE BALLESTEROS"/>
    <x v="1"/>
    <x v="15"/>
    <x v="1"/>
    <x v="1"/>
    <n v="1"/>
    <n v="1"/>
    <d v="1899-12-30T14:00:58"/>
    <d v="1899-12-30T19:30:58"/>
    <n v="1"/>
    <d v="1899-12-30T00:00:00"/>
    <d v="1899-12-30T19:30:58"/>
    <x v="4"/>
    <x v="7"/>
    <s v="5-18"/>
    <d v="1899-12-30T04:40:00"/>
    <n v="0"/>
    <n v="1"/>
    <x v="4"/>
  </r>
  <r>
    <s v="S26297"/>
    <n v="201"/>
    <x v="1"/>
    <s v="CAMBIO DE UN JUEGO DE BANDAS POSICION 1,2,3 Y 4"/>
    <x v="13"/>
    <d v="1899-12-30T08:00:00"/>
    <d v="1899-12-30T15:30:00"/>
    <d v="2021-05-04T00:00:00"/>
    <x v="28"/>
    <d v="2021-05-05T00:00:00"/>
    <d v="2021-05-05T00:00:00"/>
    <d v="1899-12-30T14:00:00"/>
    <d v="1899-12-30T15:00:00"/>
    <x v="147"/>
    <s v="JORGE BALLESTEROS"/>
    <x v="1"/>
    <x v="15"/>
    <x v="1"/>
    <x v="1"/>
    <n v="1"/>
    <n v="1"/>
    <d v="1899-12-30T14:00:58"/>
    <d v="1899-12-30T19:30:58"/>
    <n v="1"/>
    <d v="1899-12-30T00:00:00"/>
    <d v="1899-12-30T19:30:58"/>
    <x v="4"/>
    <x v="7"/>
    <s v="5-18"/>
    <d v="1899-12-30T01:00:00"/>
    <n v="0"/>
    <n v="1"/>
    <x v="4"/>
  </r>
  <r>
    <s v="S26297"/>
    <n v="201"/>
    <x v="0"/>
    <s v="CORRECCION FUGAS DE AIRE"/>
    <x v="19"/>
    <d v="1899-12-30T08:00:00"/>
    <d v="1899-12-30T15:30:00"/>
    <d v="2021-05-04T00:00:00"/>
    <x v="28"/>
    <d v="2021-05-05T00:00:00"/>
    <d v="2021-05-05T00:00:00"/>
    <d v="1899-12-30T14:30:00"/>
    <d v="1899-12-30T15:30:00"/>
    <x v="6"/>
    <s v="JORGE BALLESTEROS"/>
    <x v="0"/>
    <x v="6"/>
    <x v="0"/>
    <x v="1"/>
    <n v="1"/>
    <n v="1"/>
    <d v="1899-12-30T14:00:58"/>
    <d v="1899-12-30T19:30:58"/>
    <n v="1"/>
    <d v="1899-12-30T00:00:00"/>
    <d v="1899-12-30T19:30:58"/>
    <x v="4"/>
    <x v="7"/>
    <s v="5-18"/>
    <d v="1899-12-30T01:00:00"/>
    <n v="0"/>
    <n v="1"/>
    <x v="4"/>
  </r>
  <r>
    <s v="TDL766"/>
    <n v="202"/>
    <x v="1"/>
    <s v="INSPECCIOND E QUINTA RUEDA"/>
    <x v="5"/>
    <d v="1899-12-30T14:00:00"/>
    <m/>
    <d v="2021-05-04T00:00:00"/>
    <x v="6"/>
    <d v="2021-05-05T00:00:00"/>
    <d v="2021-05-05T00:00:00"/>
    <d v="1899-12-30T14:00:00"/>
    <d v="1899-12-30T15:00:00"/>
    <x v="121"/>
    <s v="ALEXANDER MEJIA"/>
    <x v="1"/>
    <x v="15"/>
    <x v="0"/>
    <x v="1"/>
    <n v="-44320"/>
    <n v="0"/>
    <d v="1899-12-30T00:00:00"/>
    <d v="1899-12-30T00:00:00"/>
    <n v="1"/>
    <d v="1899-12-30T00:00:00"/>
    <d v="1899-12-30T00:00:00"/>
    <x v="3"/>
    <x v="3"/>
    <s v="1-52"/>
    <d v="1899-12-30T01:00:00"/>
    <n v="0"/>
    <n v="1"/>
    <x v="4"/>
  </r>
  <r>
    <s v="TDL766"/>
    <n v="202"/>
    <x v="1"/>
    <s v="DESMONTE DE FUN CLUTCH PARA LA TFU063"/>
    <x v="3"/>
    <d v="1899-12-30T14:00:00"/>
    <m/>
    <d v="2021-05-04T00:00:00"/>
    <x v="6"/>
    <d v="2021-05-05T00:00:00"/>
    <d v="2021-05-05T00:00:00"/>
    <d v="1899-12-30T16:30:00"/>
    <d v="1899-12-30T17:00:00"/>
    <x v="6"/>
    <s v="ALEXANDER MEJIA"/>
    <x v="0"/>
    <x v="6"/>
    <x v="1"/>
    <x v="1"/>
    <n v="-44320"/>
    <n v="0"/>
    <d v="1899-12-30T00:00:00"/>
    <d v="1899-12-30T00:00:00"/>
    <n v="1"/>
    <d v="1899-12-30T00:00:00"/>
    <d v="1899-12-30T00:00:00"/>
    <x v="3"/>
    <x v="3"/>
    <s v="1-52"/>
    <d v="1899-12-30T00:30:00"/>
    <n v="0"/>
    <n v="1"/>
    <x v="4"/>
  </r>
  <r>
    <s v="TDL766"/>
    <n v="202"/>
    <x v="1"/>
    <s v="DESMONTE DE CAJA  Y MEDIA CAJA PARA REPARACION"/>
    <x v="3"/>
    <d v="1899-12-30T14:00:00"/>
    <m/>
    <d v="2021-05-04T00:00:00"/>
    <x v="6"/>
    <d v="2021-05-05T00:00:00"/>
    <d v="2021-05-05T00:00:00"/>
    <d v="1899-12-30T07:30:00"/>
    <d v="1899-12-30T17:30:00"/>
    <x v="17"/>
    <s v="ALEXANDER MEJIA"/>
    <x v="0"/>
    <x v="9"/>
    <x v="1"/>
    <x v="1"/>
    <n v="-44320"/>
    <n v="0"/>
    <d v="1899-12-30T00:00:00"/>
    <d v="1899-12-30T00:00:00"/>
    <n v="1"/>
    <d v="1899-12-30T00:00:00"/>
    <d v="1899-12-30T00:00:00"/>
    <x v="3"/>
    <x v="3"/>
    <s v="1-52"/>
    <d v="1899-12-30T08:00:29"/>
    <n v="0"/>
    <n v="1"/>
    <x v="4"/>
  </r>
  <r>
    <s v="TDL766"/>
    <n v="202"/>
    <x v="1"/>
    <s v="ADAPTACION DE HOMBROS FIJOS DE QUINTA RUEDA"/>
    <x v="5"/>
    <d v="1899-12-30T14:00:00"/>
    <m/>
    <d v="2021-05-04T00:00:00"/>
    <x v="6"/>
    <d v="2021-05-06T00:00:00"/>
    <d v="2021-05-06T00:00:00"/>
    <d v="1899-12-30T08:00:00"/>
    <d v="1899-12-30T10:30:00"/>
    <x v="7"/>
    <s v="ALEXANDER MEJIA"/>
    <x v="1"/>
    <x v="15"/>
    <x v="0"/>
    <x v="1"/>
    <n v="-44320"/>
    <n v="0"/>
    <d v="1899-12-30T00:00:00"/>
    <d v="1899-12-30T00:00:00"/>
    <n v="1"/>
    <d v="1899-12-30T00:00:00"/>
    <d v="1899-12-30T00:00:00"/>
    <x v="3"/>
    <x v="3"/>
    <s v="1-52"/>
    <d v="1899-12-30T02:30:00"/>
    <n v="0"/>
    <n v="1"/>
    <x v="4"/>
  </r>
  <r>
    <s v="TDL766"/>
    <n v="202"/>
    <x v="1"/>
    <s v="MANTENIMIENTO A LA QUINTA RUEDA"/>
    <x v="5"/>
    <d v="1899-12-30T14:00:00"/>
    <m/>
    <d v="2021-05-04T00:00:00"/>
    <x v="6"/>
    <d v="2021-05-06T00:00:00"/>
    <d v="2021-05-06T00:00:00"/>
    <d v="1899-12-30T08:00:00"/>
    <d v="1899-12-30T10:30:00"/>
    <x v="90"/>
    <s v="ALEXANDER MEJIA"/>
    <x v="1"/>
    <x v="15"/>
    <x v="0"/>
    <x v="1"/>
    <n v="-44320"/>
    <n v="0"/>
    <d v="1899-12-30T00:00:00"/>
    <d v="1899-12-30T00:00:00"/>
    <n v="1"/>
    <d v="1899-12-30T00:00:00"/>
    <d v="1899-12-30T00:00:00"/>
    <x v="3"/>
    <x v="3"/>
    <s v="1-52"/>
    <d v="1899-12-30T02:30:00"/>
    <n v="0"/>
    <n v="1"/>
    <x v="4"/>
  </r>
  <r>
    <s v="TDL766"/>
    <n v="202"/>
    <x v="1"/>
    <s v="MONTAJE D ETORNAMEZA DE LA QUINTA RUEDA"/>
    <x v="5"/>
    <d v="1899-12-30T14:00:00"/>
    <m/>
    <d v="2021-05-04T00:00:00"/>
    <x v="6"/>
    <d v="2021-05-06T00:00:00"/>
    <d v="2021-05-06T00:00:00"/>
    <d v="1899-12-30T14:00:00"/>
    <d v="1899-12-30T15:00:00"/>
    <x v="0"/>
    <s v="ALEXANDER MEJIA"/>
    <x v="1"/>
    <x v="15"/>
    <x v="0"/>
    <x v="1"/>
    <n v="-44320"/>
    <n v="0"/>
    <d v="1899-12-30T00:00:00"/>
    <d v="1899-12-30T00:00:00"/>
    <n v="1"/>
    <d v="1899-12-30T00:00:00"/>
    <d v="1899-12-30T00:00:00"/>
    <x v="3"/>
    <x v="3"/>
    <s v="1-52"/>
    <d v="1899-12-30T01:00:00"/>
    <n v="0"/>
    <n v="1"/>
    <x v="4"/>
  </r>
  <r>
    <s v="TDL766"/>
    <n v="202"/>
    <x v="1"/>
    <s v="MONTAJE DE FUN CLUTCH"/>
    <x v="3"/>
    <d v="1899-12-30T14:00:00"/>
    <m/>
    <d v="2021-05-04T00:00:00"/>
    <x v="6"/>
    <d v="2021-05-07T00:00:00"/>
    <d v="2021-05-07T00:00:00"/>
    <d v="1899-12-30T13:00:00"/>
    <d v="1899-12-30T14:15:00"/>
    <x v="6"/>
    <s v="ALEXANDER MEJIA"/>
    <x v="0"/>
    <x v="6"/>
    <x v="1"/>
    <x v="1"/>
    <n v="-44320"/>
    <n v="0"/>
    <d v="1899-12-30T00:00:00"/>
    <d v="1899-12-30T00:00:00"/>
    <n v="1"/>
    <d v="1899-12-30T00:00:00"/>
    <d v="1899-12-30T00:00:00"/>
    <x v="3"/>
    <x v="3"/>
    <s v="1-52"/>
    <d v="1899-12-30T01:15:00"/>
    <n v="0"/>
    <n v="1"/>
    <x v="4"/>
  </r>
  <r>
    <s v="TDL766"/>
    <n v="202"/>
    <x v="0"/>
    <s v="ARAMADO Y MONTAJE DE CAJA"/>
    <x v="3"/>
    <d v="1899-12-30T14:00:00"/>
    <m/>
    <d v="2021-05-04T00:00:00"/>
    <x v="6"/>
    <d v="2021-05-07T00:00:00"/>
    <d v="2021-05-07T00:00:00"/>
    <d v="1899-12-30T07:30:00"/>
    <d v="1899-12-30T15:22:00"/>
    <x v="17"/>
    <s v="ALEXANDER MEJIA"/>
    <x v="0"/>
    <x v="9"/>
    <x v="1"/>
    <x v="1"/>
    <n v="-44320"/>
    <n v="0"/>
    <d v="1899-12-30T00:00:00"/>
    <d v="1899-12-30T00:00:00"/>
    <n v="1"/>
    <d v="1899-12-30T00:00:00"/>
    <d v="1899-12-30T00:00:00"/>
    <x v="3"/>
    <x v="3"/>
    <s v="1-52"/>
    <d v="1899-12-30T05:52:29"/>
    <n v="0"/>
    <n v="1"/>
    <x v="4"/>
  </r>
  <r>
    <s v="TFQ012"/>
    <n v="203"/>
    <x v="0"/>
    <s v="GRADUACION DE FRENOS"/>
    <x v="13"/>
    <d v="1899-12-30T10:30:00"/>
    <d v="1899-12-30T11:30:00"/>
    <d v="2021-05-04T00:00:00"/>
    <x v="24"/>
    <d v="2021-05-04T00:00:00"/>
    <d v="2021-05-04T00:00:00"/>
    <d v="1899-12-30T11:00:00"/>
    <d v="1899-12-30T11:15:00"/>
    <x v="23"/>
    <s v="LUIDY RUIZ"/>
    <x v="1"/>
    <x v="15"/>
    <x v="0"/>
    <x v="1"/>
    <n v="0"/>
    <n v="1"/>
    <d v="1899-12-30T01:00:00"/>
    <d v="1899-12-30T01:00:00"/>
    <n v="1"/>
    <d v="1899-12-30T00:00:00"/>
    <d v="1899-12-30T01:00:00"/>
    <x v="4"/>
    <x v="7"/>
    <s v="5-18"/>
    <d v="1899-12-30T00:15:00"/>
    <n v="0"/>
    <n v="1"/>
    <x v="4"/>
  </r>
  <r>
    <s v="UQS516"/>
    <n v="204"/>
    <x v="1"/>
    <s v="BAJAR Y REPARAR MOTOR DE ARRANQUE Y SE MONTO, CAMBIO DE SEMAFOROS"/>
    <x v="1"/>
    <d v="1899-12-30T10:00:00"/>
    <d v="1899-12-30T10:12:00"/>
    <d v="2021-05-04T00:00:00"/>
    <x v="28"/>
    <d v="2021-05-04T00:00:00"/>
    <d v="2021-05-04T00:00:00"/>
    <d v="1899-12-30T10:00:00"/>
    <d v="1899-12-30T15:30:00"/>
    <x v="12"/>
    <s v="ROBERTO LOZANO"/>
    <x v="0"/>
    <x v="4"/>
    <x v="1"/>
    <x v="3"/>
    <n v="1"/>
    <n v="1"/>
    <d v="1899-12-30T06:42:58"/>
    <d v="1899-12-30T12:12:58"/>
    <n v="1"/>
    <d v="1899-12-30T00:00:00"/>
    <d v="1899-12-30T12:12:58"/>
    <x v="4"/>
    <x v="7"/>
    <s v="5-18"/>
    <d v="1899-12-30T03:30:29"/>
    <n v="0"/>
    <n v="1"/>
    <x v="4"/>
  </r>
  <r>
    <s v="UQS516"/>
    <n v="204"/>
    <x v="1"/>
    <s v="CAMBIO DE LUCES MEDIAS"/>
    <x v="1"/>
    <d v="1899-12-30T10:00:00"/>
    <d v="1899-12-30T10:12:00"/>
    <d v="2021-05-04T00:00:00"/>
    <x v="28"/>
    <d v="2021-05-04T00:00:00"/>
    <d v="2021-05-04T00:00:00"/>
    <d v="1899-12-30T17:00:00"/>
    <d v="1899-12-30T17:30:00"/>
    <x v="12"/>
    <s v="ROBERTO LOZANO"/>
    <x v="0"/>
    <x v="4"/>
    <x v="0"/>
    <x v="3"/>
    <n v="1"/>
    <n v="1"/>
    <d v="1899-12-30T06:42:58"/>
    <d v="1899-12-30T12:12:58"/>
    <n v="1"/>
    <d v="1899-12-30T00:00:00"/>
    <d v="1899-12-30T12:12:58"/>
    <x v="4"/>
    <x v="7"/>
    <s v="5-18"/>
    <d v="1899-12-30T00:30:00"/>
    <n v="0"/>
    <n v="1"/>
    <x v="4"/>
  </r>
  <r>
    <s v="UQS516"/>
    <n v="204"/>
    <x v="1"/>
    <s v="INSPECCION DE QUINTA RUEDA"/>
    <x v="5"/>
    <d v="1899-12-30T10:00:00"/>
    <d v="1899-12-30T10:12:00"/>
    <d v="2021-05-04T00:00:00"/>
    <x v="28"/>
    <d v="2021-05-04T00:00:00"/>
    <d v="2021-05-04T00:00:00"/>
    <d v="1899-12-30T14:10:00"/>
    <d v="1899-12-30T17:30:00"/>
    <x v="141"/>
    <s v="ROBERTO LOZANO"/>
    <x v="1"/>
    <x v="15"/>
    <x v="0"/>
    <x v="3"/>
    <n v="1"/>
    <n v="1"/>
    <d v="1899-12-30T06:42:58"/>
    <d v="1899-12-30T12:12:58"/>
    <n v="1"/>
    <d v="1899-12-30T00:00:00"/>
    <d v="1899-12-30T12:12:58"/>
    <x v="4"/>
    <x v="7"/>
    <s v="5-18"/>
    <d v="1899-12-30T03:20:00"/>
    <n v="0"/>
    <n v="1"/>
    <x v="4"/>
  </r>
  <r>
    <s v="UQS516"/>
    <n v="204"/>
    <x v="0"/>
    <s v="AJUSTE DE SISTEMA ESCUALIZABLE, CAMBIO DE BUJES DE LA QUINTA RUEDA Y CAMBIO DE MORDAZAS"/>
    <x v="5"/>
    <d v="1899-12-30T10:00:00"/>
    <d v="1899-12-30T10:12:00"/>
    <d v="2021-05-04T00:00:00"/>
    <x v="28"/>
    <d v="2021-05-05T00:00:00"/>
    <d v="2021-05-05T00:00:00"/>
    <d v="1899-12-30T09:00:00"/>
    <d v="1899-12-30T10:12:00"/>
    <x v="141"/>
    <s v="ROBERTO LOZANO"/>
    <x v="1"/>
    <x v="15"/>
    <x v="0"/>
    <x v="3"/>
    <n v="1"/>
    <n v="1"/>
    <d v="1899-12-30T06:42:58"/>
    <d v="1899-12-30T12:12:58"/>
    <n v="1"/>
    <d v="1899-12-30T00:00:00"/>
    <d v="1899-12-30T12:12:58"/>
    <x v="4"/>
    <x v="7"/>
    <s v="5-18"/>
    <d v="1899-12-30T01:12:00"/>
    <n v="0"/>
    <n v="1"/>
    <x v="4"/>
  </r>
  <r>
    <s v="UQS505"/>
    <n v="205"/>
    <x v="1"/>
    <s v="CAMBIO DE ALARMA DE REVERSA"/>
    <x v="1"/>
    <d v="1899-12-30T11:00:00"/>
    <d v="1899-12-30T12:20:00"/>
    <d v="2021-05-04T00:00:00"/>
    <x v="24"/>
    <d v="2021-05-04T00:00:00"/>
    <d v="2021-05-04T00:00:00"/>
    <d v="1899-12-30T11:00:00"/>
    <d v="1899-12-30T11:27:00"/>
    <x v="12"/>
    <s v="JHON MUÑOZ"/>
    <x v="0"/>
    <x v="4"/>
    <x v="0"/>
    <x v="3"/>
    <n v="0"/>
    <n v="1"/>
    <d v="1899-12-30T01:20:00"/>
    <d v="1899-12-30T01:20:00"/>
    <n v="1"/>
    <d v="1899-12-30T00:00:00"/>
    <d v="1899-12-30T01:20:00"/>
    <x v="4"/>
    <x v="7"/>
    <s v="5-18"/>
    <d v="1899-12-30T00:27:00"/>
    <n v="0"/>
    <n v="1"/>
    <x v="4"/>
  </r>
  <r>
    <s v="UQS505"/>
    <n v="205"/>
    <x v="1"/>
    <s v="INSPECCION DE QUINTA RUEDA"/>
    <x v="5"/>
    <d v="1899-12-30T11:00:00"/>
    <d v="1899-12-30T12:20:00"/>
    <d v="2021-05-04T00:00:00"/>
    <x v="24"/>
    <d v="2021-05-04T00:00:00"/>
    <d v="2021-05-04T00:00:00"/>
    <d v="1899-12-30T11:15:00"/>
    <d v="1899-12-30T12:15:00"/>
    <x v="149"/>
    <s v="JHON MUÑOZ"/>
    <x v="1"/>
    <x v="15"/>
    <x v="0"/>
    <x v="3"/>
    <n v="0"/>
    <n v="1"/>
    <d v="1899-12-30T01:20:00"/>
    <d v="1899-12-30T01:20:00"/>
    <n v="1"/>
    <d v="1899-12-30T00:00:00"/>
    <d v="1899-12-30T01:20:00"/>
    <x v="4"/>
    <x v="7"/>
    <s v="5-18"/>
    <d v="1899-12-30T01:00:00"/>
    <n v="0"/>
    <n v="1"/>
    <x v="4"/>
  </r>
  <r>
    <s v="UQS505"/>
    <n v="205"/>
    <x v="0"/>
    <s v="AJUSTE HOMBRO DE QUINTA RUEDA"/>
    <x v="5"/>
    <d v="1899-12-30T11:00:00"/>
    <d v="1899-12-30T12:20:00"/>
    <d v="2021-05-04T00:00:00"/>
    <x v="24"/>
    <d v="2021-05-04T00:00:00"/>
    <d v="2021-05-04T00:00:00"/>
    <d v="1899-12-30T11:00:00"/>
    <d v="1899-12-30T12:10:00"/>
    <x v="7"/>
    <s v="JHON MUÑOZ"/>
    <x v="1"/>
    <x v="15"/>
    <x v="0"/>
    <x v="3"/>
    <n v="0"/>
    <n v="1"/>
    <d v="1899-12-30T01:20:00"/>
    <d v="1899-12-30T01:20:00"/>
    <n v="1"/>
    <d v="1899-12-30T00:00:00"/>
    <d v="1899-12-30T01:20:00"/>
    <x v="4"/>
    <x v="7"/>
    <s v="5-18"/>
    <d v="1899-12-30T01:10:00"/>
    <n v="0"/>
    <n v="1"/>
    <x v="4"/>
  </r>
  <r>
    <s v="WHO644"/>
    <n v="206"/>
    <x v="0"/>
    <s v="INSPECCION DE QUINTA RUEDA, REQUIERE CAMBIO DE MORDAZAS"/>
    <x v="5"/>
    <d v="1899-12-30T10:50:00"/>
    <d v="1899-12-30T12:00:00"/>
    <d v="2021-05-04T00:00:00"/>
    <x v="24"/>
    <d v="2021-05-04T00:00:00"/>
    <d v="2021-05-04T00:00:00"/>
    <d v="1899-12-30T10:50:00"/>
    <d v="1899-12-30T12:00:00"/>
    <x v="121"/>
    <s v="CARLOS PERTUZ"/>
    <x v="1"/>
    <x v="15"/>
    <x v="0"/>
    <x v="3"/>
    <n v="0"/>
    <n v="1"/>
    <d v="1899-12-30T01:10:00"/>
    <d v="1899-12-30T01:10:00"/>
    <n v="1"/>
    <d v="1899-12-30T00:00:00"/>
    <d v="1899-12-30T01:10:00"/>
    <x v="4"/>
    <x v="7"/>
    <s v="5-18"/>
    <d v="1899-12-30T01:10:00"/>
    <n v="0"/>
    <n v="1"/>
    <x v="4"/>
  </r>
  <r>
    <s v="TFR853"/>
    <n v="207"/>
    <x v="1"/>
    <s v="CAMBIO DE ACEITE Y FILTRACION DE MOTOR"/>
    <x v="3"/>
    <d v="1899-12-30T14:00:00"/>
    <d v="1899-12-30T18:00:00"/>
    <d v="2021-05-04T00:00:00"/>
    <x v="31"/>
    <d v="2021-05-04T00:00:00"/>
    <d v="2021-05-04T00:00:00"/>
    <d v="1899-12-30T16:30:00"/>
    <d v="1899-12-30T17:15:00"/>
    <x v="10"/>
    <s v="GERMAN SANCHEZ"/>
    <x v="1"/>
    <x v="15"/>
    <x v="1"/>
    <x v="5"/>
    <n v="3"/>
    <n v="1"/>
    <d v="1899-12-31T05:30:17"/>
    <d v="1899-12-31T22:59:02"/>
    <n v="1"/>
    <d v="1899-12-30T00:00:00"/>
    <d v="1899-12-31T22:59:02"/>
    <x v="4"/>
    <x v="7"/>
    <s v="5-18"/>
    <d v="1899-12-30T00:45:00"/>
    <n v="0"/>
    <n v="1"/>
    <x v="4"/>
  </r>
  <r>
    <s v="TFR853"/>
    <n v="207"/>
    <x v="0"/>
    <s v="DESMONTE DE VALVULA RELAY (3), PARA MANTENIMIENTO Y UNA VALVULA MAXIFRAX MB3 PARA MTTO"/>
    <x v="3"/>
    <d v="1899-12-30T14:00:00"/>
    <d v="1899-12-30T18:00:00"/>
    <d v="2021-05-04T00:00:00"/>
    <x v="31"/>
    <d v="2021-05-06T00:00:00"/>
    <d v="2021-05-06T00:00:00"/>
    <d v="1899-12-30T17:30:00"/>
    <d v="1899-12-30T18:00:00"/>
    <x v="1"/>
    <s v="GERMAN SANCHEZ"/>
    <x v="0"/>
    <x v="6"/>
    <x v="0"/>
    <x v="5"/>
    <n v="3"/>
    <n v="1"/>
    <d v="1899-12-31T05:30:17"/>
    <d v="1899-12-31T22:59:02"/>
    <n v="1"/>
    <d v="1899-12-30T00:00:00"/>
    <d v="1899-12-31T22:59:02"/>
    <x v="4"/>
    <x v="7"/>
    <s v="5-18"/>
    <d v="1899-12-30T00:30:00"/>
    <n v="0"/>
    <n v="1"/>
    <x v="4"/>
  </r>
  <r>
    <s v="UQS509"/>
    <n v="208"/>
    <x v="1"/>
    <s v="INSPECCION DE QUINTA RUEDA"/>
    <x v="1"/>
    <d v="1899-12-30T15:00:00"/>
    <d v="1899-12-30T08:00:00"/>
    <d v="2021-05-04T00:00:00"/>
    <x v="28"/>
    <d v="2021-05-04T00:00:00"/>
    <d v="2021-05-04T00:00:00"/>
    <d v="1899-12-30T15:45:00"/>
    <d v="1899-12-30T16:30:00"/>
    <x v="150"/>
    <s v="LEONARDO ORDOÑEZ"/>
    <x v="1"/>
    <x v="15"/>
    <x v="0"/>
    <x v="3"/>
    <n v="1"/>
    <n v="1"/>
    <d v="1899-12-30T03:30:00"/>
    <d v="1899-12-30T05:00:58"/>
    <n v="1"/>
    <d v="1899-12-30T00:00:00"/>
    <d v="1899-12-30T05:00:58"/>
    <x v="4"/>
    <x v="7"/>
    <s v="5-18"/>
    <d v="1899-12-30T00:45:00"/>
    <n v="0"/>
    <n v="1"/>
    <x v="4"/>
  </r>
  <r>
    <s v="UQS509"/>
    <n v="208"/>
    <x v="0"/>
    <s v="CAMBIO DE UNA ZAPATA POR UNA DE SEGUNDA Y CAMBIO DE BUJE"/>
    <x v="1"/>
    <d v="1899-12-30T15:00:00"/>
    <d v="1899-12-30T08:00:00"/>
    <d v="2021-05-04T00:00:00"/>
    <x v="28"/>
    <d v="2021-05-04T00:00:00"/>
    <d v="2021-05-05T00:00:00"/>
    <d v="1899-12-30T07:30:00"/>
    <d v="1899-12-30T08:00:00"/>
    <x v="150"/>
    <s v="LEONARDO ORDOÑEZ"/>
    <x v="1"/>
    <x v="15"/>
    <x v="0"/>
    <x v="3"/>
    <n v="1"/>
    <n v="1"/>
    <d v="1899-12-30T03:30:00"/>
    <d v="1899-12-30T05:00:58"/>
    <n v="1"/>
    <d v="1899-12-30T00:00:00"/>
    <d v="1899-12-30T05:00:58"/>
    <x v="4"/>
    <x v="7"/>
    <s v="5-18"/>
    <d v="1899-12-30T07:00:58"/>
    <n v="1"/>
    <n v="1"/>
    <x v="4"/>
  </r>
  <r>
    <s v="TFU064"/>
    <n v="209"/>
    <x v="1"/>
    <s v="DESARME DE PUERTA PARA REPARACION DE ELEVAVIDRIO"/>
    <x v="1"/>
    <d v="1899-12-30T16:00:00"/>
    <d v="1899-12-30T17:15:00"/>
    <d v="2021-05-04T00:00:00"/>
    <x v="24"/>
    <d v="2021-05-04T00:00:00"/>
    <d v="2021-05-04T00:00:00"/>
    <d v="1899-12-30T16:15:00"/>
    <d v="1899-12-30T17:00:00"/>
    <x v="151"/>
    <s v="FABIAN CARREÑO"/>
    <x v="0"/>
    <x v="4"/>
    <x v="1"/>
    <x v="1"/>
    <n v="0"/>
    <n v="1"/>
    <d v="1899-12-30T01:15:00"/>
    <d v="1899-12-30T01:15:00"/>
    <n v="0"/>
    <d v="1899-12-30T03:45:00"/>
    <d v="1899-12-30T05:00:00"/>
    <x v="4"/>
    <x v="7"/>
    <s v="5-18"/>
    <d v="1899-12-30T00:45:00"/>
    <n v="0"/>
    <n v="1"/>
    <x v="4"/>
  </r>
  <r>
    <s v="TFU064"/>
    <n v="209"/>
    <x v="0"/>
    <s v="CAMBIO DE FILTRO DE HUDRAULICO"/>
    <x v="3"/>
    <d v="1899-12-30T16:00:00"/>
    <d v="1899-12-30T17:15:00"/>
    <d v="2021-05-04T00:00:00"/>
    <x v="24"/>
    <d v="2021-05-04T00:00:00"/>
    <d v="2021-05-04T00:00:00"/>
    <d v="1899-12-30T16:00:00"/>
    <d v="1899-12-30T16:30:00"/>
    <x v="10"/>
    <s v="FABIAN CARREÑO"/>
    <x v="0"/>
    <x v="14"/>
    <x v="1"/>
    <x v="1"/>
    <n v="0"/>
    <n v="1"/>
    <d v="1899-12-30T01:15:00"/>
    <d v="1899-12-30T01:15:00"/>
    <n v="0"/>
    <d v="1899-12-30T03:45:00"/>
    <d v="1899-12-30T05:00:00"/>
    <x v="4"/>
    <x v="7"/>
    <s v="5-18"/>
    <d v="1899-12-30T00:30:00"/>
    <n v="0"/>
    <n v="1"/>
    <x v="4"/>
  </r>
  <r>
    <s v="SJK641"/>
    <n v="210"/>
    <x v="0"/>
    <s v="CAMBIO DE CONECTOR DE 7 VIAS"/>
    <x v="1"/>
    <d v="1899-12-30T08:00:00"/>
    <d v="1899-12-30T08:45:00"/>
    <d v="2021-05-05T00:00:00"/>
    <x v="24"/>
    <d v="2021-05-05T00:00:00"/>
    <d v="2021-05-05T00:00:00"/>
    <d v="1899-12-30T08:00:00"/>
    <d v="1899-12-30T08:45:00"/>
    <x v="12"/>
    <s v="MANUEL GUERRERO"/>
    <x v="0"/>
    <x v="4"/>
    <x v="0"/>
    <x v="2"/>
    <n v="-1"/>
    <n v="1"/>
    <d v="1899-12-30T11:15:00"/>
    <d v="1899-12-30T16:45:00"/>
    <n v="1"/>
    <d v="1899-12-30T00:00:00"/>
    <d v="1899-12-30T16:45:00"/>
    <x v="4"/>
    <x v="7"/>
    <s v="5-18"/>
    <d v="1899-12-30T00:45:00"/>
    <n v="0"/>
    <n v="1"/>
    <x v="4"/>
  </r>
  <r>
    <s v="UQS510"/>
    <n v="211"/>
    <x v="0"/>
    <s v="INSPECCION DE QUINTA RUEDA, CAMBIO DE DISCO DE TEFLON"/>
    <x v="5"/>
    <d v="1899-12-30T07:30:00"/>
    <d v="1899-12-30T10:00:00"/>
    <d v="2021-05-05T00:00:00"/>
    <x v="28"/>
    <d v="2021-05-05T00:00:00"/>
    <d v="2021-05-05T00:00:00"/>
    <d v="1899-12-30T08:00:00"/>
    <d v="1899-12-30T10:00:00"/>
    <x v="121"/>
    <s v="ALEXANDER RICO"/>
    <x v="1"/>
    <x v="15"/>
    <x v="0"/>
    <x v="3"/>
    <n v="0"/>
    <n v="1"/>
    <d v="1899-12-30T02:30:00"/>
    <d v="1899-12-30T02:30:00"/>
    <n v="1"/>
    <d v="1899-12-30T00:00:00"/>
    <d v="1899-12-30T02:30:00"/>
    <x v="4"/>
    <x v="7"/>
    <s v="5-18"/>
    <d v="1899-12-30T02:00:00"/>
    <n v="0"/>
    <n v="1"/>
    <x v="4"/>
  </r>
  <r>
    <s v="SJK824"/>
    <n v="212"/>
    <x v="0"/>
    <s v="INSPECCIOND EQUINTA RUEDA, CAMBIO DE KIT DE CIERRE"/>
    <x v="5"/>
    <d v="1899-12-30T11:00:00"/>
    <d v="1899-12-30T12:00:00"/>
    <d v="2021-05-05T00:00:00"/>
    <x v="28"/>
    <d v="2021-05-05T00:00:00"/>
    <d v="2021-05-05T00:00:00"/>
    <d v="1899-12-30T11:20:00"/>
    <d v="1899-12-30T12:00:00"/>
    <x v="121"/>
    <s v="CARLOS ARRIETA"/>
    <x v="1"/>
    <x v="15"/>
    <x v="0"/>
    <x v="2"/>
    <n v="0"/>
    <n v="1"/>
    <d v="1899-12-30T01:00:00"/>
    <d v="1899-12-30T01:00:00"/>
    <n v="1"/>
    <d v="1899-12-30T00:00:00"/>
    <d v="1899-12-30T01:00:00"/>
    <x v="4"/>
    <x v="7"/>
    <s v="5-18"/>
    <d v="1899-12-30T00:40:00"/>
    <n v="0"/>
    <n v="1"/>
    <x v="4"/>
  </r>
  <r>
    <s v="TFU071"/>
    <n v="213"/>
    <x v="1"/>
    <s v="CAMBIO DE PERA DE REVERSA"/>
    <x v="34"/>
    <d v="1899-12-30T10:00:00"/>
    <d v="1899-12-30T15:00:00"/>
    <d v="2021-05-05T00:00:00"/>
    <x v="28"/>
    <d v="2021-05-05T00:00:00"/>
    <d v="2021-05-05T00:00:00"/>
    <d v="1899-12-30T11:00:00"/>
    <d v="1899-12-30T12:00:00"/>
    <x v="12"/>
    <s v="LEONARDO CANO"/>
    <x v="0"/>
    <x v="4"/>
    <x v="0"/>
    <x v="1"/>
    <n v="0"/>
    <n v="1"/>
    <d v="1899-12-30T03:00:29"/>
    <d v="1899-12-30T04:00:00"/>
    <n v="1"/>
    <d v="1899-12-30T00:00:00"/>
    <d v="1899-12-30T04:00:00"/>
    <x v="4"/>
    <x v="7"/>
    <s v="5-18"/>
    <d v="1899-12-30T01:00:00"/>
    <n v="0"/>
    <n v="1"/>
    <x v="4"/>
  </r>
  <r>
    <s v="TFU071"/>
    <n v="213"/>
    <x v="1"/>
    <s v="INSPECCION POR CODIGO ROJO"/>
    <x v="0"/>
    <d v="1899-12-30T10:00:00"/>
    <d v="1899-12-30T15:00:00"/>
    <d v="2021-05-05T00:00:00"/>
    <x v="28"/>
    <d v="2021-05-05T00:00:00"/>
    <d v="2021-05-05T00:00:00"/>
    <d v="1899-12-30T11:10:00"/>
    <d v="1899-12-30T11:20:00"/>
    <x v="64"/>
    <s v="LEONARDO CANO"/>
    <x v="0"/>
    <x v="14"/>
    <x v="1"/>
    <x v="1"/>
    <n v="0"/>
    <n v="1"/>
    <d v="1899-12-30T03:00:29"/>
    <d v="1899-12-30T04:00:00"/>
    <n v="1"/>
    <d v="1899-12-30T00:00:00"/>
    <d v="1899-12-30T04:00:00"/>
    <x v="4"/>
    <x v="7"/>
    <s v="5-18"/>
    <d v="1899-12-30T00:10:00"/>
    <n v="0"/>
    <n v="1"/>
    <x v="4"/>
  </r>
  <r>
    <s v="TFU071"/>
    <n v="213"/>
    <x v="0"/>
    <s v="ARREGLO DE ARNES DE SENSOR DE VELOCIDAD, CAMBIOD E BOMBILLO DE EXPLORADORA Y UNIDAD FRONTAL"/>
    <x v="1"/>
    <d v="1899-12-30T10:00:00"/>
    <d v="1899-12-30T15:00:00"/>
    <d v="2021-05-05T00:00:00"/>
    <x v="28"/>
    <d v="2021-05-05T00:00:00"/>
    <d v="2021-05-05T00:00:00"/>
    <d v="1899-12-30T14:00:00"/>
    <d v="1899-12-30T15:00:00"/>
    <x v="12"/>
    <s v="LEONARDO CANO"/>
    <x v="0"/>
    <x v="4"/>
    <x v="0"/>
    <x v="1"/>
    <n v="0"/>
    <n v="1"/>
    <d v="1899-12-30T03:00:29"/>
    <d v="1899-12-30T04:00:00"/>
    <n v="1"/>
    <d v="1899-12-30T00:00:00"/>
    <d v="1899-12-30T04:00:00"/>
    <x v="4"/>
    <x v="7"/>
    <s v="5-18"/>
    <d v="1899-12-30T01:00:00"/>
    <n v="0"/>
    <n v="1"/>
    <x v="4"/>
  </r>
  <r>
    <s v="TFU073"/>
    <n v="214"/>
    <x v="1"/>
    <s v="INSPECCION DE QUINTA RUEDA"/>
    <x v="5"/>
    <d v="1899-12-30T07:00:00"/>
    <d v="1899-12-30T09:12:00"/>
    <d v="2021-05-06T00:00:00"/>
    <x v="32"/>
    <d v="2021-05-06T00:00:00"/>
    <d v="2021-05-06T00:00:00"/>
    <d v="1899-12-30T08:40:00"/>
    <d v="1899-12-30T09:30:00"/>
    <x v="150"/>
    <s v="FREDY CALDERON"/>
    <x v="1"/>
    <x v="15"/>
    <x v="0"/>
    <x v="1"/>
    <n v="2"/>
    <n v="1"/>
    <d v="1899-12-30T19:12:23"/>
    <d v="1899-12-31T07:11:31"/>
    <n v="1"/>
    <d v="1899-12-30T00:00:00"/>
    <d v="1899-12-31T07:11:31"/>
    <x v="4"/>
    <x v="7"/>
    <s v="5-18"/>
    <d v="1899-12-30T00:50:00"/>
    <n v="0"/>
    <n v="1"/>
    <x v="4"/>
  </r>
  <r>
    <s v="TFU073"/>
    <n v="214"/>
    <x v="1"/>
    <s v="POLISHADO "/>
    <x v="1"/>
    <d v="1899-12-30T07:00:00"/>
    <d v="1899-12-30T09:12:00"/>
    <d v="2021-05-06T00:00:00"/>
    <x v="32"/>
    <d v="2021-05-06T00:00:00"/>
    <d v="2021-05-06T00:00:00"/>
    <d v="1899-12-30T11:00:00"/>
    <d v="1899-12-30T15:00:00"/>
    <x v="9"/>
    <s v="FREDY CALDERON"/>
    <x v="1"/>
    <x v="7"/>
    <x v="0"/>
    <x v="1"/>
    <n v="2"/>
    <n v="1"/>
    <d v="1899-12-30T19:12:23"/>
    <d v="1899-12-31T07:11:31"/>
    <n v="1"/>
    <d v="1899-12-30T00:00:00"/>
    <d v="1899-12-31T07:11:31"/>
    <x v="4"/>
    <x v="7"/>
    <s v="5-18"/>
    <d v="1899-12-30T04:00:00"/>
    <n v="0"/>
    <n v="1"/>
    <x v="4"/>
  </r>
  <r>
    <s v="TFU073"/>
    <n v="214"/>
    <x v="1"/>
    <s v="REVISION POR PERDIDA DE POTENCIA, CAMBIO DE SELENOIDE Y CAMBIO DE FILTRO TRAMPA"/>
    <x v="3"/>
    <d v="1899-12-30T07:00:00"/>
    <d v="1899-12-30T09:12:00"/>
    <d v="2021-05-06T00:00:00"/>
    <x v="32"/>
    <d v="2021-05-06T00:00:00"/>
    <d v="2021-05-06T00:00:00"/>
    <d v="1899-12-30T14:30:00"/>
    <d v="1899-12-30T16:30:00"/>
    <x v="64"/>
    <s v="FREDY CALDERON"/>
    <x v="0"/>
    <x v="14"/>
    <x v="1"/>
    <x v="1"/>
    <n v="2"/>
    <n v="1"/>
    <d v="1899-12-30T19:12:23"/>
    <d v="1899-12-31T07:11:31"/>
    <n v="1"/>
    <d v="1899-12-30T00:00:00"/>
    <d v="1899-12-31T07:11:31"/>
    <x v="4"/>
    <x v="7"/>
    <s v="5-18"/>
    <d v="1899-12-30T02:00:00"/>
    <n v="0"/>
    <n v="1"/>
    <x v="4"/>
  </r>
  <r>
    <s v="TFU073"/>
    <n v="214"/>
    <x v="1"/>
    <s v="CAMBIO PERA DE TEMPERATURA "/>
    <x v="3"/>
    <d v="1899-12-30T07:00:00"/>
    <d v="1899-12-30T09:12:00"/>
    <d v="2021-05-06T00:00:00"/>
    <x v="32"/>
    <d v="2021-05-06T00:00:00"/>
    <d v="2021-05-06T00:00:00"/>
    <d v="1899-12-30T14:00:00"/>
    <d v="1899-12-30T15:59:00"/>
    <x v="12"/>
    <s v="FREDY CALDERON"/>
    <x v="0"/>
    <x v="4"/>
    <x v="1"/>
    <x v="1"/>
    <n v="2"/>
    <n v="1"/>
    <d v="1899-12-30T19:12:23"/>
    <d v="1899-12-31T07:11:31"/>
    <n v="1"/>
    <d v="1899-12-30T00:00:00"/>
    <d v="1899-12-31T07:11:31"/>
    <x v="4"/>
    <x v="7"/>
    <s v="5-18"/>
    <d v="1899-12-30T01:59:00"/>
    <n v="0"/>
    <n v="1"/>
    <x v="4"/>
  </r>
  <r>
    <s v="TFU073"/>
    <n v="214"/>
    <x v="1"/>
    <s v="RAPARACION DEL TURBO"/>
    <x v="3"/>
    <d v="1899-12-30T07:00:00"/>
    <d v="1899-12-30T09:12:00"/>
    <d v="2021-05-06T00:00:00"/>
    <x v="32"/>
    <d v="2021-05-07T00:00:00"/>
    <d v="2021-05-07T00:00:00"/>
    <d v="1899-12-30T07:00:00"/>
    <d v="1899-12-30T16:50:00"/>
    <x v="64"/>
    <s v="FREDY CALDERON"/>
    <x v="0"/>
    <x v="14"/>
    <x v="1"/>
    <x v="1"/>
    <n v="2"/>
    <n v="1"/>
    <d v="1899-12-30T19:12:23"/>
    <d v="1899-12-31T07:11:31"/>
    <n v="1"/>
    <d v="1899-12-30T00:00:00"/>
    <d v="1899-12-31T07:11:31"/>
    <x v="4"/>
    <x v="7"/>
    <s v="5-18"/>
    <d v="1899-12-30T07:50:29"/>
    <n v="0"/>
    <n v="1"/>
    <x v="4"/>
  </r>
  <r>
    <s v="TFU073"/>
    <n v="214"/>
    <x v="0"/>
    <s v="GRADUACION DE FRENOS"/>
    <x v="22"/>
    <d v="1899-12-30T07:00:00"/>
    <d v="1899-12-30T09:12:00"/>
    <d v="2021-05-06T00:00:00"/>
    <x v="32"/>
    <d v="2021-05-08T00:00:00"/>
    <d v="2021-05-08T00:00:00"/>
    <d v="1899-12-30T08:45:00"/>
    <d v="1899-12-30T09:12:00"/>
    <x v="0"/>
    <s v="FREDY CALDERON"/>
    <x v="0"/>
    <x v="15"/>
    <x v="1"/>
    <x v="1"/>
    <n v="2"/>
    <n v="1"/>
    <d v="1899-12-30T19:12:23"/>
    <d v="1899-12-31T07:11:31"/>
    <n v="1"/>
    <d v="1899-12-30T00:00:00"/>
    <d v="1899-12-31T07:11:31"/>
    <x v="4"/>
    <x v="7"/>
    <s v="5-18"/>
    <d v="1899-12-30T00:27:00"/>
    <n v="0"/>
    <n v="1"/>
    <x v="4"/>
  </r>
  <r>
    <s v="TFQ993"/>
    <n v="215"/>
    <x v="1"/>
    <s v="INSPECCION DE QUINTA RUEDA"/>
    <x v="5"/>
    <d v="1899-12-30T08:00:00"/>
    <d v="1899-12-30T16:44:00"/>
    <d v="2021-05-06T00:00:00"/>
    <x v="30"/>
    <d v="2021-05-06T00:00:00"/>
    <d v="2021-05-06T00:00:00"/>
    <d v="1899-12-30T09:00:00"/>
    <d v="1899-12-30T09:50:00"/>
    <x v="121"/>
    <s v="ALVARO PINEDA"/>
    <x v="1"/>
    <x v="62"/>
    <x v="0"/>
    <x v="1"/>
    <n v="0"/>
    <n v="1"/>
    <d v="1899-12-30T06:44:29"/>
    <d v="1899-12-30T07:44:00"/>
    <n v="0"/>
    <d v="1899-12-30T04:16:00"/>
    <d v="1899-12-30T12:00:00"/>
    <x v="4"/>
    <x v="7"/>
    <s v="5-18"/>
    <d v="1899-12-30T00:50:00"/>
    <n v="0"/>
    <n v="1"/>
    <x v="4"/>
  </r>
  <r>
    <s v="TFQ993"/>
    <n v="215"/>
    <x v="1"/>
    <s v="REVISION DE LUCES"/>
    <x v="1"/>
    <d v="1899-12-30T08:00:00"/>
    <d v="1899-12-30T16:44:00"/>
    <d v="2021-05-06T00:00:00"/>
    <x v="30"/>
    <d v="2021-05-06T00:00:00"/>
    <d v="2021-05-06T00:00:00"/>
    <d v="1899-12-30T09:00:00"/>
    <d v="1899-12-30T09:10:00"/>
    <x v="21"/>
    <s v="ALVARO PINEDA"/>
    <x v="1"/>
    <x v="4"/>
    <x v="0"/>
    <x v="1"/>
    <n v="0"/>
    <n v="1"/>
    <d v="1899-12-30T06:44:29"/>
    <d v="1899-12-30T07:44:00"/>
    <n v="0"/>
    <d v="1899-12-30T04:16:00"/>
    <d v="1899-12-30T12:00:00"/>
    <x v="4"/>
    <x v="7"/>
    <s v="5-18"/>
    <d v="1899-12-30T00:10:00"/>
    <n v="0"/>
    <n v="1"/>
    <x v="4"/>
  </r>
  <r>
    <s v="TFQ993"/>
    <n v="215"/>
    <x v="1"/>
    <s v="ARREGLO DEL SISTEMA DE LIMPIA VIDRIOS"/>
    <x v="1"/>
    <d v="1899-12-30T08:00:00"/>
    <d v="1899-12-30T16:44:00"/>
    <d v="2021-05-06T00:00:00"/>
    <x v="30"/>
    <d v="2021-05-06T00:00:00"/>
    <d v="2021-05-06T00:00:00"/>
    <d v="1899-12-30T09:30:00"/>
    <d v="1899-12-30T12:00:00"/>
    <x v="12"/>
    <s v="ALVARO PINEDA"/>
    <x v="0"/>
    <x v="4"/>
    <x v="0"/>
    <x v="1"/>
    <n v="0"/>
    <n v="1"/>
    <d v="1899-12-30T06:44:29"/>
    <d v="1899-12-30T07:44:00"/>
    <n v="0"/>
    <d v="1899-12-30T04:16:00"/>
    <d v="1899-12-30T12:00:00"/>
    <x v="4"/>
    <x v="7"/>
    <s v="5-18"/>
    <d v="1899-12-30T02:30:00"/>
    <n v="0"/>
    <n v="1"/>
    <x v="4"/>
  </r>
  <r>
    <s v="TFQ993"/>
    <n v="215"/>
    <x v="1"/>
    <s v="COMPLETAR NIVEL DE HIDRAULICO, ACEITE Y REFRIGERANTE"/>
    <x v="3"/>
    <d v="1899-12-30T08:00:00"/>
    <d v="1899-12-30T16:44:00"/>
    <d v="2021-05-06T00:00:00"/>
    <x v="30"/>
    <d v="2021-05-06T00:00:00"/>
    <d v="2021-05-06T00:00:00"/>
    <d v="1899-12-30T11:40:00"/>
    <d v="1899-12-30T12:00:00"/>
    <x v="0"/>
    <s v="ALVARO PINEDA"/>
    <x v="1"/>
    <x v="15"/>
    <x v="0"/>
    <x v="1"/>
    <n v="0"/>
    <n v="1"/>
    <d v="1899-12-30T06:44:29"/>
    <d v="1899-12-30T07:44:00"/>
    <n v="0"/>
    <d v="1899-12-30T04:16:00"/>
    <d v="1899-12-30T12:00:00"/>
    <x v="4"/>
    <x v="7"/>
    <s v="5-18"/>
    <d v="1899-12-30T00:20:00"/>
    <n v="0"/>
    <n v="1"/>
    <x v="4"/>
  </r>
  <r>
    <s v="TFQ993"/>
    <n v="215"/>
    <x v="1"/>
    <s v="COLOCAR GUARDAPOLVO PARA LA PALANCA DE CAMBIO"/>
    <x v="1"/>
    <d v="1899-12-30T08:00:00"/>
    <d v="1899-12-30T16:44:00"/>
    <d v="2021-05-06T00:00:00"/>
    <x v="30"/>
    <d v="2021-05-06T00:00:00"/>
    <d v="2021-05-06T00:00:00"/>
    <d v="1899-12-30T15:00:00"/>
    <d v="1899-12-30T15:48:00"/>
    <x v="6"/>
    <s v="ALVARO PINEDA"/>
    <x v="0"/>
    <x v="15"/>
    <x v="0"/>
    <x v="1"/>
    <n v="0"/>
    <n v="1"/>
    <d v="1899-12-30T06:44:29"/>
    <d v="1899-12-30T07:44:00"/>
    <n v="0"/>
    <d v="1899-12-30T04:16:00"/>
    <d v="1899-12-30T12:00:00"/>
    <x v="4"/>
    <x v="7"/>
    <s v="5-18"/>
    <d v="1899-12-30T00:48:00"/>
    <n v="0"/>
    <n v="1"/>
    <x v="4"/>
  </r>
  <r>
    <s v="TFQ993"/>
    <n v="215"/>
    <x v="0"/>
    <s v="REPARACION DE SISTEMA ELECTRICO"/>
    <x v="1"/>
    <d v="1899-12-30T08:00:00"/>
    <d v="1899-12-30T16:44:00"/>
    <d v="2021-05-06T00:00:00"/>
    <x v="30"/>
    <d v="2021-05-06T00:00:00"/>
    <d v="2021-05-06T00:00:00"/>
    <d v="1899-12-30T16:05:00"/>
    <d v="1899-12-30T16:44:00"/>
    <x v="12"/>
    <s v="ALVARO PINEDA"/>
    <x v="0"/>
    <x v="4"/>
    <x v="0"/>
    <x v="1"/>
    <n v="0"/>
    <n v="1"/>
    <d v="1899-12-30T06:44:29"/>
    <d v="1899-12-30T07:44:00"/>
    <n v="0"/>
    <d v="1899-12-30T04:16:00"/>
    <d v="1899-12-30T12:00:00"/>
    <x v="4"/>
    <x v="7"/>
    <s v="5-18"/>
    <d v="1899-12-30T00:39:00"/>
    <n v="0"/>
    <n v="1"/>
    <x v="4"/>
  </r>
  <r>
    <s v="TFU058"/>
    <n v="216"/>
    <x v="0"/>
    <s v="MANTENIMIENTO AIRE ACONDICIONADO"/>
    <x v="3"/>
    <d v="1899-12-30T08:54:00"/>
    <d v="1899-12-30T10:00:00"/>
    <d v="2021-05-06T00:00:00"/>
    <x v="30"/>
    <d v="2021-05-06T00:00:00"/>
    <d v="2021-05-06T00:00:00"/>
    <d v="1899-12-30T09:00:00"/>
    <d v="1899-12-30T10:00:00"/>
    <x v="91"/>
    <s v="SAMUEL DELGADO"/>
    <x v="1"/>
    <x v="3"/>
    <x v="1"/>
    <x v="0"/>
    <n v="0"/>
    <n v="1"/>
    <d v="1899-12-30T01:06:00"/>
    <d v="1899-12-30T01:06:00"/>
    <n v="1"/>
    <d v="1899-12-30T00:00:00"/>
    <d v="1899-12-30T01:06:00"/>
    <x v="4"/>
    <x v="7"/>
    <s v="5-18"/>
    <d v="1899-12-30T01:00:00"/>
    <n v="0"/>
    <n v="1"/>
    <x v="4"/>
  </r>
  <r>
    <s v="TFQ008"/>
    <n v="217"/>
    <x v="1"/>
    <s v="REVISION DE BOMBONAS DE SUSPENSION"/>
    <x v="20"/>
    <d v="1899-12-30T14:00:00"/>
    <d v="1899-12-30T10:00:00"/>
    <d v="2021-05-06T00:00:00"/>
    <x v="32"/>
    <d v="2021-05-06T00:00:00"/>
    <d v="2021-05-06T00:00:00"/>
    <d v="1899-12-30T14:44:00"/>
    <d v="1899-12-30T17:00:00"/>
    <x v="6"/>
    <s v="LUIS DAVILA"/>
    <x v="1"/>
    <x v="6"/>
    <x v="0"/>
    <x v="1"/>
    <n v="2"/>
    <n v="1"/>
    <d v="1899-12-30T13:00:23"/>
    <d v="1899-12-31T00:59:31"/>
    <n v="1"/>
    <d v="1899-12-30T00:00:00"/>
    <d v="1899-12-31T00:59:31"/>
    <x v="4"/>
    <x v="7"/>
    <s v="5-18"/>
    <d v="1899-12-30T02:16:00"/>
    <n v="0"/>
    <n v="1"/>
    <x v="4"/>
  </r>
  <r>
    <s v="TFQ008"/>
    <n v="217"/>
    <x v="1"/>
    <s v="MANTENIMIENTO AIRE ACONDICIONADO"/>
    <x v="3"/>
    <d v="1899-12-30T14:00:00"/>
    <d v="1899-12-30T10:00:00"/>
    <d v="2021-05-06T00:00:00"/>
    <x v="32"/>
    <d v="2021-05-06T00:00:00"/>
    <d v="2021-05-06T00:00:00"/>
    <d v="1899-12-30T16:00:00"/>
    <d v="1899-12-30T17:00:00"/>
    <x v="91"/>
    <s v="LUIS DAVILA"/>
    <x v="0"/>
    <x v="3"/>
    <x v="1"/>
    <x v="1"/>
    <n v="2"/>
    <n v="1"/>
    <d v="1899-12-30T13:00:23"/>
    <d v="1899-12-31T00:59:31"/>
    <n v="1"/>
    <d v="1899-12-30T00:00:00"/>
    <d v="1899-12-31T00:59:31"/>
    <x v="4"/>
    <x v="7"/>
    <s v="5-18"/>
    <d v="1899-12-30T01:00:00"/>
    <n v="0"/>
    <n v="1"/>
    <x v="4"/>
  </r>
  <r>
    <s v="TFQ008"/>
    <n v="217"/>
    <x v="1"/>
    <s v="DESMONTE DE BARRA TRANSVERSAL DE LA LLANTA PARA VERIFICACION DE PUNTA O ROTURAL, CAMBIO DE BUJE AMORTIGUADOR IZQUIERDO MONTAJE DE BARRA"/>
    <x v="35"/>
    <d v="1899-12-30T14:00:00"/>
    <d v="1899-12-30T10:00:00"/>
    <d v="2021-05-06T00:00:00"/>
    <x v="32"/>
    <d v="2021-05-07T00:00:00"/>
    <d v="2021-05-07T00:00:00"/>
    <d v="1899-12-30T13:15:00"/>
    <d v="1899-12-30T15:15:00"/>
    <x v="25"/>
    <s v="LUIS DAVILA"/>
    <x v="0"/>
    <x v="15"/>
    <x v="0"/>
    <x v="1"/>
    <n v="2"/>
    <n v="1"/>
    <d v="1899-12-30T13:00:23"/>
    <d v="1899-12-31T00:59:31"/>
    <n v="1"/>
    <d v="1899-12-30T00:00:00"/>
    <d v="1899-12-31T00:59:31"/>
    <x v="4"/>
    <x v="7"/>
    <s v="5-18"/>
    <d v="1899-12-30T02:00:00"/>
    <n v="0"/>
    <n v="1"/>
    <x v="4"/>
  </r>
  <r>
    <s v="TFQ008"/>
    <n v="217"/>
    <x v="1"/>
    <s v="PINTURA EN RINES"/>
    <x v="13"/>
    <d v="1899-12-30T14:00:00"/>
    <d v="1899-12-30T10:00:00"/>
    <d v="2021-05-06T00:00:00"/>
    <x v="32"/>
    <d v="2021-05-07T00:00:00"/>
    <d v="2021-05-07T00:00:00"/>
    <d v="1899-12-30T14:00:00"/>
    <d v="1899-12-30T15:30:00"/>
    <x v="9"/>
    <s v="LUIS DAVILA"/>
    <x v="1"/>
    <x v="7"/>
    <x v="0"/>
    <x v="1"/>
    <n v="2"/>
    <n v="1"/>
    <d v="1899-12-30T13:00:23"/>
    <d v="1899-12-31T00:59:31"/>
    <n v="1"/>
    <d v="1899-12-30T00:00:00"/>
    <d v="1899-12-31T00:59:31"/>
    <x v="4"/>
    <x v="7"/>
    <s v="5-18"/>
    <d v="1899-12-30T01:30:00"/>
    <n v="0"/>
    <n v="1"/>
    <x v="4"/>
  </r>
  <r>
    <s v="TFQ008"/>
    <n v="217"/>
    <x v="1"/>
    <s v="AJUSTE DEL DIVISOR, APRETAR TUERCA DEL EJE LAPICERO"/>
    <x v="4"/>
    <d v="1899-12-30T14:00:00"/>
    <d v="1899-12-30T10:00:00"/>
    <d v="2021-05-06T00:00:00"/>
    <x v="32"/>
    <d v="2021-05-08T00:00:00"/>
    <d v="2021-05-08T00:00:00"/>
    <d v="1899-12-30T07:30:00"/>
    <d v="1899-12-30T10:00:00"/>
    <x v="17"/>
    <s v="LUIS DAVILA"/>
    <x v="1"/>
    <x v="9"/>
    <x v="0"/>
    <x v="1"/>
    <n v="2"/>
    <n v="1"/>
    <d v="1899-12-30T13:00:23"/>
    <d v="1899-12-31T00:59:31"/>
    <n v="1"/>
    <d v="1899-12-30T00:00:00"/>
    <d v="1899-12-31T00:59:31"/>
    <x v="4"/>
    <x v="7"/>
    <s v="5-18"/>
    <d v="1899-12-30T02:30:00"/>
    <n v="0"/>
    <n v="1"/>
    <x v="4"/>
  </r>
  <r>
    <s v="TFQ008"/>
    <n v="217"/>
    <x v="0"/>
    <s v="POLISHAR TANQUES"/>
    <x v="1"/>
    <d v="1899-12-30T14:00:00"/>
    <d v="1899-12-30T10:00:00"/>
    <d v="2021-05-06T00:00:00"/>
    <x v="32"/>
    <d v="2021-05-08T00:00:00"/>
    <d v="2021-05-08T00:00:00"/>
    <d v="1899-12-30T07:30:00"/>
    <d v="1899-12-30T10:00:00"/>
    <x v="28"/>
    <s v="LUIS DAVILA"/>
    <x v="1"/>
    <x v="7"/>
    <x v="0"/>
    <x v="1"/>
    <n v="2"/>
    <n v="1"/>
    <d v="1899-12-30T13:00:23"/>
    <d v="1899-12-31T00:59:31"/>
    <n v="1"/>
    <d v="1899-12-30T00:00:00"/>
    <m/>
    <x v="4"/>
    <x v="7"/>
    <s v="5-18"/>
    <d v="1899-12-30T02:30:00"/>
    <n v="0"/>
    <n v="1"/>
    <x v="4"/>
  </r>
  <r>
    <s v="UQS507"/>
    <n v="218"/>
    <x v="1"/>
    <s v="AJUSTE DE FRENO"/>
    <x v="13"/>
    <d v="1899-12-30T15:00:00"/>
    <m/>
    <d v="2021-05-06T00:00:00"/>
    <x v="6"/>
    <d v="2021-05-06T00:00:00"/>
    <d v="2021-05-06T00:00:00"/>
    <d v="1899-12-30T16:00:00"/>
    <d v="1899-12-30T16:20:00"/>
    <x v="23"/>
    <s v="ROGER CUELLO"/>
    <x v="1"/>
    <x v="15"/>
    <x v="0"/>
    <x v="3"/>
    <n v="-44322"/>
    <n v="0"/>
    <d v="1899-12-30T00:00:00"/>
    <d v="1899-12-30T00:00:00"/>
    <n v="1"/>
    <d v="1899-12-30T00:00:00"/>
    <d v="1899-12-30T00:00:00"/>
    <x v="3"/>
    <x v="3"/>
    <s v="1-52"/>
    <d v="1899-12-30T00:20:00"/>
    <n v="0"/>
    <n v="1"/>
    <x v="4"/>
  </r>
  <r>
    <s v="UQS507"/>
    <n v="218"/>
    <x v="0"/>
    <s v="REVISION ELECTRICA, VEHICULO SIN MODULO DE LUCES POR ROBO"/>
    <x v="1"/>
    <d v="1899-12-30T15:00:00"/>
    <m/>
    <d v="2021-05-06T00:00:00"/>
    <x v="6"/>
    <d v="2021-05-06T00:00:00"/>
    <d v="2021-05-06T00:00:00"/>
    <d v="1899-12-30T16:00:00"/>
    <d v="1899-12-30T16:30:00"/>
    <x v="21"/>
    <s v="ROGER CUELLO"/>
    <x v="0"/>
    <x v="4"/>
    <x v="0"/>
    <x v="3"/>
    <n v="-44322"/>
    <n v="0"/>
    <d v="1899-12-30T00:00:00"/>
    <d v="1899-12-30T00:00:00"/>
    <n v="1"/>
    <d v="1899-12-30T00:00:00"/>
    <d v="1899-12-30T00:00:00"/>
    <x v="3"/>
    <x v="3"/>
    <s v="1-52"/>
    <d v="1899-12-30T00:30:00"/>
    <n v="0"/>
    <n v="1"/>
    <x v="4"/>
  </r>
  <r>
    <s v="UYU045"/>
    <n v="219"/>
    <x v="0"/>
    <s v="GRADUAR CLUTCH"/>
    <x v="3"/>
    <d v="1899-12-30T10:53:00"/>
    <d v="1899-12-30T11:15:00"/>
    <d v="2021-05-06T00:00:00"/>
    <x v="30"/>
    <d v="2021-05-06T00:00:00"/>
    <d v="2021-05-06T00:00:00"/>
    <d v="1899-12-30T10:53:00"/>
    <d v="1899-12-30T11:15:00"/>
    <x v="64"/>
    <s v="LUIS MARTELO"/>
    <x v="1"/>
    <x v="9"/>
    <x v="1"/>
    <x v="3"/>
    <n v="0"/>
    <n v="1"/>
    <d v="1899-12-30T00:22:00"/>
    <d v="1899-12-30T00:22:00"/>
    <n v="1"/>
    <d v="1899-12-30T00:00:00"/>
    <d v="1899-12-30T00:22:00"/>
    <x v="4"/>
    <x v="7"/>
    <s v="5-18"/>
    <d v="1899-12-30T00:22:00"/>
    <n v="0"/>
    <n v="1"/>
    <x v="4"/>
  </r>
  <r>
    <s v="S26295"/>
    <n v="220"/>
    <x v="1"/>
    <s v="REVISION DE BOMBONAS DE SEGURIDAD T30 (4), Y CAMBIO DE DIAFRAGMA DE VALVULA CHILLONA"/>
    <x v="19"/>
    <d v="1899-12-30T15:30:00"/>
    <m/>
    <d v="2021-05-06T00:00:00"/>
    <x v="6"/>
    <d v="2021-05-07T00:00:00"/>
    <d v="2021-05-07T00:00:00"/>
    <d v="1899-12-30T07:30:00"/>
    <d v="1899-12-30T10:10:00"/>
    <x v="6"/>
    <s v="LUIS DIAZ"/>
    <x v="0"/>
    <x v="6"/>
    <x v="1"/>
    <x v="1"/>
    <n v="-44322"/>
    <n v="0"/>
    <d v="1899-12-30T00:00:00"/>
    <d v="1899-12-30T00:00:00"/>
    <n v="1"/>
    <d v="1899-12-30T00:00:00"/>
    <d v="1899-12-30T00:00:00"/>
    <x v="3"/>
    <x v="3"/>
    <s v="1-52"/>
    <d v="1899-12-30T02:40:00"/>
    <n v="0"/>
    <n v="1"/>
    <x v="4"/>
  </r>
  <r>
    <s v="TFQ994"/>
    <n v="220"/>
    <x v="1"/>
    <s v="REVISION RUEDAS DELANTERAS, REVISION DE CRUCETAS, CAUCHO CENTRAL SOPORTES DE MOTOR Y ACEITE DE LA CAJA"/>
    <x v="13"/>
    <d v="1899-12-30T15:30:00"/>
    <m/>
    <d v="2021-05-06T00:00:00"/>
    <x v="6"/>
    <d v="2021-05-07T00:00:00"/>
    <d v="2021-05-07T00:00:00"/>
    <d v="1899-12-30T08:50:00"/>
    <d v="1899-12-30T09:30:00"/>
    <x v="25"/>
    <s v="LUIS DIAZ"/>
    <x v="0"/>
    <x v="15"/>
    <x v="0"/>
    <x v="1"/>
    <n v="-44322"/>
    <n v="0"/>
    <d v="1899-12-30T00:00:00"/>
    <d v="1899-12-30T00:00:00"/>
    <n v="1"/>
    <d v="1899-12-30T00:00:00"/>
    <d v="1899-12-30T00:00:00"/>
    <x v="3"/>
    <x v="3"/>
    <s v="1-52"/>
    <d v="1899-12-30T00:40:00"/>
    <n v="0"/>
    <n v="1"/>
    <x v="4"/>
  </r>
  <r>
    <s v="TFQ994"/>
    <n v="220"/>
    <x v="1"/>
    <s v="REPARACION DE MOTOR DE ARRANQUE, LIMPIEZA DE BATERIAS E INSTALACION DE MAXTER"/>
    <x v="3"/>
    <d v="1899-12-30T15:30:00"/>
    <m/>
    <d v="2021-05-06T00:00:00"/>
    <x v="6"/>
    <d v="2021-05-07T00:00:00"/>
    <d v="2021-05-07T00:00:00"/>
    <d v="1899-12-30T07:30:00"/>
    <d v="1899-12-30T15:30:00"/>
    <x v="12"/>
    <s v="LUIS DIAZ"/>
    <x v="0"/>
    <x v="14"/>
    <x v="1"/>
    <x v="1"/>
    <n v="-44322"/>
    <n v="0"/>
    <d v="1899-12-30T00:00:00"/>
    <d v="1899-12-30T00:00:00"/>
    <n v="1"/>
    <d v="1899-12-30T00:00:00"/>
    <d v="1899-12-30T00:00:00"/>
    <x v="3"/>
    <x v="3"/>
    <s v="1-52"/>
    <d v="1899-12-30T06:00:29"/>
    <n v="0"/>
    <n v="1"/>
    <x v="4"/>
  </r>
  <r>
    <s v="TFQ994"/>
    <n v="220"/>
    <x v="1"/>
    <s v="REVISION BOTONES DE SEGURIDAD"/>
    <x v="1"/>
    <d v="1899-12-30T15:30:00"/>
    <m/>
    <d v="2021-05-06T00:00:00"/>
    <x v="6"/>
    <d v="2021-05-07T00:00:00"/>
    <d v="2021-05-07T00:00:00"/>
    <d v="1899-12-30T10:10:00"/>
    <d v="1899-12-30T10:50:00"/>
    <x v="6"/>
    <s v="LUIS DIAZ"/>
    <x v="0"/>
    <x v="6"/>
    <x v="1"/>
    <x v="1"/>
    <n v="-44322"/>
    <n v="0"/>
    <d v="1899-12-30T00:00:00"/>
    <d v="1899-12-30T00:00:00"/>
    <n v="1"/>
    <d v="1899-12-30T00:00:00"/>
    <d v="1899-12-30T00:00:00"/>
    <x v="3"/>
    <x v="3"/>
    <s v="1-52"/>
    <d v="1899-12-30T00:40:00"/>
    <n v="0"/>
    <n v="1"/>
    <x v="4"/>
  </r>
  <r>
    <s v="TFQ994"/>
    <n v="220"/>
    <x v="1"/>
    <s v="DESMONTE DE ACTUADORES PARA MANTENIMIENTO "/>
    <x v="3"/>
    <d v="1899-12-30T15:30:00"/>
    <m/>
    <d v="2021-05-06T00:00:00"/>
    <x v="6"/>
    <d v="2021-05-07T00:00:00"/>
    <d v="2021-05-07T00:00:00"/>
    <d v="1899-12-30T07:30:00"/>
    <d v="1899-12-30T09:00:00"/>
    <x v="64"/>
    <s v="LUIS DIAZ"/>
    <x v="0"/>
    <x v="14"/>
    <x v="1"/>
    <x v="1"/>
    <n v="-44322"/>
    <n v="0"/>
    <d v="1899-12-30T00:00:00"/>
    <d v="1899-12-30T00:00:00"/>
    <n v="1"/>
    <d v="1899-12-30T00:00:00"/>
    <d v="1899-12-30T00:00:00"/>
    <x v="3"/>
    <x v="3"/>
    <s v="1-52"/>
    <d v="1899-12-30T01:30:00"/>
    <n v="0"/>
    <n v="1"/>
    <x v="4"/>
  </r>
  <r>
    <s v="TFQ994"/>
    <n v="220"/>
    <x v="1"/>
    <s v="CAMBIO DE AGUJAS DE LOS ACTUADORES Y CALIBRACIION DE MOTOR"/>
    <x v="1"/>
    <d v="1899-12-30T15:30:00"/>
    <m/>
    <d v="2021-05-06T00:00:00"/>
    <x v="6"/>
    <d v="2021-05-08T00:00:00"/>
    <d v="2021-05-08T00:00:00"/>
    <d v="1899-12-30T07:30:00"/>
    <m/>
    <x v="64"/>
    <s v="LUIS DIAZ"/>
    <x v="0"/>
    <x v="14"/>
    <x v="1"/>
    <x v="1"/>
    <n v="-44322"/>
    <n v="0"/>
    <d v="1899-12-30T00:00:00"/>
    <d v="1899-12-30T00:00:00"/>
    <n v="1"/>
    <d v="1899-12-30T00:00:00"/>
    <d v="1899-12-30T00:00:00"/>
    <x v="3"/>
    <x v="3"/>
    <s v="1-52"/>
    <d v="1899-12-30T00:00:00"/>
    <n v="0"/>
    <n v="1"/>
    <x v="4"/>
  </r>
  <r>
    <s v="TFQ994"/>
    <n v="220"/>
    <x v="0"/>
    <s v="DESMONTE DE DEFENSA PARA REPARACION Y PINTURA"/>
    <x v="1"/>
    <d v="1899-12-30T15:30:00"/>
    <m/>
    <d v="2021-05-06T00:00:00"/>
    <x v="6"/>
    <d v="2021-05-08T00:00:00"/>
    <d v="2021-05-08T00:00:00"/>
    <d v="1899-12-30T07:30:00"/>
    <m/>
    <x v="9"/>
    <s v="LUIS DIAZ"/>
    <x v="0"/>
    <x v="7"/>
    <x v="0"/>
    <x v="1"/>
    <n v="-44322"/>
    <n v="0"/>
    <d v="1899-12-30T00:00:00"/>
    <d v="1899-12-30T00:00:00"/>
    <n v="1"/>
    <d v="1899-12-30T00:00:00"/>
    <d v="1899-12-30T00:00:00"/>
    <x v="3"/>
    <x v="3"/>
    <s v="1-52"/>
    <d v="1899-12-30T00:00:00"/>
    <n v="0"/>
    <n v="1"/>
    <x v="4"/>
  </r>
  <r>
    <s v="TFR851"/>
    <n v="221"/>
    <x v="1"/>
    <s v="CORRECCION DE FUGA EN MANGUERA MANOS TRAILER, CAMBIO DE DE ANILLO E INSERTO"/>
    <x v="1"/>
    <d v="1899-12-30T17:00:00"/>
    <d v="1899-12-30T07:50:00"/>
    <d v="2021-05-06T00:00:00"/>
    <x v="31"/>
    <d v="2021-05-06T00:00:00"/>
    <d v="2021-05-06T00:00:00"/>
    <d v="1899-12-30T17:30:00"/>
    <d v="1899-12-30T18:30:00"/>
    <x v="1"/>
    <s v="JHONY SORACA"/>
    <x v="0"/>
    <x v="6"/>
    <x v="0"/>
    <x v="5"/>
    <n v="1"/>
    <n v="1"/>
    <d v="1899-12-30T01:20:00"/>
    <d v="1899-12-30T02:50:58"/>
    <n v="1"/>
    <d v="1899-12-30T00:00:00"/>
    <d v="1899-12-30T02:50:58"/>
    <x v="4"/>
    <x v="7"/>
    <s v="5-18"/>
    <d v="1899-12-30T01:00:00"/>
    <n v="0"/>
    <n v="1"/>
    <x v="4"/>
  </r>
  <r>
    <s v="TFR851"/>
    <n v="221"/>
    <x v="0"/>
    <s v="CAMBIO DE MANGUERA DE MANOS TRAILER"/>
    <x v="1"/>
    <d v="1899-12-30T17:00:00"/>
    <d v="1899-12-30T07:50:00"/>
    <d v="2021-05-06T00:00:00"/>
    <x v="31"/>
    <d v="2021-05-07T00:00:00"/>
    <d v="2021-05-07T00:00:00"/>
    <d v="1899-12-30T07:30:00"/>
    <d v="1899-12-30T07:50:00"/>
    <x v="0"/>
    <s v="JHONY SORACA"/>
    <x v="0"/>
    <x v="6"/>
    <x v="0"/>
    <x v="5"/>
    <n v="1"/>
    <n v="1"/>
    <d v="1899-12-30T01:20:00"/>
    <d v="1899-12-30T02:50:58"/>
    <n v="1"/>
    <d v="1899-12-30T00:00:00"/>
    <d v="1899-12-30T02:50:58"/>
    <x v="4"/>
    <x v="7"/>
    <s v="5-18"/>
    <d v="1899-12-30T00:20:00"/>
    <n v="0"/>
    <n v="1"/>
    <x v="4"/>
  </r>
  <r>
    <s v="TFU059"/>
    <n v="222"/>
    <x v="1"/>
    <s v="ESCANER DE VEHICULO SE SUBIERON LOS PARAMETROS DE 1500 A 1800"/>
    <x v="3"/>
    <d v="1899-12-30T08:30:00"/>
    <d v="1899-12-30T10:40:00"/>
    <d v="2021-05-07T00:00:00"/>
    <x v="31"/>
    <d v="2021-05-07T00:00:00"/>
    <d v="2021-05-07T00:00:00"/>
    <d v="1899-12-30T10:10:00"/>
    <d v="1899-12-30T10:40:00"/>
    <x v="64"/>
    <s v="CESAR GOMEZ"/>
    <x v="0"/>
    <x v="14"/>
    <x v="1"/>
    <x v="1"/>
    <n v="0"/>
    <n v="1"/>
    <d v="1899-12-30T02:10:00"/>
    <d v="1899-12-30T02:10:00"/>
    <n v="1"/>
    <d v="1899-12-30T00:00:00"/>
    <d v="1899-12-30T02:10:00"/>
    <x v="4"/>
    <x v="7"/>
    <s v="5-18"/>
    <d v="1899-12-30T00:30:00"/>
    <n v="0"/>
    <n v="1"/>
    <x v="4"/>
  </r>
  <r>
    <s v="TFU059"/>
    <n v="222"/>
    <x v="0"/>
    <s v="MANTENIMIENTO AIRE ACONDICIONADO"/>
    <x v="3"/>
    <d v="1899-12-30T15:50:00"/>
    <d v="1899-12-30T16:30:00"/>
    <d v="2021-05-07T00:00:00"/>
    <x v="31"/>
    <d v="2021-05-07T00:00:00"/>
    <d v="2021-05-07T00:00:00"/>
    <d v="1899-12-30T15:50:00"/>
    <d v="1899-12-30T16:30:00"/>
    <x v="91"/>
    <s v="CESAR GOMEZ"/>
    <x v="0"/>
    <x v="14"/>
    <x v="1"/>
    <x v="1"/>
    <n v="0"/>
    <n v="1"/>
    <d v="1899-12-30T00:40:00"/>
    <d v="1899-12-30T00:40:00"/>
    <n v="0"/>
    <d v="1899-12-30T04:30:00"/>
    <d v="1899-12-30T05:10:00"/>
    <x v="4"/>
    <x v="7"/>
    <s v="5-18"/>
    <d v="1899-12-30T00:40:00"/>
    <n v="0"/>
    <n v="1"/>
    <x v="4"/>
  </r>
  <r>
    <s v="KNK804"/>
    <n v="223"/>
    <x v="0"/>
    <s v="CORRECCION FUGA DE AIRE EN MANGUERA PARTIDA Y REVISIONDE FUGA POR UN ACOPLE"/>
    <x v="36"/>
    <d v="1899-12-30T10:00:00"/>
    <d v="1899-12-30T11:30:00"/>
    <d v="2021-05-07T00:00:00"/>
    <x v="31"/>
    <d v="2021-05-07T00:00:00"/>
    <d v="2021-05-07T00:00:00"/>
    <d v="1899-12-30T10:53:00"/>
    <d v="1899-12-30T11:30:00"/>
    <x v="152"/>
    <s v="DEIWIS PIMIENTA"/>
    <x v="0"/>
    <x v="6"/>
    <x v="0"/>
    <x v="3"/>
    <n v="0"/>
    <n v="1"/>
    <d v="1899-12-30T01:30:00"/>
    <d v="1899-12-30T01:30:00"/>
    <n v="1"/>
    <d v="1899-12-30T00:00:00"/>
    <d v="1899-12-30T01:30:00"/>
    <x v="4"/>
    <x v="7"/>
    <s v="5-18"/>
    <d v="1899-12-30T00:37:00"/>
    <n v="0"/>
    <n v="1"/>
    <x v="4"/>
  </r>
  <r>
    <s v="TFU056"/>
    <n v="224"/>
    <x v="1"/>
    <s v="SE ESCANEO VEHICULO Y SE CAMBIO MODULO, EL ANTERIOR NO TENIA PARAMETROS"/>
    <x v="3"/>
    <d v="1899-12-30T10:00:00"/>
    <d v="1899-12-30T16:30:00"/>
    <d v="2021-05-07T00:00:00"/>
    <x v="31"/>
    <d v="2021-05-07T00:00:00"/>
    <d v="2021-05-07T00:00:00"/>
    <d v="1899-12-30T10:41:00"/>
    <d v="1899-12-30T12:00:00"/>
    <x v="64"/>
    <s v="RICHARD RODRIGUEZ"/>
    <x v="0"/>
    <x v="14"/>
    <x v="1"/>
    <x v="1"/>
    <n v="0"/>
    <n v="1"/>
    <d v="1899-12-30T04:30:29"/>
    <d v="1899-12-30T05:30:00"/>
    <n v="0"/>
    <d v="1899-12-30T04:30:00"/>
    <d v="1899-12-30T10:00:00"/>
    <x v="4"/>
    <x v="7"/>
    <s v="5-18"/>
    <d v="1899-12-30T01:19:00"/>
    <n v="0"/>
    <n v="1"/>
    <x v="4"/>
  </r>
  <r>
    <s v="TFU056"/>
    <n v="224"/>
    <x v="1"/>
    <s v="CORRECCION DE FUGAS DE AIRE EN VALVULAS DE FRENO"/>
    <x v="1"/>
    <d v="1899-12-30T10:00:00"/>
    <d v="1899-12-30T16:30:00"/>
    <d v="2021-05-07T00:00:00"/>
    <x v="31"/>
    <d v="2021-05-07T00:00:00"/>
    <d v="2021-05-07T00:00:00"/>
    <d v="1899-12-30T14:15:00"/>
    <d v="1899-12-30T16:00:00"/>
    <x v="6"/>
    <s v="RICHARD RODRIGUEZ"/>
    <x v="0"/>
    <x v="6"/>
    <x v="0"/>
    <x v="1"/>
    <n v="0"/>
    <n v="1"/>
    <d v="1899-12-30T04:30:29"/>
    <d v="1899-12-30T05:30:00"/>
    <n v="0"/>
    <d v="1899-12-30T04:30:00"/>
    <d v="1899-12-30T10:00:00"/>
    <x v="4"/>
    <x v="7"/>
    <s v="5-18"/>
    <d v="1899-12-30T01:45:00"/>
    <n v="0"/>
    <n v="1"/>
    <x v="4"/>
  </r>
  <r>
    <s v="TFU056"/>
    <n v="224"/>
    <x v="0"/>
    <s v="CAMBIO DE CABLE 7 VIAS, CONECTOR HEMBRA Y ENCINTAR ARNES DE CABINA"/>
    <x v="1"/>
    <d v="1899-12-30T10:00:00"/>
    <d v="1899-12-30T16:30:00"/>
    <d v="2021-05-07T00:00:00"/>
    <x v="31"/>
    <d v="2021-05-07T00:00:00"/>
    <d v="2021-05-07T00:00:00"/>
    <d v="1899-12-30T15:50:00"/>
    <d v="1899-12-30T16:30:00"/>
    <x v="12"/>
    <s v="RICHARD RODRIGUEZ"/>
    <x v="0"/>
    <x v="4"/>
    <x v="0"/>
    <x v="1"/>
    <n v="0"/>
    <n v="1"/>
    <d v="1899-12-30T04:30:29"/>
    <d v="1899-12-30T05:30:00"/>
    <n v="0"/>
    <d v="1899-12-30T04:30:00"/>
    <d v="1899-12-30T10:00:00"/>
    <x v="4"/>
    <x v="7"/>
    <s v="5-18"/>
    <d v="1899-12-30T00:40:00"/>
    <n v="0"/>
    <n v="1"/>
    <x v="4"/>
  </r>
  <r>
    <s v="WLP813"/>
    <n v="225"/>
    <x v="1"/>
    <s v="COMPLETAR NIVEL DE ACEITE"/>
    <x v="3"/>
    <d v="1899-12-30T14:00:00"/>
    <d v="1899-12-30T15:25:00"/>
    <d v="2021-05-07T00:00:00"/>
    <x v="31"/>
    <d v="2021-05-07T00:00:00"/>
    <d v="2021-05-07T00:00:00"/>
    <d v="1899-12-30T15:00:00"/>
    <d v="1899-12-30T15:25:00"/>
    <x v="23"/>
    <s v="NEIDER IBARRA"/>
    <x v="1"/>
    <x v="14"/>
    <x v="1"/>
    <x v="3"/>
    <n v="0"/>
    <n v="1"/>
    <d v="1899-12-30T01:25:00"/>
    <d v="1899-12-30T01:25:00"/>
    <n v="0"/>
    <d v="1899-12-30T05:35:00"/>
    <d v="1899-12-30T07:00:00"/>
    <x v="4"/>
    <x v="7"/>
    <s v="5-18"/>
    <d v="1899-12-30T00:25:00"/>
    <n v="0"/>
    <n v="1"/>
    <x v="4"/>
  </r>
  <r>
    <s v="R60300"/>
    <n v="225"/>
    <x v="1"/>
    <s v="REVISION DE BOMBONBA ROTA, NO SE PUDO CAMBIAR NO LA HAY"/>
    <x v="9"/>
    <d v="1899-12-30T14:00:00"/>
    <d v="1899-12-30T15:25:00"/>
    <d v="2021-05-07T00:00:00"/>
    <x v="31"/>
    <d v="2021-05-07T00:00:00"/>
    <d v="2021-05-07T00:00:00"/>
    <d v="1899-12-30T15:00:00"/>
    <d v="1899-12-30T15:25:00"/>
    <x v="6"/>
    <s v="NEIDER IBARRA"/>
    <x v="0"/>
    <x v="6"/>
    <x v="0"/>
    <x v="3"/>
    <n v="0"/>
    <n v="1"/>
    <d v="1899-12-30T01:25:00"/>
    <d v="1899-12-30T01:25:00"/>
    <n v="0"/>
    <d v="1899-12-30T05:35:00"/>
    <d v="1899-12-30T07:00:00"/>
    <x v="4"/>
    <x v="7"/>
    <s v="5-18"/>
    <d v="1899-12-30T00:25:00"/>
    <n v="0"/>
    <n v="1"/>
    <x v="4"/>
  </r>
  <r>
    <s v="WLP813"/>
    <n v="225"/>
    <x v="0"/>
    <s v="REPARACION DE LUZ FRONTAL"/>
    <x v="1"/>
    <d v="1899-12-30T14:00:00"/>
    <d v="1899-12-30T15:25:00"/>
    <d v="2021-05-07T00:00:00"/>
    <x v="31"/>
    <d v="2021-05-07T00:00:00"/>
    <d v="2021-05-07T00:00:00"/>
    <d v="1899-12-30T14:30:00"/>
    <d v="1899-12-30T14:45:00"/>
    <x v="12"/>
    <s v="NEIDER IBARRA"/>
    <x v="0"/>
    <x v="4"/>
    <x v="0"/>
    <x v="3"/>
    <n v="0"/>
    <n v="1"/>
    <d v="1899-12-30T01:25:00"/>
    <d v="1899-12-30T01:25:00"/>
    <n v="0"/>
    <d v="1899-12-30T05:35:00"/>
    <d v="1899-12-30T07:00:00"/>
    <x v="4"/>
    <x v="7"/>
    <s v="5-18"/>
    <d v="1899-12-30T00:15:00"/>
    <n v="0"/>
    <n v="1"/>
    <x v="4"/>
  </r>
  <r>
    <s v="TDL912 - R62502"/>
    <n v="226"/>
    <x v="0"/>
    <s v="Se repara serpentin en tanque. Se utiliza electrodo en acero inoxidable. Se aplica pintura color azul. "/>
    <x v="28"/>
    <d v="1899-12-30T12:00:00"/>
    <d v="1899-12-30T18:00:00"/>
    <d v="2021-04-29T00:00:00"/>
    <x v="27"/>
    <d v="2021-04-29T00:00:00"/>
    <d v="2021-04-29T00:00:00"/>
    <d v="1899-12-30T12:00:00"/>
    <d v="1899-12-30T18:00:00"/>
    <x v="153"/>
    <s v="LUIS CARO"/>
    <x v="0"/>
    <x v="5"/>
    <x v="2"/>
    <x v="4"/>
    <n v="0"/>
    <n v="1"/>
    <d v="1899-12-30T04:00:29"/>
    <d v="1899-12-30T05:00:00"/>
    <n v="1"/>
    <d v="1899-12-30T00:00:00"/>
    <d v="1899-12-30T05:00:00"/>
    <x v="1"/>
    <x v="6"/>
    <s v="4-17"/>
    <d v="1899-12-30T00:00:00"/>
    <n v="0"/>
    <n v="0"/>
    <x v="3"/>
  </r>
  <r>
    <s v="TDK247 - R62027"/>
    <n v="227"/>
    <x v="1"/>
    <s v="Se desmonta porta stop, se refuerza estructura en acero inoxidable con trabajo de soldadura. Se cambian 2 bujes de balacin. "/>
    <x v="9"/>
    <d v="1899-12-30T08:00:00"/>
    <d v="1899-12-30T18:00:00"/>
    <d v="2021-04-29T00:00:00"/>
    <x v="27"/>
    <d v="2021-04-29T00:00:00"/>
    <d v="2021-04-29T00:00:00"/>
    <d v="1899-12-30T08:00:00"/>
    <d v="1899-12-30T18:00:00"/>
    <x v="153"/>
    <s v="WILSON BARON"/>
    <x v="0"/>
    <x v="91"/>
    <x v="0"/>
    <x v="4"/>
    <n v="0"/>
    <n v="1"/>
    <d v="1899-12-30T08:00:29"/>
    <d v="1899-12-30T09:00:00"/>
    <n v="1"/>
    <d v="1899-12-30T00:00:00"/>
    <d v="1899-12-30T09:00:00"/>
    <x v="1"/>
    <x v="6"/>
    <s v="4-17"/>
    <d v="1899-12-30T08:00:29"/>
    <n v="0"/>
    <n v="1"/>
    <x v="3"/>
  </r>
  <r>
    <s v="TDK247 - R62027"/>
    <n v="227"/>
    <x v="0"/>
    <s v="Desmonte y montaje de yokee (Cardan corto) para cambio de retenedor por daño, contratista suministra retenedor. Se bajan ruedas delanteras (eje direccional) para cambio de bandas de freno. Contratista suministra juego completo. "/>
    <x v="1"/>
    <d v="1899-12-30T08:00:00"/>
    <d v="1899-12-30T18:00:00"/>
    <d v="2021-04-28T00:00:00"/>
    <x v="27"/>
    <d v="2021-04-28T00:00:00"/>
    <d v="2021-04-29T00:00:00"/>
    <d v="1899-12-30T08:00:00"/>
    <d v="1899-12-30T18:00:00"/>
    <x v="153"/>
    <s v="WILSON BARON"/>
    <x v="1"/>
    <x v="15"/>
    <x v="0"/>
    <x v="4"/>
    <n v="1"/>
    <n v="1"/>
    <d v="1899-12-30T20:30:00"/>
    <d v="1899-12-31T02:00:00"/>
    <n v="1"/>
    <d v="1899-12-30T00:00:00"/>
    <d v="1899-12-31T02:00:00"/>
    <x v="1"/>
    <x v="6"/>
    <s v="4-17"/>
    <d v="1899-12-30T20:30:00"/>
    <n v="1"/>
    <n v="1"/>
    <x v="3"/>
  </r>
  <r>
    <s v="TDL850 - R82103"/>
    <n v="228"/>
    <x v="1"/>
    <s v="Desmontaje, reparacion y montaje de arnes de los actuadores y sensores motor. Contratista reemplaza 4 conectores macho de actuadores. Instalacion del pito de reversa. (COT 353-2021). SanJuan repara solenoide, contratista suministra empaquetadura del solenoide. (Sin cotizacion). Pendiente instalar vaso licuadora de COT 353-2021. Se instala luz redonda blanca (COT 353-2021, CTP suminstra repuesto 1 luz redonda blanca)."/>
    <x v="1"/>
    <d v="1899-12-30T10:00:00"/>
    <d v="1899-12-30T20:00:00"/>
    <d v="2021-04-29T00:00:00"/>
    <x v="27"/>
    <d v="2021-04-29T00:00:00"/>
    <d v="2021-04-29T00:00:00"/>
    <d v="1899-12-30T10:00:00"/>
    <d v="1899-12-30T20:00:00"/>
    <x v="154"/>
    <s v="JHON QUIÑONEZ"/>
    <x v="0"/>
    <x v="4"/>
    <x v="0"/>
    <x v="4"/>
    <n v="0"/>
    <n v="1"/>
    <d v="1899-12-30T08:00:29"/>
    <d v="1899-12-30T09:00:00"/>
    <n v="1"/>
    <d v="1899-12-30T00:00:00"/>
    <d v="1899-12-30T09:00:00"/>
    <x v="1"/>
    <x v="6"/>
    <s v="4-17"/>
    <d v="1899-12-30T08:00:29"/>
    <n v="0"/>
    <n v="1"/>
    <x v="3"/>
  </r>
  <r>
    <s v="TDL850 - R82103"/>
    <n v="228"/>
    <x v="0"/>
    <s v="Inspeccion de luces, se cambian luces laterales del trailer, cantidad 6 suministra contratista. Se montan 8 modulos leds. Se instalan 2 luces redondas blancas. (CTP suministra 2 luces redondas blancas).  "/>
    <x v="28"/>
    <d v="1899-12-30T10:00:00"/>
    <d v="1899-12-30T20:00:00"/>
    <d v="2021-04-29T00:00:00"/>
    <x v="27"/>
    <d v="2021-04-29T00:00:00"/>
    <d v="2021-04-29T00:00:00"/>
    <d v="1899-12-30T10:00:00"/>
    <d v="1899-12-30T20:00:00"/>
    <x v="154"/>
    <s v="JHON QUIÑONEZ"/>
    <x v="1"/>
    <x v="4"/>
    <x v="0"/>
    <x v="4"/>
    <n v="0"/>
    <n v="1"/>
    <d v="1899-12-30T08:00:29"/>
    <d v="1899-12-30T09:00:00"/>
    <n v="1"/>
    <d v="1899-12-30T00:00:00"/>
    <d v="1899-12-30T09:00:00"/>
    <x v="1"/>
    <x v="6"/>
    <s v="4-17"/>
    <d v="1899-12-30T08:00:29"/>
    <n v="0"/>
    <n v="1"/>
    <x v="3"/>
  </r>
  <r>
    <s v="TDL908 - R62456"/>
    <n v="229"/>
    <x v="1"/>
    <s v="Se aplica soldadura a balancin sin desmontarse. Cambio de diafragma y una recamara de freno. (CTP suministra diafragma y recamara de freno). Desmonte de ruedas pos 11-12 , 15-16, 17-18, 19-20. Se revisa rodamientos, se aplica grasa nueva en punta de ejes. Se cambian 4 retenedores ref 370065, suministra CTP. Cambio de 6 rodajas, suministra CTP. "/>
    <x v="28"/>
    <d v="1899-12-30T08:00:00"/>
    <d v="1899-12-30T18:00:00"/>
    <d v="2021-04-30T00:00:00"/>
    <x v="26"/>
    <d v="2021-04-30T00:00:00"/>
    <d v="2021-04-30T00:00:00"/>
    <d v="1899-12-30T08:00:00"/>
    <d v="1899-12-30T18:00:00"/>
    <x v="153"/>
    <s v="ISMAEL MORENO"/>
    <x v="0"/>
    <x v="92"/>
    <x v="0"/>
    <x v="4"/>
    <n v="0"/>
    <n v="1"/>
    <d v="1899-12-30T08:00:29"/>
    <d v="1899-12-30T09:00:00"/>
    <n v="1"/>
    <d v="1899-12-30T00:00:00"/>
    <d v="1899-12-30T09:00:00"/>
    <x v="1"/>
    <x v="6"/>
    <s v="4-17"/>
    <d v="1899-12-30T08:00:29"/>
    <n v="0"/>
    <n v="1"/>
    <x v="3"/>
  </r>
  <r>
    <s v="TDL908 - R62456"/>
    <n v="229"/>
    <x v="0"/>
    <s v="Se desmonta rueda pos 7-8 para cambio de retenedor estallado. Pendiente revision de sistema electrico, luces altas se apagan e instalacion de accesorios. (Semaforos)"/>
    <x v="1"/>
    <d v="1899-12-30T08:00:00"/>
    <d v="1899-12-30T18:00:00"/>
    <d v="2021-04-30T00:00:00"/>
    <x v="26"/>
    <d v="2021-04-30T00:00:00"/>
    <d v="2021-04-30T00:00:00"/>
    <d v="1899-12-30T08:00:00"/>
    <d v="1899-12-30T18:00:00"/>
    <x v="153"/>
    <s v="ISMAEL MORENO"/>
    <x v="0"/>
    <x v="93"/>
    <x v="0"/>
    <x v="4"/>
    <n v="0"/>
    <n v="1"/>
    <d v="1899-12-30T08:00:29"/>
    <d v="1899-12-30T09:00:00"/>
    <n v="1"/>
    <d v="1899-12-30T00:00:00"/>
    <d v="1899-12-30T09:00:00"/>
    <x v="1"/>
    <x v="6"/>
    <s v="4-17"/>
    <d v="1899-12-30T08:00:29"/>
    <n v="0"/>
    <n v="1"/>
    <x v="3"/>
  </r>
  <r>
    <s v="TDL910 - R62326"/>
    <n v="230"/>
    <x v="0"/>
    <s v="Engrase general incluye trailer"/>
    <x v="28"/>
    <d v="1899-12-30T08:00:00"/>
    <d v="1899-12-30T09:00:00"/>
    <d v="2021-05-01T00:00:00"/>
    <x v="33"/>
    <d v="2021-05-01T00:00:00"/>
    <d v="2021-05-01T00:00:00"/>
    <d v="1899-12-30T08:00:00"/>
    <d v="1899-12-30T09:00:00"/>
    <x v="155"/>
    <s v="LUIS CARO"/>
    <x v="1"/>
    <x v="15"/>
    <x v="0"/>
    <x v="4"/>
    <n v="0"/>
    <n v="1"/>
    <d v="1899-12-30T01:00:00"/>
    <d v="1899-12-30T01:00:00"/>
    <n v="1"/>
    <d v="1899-12-30T00:00:00"/>
    <d v="1899-12-30T01:00:00"/>
    <x v="4"/>
    <x v="6"/>
    <s v="5-17"/>
    <d v="1899-12-30T01:00:00"/>
    <n v="0"/>
    <n v="1"/>
    <x v="3"/>
  </r>
  <r>
    <s v="TDL919 - R59145"/>
    <n v="231"/>
    <x v="0"/>
    <s v="Engrase general incluye trailer"/>
    <x v="28"/>
    <d v="1899-12-30T09:00:00"/>
    <d v="1899-12-30T10:00:00"/>
    <d v="2021-05-01T00:00:00"/>
    <x v="33"/>
    <d v="2021-05-01T00:00:00"/>
    <d v="2021-05-01T00:00:00"/>
    <d v="1899-12-30T09:00:00"/>
    <d v="1899-12-30T10:00:00"/>
    <x v="155"/>
    <s v="LUIS CARO"/>
    <x v="1"/>
    <x v="15"/>
    <x v="0"/>
    <x v="4"/>
    <n v="0"/>
    <n v="1"/>
    <d v="1899-12-30T01:00:00"/>
    <d v="1899-12-30T01:00:00"/>
    <n v="1"/>
    <d v="1899-12-30T00:00:00"/>
    <d v="1899-12-30T01:00:00"/>
    <x v="4"/>
    <x v="6"/>
    <s v="5-17"/>
    <d v="1899-12-30T01:00:00"/>
    <n v="0"/>
    <n v="1"/>
    <x v="3"/>
  </r>
  <r>
    <s v="TDK251 - R59057"/>
    <n v="232"/>
    <x v="0"/>
    <s v="Engrase general incluye trailer"/>
    <x v="28"/>
    <d v="1899-12-30T10:00:00"/>
    <d v="1899-12-30T11:00:00"/>
    <d v="2021-05-01T00:00:00"/>
    <x v="33"/>
    <d v="2021-05-01T00:00:00"/>
    <d v="2021-05-01T00:00:00"/>
    <d v="1899-12-30T10:00:00"/>
    <d v="1899-12-30T11:00:00"/>
    <x v="155"/>
    <s v="LUIS CARO"/>
    <x v="1"/>
    <x v="15"/>
    <x v="0"/>
    <x v="4"/>
    <n v="0"/>
    <n v="1"/>
    <d v="1899-12-30T01:00:00"/>
    <d v="1899-12-30T01:00:00"/>
    <n v="1"/>
    <d v="1899-12-30T00:00:00"/>
    <d v="1899-12-30T01:00:00"/>
    <x v="4"/>
    <x v="6"/>
    <s v="5-17"/>
    <d v="1899-12-30T01:00:00"/>
    <n v="0"/>
    <n v="1"/>
    <x v="3"/>
  </r>
  <r>
    <s v="TDL919 - R59145"/>
    <n v="233"/>
    <x v="1"/>
    <s v="Desmonte y cambio de codo y abrazaderas sistema escape. Taller contratista suministra Codo Brazo galvanizado Kenworth + 2 abrazaderas de 5&quot;. Cambio de manguera Siliconada sistema refrigerante motor (COT 388-2021)"/>
    <x v="1"/>
    <d v="1899-12-30T08:00:00"/>
    <d v="1899-12-30T11:00:00"/>
    <d v="2021-05-04T00:00:00"/>
    <x v="24"/>
    <d v="2021-05-04T00:00:00"/>
    <d v="2021-05-04T00:00:00"/>
    <d v="1899-12-30T08:00:00"/>
    <d v="1899-12-30T11:00:00"/>
    <x v="153"/>
    <s v="JASON OROZCO"/>
    <x v="0"/>
    <x v="15"/>
    <x v="0"/>
    <x v="4"/>
    <n v="0"/>
    <n v="1"/>
    <d v="1899-12-30T03:00:00"/>
    <d v="1899-12-30T03:00:00"/>
    <n v="1"/>
    <d v="1899-12-30T00:00:00"/>
    <d v="1899-12-30T03:00:00"/>
    <x v="4"/>
    <x v="7"/>
    <s v="5-18"/>
    <d v="1899-12-30T03:00:00"/>
    <n v="0"/>
    <n v="1"/>
    <x v="4"/>
  </r>
  <r>
    <s v="TDL919 - R59145"/>
    <n v="233"/>
    <x v="0"/>
    <s v="Desmonte y monte de muelle pos. 11-12 para cambio de hoja principal y segunda, muelle 13-14 cambio tornillo central. Taller contratista suministra hojas de muelle marca Imal."/>
    <x v="9"/>
    <d v="1899-12-30T08:00:00"/>
    <d v="1899-12-30T12:00:00"/>
    <d v="2021-05-04T00:00:00"/>
    <x v="34"/>
    <d v="2021-05-04T00:00:00"/>
    <d v="2021-05-10T00:00:00"/>
    <d v="1899-12-30T08:00:00"/>
    <d v="1899-12-30T12:00:00"/>
    <x v="153"/>
    <s v="JASON OROZCO"/>
    <x v="0"/>
    <x v="15"/>
    <x v="0"/>
    <x v="4"/>
    <n v="6"/>
    <n v="1"/>
    <d v="1900-01-01T07:00:00"/>
    <d v="1900-01-02T16:57:36"/>
    <n v="1"/>
    <d v="1899-12-30T00:00:00"/>
    <d v="1900-01-02T16:57:36"/>
    <x v="4"/>
    <x v="7"/>
    <s v="5-18"/>
    <d v="1900-01-01T07:00:00"/>
    <n v="6"/>
    <n v="1"/>
    <x v="5"/>
  </r>
  <r>
    <s v="TDK251 - R59057"/>
    <n v="234"/>
    <x v="0"/>
    <s v="Revisión, desmonte y reparación de switch de navegación, habilitacion de luces."/>
    <x v="1"/>
    <d v="1899-12-30T15:00:00"/>
    <d v="1899-12-30T19:00:00"/>
    <d v="2021-05-04T00:00:00"/>
    <x v="24"/>
    <d v="2021-05-04T00:00:00"/>
    <d v="2021-05-04T00:00:00"/>
    <d v="1899-12-30T15:00:00"/>
    <d v="1899-12-30T19:00:00"/>
    <x v="154"/>
    <s v="JONNY REYES"/>
    <x v="0"/>
    <x v="4"/>
    <x v="0"/>
    <x v="4"/>
    <n v="0"/>
    <n v="1"/>
    <d v="1899-12-30T04:00:00"/>
    <d v="1899-12-30T04:00:00"/>
    <n v="1"/>
    <d v="1899-12-30T00:00:00"/>
    <d v="1899-12-30T04:00:00"/>
    <x v="4"/>
    <x v="7"/>
    <s v="5-18"/>
    <d v="1899-12-30T04:00:00"/>
    <n v="0"/>
    <n v="1"/>
    <x v="4"/>
  </r>
  <r>
    <s v="TDS971 - R59058"/>
    <n v="235"/>
    <x v="0"/>
    <s v="Desmonte y monte alternador para mantenimiento y reparación, cambio de rodamientos. Desmonte y monte compresor para mantenimiento y reparación, cambio de polea y sello. Mantenimiento sistema ac, lavado condensador y mangueras, vacio y cargue sistema (Incluye gas refrigerante). Taller contratista suministra todo los repuestos cotizados."/>
    <x v="3"/>
    <d v="1899-12-30T11:00:00"/>
    <d v="1899-12-30T17:00:00"/>
    <d v="2021-04-05T00:00:00"/>
    <x v="3"/>
    <d v="2021-04-05T00:00:00"/>
    <d v="2021-04-05T00:00:00"/>
    <d v="1899-12-30T11:00:00"/>
    <d v="1899-12-30T17:00:00"/>
    <x v="154"/>
    <s v="JOSE ORTIZ"/>
    <x v="0"/>
    <x v="94"/>
    <x v="0"/>
    <x v="4"/>
    <n v="0"/>
    <n v="1"/>
    <d v="1899-12-30T04:00:29"/>
    <d v="1899-12-30T05:00:00"/>
    <n v="1"/>
    <d v="1899-12-30T00:00:00"/>
    <d v="1899-12-30T05:00:00"/>
    <x v="1"/>
    <x v="1"/>
    <s v="4-14"/>
    <d v="1899-12-30T04:00:29"/>
    <n v="0"/>
    <n v="1"/>
    <x v="6"/>
  </r>
  <r>
    <s v="R62457"/>
    <n v="236"/>
    <x v="1"/>
    <s v="CAMBIO DE BUJES DE TEMPLETE, BALANCINES, HOJAS DE MUELLE 1, CAMBIO DE PASADORES DE TEMPLETE, 4 GRAPAS"/>
    <x v="9"/>
    <d v="1899-12-30T07:30:00"/>
    <m/>
    <d v="2021-05-07T00:00:00"/>
    <x v="6"/>
    <d v="2021-05-07T00:00:00"/>
    <d v="2021-05-07T00:00:00"/>
    <d v="1899-12-30T07:30:00"/>
    <d v="1899-12-30T16:00:00"/>
    <x v="2"/>
    <s v="DUVIAN ARTEAGA"/>
    <x v="1"/>
    <x v="15"/>
    <x v="0"/>
    <x v="3"/>
    <n v="-44323"/>
    <n v="0"/>
    <d v="1899-12-30T00:00:00"/>
    <d v="1899-12-30T00:00:00"/>
    <n v="1"/>
    <d v="1899-12-30T00:00:00"/>
    <d v="1899-12-30T00:00:00"/>
    <x v="3"/>
    <x v="3"/>
    <s v="1-52"/>
    <d v="1899-12-30T06:30:29"/>
    <n v="0"/>
    <n v="1"/>
    <x v="4"/>
  </r>
  <r>
    <s v="R62457"/>
    <n v="236"/>
    <x v="0"/>
    <m/>
    <x v="9"/>
    <d v="1899-12-30T07:30:00"/>
    <m/>
    <d v="2021-05-07T00:00:00"/>
    <x v="6"/>
    <d v="2021-05-08T00:00:00"/>
    <d v="2021-05-08T00:00:00"/>
    <d v="1899-12-30T07:30:00"/>
    <m/>
    <x v="2"/>
    <s v="DUVIAN ARTEAGA"/>
    <x v="1"/>
    <x v="15"/>
    <x v="2"/>
    <x v="6"/>
    <m/>
    <m/>
    <m/>
    <m/>
    <m/>
    <m/>
    <m/>
    <x v="3"/>
    <x v="3"/>
    <s v="1-52"/>
    <d v="1899-12-30T00:00:00"/>
    <n v="0"/>
    <n v="0"/>
    <x v="4"/>
  </r>
  <r>
    <s v="TFQ999"/>
    <n v="237"/>
    <x v="1"/>
    <s v="REPARACION DE ALIMENTACION ELECTRICA DE LA BOMBA DE ARRASTRE, CAMBIO DE PITO FRONTAL REPARACION DE ALARMA DE REVERSA"/>
    <x v="1"/>
    <d v="1899-12-30T07:00:00"/>
    <d v="1899-12-30T08:45:00"/>
    <d v="2021-05-08T00:00:00"/>
    <x v="32"/>
    <d v="2021-05-08T00:00:00"/>
    <d v="2021-05-08T00:00:00"/>
    <d v="1899-12-30T07:30:00"/>
    <d v="1899-12-30T08:45:00"/>
    <x v="12"/>
    <s v="ALEXANDER DIAZ"/>
    <x v="0"/>
    <x v="4"/>
    <x v="1"/>
    <x v="2"/>
    <n v="0"/>
    <n v="1"/>
    <d v="1899-12-30T01:45:00"/>
    <d v="1899-12-30T01:45:00"/>
    <n v="1"/>
    <d v="1899-12-30T00:00:00"/>
    <d v="1899-12-30T01:45:00"/>
    <x v="4"/>
    <x v="7"/>
    <s v="5-18"/>
    <d v="1899-12-30T01:15:00"/>
    <n v="0"/>
    <n v="1"/>
    <x v="4"/>
  </r>
  <r>
    <s v="TFQ999"/>
    <n v="237"/>
    <x v="0"/>
    <s v="CAMBIO DE RACORES BOLSA DE SUSPENSION 7,8,9 Y 10, RE REVISO TRAILER Y TIENE FUGA DE AIRE POR TANQUE ROTO"/>
    <x v="1"/>
    <d v="1899-12-30T07:00:00"/>
    <d v="1899-12-30T08:45:00"/>
    <d v="2021-05-08T00:00:00"/>
    <x v="32"/>
    <d v="2021-05-08T00:00:00"/>
    <d v="2021-05-08T00:00:00"/>
    <d v="1899-12-30T07:30:00"/>
    <d v="1899-12-30T08:45:00"/>
    <x v="6"/>
    <s v="ALEXANDER DIAZ"/>
    <x v="0"/>
    <x v="6"/>
    <x v="2"/>
    <x v="2"/>
    <n v="0"/>
    <n v="1"/>
    <d v="1899-12-30T01:45:00"/>
    <d v="1899-12-30T01:45:00"/>
    <n v="1"/>
    <d v="1899-12-30T00:00:00"/>
    <d v="1899-12-30T01:45:00"/>
    <x v="4"/>
    <x v="7"/>
    <s v="5-18"/>
    <d v="1899-12-30T00:00:00"/>
    <n v="0"/>
    <n v="0"/>
    <x v="4"/>
  </r>
  <r>
    <s v="SJK634"/>
    <n v="238"/>
    <x v="0"/>
    <s v="CAMBIO DE PERA DE REVERSA  Y PITO FRONTAL"/>
    <x v="1"/>
    <d v="1899-12-30T08:00:00"/>
    <d v="1899-12-30T10:00:00"/>
    <d v="2021-05-08T00:00:00"/>
    <x v="32"/>
    <d v="2021-05-08T00:00:00"/>
    <d v="2021-05-08T00:00:00"/>
    <d v="1899-12-30T08:50:00"/>
    <d v="1899-12-30T10:00:00"/>
    <x v="12"/>
    <s v="JOSE VALENCIA"/>
    <x v="0"/>
    <x v="4"/>
    <x v="0"/>
    <x v="0"/>
    <n v="0"/>
    <n v="1"/>
    <d v="1899-12-30T02:00:00"/>
    <d v="1899-12-30T02:00:00"/>
    <n v="1"/>
    <d v="1899-12-30T00:00:00"/>
    <d v="1899-12-30T02:00:00"/>
    <x v="4"/>
    <x v="7"/>
    <s v="5-18"/>
    <d v="1899-12-30T01:10:00"/>
    <n v="0"/>
    <n v="1"/>
    <x v="4"/>
  </r>
  <r>
    <s v="SJK692"/>
    <n v="239"/>
    <x v="0"/>
    <s v="CAMBIO DE ABRAZADERA DE INTERCULER"/>
    <x v="3"/>
    <d v="1899-12-30T08:40:00"/>
    <d v="1899-12-30T09:20:00"/>
    <d v="2021-05-08T00:00:00"/>
    <x v="32"/>
    <d v="2021-05-08T00:00:00"/>
    <d v="2021-05-08T00:00:00"/>
    <d v="1899-12-30T08:40:00"/>
    <d v="1899-12-30T09:20:00"/>
    <x v="0"/>
    <s v="RODRIGO RAMOS"/>
    <x v="0"/>
    <x v="14"/>
    <x v="0"/>
    <x v="3"/>
    <n v="0"/>
    <n v="1"/>
    <d v="1899-12-30T00:40:00"/>
    <d v="1899-12-30T00:40:00"/>
    <n v="1"/>
    <d v="1899-12-30T00:00:00"/>
    <d v="1899-12-30T00:40:00"/>
    <x v="4"/>
    <x v="7"/>
    <s v="5-18"/>
    <d v="1899-12-30T00:40:00"/>
    <n v="0"/>
    <n v="1"/>
    <x v="4"/>
  </r>
  <r>
    <s v="SJK632"/>
    <n v="240"/>
    <x v="0"/>
    <s v="REPARACION DE LUCES FRONTALES"/>
    <x v="1"/>
    <d v="1899-12-30T08:45:00"/>
    <d v="1899-12-30T10:16:00"/>
    <d v="2021-05-08T00:00:00"/>
    <x v="32"/>
    <d v="2021-05-08T00:00:00"/>
    <d v="2021-05-08T00:00:00"/>
    <d v="1899-12-30T10:00:00"/>
    <d v="1899-12-30T10:16:00"/>
    <x v="12"/>
    <s v="ARTURO JAIMES"/>
    <x v="0"/>
    <x v="4"/>
    <x v="1"/>
    <x v="0"/>
    <n v="0"/>
    <n v="1"/>
    <d v="1899-12-30T01:31:00"/>
    <d v="1899-12-30T01:31:00"/>
    <n v="1"/>
    <d v="1899-12-30T00:00:00"/>
    <d v="1899-12-30T01:31:00"/>
    <x v="4"/>
    <x v="7"/>
    <s v="5-18"/>
    <d v="1899-12-30T00:16:00"/>
    <n v="0"/>
    <n v="1"/>
    <x v="4"/>
  </r>
  <r>
    <s v="R56385"/>
    <n v="241"/>
    <x v="1"/>
    <s v="MANTENIMIENTO A CAMARAS DE SEGURIDAD T30 PARA CAMBIO DE DIAFRAGMAS POSICION 1,2,3 Y 4"/>
    <x v="18"/>
    <d v="1899-12-30T09:11:00"/>
    <d v="1899-12-30T10:30:00"/>
    <d v="2021-05-08T00:00:00"/>
    <x v="32"/>
    <d v="2021-05-08T00:00:00"/>
    <d v="2021-05-08T00:00:00"/>
    <d v="1899-12-30T09:40:00"/>
    <d v="1899-12-30T10:30:00"/>
    <x v="6"/>
    <s v="ORLANDO HURTADO"/>
    <x v="1"/>
    <x v="6"/>
    <x v="1"/>
    <x v="2"/>
    <n v="0"/>
    <n v="1"/>
    <d v="1899-12-30T01:19:00"/>
    <d v="1899-12-30T01:19:00"/>
    <n v="1"/>
    <d v="1899-12-30T00:00:00"/>
    <d v="1899-12-30T01:19:00"/>
    <x v="4"/>
    <x v="7"/>
    <s v="5-18"/>
    <d v="1899-12-30T00:50:00"/>
    <n v="0"/>
    <n v="1"/>
    <x v="4"/>
  </r>
  <r>
    <s v="TFQ010"/>
    <n v="241"/>
    <x v="0"/>
    <s v="REVISON FUGAS DE AIRE, PTE CAMBIAR CAMARA T30"/>
    <x v="1"/>
    <d v="1899-12-30T09:11:00"/>
    <d v="1899-12-30T10:30:00"/>
    <d v="2021-05-08T00:00:00"/>
    <x v="32"/>
    <d v="2021-05-08T00:00:00"/>
    <d v="2021-05-08T00:00:00"/>
    <d v="1899-12-30T09:40:00"/>
    <d v="1899-12-30T10:30:00"/>
    <x v="6"/>
    <s v="ORLANDO HURTADO"/>
    <x v="0"/>
    <x v="6"/>
    <x v="1"/>
    <x v="2"/>
    <n v="0"/>
    <n v="1"/>
    <d v="1899-12-30T01:19:00"/>
    <d v="1899-12-30T01:19:00"/>
    <n v="1"/>
    <d v="1899-12-30T00:00:00"/>
    <d v="1899-12-30T01:19:00"/>
    <x v="4"/>
    <x v="7"/>
    <s v="5-18"/>
    <d v="1899-12-30T00:50:00"/>
    <n v="0"/>
    <n v="1"/>
    <x v="4"/>
  </r>
  <r>
    <s v="TZV233"/>
    <n v="242"/>
    <x v="0"/>
    <s v="CALIBRACION DE CLUTCH POR BOMBA PEDAL DE FRENO, SE SUGIERE CAMBIAR MUELLES"/>
    <x v="3"/>
    <d v="1899-12-30T07:30:00"/>
    <m/>
    <d v="2021-05-08T00:00:00"/>
    <x v="32"/>
    <d v="2021-05-08T00:00:00"/>
    <d v="2021-05-08T00:00:00"/>
    <d v="1899-12-30T08:50:00"/>
    <d v="1899-12-30T09:50:00"/>
    <x v="1"/>
    <m/>
    <x v="1"/>
    <x v="9"/>
    <x v="1"/>
    <x v="7"/>
    <n v="0"/>
    <n v="0"/>
    <d v="1899-12-30T00:00:00"/>
    <d v="1899-12-30T00:00:00"/>
    <n v="1"/>
    <d v="1899-12-30T00:00:00"/>
    <d v="1899-12-30T00:00:00"/>
    <x v="4"/>
    <x v="7"/>
    <s v="5-18"/>
    <d v="1899-12-30T01:00:00"/>
    <n v="0"/>
    <n v="1"/>
    <x v="4"/>
  </r>
  <r>
    <m/>
    <m/>
    <x v="2"/>
    <m/>
    <x v="0"/>
    <m/>
    <m/>
    <m/>
    <x v="6"/>
    <m/>
    <m/>
    <m/>
    <m/>
    <x v="34"/>
    <m/>
    <x v="2"/>
    <x v="8"/>
    <x v="2"/>
    <x v="6"/>
    <n v="0"/>
    <n v="0"/>
    <d v="1899-12-30T00:00:00"/>
    <d v="1899-12-30T00:00:00"/>
    <n v="1"/>
    <d v="1899-12-30T00:00:00"/>
    <d v="1899-12-30T00:00:00"/>
    <x v="3"/>
    <x v="3"/>
    <s v="1-52"/>
    <d v="1899-12-30T00:00:00"/>
    <n v="0"/>
    <n v="0"/>
    <x v="0"/>
  </r>
  <r>
    <m/>
    <m/>
    <x v="2"/>
    <m/>
    <x v="0"/>
    <m/>
    <m/>
    <m/>
    <x v="6"/>
    <m/>
    <m/>
    <m/>
    <m/>
    <x v="34"/>
    <m/>
    <x v="2"/>
    <x v="8"/>
    <x v="2"/>
    <x v="6"/>
    <m/>
    <m/>
    <m/>
    <m/>
    <m/>
    <m/>
    <m/>
    <x v="5"/>
    <x v="8"/>
    <m/>
    <m/>
    <m/>
    <m/>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18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8:D13" firstHeaderRow="0" firstDataRow="1" firstDataCol="1" rowPageCount="3" colPageCount="1"/>
  <pivotFields count="29">
    <pivotField showAll="0"/>
    <pivotField showAll="0"/>
    <pivotField axis="axisPage" multipleItemSelectionAllowed="1" showAll="0">
      <items count="4">
        <item h="1" x="1"/>
        <item x="0"/>
        <item h="1" x="2"/>
        <item t="default"/>
      </items>
    </pivotField>
    <pivotField showAll="0"/>
    <pivotField showAll="0"/>
    <pivotField numFmtId="20" showAll="0"/>
    <pivotField showAll="0"/>
    <pivotField numFmtId="14" showAll="0"/>
    <pivotField axis="axisPage" multipleItemSelectionAllowed="1" showAll="0">
      <items count="36">
        <item h="1" x="4"/>
        <item x="0"/>
        <item x="2"/>
        <item x="1"/>
        <item x="5"/>
        <item x="3"/>
        <item x="8"/>
        <item x="7"/>
        <item x="10"/>
        <item x="9"/>
        <item x="6"/>
        <item x="11"/>
        <item x="12"/>
        <item x="13"/>
        <item x="14"/>
        <item x="15"/>
        <item x="16"/>
        <item x="17"/>
        <item x="18"/>
        <item x="19"/>
        <item x="20"/>
        <item x="21"/>
        <item x="23"/>
        <item x="22"/>
        <item x="25"/>
        <item x="26"/>
        <item x="27"/>
        <item x="24"/>
        <item x="28"/>
        <item x="29"/>
        <item x="30"/>
        <item x="31"/>
        <item x="32"/>
        <item x="33"/>
        <item x="34"/>
        <item t="default"/>
      </items>
    </pivotField>
    <pivotField showAll="0"/>
    <pivotField showAll="0"/>
    <pivotField showAll="0"/>
    <pivotField showAll="0"/>
    <pivotField showAll="0"/>
    <pivotField showAll="0"/>
    <pivotField showAll="0"/>
    <pivotField showAll="0"/>
    <pivotField showAll="0"/>
    <pivotField axis="axisRow" showAll="0">
      <items count="15">
        <item x="3"/>
        <item x="4"/>
        <item x="0"/>
        <item x="2"/>
        <item x="1"/>
        <item m="1" x="12"/>
        <item x="6"/>
        <item m="1" x="10"/>
        <item x="5"/>
        <item m="1" x="11"/>
        <item m="1" x="9"/>
        <item m="1" x="8"/>
        <item m="1" x="13"/>
        <item x="7"/>
        <item t="default"/>
      </items>
    </pivotField>
    <pivotField showAll="0"/>
    <pivotField showAll="0"/>
    <pivotField showAll="0"/>
    <pivotField axis="axisPage" dataField="1" multipleItemSelectionAllowed="1" showAll="0">
      <items count="212">
        <item x="17"/>
        <item x="59"/>
        <item x="20"/>
        <item x="22"/>
        <item x="15"/>
        <item x="35"/>
        <item x="7"/>
        <item x="36"/>
        <item x="61"/>
        <item x="21"/>
        <item x="11"/>
        <item x="53"/>
        <item x="6"/>
        <item x="31"/>
        <item x="9"/>
        <item x="32"/>
        <item x="52"/>
        <item x="62"/>
        <item x="0"/>
        <item x="33"/>
        <item x="3"/>
        <item m="1" x="204"/>
        <item x="39"/>
        <item m="1" x="168"/>
        <item x="12"/>
        <item x="65"/>
        <item m="1" x="166"/>
        <item m="1" x="180"/>
        <item x="13"/>
        <item m="1" x="206"/>
        <item x="34"/>
        <item m="1" x="194"/>
        <item m="1" x="172"/>
        <item m="1" x="207"/>
        <item m="1" x="164"/>
        <item m="1" x="173"/>
        <item m="1" x="199"/>
        <item m="1" x="171"/>
        <item m="1" x="208"/>
        <item m="1" x="162"/>
        <item x="14"/>
        <item m="1" x="174"/>
        <item m="1" x="170"/>
        <item m="1" x="196"/>
        <item m="1" x="165"/>
        <item x="50"/>
        <item x="10"/>
        <item x="38"/>
        <item x="41"/>
        <item m="1" x="209"/>
        <item m="1" x="163"/>
        <item m="1" x="201"/>
        <item x="150"/>
        <item m="1" x="203"/>
        <item x="51"/>
        <item x="115"/>
        <item x="19"/>
        <item x="29"/>
        <item m="1" x="197"/>
        <item m="1" x="210"/>
        <item m="1" x="189"/>
        <item m="1" x="169"/>
        <item x="56"/>
        <item x="60"/>
        <item m="1" x="175"/>
        <item m="1" x="167"/>
        <item m="1" x="183"/>
        <item m="1" x="186"/>
        <item m="1" x="176"/>
        <item m="1" x="195"/>
        <item m="1" x="178"/>
        <item m="1" x="202"/>
        <item x="100"/>
        <item m="1" x="179"/>
        <item m="1" x="193"/>
        <item m="1" x="184"/>
        <item m="1" x="205"/>
        <item m="1" x="187"/>
        <item m="1" x="177"/>
        <item m="1" x="198"/>
        <item m="1" x="190"/>
        <item m="1" x="191"/>
        <item m="1" x="181"/>
        <item m="1" x="188"/>
        <item m="1" x="192"/>
        <item x="46"/>
        <item x="1"/>
        <item x="2"/>
        <item x="4"/>
        <item x="5"/>
        <item x="8"/>
        <item x="16"/>
        <item x="18"/>
        <item x="23"/>
        <item x="24"/>
        <item x="25"/>
        <item x="26"/>
        <item x="27"/>
        <item x="28"/>
        <item x="30"/>
        <item x="37"/>
        <item x="40"/>
        <item x="42"/>
        <item x="43"/>
        <item x="44"/>
        <item x="45"/>
        <item x="47"/>
        <item x="48"/>
        <item x="49"/>
        <item x="54"/>
        <item x="55"/>
        <item x="57"/>
        <item x="58"/>
        <item x="63"/>
        <item x="64"/>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m="1" x="185"/>
        <item x="102"/>
        <item x="101"/>
        <item x="103"/>
        <item x="104"/>
        <item x="105"/>
        <item x="106"/>
        <item x="107"/>
        <item x="108"/>
        <item x="109"/>
        <item x="110"/>
        <item x="111"/>
        <item x="112"/>
        <item x="113"/>
        <item x="114"/>
        <item x="116"/>
        <item x="118"/>
        <item x="119"/>
        <item x="120"/>
        <item x="121"/>
        <item x="122"/>
        <item x="124"/>
        <item x="125"/>
        <item x="126"/>
        <item x="128"/>
        <item m="1" x="182"/>
        <item x="99"/>
        <item x="117"/>
        <item x="123"/>
        <item x="127"/>
        <item x="129"/>
        <item x="130"/>
        <item x="131"/>
        <item x="132"/>
        <item x="133"/>
        <item x="134"/>
        <item x="135"/>
        <item x="136"/>
        <item x="137"/>
        <item x="138"/>
        <item x="139"/>
        <item x="140"/>
        <item x="141"/>
        <item x="142"/>
        <item x="144"/>
        <item x="145"/>
        <item x="146"/>
        <item x="147"/>
        <item x="148"/>
        <item x="149"/>
        <item x="151"/>
        <item x="152"/>
        <item x="153"/>
        <item m="1" x="200"/>
        <item x="155"/>
        <item x="156"/>
        <item x="157"/>
        <item x="158"/>
        <item x="159"/>
        <item x="160"/>
        <item x="161"/>
        <item x="154"/>
        <item x="143"/>
        <item t="default"/>
      </items>
    </pivotField>
    <pivotField showAll="0"/>
    <pivotField dataField="1" showAll="0"/>
    <pivotField dataField="1" showAll="0"/>
    <pivotField showAll="0">
      <items count="7">
        <item h="1" x="3"/>
        <item h="1" x="0"/>
        <item x="1"/>
        <item h="1" x="4"/>
        <item h="1" x="2"/>
        <item h="1" x="5"/>
        <item t="default"/>
      </items>
    </pivotField>
    <pivotField axis="axisRow" showAll="0">
      <items count="11">
        <item h="1" m="1" x="9"/>
        <item sd="0" x="0"/>
        <item sd="0" x="1"/>
        <item sd="0" x="4"/>
        <item h="1" x="2"/>
        <item h="1" x="3"/>
        <item h="1" x="8"/>
        <item sd="0" x="5"/>
        <item sd="0" x="6"/>
        <item sd="0" x="7"/>
        <item t="default"/>
      </items>
    </pivotField>
    <pivotField showAll="0"/>
  </pivotFields>
  <rowFields count="2">
    <field x="27"/>
    <field x="18"/>
  </rowFields>
  <rowItems count="5">
    <i>
      <x v="2"/>
    </i>
    <i>
      <x v="3"/>
    </i>
    <i>
      <x v="7"/>
    </i>
    <i>
      <x v="8"/>
    </i>
    <i t="grand">
      <x/>
    </i>
  </rowItems>
  <colFields count="1">
    <field x="-2"/>
  </colFields>
  <colItems count="3">
    <i>
      <x/>
    </i>
    <i i="1">
      <x v="1"/>
    </i>
    <i i="2">
      <x v="2"/>
    </i>
  </colItems>
  <pageFields count="3">
    <pageField fld="2" hier="-1"/>
    <pageField fld="22" hier="-1"/>
    <pageField fld="8" hier="-1"/>
  </pageFields>
  <dataFields count="3">
    <dataField name="Sum of Horas Disponibilidad" fld="22" baseField="22" baseItem="1"/>
    <dataField name="Sum of Tiempo NO Programación x Mtto" fld="24" baseField="26" baseItem="2"/>
    <dataField name="Sum of Horas Disponibilidad x Mtto" fld="25" baseField="26" baseItem="1"/>
  </dataFields>
  <formats count="4">
    <format dxfId="33">
      <pivotArea outline="0" collapsedLevelsAreSubtotals="1" fieldPosition="0"/>
    </format>
    <format dxfId="32">
      <pivotArea dataOnly="0" labelOnly="1" outline="0" fieldPosition="0">
        <references count="1">
          <reference field="4294967294" count="3">
            <x v="0"/>
            <x v="1"/>
            <x v="2"/>
          </reference>
        </references>
      </pivotArea>
    </format>
    <format dxfId="31">
      <pivotArea dataOnly="0" labelOnly="1" outline="0" fieldPosition="0">
        <references count="1">
          <reference field="4294967294" count="3">
            <x v="0"/>
            <x v="1"/>
            <x v="2"/>
          </reference>
        </references>
      </pivotArea>
    </format>
    <format dxfId="30">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14" cacheId="18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G4:J19" firstHeaderRow="1" firstDataRow="2" firstDataCol="1" rowPageCount="2" colPageCount="1"/>
  <pivotFields count="29">
    <pivotField showAll="0"/>
    <pivotField showAll="0"/>
    <pivotField axis="axisPage" multipleItemSelectionAllowed="1" showAll="0">
      <items count="4">
        <item h="1" x="1"/>
        <item x="0"/>
        <item h="1" x="2"/>
        <item t="default"/>
      </items>
    </pivotField>
    <pivotField showAll="0"/>
    <pivotField showAll="0"/>
    <pivotField numFmtId="20" showAll="0"/>
    <pivotField showAll="0"/>
    <pivotField numFmtId="14" showAll="0"/>
    <pivotField axis="axisPage" multipleItemSelectionAllowed="1" showAll="0">
      <items count="36">
        <item x="4"/>
        <item x="0"/>
        <item x="2"/>
        <item x="1"/>
        <item x="5"/>
        <item x="3"/>
        <item x="8"/>
        <item x="7"/>
        <item x="10"/>
        <item x="9"/>
        <item x="6"/>
        <item x="11"/>
        <item x="12"/>
        <item x="13"/>
        <item x="14"/>
        <item x="15"/>
        <item x="16"/>
        <item x="17"/>
        <item x="18"/>
        <item x="19"/>
        <item x="20"/>
        <item x="21"/>
        <item x="23"/>
        <item x="22"/>
        <item x="25"/>
        <item x="26"/>
        <item x="27"/>
        <item x="24"/>
        <item x="28"/>
        <item x="29"/>
        <item x="30"/>
        <item x="31"/>
        <item x="32"/>
        <item x="33"/>
        <item x="34"/>
        <item t="default"/>
      </items>
    </pivotField>
    <pivotField showAll="0"/>
    <pivotField showAll="0"/>
    <pivotField showAll="0"/>
    <pivotField showAll="0"/>
    <pivotField showAll="0"/>
    <pivotField showAll="0"/>
    <pivotField axis="axisCol" dataField="1" showAll="0">
      <items count="6">
        <item x="0"/>
        <item x="1"/>
        <item x="2"/>
        <item x="3"/>
        <item m="1" x="4"/>
        <item t="default"/>
      </items>
    </pivotField>
    <pivotField showAll="0"/>
    <pivotField showAll="0"/>
    <pivotField axis="axisRow" showAll="0">
      <items count="15">
        <item x="3"/>
        <item x="4"/>
        <item x="0"/>
        <item x="2"/>
        <item x="1"/>
        <item m="1" x="12"/>
        <item x="6"/>
        <item m="1" x="10"/>
        <item x="5"/>
        <item m="1" x="11"/>
        <item m="1" x="9"/>
        <item m="1" x="8"/>
        <item m="1" x="13"/>
        <item x="7"/>
        <item t="default"/>
      </items>
    </pivotField>
    <pivotField showAll="0"/>
    <pivotField showAll="0"/>
    <pivotField showAll="0"/>
    <pivotField showAll="0"/>
    <pivotField showAll="0"/>
    <pivotField showAll="0"/>
    <pivotField showAll="0"/>
    <pivotField showAll="0">
      <items count="7">
        <item x="3"/>
        <item x="0"/>
        <item x="1"/>
        <item x="4"/>
        <item x="2"/>
        <item x="5"/>
        <item t="default"/>
      </items>
    </pivotField>
    <pivotField axis="axisRow" showAll="0">
      <items count="11">
        <item h="1" m="1" x="9"/>
        <item sd="0" x="0"/>
        <item sd="0" x="1"/>
        <item sd="0" x="4"/>
        <item h="1" x="2"/>
        <item h="1" x="3"/>
        <item h="1" x="8"/>
        <item sd="0" x="5"/>
        <item sd="0" x="6"/>
        <item x="7"/>
        <item t="default"/>
      </items>
    </pivotField>
    <pivotField showAll="0"/>
  </pivotFields>
  <rowFields count="2">
    <field x="27"/>
    <field x="18"/>
  </rowFields>
  <rowItems count="14">
    <i>
      <x v="1"/>
    </i>
    <i>
      <x v="2"/>
    </i>
    <i>
      <x v="3"/>
    </i>
    <i>
      <x v="7"/>
    </i>
    <i>
      <x v="8"/>
    </i>
    <i>
      <x v="9"/>
    </i>
    <i r="1">
      <x/>
    </i>
    <i r="1">
      <x v="1"/>
    </i>
    <i r="1">
      <x v="2"/>
    </i>
    <i r="1">
      <x v="3"/>
    </i>
    <i r="1">
      <x v="4"/>
    </i>
    <i r="1">
      <x v="8"/>
    </i>
    <i r="1">
      <x v="13"/>
    </i>
    <i t="grand">
      <x/>
    </i>
  </rowItems>
  <colFields count="1">
    <field x="15"/>
  </colFields>
  <colItems count="3">
    <i>
      <x/>
    </i>
    <i>
      <x v="1"/>
    </i>
    <i t="grand">
      <x/>
    </i>
  </colItems>
  <pageFields count="2">
    <pageField fld="2" hier="-1"/>
    <pageField fld="8" hier="-1"/>
  </pageFields>
  <dataFields count="1">
    <dataField name="Count of TIPO DE REPARACION" fld="15" subtotal="count" baseField="0" baseItem="0"/>
  </dataFields>
  <formats count="2">
    <format dxfId="27">
      <pivotArea outline="0" collapsedLevelsAreSubtotals="1" fieldPosition="0"/>
    </format>
    <format dxfId="2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13" cacheId="18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Semana">
  <location ref="A4:D19" firstHeaderRow="1" firstDataRow="2" firstDataCol="1" rowPageCount="2" colPageCount="1"/>
  <pivotFields count="34">
    <pivotField showAll="0"/>
    <pivotField showAll="0"/>
    <pivotField axis="axisPage" multipleItemSelectionAllowed="1" showAll="0">
      <items count="4">
        <item h="1" x="1"/>
        <item x="0"/>
        <item h="1" x="2"/>
        <item t="default"/>
      </items>
    </pivotField>
    <pivotField showAll="0"/>
    <pivotField showAll="0"/>
    <pivotField numFmtId="20" showAll="0"/>
    <pivotField showAll="0"/>
    <pivotField numFmtId="14" showAll="0"/>
    <pivotField axis="axisPage" multipleItemSelectionAllowed="1" showAll="0">
      <items count="36">
        <item h="1" x="4"/>
        <item x="0"/>
        <item x="2"/>
        <item x="1"/>
        <item x="5"/>
        <item x="3"/>
        <item x="8"/>
        <item x="7"/>
        <item x="10"/>
        <item x="9"/>
        <item x="6"/>
        <item x="11"/>
        <item x="12"/>
        <item x="13"/>
        <item x="14"/>
        <item x="15"/>
        <item x="16"/>
        <item x="17"/>
        <item x="18"/>
        <item x="19"/>
        <item x="20"/>
        <item x="21"/>
        <item x="23"/>
        <item x="22"/>
        <item x="25"/>
        <item x="26"/>
        <item x="27"/>
        <item x="24"/>
        <item x="28"/>
        <item x="29"/>
        <item x="30"/>
        <item x="31"/>
        <item x="32"/>
        <item x="33"/>
        <item x="34"/>
        <item t="default"/>
      </items>
    </pivotField>
    <pivotField showAll="0"/>
    <pivotField showAll="0"/>
    <pivotField showAll="0"/>
    <pivotField showAll="0"/>
    <pivotField showAll="0"/>
    <pivotField showAll="0"/>
    <pivotField axis="axisCol" showAll="0">
      <items count="6">
        <item x="0"/>
        <item x="1"/>
        <item h="1" x="2"/>
        <item x="3"/>
        <item m="1" x="4"/>
        <item t="default"/>
      </items>
    </pivotField>
    <pivotField showAll="0"/>
    <pivotField showAll="0"/>
    <pivotField axis="axisRow" showAll="0">
      <items count="13">
        <item x="3"/>
        <item x="4"/>
        <item x="0"/>
        <item x="2"/>
        <item x="1"/>
        <item m="1" x="11"/>
        <item x="6"/>
        <item m="1" x="9"/>
        <item x="5"/>
        <item m="1" x="10"/>
        <item m="1" x="8"/>
        <item x="7"/>
        <item t="default"/>
      </items>
    </pivotField>
    <pivotField showAll="0"/>
    <pivotField showAll="0"/>
    <pivotField dataField="1" showAll="0"/>
    <pivotField showAll="0"/>
    <pivotField showAll="0"/>
    <pivotField showAll="0"/>
    <pivotField showAll="0"/>
    <pivotField showAll="0">
      <items count="7">
        <item x="3"/>
        <item x="0"/>
        <item x="1"/>
        <item x="4"/>
        <item x="2"/>
        <item x="5"/>
        <item t="default"/>
      </items>
    </pivotField>
    <pivotField axis="axisRow" showAll="0">
      <items count="11">
        <item h="1" m="1" x="9"/>
        <item sd="0" x="0"/>
        <item sd="0" x="1"/>
        <item sd="0" x="4"/>
        <item x="2"/>
        <item h="1" sd="0" x="3"/>
        <item x="8"/>
        <item sd="0" x="5"/>
        <item sd="0" x="6"/>
        <item x="7"/>
        <item t="default"/>
      </items>
    </pivotField>
    <pivotField showAll="0"/>
    <pivotField showAll="0"/>
    <pivotField showAll="0"/>
    <pivotField showAll="0"/>
    <pivotField showAll="0"/>
    <pivotField dragToRow="0" dragToCol="0" dragToPage="0" showAll="0" defaultSubtotal="0"/>
  </pivotFields>
  <rowFields count="2">
    <field x="27"/>
    <field x="18"/>
  </rowFields>
  <rowItems count="14">
    <i>
      <x v="1"/>
    </i>
    <i>
      <x v="2"/>
    </i>
    <i>
      <x v="3"/>
    </i>
    <i>
      <x v="7"/>
    </i>
    <i>
      <x v="8"/>
    </i>
    <i>
      <x v="9"/>
    </i>
    <i r="1">
      <x/>
    </i>
    <i r="1">
      <x v="1"/>
    </i>
    <i r="1">
      <x v="2"/>
    </i>
    <i r="1">
      <x v="3"/>
    </i>
    <i r="1">
      <x v="4"/>
    </i>
    <i r="1">
      <x v="8"/>
    </i>
    <i r="1">
      <x v="11"/>
    </i>
    <i t="grand">
      <x/>
    </i>
  </rowItems>
  <colFields count="1">
    <field x="15"/>
  </colFields>
  <colItems count="3">
    <i>
      <x/>
    </i>
    <i>
      <x v="1"/>
    </i>
    <i t="grand">
      <x/>
    </i>
  </colItems>
  <pageFields count="2">
    <pageField fld="8" hier="-1"/>
    <pageField fld="2" hier="-1"/>
  </pageFields>
  <dataFields count="1">
    <dataField name="Sum of Horas Mtto Total" fld="21" baseField="27" baseItem="7"/>
  </dataFields>
  <formats count="2">
    <format dxfId="29">
      <pivotArea collapsedLevelsAreSubtotals="1" fieldPosition="0">
        <references count="2">
          <reference field="15" count="1" selected="0">
            <x v="0"/>
          </reference>
          <reference field="27" count="1">
            <x v="1"/>
          </reference>
        </references>
      </pivotArea>
    </format>
    <format dxfId="2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1" cacheId="18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C36" firstHeaderRow="0" firstDataRow="1" firstDataCol="1" rowPageCount="2" colPageCount="1"/>
  <pivotFields count="34">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158">
        <item x="69"/>
        <item x="67"/>
        <item x="76"/>
        <item x="83"/>
        <item x="59"/>
        <item x="77"/>
        <item x="81"/>
        <item x="42"/>
        <item x="16"/>
        <item x="11"/>
        <item x="18"/>
        <item x="22"/>
        <item x="3"/>
        <item x="36"/>
        <item x="48"/>
        <item x="50"/>
        <item x="13"/>
        <item x="10"/>
        <item x="68"/>
        <item x="72"/>
        <item x="46"/>
        <item x="43"/>
        <item x="2"/>
        <item x="71"/>
        <item x="80"/>
        <item x="0"/>
        <item x="53"/>
        <item x="33"/>
        <item x="14"/>
        <item x="29"/>
        <item x="49"/>
        <item x="92"/>
        <item x="7"/>
        <item x="35"/>
        <item x="65"/>
        <item x="9"/>
        <item x="19"/>
        <item x="84"/>
        <item x="6"/>
        <item x="54"/>
        <item x="51"/>
        <item x="32"/>
        <item x="41"/>
        <item x="31"/>
        <item x="40"/>
        <item x="20"/>
        <item x="44"/>
        <item x="63"/>
        <item x="12"/>
        <item x="55"/>
        <item x="24"/>
        <item x="89"/>
        <item x="56"/>
        <item x="17"/>
        <item x="61"/>
        <item x="58"/>
        <item x="26"/>
        <item x="1"/>
        <item x="75"/>
        <item x="47"/>
        <item x="21"/>
        <item x="86"/>
        <item x="90"/>
        <item x="91"/>
        <item x="25"/>
        <item x="60"/>
        <item x="66"/>
        <item x="37"/>
        <item x="15"/>
        <item x="39"/>
        <item x="23"/>
        <item x="87"/>
        <item x="74"/>
        <item x="79"/>
        <item x="8"/>
        <item x="5"/>
        <item x="78"/>
        <item x="4"/>
        <item x="45"/>
        <item x="38"/>
        <item x="64"/>
        <item x="52"/>
        <item x="82"/>
        <item x="73"/>
        <item x="62"/>
        <item x="57"/>
        <item x="27"/>
        <item x="28"/>
        <item x="85"/>
        <item x="70"/>
        <item x="30"/>
        <item m="1" x="156"/>
        <item x="34"/>
        <item x="88"/>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93"/>
        <item x="139"/>
        <item x="140"/>
        <item x="141"/>
        <item x="142"/>
        <item x="143"/>
        <item x="144"/>
        <item x="145"/>
        <item x="146"/>
        <item x="147"/>
        <item x="148"/>
        <item x="149"/>
        <item x="150"/>
        <item x="151"/>
        <item x="152"/>
        <item x="153"/>
        <item x="154"/>
        <item x="155"/>
        <item t="default"/>
      </items>
      <autoSortScope>
        <pivotArea dataOnly="0" outline="0" fieldPosition="0">
          <references count="1">
            <reference field="4294967294" count="1" selected="0">
              <x v="0"/>
            </reference>
          </references>
        </pivotArea>
      </autoSortScope>
    </pivotField>
    <pivotField showAll="0"/>
    <pivotField showAll="0">
      <items count="6">
        <item x="0"/>
        <item h="1" x="3"/>
        <item x="1"/>
        <item h="1" m="1" x="4"/>
        <item h="1" x="2"/>
        <item t="default"/>
      </items>
    </pivotField>
    <pivotField showAll="0"/>
    <pivotField axis="axisPage" multipleItemSelectionAllowed="1" showAll="0">
      <items count="15">
        <item x="0"/>
        <item x="7"/>
        <item x="3"/>
        <item x="1"/>
        <item x="6"/>
        <item x="8"/>
        <item x="4"/>
        <item x="5"/>
        <item x="2"/>
        <item x="9"/>
        <item x="10"/>
        <item x="11"/>
        <item x="12"/>
        <item x="13"/>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axis="axisPage" multipleItemSelectionAllowed="1" showAll="0">
      <items count="10">
        <item h="1" m="1" x="8"/>
        <item h="1" x="1"/>
        <item h="1" x="2"/>
        <item h="1" x="3"/>
        <item h="1" x="7"/>
        <item x="4"/>
        <item h="1" x="0"/>
        <item h="1" x="5"/>
        <item h="1" x="6"/>
        <item t="default"/>
      </items>
    </pivotField>
    <pivotField dragToRow="0" dragToCol="0" dragToPage="0" showAll="0" defaultSubtotal="0"/>
  </pivotFields>
  <rowFields count="1">
    <field x="13"/>
  </rowFields>
  <rowItems count="32">
    <i>
      <x v="80"/>
    </i>
    <i>
      <x v="48"/>
    </i>
    <i>
      <x v="53"/>
    </i>
    <i>
      <x v="38"/>
    </i>
    <i>
      <x v="57"/>
    </i>
    <i>
      <x v="70"/>
    </i>
    <i>
      <x v="64"/>
    </i>
    <i>
      <x v="87"/>
    </i>
    <i>
      <x v="63"/>
    </i>
    <i>
      <x v="148"/>
    </i>
    <i>
      <x v="35"/>
    </i>
    <i>
      <x v="121"/>
    </i>
    <i>
      <x v="17"/>
    </i>
    <i>
      <x v="151"/>
    </i>
    <i>
      <x v="25"/>
    </i>
    <i>
      <x v="22"/>
    </i>
    <i>
      <x v="75"/>
    </i>
    <i>
      <x v="142"/>
    </i>
    <i>
      <x v="155"/>
    </i>
    <i>
      <x v="32"/>
    </i>
    <i>
      <x v="147"/>
    </i>
    <i>
      <x v="146"/>
    </i>
    <i>
      <x v="12"/>
    </i>
    <i>
      <x v="154"/>
    </i>
    <i>
      <x v="62"/>
    </i>
    <i>
      <x v="149"/>
    </i>
    <i>
      <x v="150"/>
    </i>
    <i>
      <x v="60"/>
    </i>
    <i>
      <x v="90"/>
    </i>
    <i>
      <x v="152"/>
    </i>
    <i>
      <x v="153"/>
    </i>
    <i t="grand">
      <x/>
    </i>
  </rowItems>
  <colFields count="1">
    <field x="-2"/>
  </colFields>
  <colItems count="2">
    <i>
      <x/>
    </i>
    <i i="1">
      <x v="1"/>
    </i>
  </colItems>
  <pageFields count="2">
    <pageField fld="32" hier="-1"/>
    <pageField fld="17" hier="-1"/>
  </pageFields>
  <dataFields count="2">
    <dataField name="Sum of Horas Mtto Reales" fld="29" baseField="13" baseItem="85" numFmtId="171"/>
    <dataField name="Count of Horas Mtto Reales" fld="29" subtotal="count" baseField="0" baseItem="0" numFmtId="174"/>
  </dataFields>
  <formats count="3">
    <format dxfId="22">
      <pivotArea outline="0" collapsedLevelsAreSubtotals="1" fieldPosition="0"/>
    </format>
    <format dxfId="21">
      <pivotArea outline="0" collapsedLevelsAreSubtotals="1" fieldPosition="0">
        <references count="1">
          <reference field="4294967294" count="1" selected="0">
            <x v="1"/>
          </reference>
        </references>
      </pivotArea>
    </format>
    <format dxfId="2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4" cacheId="18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5:C23" firstHeaderRow="0" firstDataRow="1" firstDataCol="1" rowPageCount="3" colPageCount="1"/>
  <pivotFields count="34">
    <pivotField showAll="0"/>
    <pivotField showAll="0"/>
    <pivotField showAll="0"/>
    <pivotField showAll="0"/>
    <pivotField axis="axisRow" dataField="1" showAll="0" sortType="descending">
      <items count="38">
        <item x="11"/>
        <item x="19"/>
        <item x="1"/>
        <item x="16"/>
        <item x="10"/>
        <item x="6"/>
        <item x="3"/>
        <item x="14"/>
        <item x="5"/>
        <item x="7"/>
        <item x="13"/>
        <item x="15"/>
        <item x="17"/>
        <item x="20"/>
        <item x="9"/>
        <item x="2"/>
        <item x="24"/>
        <item x="8"/>
        <item x="4"/>
        <item x="12"/>
        <item x="0"/>
        <item x="18"/>
        <item x="21"/>
        <item x="22"/>
        <item x="23"/>
        <item x="25"/>
        <item x="26"/>
        <item x="27"/>
        <item x="28"/>
        <item x="29"/>
        <item x="30"/>
        <item x="31"/>
        <item x="32"/>
        <item x="33"/>
        <item x="34"/>
        <item x="35"/>
        <item x="36"/>
        <item t="default"/>
      </items>
      <autoSortScope>
        <pivotArea dataOnly="0" outline="0" fieldPosition="0">
          <references count="1">
            <reference field="4294967294" count="1" selected="0">
              <x v="0"/>
            </reference>
          </references>
        </pivotArea>
      </autoSortScope>
    </pivotField>
    <pivotField numFmtId="20" showAll="0"/>
    <pivotField showAll="0"/>
    <pivotField numFmtId="14" showAll="0"/>
    <pivotField axis="axisPage" multipleItemSelectionAllowed="1" showAll="0">
      <items count="36">
        <item h="1" x="4"/>
        <item x="0"/>
        <item x="2"/>
        <item x="1"/>
        <item x="3"/>
        <item x="5"/>
        <item x="6"/>
        <item x="7"/>
        <item x="8"/>
        <item x="9"/>
        <item x="10"/>
        <item x="11"/>
        <item x="12"/>
        <item x="13"/>
        <item x="14"/>
        <item x="15"/>
        <item x="16"/>
        <item x="17"/>
        <item x="18"/>
        <item x="19"/>
        <item x="20"/>
        <item x="21"/>
        <item x="23"/>
        <item x="22"/>
        <item x="25"/>
        <item x="26"/>
        <item x="27"/>
        <item x="24"/>
        <item x="28"/>
        <item x="29"/>
        <item x="30"/>
        <item x="31"/>
        <item x="32"/>
        <item x="33"/>
        <item x="34"/>
        <item t="default"/>
      </items>
    </pivotField>
    <pivotField showAll="0"/>
    <pivotField showAll="0"/>
    <pivotField showAll="0"/>
    <pivotField showAll="0"/>
    <pivotField showAll="0"/>
    <pivotField showAll="0"/>
    <pivotField axis="axisPage" multipleItemSelectionAllowed="1" showAll="0">
      <items count="6">
        <item x="0"/>
        <item h="1" x="1"/>
        <item h="1" x="2"/>
        <item h="1" x="3"/>
        <item h="1" m="1" x="4"/>
        <item t="default"/>
      </items>
    </pivotField>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1">
        <item h="1" m="1" x="9"/>
        <item h="1" x="0"/>
        <item h="1" x="1"/>
        <item h="1" x="4"/>
        <item h="1" x="5"/>
        <item h="1" x="6"/>
        <item x="7"/>
        <item h="1" x="3"/>
        <item h="1" x="2"/>
        <item h="1" x="8"/>
        <item t="default"/>
      </items>
    </pivotField>
    <pivotField multipleItemSelectionAllowed="1" showAll="0"/>
    <pivotField dataField="1" showAll="0"/>
    <pivotField showAll="0"/>
    <pivotField showAll="0"/>
    <pivotField showAll="0"/>
    <pivotField dragToRow="0" dragToCol="0" dragToPage="0" showAll="0" defaultSubtotal="0"/>
  </pivotFields>
  <rowFields count="1">
    <field x="4"/>
  </rowFields>
  <rowItems count="18">
    <i>
      <x v="2"/>
    </i>
    <i>
      <x v="6"/>
    </i>
    <i>
      <x v="8"/>
    </i>
    <i>
      <x v="1"/>
    </i>
    <i>
      <x v="14"/>
    </i>
    <i>
      <x v="29"/>
    </i>
    <i>
      <x v="23"/>
    </i>
    <i>
      <x v="10"/>
    </i>
    <i>
      <x v="34"/>
    </i>
    <i>
      <x v="24"/>
    </i>
    <i>
      <x v="35"/>
    </i>
    <i>
      <x v="30"/>
    </i>
    <i>
      <x v="5"/>
    </i>
    <i>
      <x v="22"/>
    </i>
    <i>
      <x v="36"/>
    </i>
    <i>
      <x v="18"/>
    </i>
    <i>
      <x v="20"/>
    </i>
    <i t="grand">
      <x/>
    </i>
  </rowItems>
  <colFields count="1">
    <field x="-2"/>
  </colFields>
  <colItems count="2">
    <i>
      <x/>
    </i>
    <i i="1">
      <x v="1"/>
    </i>
  </colItems>
  <pageFields count="3">
    <pageField fld="27" hier="-1"/>
    <pageField fld="8" hier="-1"/>
    <pageField fld="15" hier="-1"/>
  </pageFields>
  <dataFields count="2">
    <dataField name="Count of TRABAJO REALIZADO EN (AUTOPARTE)" fld="4" subtotal="count" baseField="0" baseItem="0"/>
    <dataField name="Sum of Horas Mtto Reales" fld="29" baseField="4" baseItem="2"/>
  </dataFields>
  <formats count="2">
    <format dxfId="13">
      <pivotArea collapsedLevelsAreSubtotals="1" fieldPosition="0">
        <references count="2">
          <reference field="4294967294" count="1" selected="0">
            <x v="1"/>
          </reference>
          <reference field="4" count="12">
            <x v="2"/>
            <x v="3"/>
            <x v="4"/>
            <x v="5"/>
            <x v="6"/>
            <x v="8"/>
            <x v="10"/>
            <x v="11"/>
            <x v="14"/>
            <x v="15"/>
            <x v="16"/>
            <x v="18"/>
          </reference>
        </references>
      </pivotArea>
    </format>
    <format dxfId="12">
      <pivotArea field="4" grandRow="1" outline="0" collapsedLevelsAreSubtotals="1" axis="axisRow" fieldPosition="0">
        <references count="1">
          <reference field="4294967294" count="1" selected="0">
            <x v="1"/>
          </reference>
        </references>
      </pivotArea>
    </format>
  </formats>
  <chartFormats count="3">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pivotArea type="data" outline="0" fieldPosition="0">
        <references count="2">
          <reference field="4294967294" count="1" selected="0">
            <x v="1"/>
          </reference>
          <reference field="4"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TIPO_DE_REPARACION" sourceName="TIPO DE REPARACION">
  <pivotTables>
    <pivotTable tabId="78" name="PivotTable1"/>
  </pivotTables>
  <data>
    <tabular pivotCacheId="704845202">
      <items count="5">
        <i x="0" s="1"/>
        <i x="1" s="1"/>
        <i x="3" nd="1"/>
        <i x="4" nd="1"/>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EM_MTTO" sourceName="SEM MTTO">
  <pivotTables>
    <pivotTable tabId="78" name="PivotTable1"/>
  </pivotTables>
  <data>
    <tabular pivotCacheId="704845202">
      <items count="9">
        <i x="6"/>
        <i x="1"/>
        <i x="2"/>
        <i x="3"/>
        <i x="4" s="1"/>
        <i x="5"/>
        <i x="0"/>
        <i x="8" nd="1"/>
        <i x="7"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MES" sourceName="MES">
  <pivotTables>
    <pivotTable tabId="74" name="PivotTable13"/>
  </pivotTables>
  <data>
    <tabular pivotCacheId="704845202">
      <items count="6">
        <i x="0" s="1"/>
        <i x="1" s="1"/>
        <i x="4" s="1"/>
        <i x="3" s="1" nd="1"/>
        <i x="2" s="1" nd="1"/>
        <i x="5"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MES1" sourceName="MES">
  <pivotTables>
    <pivotTable tabId="74" name="PivotTable14"/>
  </pivotTables>
  <data>
    <tabular pivotCacheId="1318108231">
      <items count="6">
        <i x="0" s="1"/>
        <i x="1" s="1"/>
        <i x="4" s="1"/>
        <i x="3" s="1" nd="1"/>
        <i x="2" s="1" nd="1"/>
        <i x="5"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MES2" sourceName="MES">
  <pivotTables>
    <pivotTable tabId="73" name="PivotTable1"/>
  </pivotTables>
  <data>
    <tabular pivotCacheId="1318108231">
      <items count="6">
        <i x="0"/>
        <i x="1" s="1"/>
        <i x="4"/>
        <i x="3" nd="1"/>
        <i x="2" nd="1"/>
        <i x="5"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ES 2" cache="Slicer_MES2" caption="MES"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MES" cache="Slicer_MES" caption="MES" rowHeight="241300"/>
  <slicer name="MES 1" cache="Slicer_MES1" caption="MES"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TIPO DE REPARACION" cache="Slicer_TIPO_DE_REPARACION" caption="TIPO DE REPARACION" rowHeight="241300"/>
  <slicer name="SEM MTTO" cache="Slicer_SEM_MTTO" caption="SEM MTTO" rowHeight="241300"/>
</slicers>
</file>

<file path=xl/tables/table1.xml><?xml version="1.0" encoding="utf-8"?>
<table xmlns="http://schemas.openxmlformats.org/spreadsheetml/2006/main" id="13" name="Table13" displayName="Table13" ref="A1:AC3" totalsRowShown="0">
  <autoFilter ref="A1:AC3"/>
  <tableColumns count="29">
    <tableColumn id="1" name="PLACA"/>
    <tableColumn id="2" name="#OT"/>
    <tableColumn id="3" name="Validación"/>
    <tableColumn id="4" name="ACTIVIDAD O TRABAJO REALIZADO"/>
    <tableColumn id="5" name="TRABAJO REALIZADO EN (AUTOPARTE)"/>
    <tableColumn id="6" name="HORA INGRESO" dataDxfId="44"/>
    <tableColumn id="7" name="HORA SALIDA" dataDxfId="43"/>
    <tableColumn id="8" name="FECHA(D/M/A)_x000a_ENTRADA TALLER" dataDxfId="42"/>
    <tableColumn id="9" name="FECHA(D/M/A)_x000a_SALIDA TALLER" dataDxfId="41"/>
    <tableColumn id="10" name="FECHA INICIO" dataDxfId="40"/>
    <tableColumn id="11" name="FECHA FIN" dataDxfId="39"/>
    <tableColumn id="12" name="HORA INICIO" dataDxfId="38"/>
    <tableColumn id="13" name="HORA FIN" dataDxfId="37"/>
    <tableColumn id="14" name="TRABAJO REALIZADO POR"/>
    <tableColumn id="15" name="OPERADOR ENCARGADO"/>
    <tableColumn id="16" name="TIPO DE REPARACION"/>
    <tableColumn id="17" name="CLASIFICACIÓN"/>
    <tableColumn id="18" name="INTERNO / EXTERNO"/>
    <tableColumn id="19" name="TIPO DE CARGA"/>
    <tableColumn id="20" name="DIAS EN TALLER"/>
    <tableColumn id="21" name="Clasifica para tiempos"/>
    <tableColumn id="22" name="Horas Mtto Total" dataDxfId="36"/>
    <tableColumn id="23" name="Horas Disponibilidad" dataDxfId="35"/>
    <tableColumn id="24" name="Cumplimiento a ANS"/>
    <tableColumn id="25" name="Tiempo NO Programación x Mtto" dataDxfId="34"/>
    <tableColumn id="26" name="Horas Disponibilidad x Mtto"/>
    <tableColumn id="27" name="MES"/>
    <tableColumn id="28" name="SEM"/>
    <tableColumn id="29" name="MES-SEM"/>
  </tableColumns>
  <tableStyleInfo name="TableStyleMedium9" showFirstColumn="0" showLastColumn="0" showRowStripes="1" showColumnStripes="0"/>
</table>
</file>

<file path=xl/tables/table2.xml><?xml version="1.0" encoding="utf-8"?>
<table xmlns="http://schemas.openxmlformats.org/spreadsheetml/2006/main" id="7" name="Table7" displayName="Table7" ref="E4:I21" totalsRowShown="0" headerRowDxfId="19">
  <autoFilter ref="E4:I21"/>
  <sortState ref="E5:I21">
    <sortCondition descending="1" ref="G4:G21"/>
  </sortState>
  <tableColumns count="5">
    <tableColumn id="1" name="MECÁNICO" dataDxfId="18"/>
    <tableColumn id="2" name="Tiempo Total" dataDxfId="17"/>
    <tableColumn id="3" name="% Ocupación" dataDxfId="16">
      <calculatedColumnFormula>(F5/$F$3)</calculatedColumnFormula>
    </tableColumn>
    <tableColumn id="4" name="Total OT" dataDxfId="15"/>
    <tableColumn id="5" name="Tiempo Promedio" dataDxfId="14">
      <calculatedColumnFormula>F5/H5</calculatedColumnFormula>
    </tableColumn>
  </tableColumns>
  <tableStyleInfo name="TableStyleMedium9" showFirstColumn="0" showLastColumn="0" showRowStripes="1" showColumnStripes="0"/>
</table>
</file>

<file path=xl/tables/table3.xml><?xml version="1.0" encoding="utf-8"?>
<table xmlns="http://schemas.openxmlformats.org/spreadsheetml/2006/main" id="18" name="Table18" displayName="Table18" ref="A1:AG3" totalsRowShown="0">
  <autoFilter ref="A1:AG3"/>
  <tableColumns count="33">
    <tableColumn id="1" name="PLACA"/>
    <tableColumn id="2" name="#OT"/>
    <tableColumn id="3" name="Validación"/>
    <tableColumn id="4" name="ACTIVIDAD O TRABAJO REALIZADO"/>
    <tableColumn id="5" name="TRABAJO REALIZADO EN (AUTOPARTE)"/>
    <tableColumn id="6" name="HORA INGRESO" dataDxfId="11"/>
    <tableColumn id="7" name="HORA SALIDA" dataDxfId="10"/>
    <tableColumn id="8" name="FECHA(D/M/A)_x000a_ENTRADA TALLER" dataDxfId="9"/>
    <tableColumn id="9" name="FECHA(D/M/A)_x000a_SALIDA TALLER" dataDxfId="8"/>
    <tableColumn id="10" name="FECHA INICIO" dataDxfId="7"/>
    <tableColumn id="11" name="FECHA FIN" dataDxfId="6"/>
    <tableColumn id="12" name="HORA INICIO" dataDxfId="5"/>
    <tableColumn id="13" name="HORA FIN" dataDxfId="4"/>
    <tableColumn id="14" name="TRABAJO REALIZADO POR"/>
    <tableColumn id="15" name="OPERADOR ENCARGADO"/>
    <tableColumn id="16" name="TIPO DE REPARACION"/>
    <tableColumn id="17" name="CLASIFICACIÓN"/>
    <tableColumn id="18" name="INTERNO / EXTERNO"/>
    <tableColumn id="19" name="TIPO DE CARGA"/>
    <tableColumn id="20" name="DIAS EN TALLER"/>
    <tableColumn id="21" name="Clasifica para tiempos"/>
    <tableColumn id="22" name="Horas Mtto Total" dataDxfId="3"/>
    <tableColumn id="23" name="Horas Disponibilidad" dataDxfId="2"/>
    <tableColumn id="24" name="Cumplimiento a ANS"/>
    <tableColumn id="25" name="Tiempo NO Programación x Mtto" dataDxfId="1"/>
    <tableColumn id="26" name="Horas Disponibilidad x Mtto" dataDxfId="0"/>
    <tableColumn id="27" name="MES"/>
    <tableColumn id="28" name="SEM"/>
    <tableColumn id="29" name="MES-SEM"/>
    <tableColumn id="30" name="Horas Mtto Reales"/>
    <tableColumn id="31" name="DIAS EN ACTIVIDAD"/>
    <tableColumn id="32" name="Clasifica para tiempos en actividad"/>
    <tableColumn id="33" name="SEM MTTO"/>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1.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microsoft.com/office/2007/relationships/slicer" Target="../slicers/slicer2.xml"/></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5.xml"/><Relationship Id="rId1" Type="http://schemas.openxmlformats.org/officeDocument/2006/relationships/pivotTable" Target="../pivotTables/pivotTable4.xml"/><Relationship Id="rId4" Type="http://schemas.microsoft.com/office/2007/relationships/slicer" Target="../slicers/slicer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topLeftCell="A9" workbookViewId="0">
      <selection activeCell="F33" sqref="F33"/>
    </sheetView>
  </sheetViews>
  <sheetFormatPr baseColWidth="10" defaultColWidth="11.42578125" defaultRowHeight="15" x14ac:dyDescent="0.25"/>
  <cols>
    <col min="1" max="1" width="16.85546875" customWidth="1"/>
    <col min="2" max="2" width="25.42578125" customWidth="1"/>
    <col min="3" max="3" width="15" customWidth="1"/>
    <col min="4" max="4" width="21.140625" customWidth="1"/>
    <col min="5" max="5" width="18.140625" customWidth="1"/>
    <col min="6" max="6" width="18" customWidth="1"/>
    <col min="7" max="7" width="23.7109375" customWidth="1"/>
    <col min="8" max="8" width="22.5703125" customWidth="1"/>
  </cols>
  <sheetData>
    <row r="1" spans="1:8" ht="15" customHeight="1" x14ac:dyDescent="0.25">
      <c r="A1" s="204"/>
      <c r="B1" s="205"/>
      <c r="C1" s="210" t="s">
        <v>0</v>
      </c>
      <c r="D1" s="211"/>
      <c r="E1" s="211"/>
      <c r="F1" s="205"/>
      <c r="G1" s="45" t="s">
        <v>1</v>
      </c>
      <c r="H1" s="1" t="s">
        <v>2</v>
      </c>
    </row>
    <row r="2" spans="1:8" x14ac:dyDescent="0.25">
      <c r="A2" s="206"/>
      <c r="B2" s="207"/>
      <c r="C2" s="212"/>
      <c r="D2" s="213"/>
      <c r="E2" s="213"/>
      <c r="F2" s="214"/>
      <c r="G2" s="46" t="s">
        <v>3</v>
      </c>
      <c r="H2" s="48">
        <v>41051</v>
      </c>
    </row>
    <row r="3" spans="1:8" ht="15.75" customHeight="1" thickBot="1" x14ac:dyDescent="0.3">
      <c r="A3" s="208"/>
      <c r="B3" s="209"/>
      <c r="C3" s="215" t="s">
        <v>4</v>
      </c>
      <c r="D3" s="216"/>
      <c r="E3" s="216"/>
      <c r="F3" s="217"/>
      <c r="G3" s="47" t="s">
        <v>5</v>
      </c>
      <c r="H3" s="49">
        <v>4</v>
      </c>
    </row>
    <row r="4" spans="1:8" ht="15.75" thickBot="1" x14ac:dyDescent="0.3">
      <c r="A4" s="2"/>
      <c r="B4" s="2"/>
      <c r="C4" s="2"/>
      <c r="D4" s="3"/>
      <c r="E4" s="3"/>
      <c r="F4" s="3"/>
      <c r="G4" s="2"/>
      <c r="H4" s="4"/>
    </row>
    <row r="5" spans="1:8" x14ac:dyDescent="0.25">
      <c r="A5" s="218" t="s">
        <v>6</v>
      </c>
      <c r="B5" s="219"/>
      <c r="C5" s="219"/>
      <c r="D5" s="219"/>
      <c r="E5" s="219"/>
      <c r="F5" s="219"/>
      <c r="G5" s="219"/>
      <c r="H5" s="220"/>
    </row>
    <row r="6" spans="1:8" ht="15.75" thickBot="1" x14ac:dyDescent="0.3">
      <c r="A6" s="5" t="s">
        <v>7</v>
      </c>
      <c r="B6" s="6"/>
      <c r="C6" s="6"/>
      <c r="D6" s="7" t="s">
        <v>38</v>
      </c>
      <c r="E6" s="8" t="s">
        <v>8</v>
      </c>
      <c r="F6" s="42" t="s">
        <v>39</v>
      </c>
      <c r="G6" s="8" t="s">
        <v>9</v>
      </c>
      <c r="H6" s="9">
        <v>108</v>
      </c>
    </row>
    <row r="7" spans="1:8" x14ac:dyDescent="0.25">
      <c r="A7" s="10"/>
      <c r="B7" s="10"/>
      <c r="C7" s="10"/>
      <c r="D7" s="11"/>
      <c r="E7" s="10"/>
      <c r="F7" s="12"/>
      <c r="G7" s="10"/>
      <c r="H7" s="13"/>
    </row>
    <row r="8" spans="1:8" x14ac:dyDescent="0.25">
      <c r="A8" s="221" t="s">
        <v>10</v>
      </c>
      <c r="B8" s="222"/>
      <c r="C8" s="222"/>
      <c r="D8" s="223"/>
      <c r="E8" s="224" t="s">
        <v>43</v>
      </c>
      <c r="F8" s="225"/>
      <c r="G8" s="226" t="s">
        <v>11</v>
      </c>
      <c r="H8" s="227"/>
    </row>
    <row r="9" spans="1:8" x14ac:dyDescent="0.25">
      <c r="A9" s="221" t="s">
        <v>12</v>
      </c>
      <c r="B9" s="222"/>
      <c r="C9" s="222"/>
      <c r="D9" s="223"/>
      <c r="E9" s="232" t="s">
        <v>46</v>
      </c>
      <c r="F9" s="233"/>
      <c r="G9" s="228"/>
      <c r="H9" s="229"/>
    </row>
    <row r="10" spans="1:8" x14ac:dyDescent="0.25">
      <c r="A10" s="221" t="s">
        <v>13</v>
      </c>
      <c r="B10" s="222"/>
      <c r="C10" s="222"/>
      <c r="D10" s="223"/>
      <c r="E10" s="232" t="s">
        <v>44</v>
      </c>
      <c r="F10" s="233"/>
      <c r="G10" s="228"/>
      <c r="H10" s="229"/>
    </row>
    <row r="11" spans="1:8" x14ac:dyDescent="0.25">
      <c r="A11" s="221" t="s">
        <v>14</v>
      </c>
      <c r="B11" s="222"/>
      <c r="C11" s="222"/>
      <c r="D11" s="223"/>
      <c r="E11" s="234">
        <v>2012</v>
      </c>
      <c r="F11" s="235"/>
      <c r="G11" s="228"/>
      <c r="H11" s="229"/>
    </row>
    <row r="12" spans="1:8" x14ac:dyDescent="0.25">
      <c r="A12" s="221" t="s">
        <v>15</v>
      </c>
      <c r="B12" s="222"/>
      <c r="C12" s="222"/>
      <c r="D12" s="223"/>
      <c r="E12" s="232"/>
      <c r="F12" s="233"/>
      <c r="G12" s="228"/>
      <c r="H12" s="229"/>
    </row>
    <row r="13" spans="1:8" x14ac:dyDescent="0.25">
      <c r="A13" s="221" t="s">
        <v>16</v>
      </c>
      <c r="B13" s="222"/>
      <c r="C13" s="222"/>
      <c r="D13" s="223"/>
      <c r="E13" s="237"/>
      <c r="F13" s="238"/>
      <c r="G13" s="228"/>
      <c r="H13" s="229"/>
    </row>
    <row r="14" spans="1:8" x14ac:dyDescent="0.25">
      <c r="A14" s="221" t="s">
        <v>17</v>
      </c>
      <c r="B14" s="222"/>
      <c r="C14" s="222"/>
      <c r="D14" s="223"/>
      <c r="E14" s="236" t="s">
        <v>40</v>
      </c>
      <c r="F14" s="235"/>
      <c r="G14" s="228"/>
      <c r="H14" s="229"/>
    </row>
    <row r="15" spans="1:8" x14ac:dyDescent="0.25">
      <c r="A15" s="221" t="s">
        <v>18</v>
      </c>
      <c r="B15" s="222"/>
      <c r="C15" s="222"/>
      <c r="D15" s="223"/>
      <c r="E15" s="232"/>
      <c r="F15" s="233"/>
      <c r="G15" s="228"/>
      <c r="H15" s="229"/>
    </row>
    <row r="16" spans="1:8" x14ac:dyDescent="0.25">
      <c r="A16" s="221" t="s">
        <v>19</v>
      </c>
      <c r="B16" s="222"/>
      <c r="C16" s="222"/>
      <c r="D16" s="223"/>
      <c r="E16" s="236" t="s">
        <v>40</v>
      </c>
      <c r="F16" s="235"/>
      <c r="G16" s="228"/>
      <c r="H16" s="229"/>
    </row>
    <row r="17" spans="1:8" x14ac:dyDescent="0.25">
      <c r="A17" s="221" t="s">
        <v>20</v>
      </c>
      <c r="B17" s="222"/>
      <c r="C17" s="222"/>
      <c r="D17" s="223"/>
      <c r="E17" s="236" t="s">
        <v>40</v>
      </c>
      <c r="F17" s="235"/>
      <c r="G17" s="228"/>
      <c r="H17" s="229"/>
    </row>
    <row r="18" spans="1:8" x14ac:dyDescent="0.25">
      <c r="A18" s="221" t="s">
        <v>21</v>
      </c>
      <c r="B18" s="222"/>
      <c r="C18" s="222"/>
      <c r="D18" s="223"/>
      <c r="E18" s="239" t="s">
        <v>22</v>
      </c>
      <c r="F18" s="233"/>
      <c r="G18" s="228"/>
      <c r="H18" s="229"/>
    </row>
    <row r="19" spans="1:8" x14ac:dyDescent="0.25">
      <c r="A19" s="221" t="s">
        <v>23</v>
      </c>
      <c r="B19" s="222"/>
      <c r="C19" s="222"/>
      <c r="D19" s="223"/>
      <c r="E19" s="234" t="s">
        <v>41</v>
      </c>
      <c r="F19" s="235"/>
      <c r="G19" s="228"/>
      <c r="H19" s="229"/>
    </row>
    <row r="20" spans="1:8" x14ac:dyDescent="0.25">
      <c r="A20" s="221" t="s">
        <v>24</v>
      </c>
      <c r="B20" s="222"/>
      <c r="C20" s="222"/>
      <c r="D20" s="223"/>
      <c r="E20" s="243" t="s">
        <v>45</v>
      </c>
      <c r="F20" s="235"/>
      <c r="G20" s="228"/>
      <c r="H20" s="229"/>
    </row>
    <row r="21" spans="1:8" x14ac:dyDescent="0.25">
      <c r="A21" s="221" t="s">
        <v>25</v>
      </c>
      <c r="B21" s="222"/>
      <c r="C21" s="222"/>
      <c r="D21" s="223"/>
      <c r="E21" s="236" t="s">
        <v>40</v>
      </c>
      <c r="F21" s="235"/>
      <c r="G21" s="230"/>
      <c r="H21" s="231"/>
    </row>
    <row r="22" spans="1:8" ht="15.75" thickBot="1" x14ac:dyDescent="0.3">
      <c r="A22" s="14"/>
      <c r="B22" s="14"/>
      <c r="C22" s="14"/>
      <c r="D22" s="15"/>
      <c r="E22" s="16"/>
      <c r="F22" s="17"/>
      <c r="G22" s="18"/>
      <c r="H22" s="18"/>
    </row>
    <row r="23" spans="1:8" x14ac:dyDescent="0.25">
      <c r="A23" s="244" t="s">
        <v>26</v>
      </c>
      <c r="B23" s="245"/>
      <c r="C23" s="245"/>
      <c r="D23" s="245"/>
      <c r="E23" s="245"/>
      <c r="F23" s="245"/>
      <c r="G23" s="245"/>
      <c r="H23" s="246"/>
    </row>
    <row r="24" spans="1:8" ht="25.5" x14ac:dyDescent="0.25">
      <c r="A24" s="19" t="s">
        <v>27</v>
      </c>
      <c r="B24" s="19" t="s">
        <v>28</v>
      </c>
      <c r="C24" s="19" t="s">
        <v>42</v>
      </c>
      <c r="D24" s="19" t="s">
        <v>29</v>
      </c>
      <c r="E24" s="19" t="s">
        <v>30</v>
      </c>
      <c r="F24" s="19" t="s">
        <v>31</v>
      </c>
      <c r="G24" s="19" t="s">
        <v>32</v>
      </c>
      <c r="H24" s="44" t="s">
        <v>33</v>
      </c>
    </row>
    <row r="25" spans="1:8" ht="25.5" x14ac:dyDescent="0.25">
      <c r="A25" s="20"/>
      <c r="B25" s="20" t="s">
        <v>49</v>
      </c>
      <c r="C25" s="20" t="s">
        <v>48</v>
      </c>
      <c r="D25" s="43">
        <v>41191</v>
      </c>
      <c r="E25" s="43">
        <v>41191</v>
      </c>
      <c r="F25" s="20" t="s">
        <v>50</v>
      </c>
      <c r="G25" s="22"/>
      <c r="H25" s="23" t="s">
        <v>47</v>
      </c>
    </row>
    <row r="26" spans="1:8" x14ac:dyDescent="0.25">
      <c r="A26" s="20"/>
      <c r="B26" s="20"/>
      <c r="C26" s="20"/>
      <c r="D26" s="43"/>
      <c r="E26" s="43"/>
      <c r="F26" s="20"/>
      <c r="G26" s="22"/>
      <c r="H26" s="23"/>
    </row>
    <row r="27" spans="1:8" x14ac:dyDescent="0.25">
      <c r="A27" s="20"/>
      <c r="B27" s="20"/>
      <c r="C27" s="20"/>
      <c r="D27" s="43"/>
      <c r="E27" s="43"/>
      <c r="F27" s="20"/>
      <c r="G27" s="22"/>
      <c r="H27" s="23"/>
    </row>
    <row r="28" spans="1:8" x14ac:dyDescent="0.25">
      <c r="A28" s="20"/>
      <c r="B28" s="20"/>
      <c r="C28" s="20"/>
      <c r="D28" s="21"/>
      <c r="E28" s="20"/>
      <c r="F28" s="20"/>
      <c r="G28" s="22"/>
      <c r="H28" s="23"/>
    </row>
    <row r="29" spans="1:8" x14ac:dyDescent="0.25">
      <c r="A29" s="20"/>
      <c r="B29" s="20"/>
      <c r="C29" s="20"/>
      <c r="D29" s="21"/>
      <c r="E29" s="20"/>
      <c r="F29" s="20"/>
      <c r="G29" s="22"/>
      <c r="H29" s="23"/>
    </row>
    <row r="30" spans="1:8" x14ac:dyDescent="0.25">
      <c r="A30" s="20"/>
      <c r="B30" s="20"/>
      <c r="C30" s="20"/>
      <c r="D30" s="21"/>
      <c r="E30" s="20"/>
      <c r="F30" s="20"/>
      <c r="G30" s="22"/>
      <c r="H30" s="23"/>
    </row>
    <row r="31" spans="1:8" x14ac:dyDescent="0.25">
      <c r="A31" s="20"/>
      <c r="B31" s="20"/>
      <c r="C31" s="20"/>
      <c r="D31" s="21"/>
      <c r="E31" s="20"/>
      <c r="F31" s="20"/>
      <c r="G31" s="22"/>
      <c r="H31" s="23"/>
    </row>
    <row r="32" spans="1:8" x14ac:dyDescent="0.25">
      <c r="A32" s="20"/>
      <c r="B32" s="20"/>
      <c r="C32" s="20"/>
      <c r="D32" s="21"/>
      <c r="E32" s="20"/>
      <c r="F32" s="20"/>
      <c r="G32" s="22"/>
      <c r="H32" s="23"/>
    </row>
    <row r="33" spans="1:8" x14ac:dyDescent="0.25">
      <c r="A33" s="24"/>
      <c r="B33" s="25"/>
      <c r="C33" s="25"/>
      <c r="D33" s="26"/>
      <c r="E33" s="25"/>
      <c r="F33" s="25"/>
      <c r="G33" s="27"/>
      <c r="H33" s="23"/>
    </row>
    <row r="34" spans="1:8" x14ac:dyDescent="0.25">
      <c r="A34" s="24"/>
      <c r="B34" s="25"/>
      <c r="C34" s="25"/>
      <c r="D34" s="26"/>
      <c r="E34" s="25"/>
      <c r="F34" s="25"/>
      <c r="G34" s="27"/>
      <c r="H34" s="23"/>
    </row>
    <row r="35" spans="1:8" x14ac:dyDescent="0.25">
      <c r="A35" s="24"/>
      <c r="B35" s="25"/>
      <c r="C35" s="25"/>
      <c r="D35" s="26"/>
      <c r="E35" s="25"/>
      <c r="F35" s="25"/>
      <c r="G35" s="23"/>
      <c r="H35" s="23"/>
    </row>
    <row r="36" spans="1:8" x14ac:dyDescent="0.25">
      <c r="A36" s="24"/>
      <c r="B36" s="25"/>
      <c r="C36" s="25"/>
      <c r="D36" s="26"/>
      <c r="E36" s="25"/>
      <c r="F36" s="25"/>
      <c r="G36" s="23"/>
      <c r="H36" s="23"/>
    </row>
    <row r="37" spans="1:8" x14ac:dyDescent="0.25">
      <c r="A37" s="24"/>
      <c r="B37" s="25"/>
      <c r="C37" s="25"/>
      <c r="D37" s="28"/>
      <c r="E37" s="25"/>
      <c r="F37" s="25"/>
      <c r="G37" s="25"/>
      <c r="H37" s="23"/>
    </row>
    <row r="38" spans="1:8" x14ac:dyDescent="0.25">
      <c r="A38" s="29"/>
      <c r="B38" s="29"/>
      <c r="C38" s="29"/>
      <c r="D38" s="30"/>
      <c r="E38" s="29"/>
      <c r="F38" s="31"/>
      <c r="G38" s="32"/>
      <c r="H38" s="32"/>
    </row>
    <row r="39" spans="1:8" ht="15.75" thickBot="1" x14ac:dyDescent="0.3">
      <c r="A39" s="33"/>
      <c r="B39" s="34"/>
      <c r="C39" s="34"/>
      <c r="D39" s="26"/>
      <c r="E39" s="34"/>
      <c r="F39" s="34"/>
      <c r="G39" s="23"/>
      <c r="H39" s="35"/>
    </row>
    <row r="40" spans="1:8" ht="15.75" thickBot="1" x14ac:dyDescent="0.3">
      <c r="A40" s="247" t="s">
        <v>34</v>
      </c>
      <c r="B40" s="248"/>
      <c r="C40" s="248"/>
      <c r="D40" s="248"/>
      <c r="E40" s="248"/>
      <c r="F40" s="248"/>
      <c r="G40" s="248"/>
      <c r="H40" s="248"/>
    </row>
    <row r="41" spans="1:8" x14ac:dyDescent="0.25">
      <c r="A41" s="36" t="s">
        <v>35</v>
      </c>
      <c r="B41" s="37"/>
      <c r="C41" s="37"/>
      <c r="D41" s="38"/>
      <c r="E41" s="240" t="s">
        <v>36</v>
      </c>
      <c r="F41" s="241"/>
      <c r="G41" s="241"/>
      <c r="H41" s="241"/>
    </row>
    <row r="42" spans="1:8" ht="15.75" thickBot="1" x14ac:dyDescent="0.3">
      <c r="A42" s="39" t="s">
        <v>37</v>
      </c>
      <c r="B42" s="40"/>
      <c r="C42" s="40"/>
      <c r="D42" s="41"/>
      <c r="E42" s="242"/>
      <c r="F42" s="242"/>
      <c r="G42" s="242"/>
      <c r="H42" s="242"/>
    </row>
  </sheetData>
  <mergeCells count="37">
    <mergeCell ref="A19:D19"/>
    <mergeCell ref="E19:F19"/>
    <mergeCell ref="E41:H41"/>
    <mergeCell ref="E42:H42"/>
    <mergeCell ref="A20:D20"/>
    <mergeCell ref="E20:F20"/>
    <mergeCell ref="A21:D21"/>
    <mergeCell ref="E21:F21"/>
    <mergeCell ref="A23:H23"/>
    <mergeCell ref="A40:H40"/>
    <mergeCell ref="A16:D16"/>
    <mergeCell ref="E16:F16"/>
    <mergeCell ref="A17:D17"/>
    <mergeCell ref="E17:F17"/>
    <mergeCell ref="A18:D18"/>
    <mergeCell ref="E18:F18"/>
    <mergeCell ref="E14:F14"/>
    <mergeCell ref="A15:D15"/>
    <mergeCell ref="E15:F15"/>
    <mergeCell ref="A13:D13"/>
    <mergeCell ref="E13:F13"/>
    <mergeCell ref="A1:B3"/>
    <mergeCell ref="C1:F2"/>
    <mergeCell ref="C3:F3"/>
    <mergeCell ref="A5:H5"/>
    <mergeCell ref="A8:D8"/>
    <mergeCell ref="E8:F8"/>
    <mergeCell ref="G8:H21"/>
    <mergeCell ref="A9:D9"/>
    <mergeCell ref="E9:F9"/>
    <mergeCell ref="A10:D10"/>
    <mergeCell ref="E10:F10"/>
    <mergeCell ref="A11:D11"/>
    <mergeCell ref="E11:F11"/>
    <mergeCell ref="A12:D12"/>
    <mergeCell ref="E12:F12"/>
    <mergeCell ref="A14:D1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AT629"/>
  <sheetViews>
    <sheetView topLeftCell="B7" zoomScale="77" zoomScaleNormal="77" workbookViewId="0">
      <selection activeCell="B7" sqref="B7:AH1048576"/>
    </sheetView>
  </sheetViews>
  <sheetFormatPr baseColWidth="10" defaultColWidth="11.42578125" defaultRowHeight="15" x14ac:dyDescent="0.25"/>
  <cols>
    <col min="1" max="1" width="4.5703125" customWidth="1"/>
    <col min="2" max="2" width="12.140625" customWidth="1"/>
    <col min="3" max="3" width="12.140625" style="131" customWidth="1"/>
    <col min="4" max="4" width="18.85546875" style="131" customWidth="1"/>
    <col min="5" max="5" width="59.140625" customWidth="1"/>
    <col min="6" max="6" width="20.7109375" customWidth="1"/>
    <col min="7" max="7" width="11.5703125" customWidth="1"/>
    <col min="8" max="8" width="11.28515625" customWidth="1"/>
    <col min="9" max="9" width="13.5703125" customWidth="1"/>
    <col min="10" max="10" width="14.5703125" customWidth="1"/>
    <col min="11" max="11" width="13" customWidth="1"/>
    <col min="12" max="12" width="14.7109375" customWidth="1"/>
    <col min="13" max="13" width="10.7109375" customWidth="1"/>
    <col min="14" max="14" width="9.85546875" customWidth="1"/>
    <col min="15" max="15" width="17.42578125" customWidth="1"/>
    <col min="16" max="16" width="19.5703125" customWidth="1"/>
    <col min="17" max="17" width="17.140625" customWidth="1"/>
    <col min="18" max="18" width="22.5703125" customWidth="1"/>
    <col min="19" max="19" width="13.140625" customWidth="1"/>
    <col min="20" max="20" width="12.7109375" customWidth="1"/>
    <col min="21" max="21" width="12.5703125" customWidth="1"/>
    <col min="22" max="22" width="17.42578125" customWidth="1"/>
    <col min="23" max="27" width="23" customWidth="1"/>
    <col min="31" max="31" width="19.5703125" customWidth="1"/>
    <col min="32" max="32" width="17.140625" customWidth="1"/>
    <col min="33" max="33" width="15.42578125" bestFit="1" customWidth="1"/>
    <col min="36" max="36" width="13.5703125" bestFit="1" customWidth="1"/>
  </cols>
  <sheetData>
    <row r="1" spans="1:46" ht="9" customHeight="1" thickBot="1" x14ac:dyDescent="0.3">
      <c r="B1" s="260"/>
      <c r="C1" s="260"/>
      <c r="D1" s="260"/>
      <c r="E1" s="260"/>
      <c r="F1" s="261"/>
      <c r="G1" s="261"/>
      <c r="H1" s="261"/>
      <c r="I1" s="261"/>
      <c r="J1" s="261"/>
      <c r="K1" s="261"/>
      <c r="L1" s="261"/>
      <c r="M1" s="261"/>
      <c r="N1" s="261"/>
      <c r="O1" s="261"/>
      <c r="P1" s="261"/>
      <c r="Q1" s="261"/>
      <c r="R1" s="63"/>
      <c r="S1" s="63"/>
      <c r="U1" s="68"/>
      <c r="V1" s="68"/>
      <c r="W1" s="68"/>
      <c r="X1" s="68"/>
      <c r="Y1" s="68"/>
      <c r="Z1" s="68"/>
      <c r="AA1" s="68"/>
      <c r="AB1" s="68">
        <v>0.33333333333333331</v>
      </c>
      <c r="AC1" s="68">
        <f>AB1*2</f>
        <v>0.66666666666666663</v>
      </c>
    </row>
    <row r="2" spans="1:46" ht="18" customHeight="1" thickBot="1" x14ac:dyDescent="0.3">
      <c r="B2" s="262"/>
      <c r="C2" s="262"/>
      <c r="D2" s="262"/>
      <c r="E2" s="262"/>
      <c r="F2" s="107"/>
      <c r="G2" s="272" t="s">
        <v>59</v>
      </c>
      <c r="H2" s="273"/>
      <c r="I2" s="273"/>
      <c r="J2" s="273"/>
      <c r="K2" s="273"/>
      <c r="L2" s="273"/>
      <c r="M2" s="273"/>
      <c r="N2" s="273"/>
      <c r="O2" s="273"/>
      <c r="P2" s="273"/>
      <c r="Q2" s="273"/>
      <c r="R2" s="273"/>
      <c r="S2" s="273"/>
      <c r="T2" s="273"/>
      <c r="U2" s="273"/>
      <c r="V2" s="274"/>
      <c r="W2" s="263" t="s">
        <v>51</v>
      </c>
      <c r="X2" s="264"/>
      <c r="Y2" s="264"/>
      <c r="Z2" s="264"/>
      <c r="AA2" s="264"/>
      <c r="AB2" s="264"/>
      <c r="AC2" s="265"/>
      <c r="AD2" s="261" t="s">
        <v>557</v>
      </c>
      <c r="AE2" s="261"/>
      <c r="AG2" t="s">
        <v>193</v>
      </c>
      <c r="AH2" s="111">
        <v>0.64583333333333337</v>
      </c>
      <c r="AI2" s="110"/>
      <c r="AJ2" s="111"/>
    </row>
    <row r="3" spans="1:46" ht="18.75" customHeight="1" thickBot="1" x14ac:dyDescent="0.3">
      <c r="B3" s="262"/>
      <c r="C3" s="262"/>
      <c r="D3" s="262"/>
      <c r="E3" s="262"/>
      <c r="F3" s="108"/>
      <c r="G3" s="275"/>
      <c r="H3" s="276"/>
      <c r="I3" s="276"/>
      <c r="J3" s="276"/>
      <c r="K3" s="276"/>
      <c r="L3" s="276"/>
      <c r="M3" s="276"/>
      <c r="N3" s="276"/>
      <c r="O3" s="276"/>
      <c r="P3" s="276"/>
      <c r="Q3" s="276"/>
      <c r="R3" s="276"/>
      <c r="S3" s="276"/>
      <c r="T3" s="276"/>
      <c r="U3" s="276"/>
      <c r="V3" s="277"/>
      <c r="W3" s="266" t="s">
        <v>54</v>
      </c>
      <c r="X3" s="267"/>
      <c r="Y3" s="267"/>
      <c r="Z3" s="267"/>
      <c r="AA3" s="267"/>
      <c r="AB3" s="267"/>
      <c r="AC3" s="268"/>
      <c r="AD3" s="110">
        <v>0.20833333333333334</v>
      </c>
      <c r="AE3" s="110">
        <v>0.875</v>
      </c>
      <c r="AG3" t="s">
        <v>189</v>
      </c>
      <c r="AH3" s="111">
        <v>0.66666666666666663</v>
      </c>
      <c r="AI3" s="110"/>
    </row>
    <row r="4" spans="1:46" ht="17.25" customHeight="1" thickBot="1" x14ac:dyDescent="0.3">
      <c r="B4" s="262"/>
      <c r="C4" s="262"/>
      <c r="D4" s="262"/>
      <c r="E4" s="262"/>
      <c r="F4" s="107"/>
      <c r="G4" s="257" t="s">
        <v>55</v>
      </c>
      <c r="H4" s="258"/>
      <c r="I4" s="258"/>
      <c r="J4" s="258"/>
      <c r="K4" s="258"/>
      <c r="L4" s="258"/>
      <c r="M4" s="258"/>
      <c r="N4" s="258"/>
      <c r="O4" s="258"/>
      <c r="P4" s="258"/>
      <c r="Q4" s="258"/>
      <c r="R4" s="258"/>
      <c r="S4" s="259"/>
      <c r="T4" s="251" t="s">
        <v>56</v>
      </c>
      <c r="U4" s="252"/>
      <c r="V4" s="253"/>
      <c r="W4" s="269" t="s">
        <v>52</v>
      </c>
      <c r="X4" s="270"/>
      <c r="Y4" s="270"/>
      <c r="Z4" s="270"/>
      <c r="AA4" s="270"/>
      <c r="AB4" s="270"/>
      <c r="AC4" s="271"/>
      <c r="AD4" s="261" t="s">
        <v>552</v>
      </c>
      <c r="AE4" s="261"/>
      <c r="AG4" t="s">
        <v>191</v>
      </c>
      <c r="AH4" s="111">
        <v>0.58333333333333337</v>
      </c>
      <c r="AI4" s="110"/>
    </row>
    <row r="5" spans="1:46" ht="17.25" customHeight="1" thickBot="1" x14ac:dyDescent="0.3">
      <c r="B5" s="262"/>
      <c r="C5" s="262"/>
      <c r="D5" s="262"/>
      <c r="E5" s="262"/>
      <c r="F5" s="108"/>
      <c r="G5" s="254"/>
      <c r="H5" s="255"/>
      <c r="I5" s="255"/>
      <c r="J5" s="255"/>
      <c r="K5" s="255"/>
      <c r="L5" s="255"/>
      <c r="M5" s="255"/>
      <c r="N5" s="255"/>
      <c r="O5" s="255"/>
      <c r="P5" s="255"/>
      <c r="Q5" s="255"/>
      <c r="R5" s="255"/>
      <c r="S5" s="256"/>
      <c r="T5" s="254"/>
      <c r="U5" s="255"/>
      <c r="V5" s="256"/>
      <c r="W5" s="266" t="s">
        <v>53</v>
      </c>
      <c r="X5" s="267"/>
      <c r="Y5" s="267"/>
      <c r="Z5" s="267"/>
      <c r="AA5" s="267"/>
      <c r="AB5" s="267"/>
      <c r="AC5" s="268"/>
      <c r="AD5" s="110">
        <v>0.29166666666666669</v>
      </c>
      <c r="AE5" s="110">
        <v>0.72916666666666663</v>
      </c>
      <c r="AG5" t="s">
        <v>190</v>
      </c>
      <c r="AH5" s="111">
        <v>0.58333333333333337</v>
      </c>
      <c r="AI5" s="110"/>
      <c r="AT5" s="71"/>
    </row>
    <row r="6" spans="1:46" ht="54" customHeight="1" thickBot="1" x14ac:dyDescent="0.3">
      <c r="B6" s="249" t="s">
        <v>26</v>
      </c>
      <c r="C6" s="250"/>
      <c r="D6" s="250"/>
      <c r="E6" s="250"/>
      <c r="F6" s="250"/>
      <c r="G6" s="250"/>
      <c r="H6" s="250"/>
      <c r="I6" s="250"/>
      <c r="J6" s="250"/>
      <c r="K6" s="250"/>
      <c r="L6" s="250"/>
      <c r="M6" s="250"/>
      <c r="N6" s="250"/>
      <c r="O6" s="250"/>
      <c r="P6" s="250"/>
      <c r="Q6" s="250"/>
      <c r="R6" s="250"/>
      <c r="S6" s="250"/>
      <c r="T6" s="250"/>
      <c r="U6" s="250"/>
      <c r="V6" s="250"/>
      <c r="W6" s="250"/>
      <c r="X6" s="250"/>
      <c r="Y6" s="250"/>
      <c r="Z6" s="250"/>
      <c r="AA6" s="250"/>
      <c r="AB6" s="250"/>
      <c r="AC6" s="250"/>
      <c r="AD6" s="250"/>
      <c r="AF6" s="113"/>
    </row>
    <row r="7" spans="1:46" ht="43.5" customHeight="1" thickBot="1" x14ac:dyDescent="0.3">
      <c r="A7" t="s">
        <v>295</v>
      </c>
      <c r="B7" s="92" t="s">
        <v>60</v>
      </c>
      <c r="C7" s="93" t="s">
        <v>299</v>
      </c>
      <c r="D7" s="93" t="s">
        <v>982</v>
      </c>
      <c r="E7" s="93" t="s">
        <v>28</v>
      </c>
      <c r="F7" s="93" t="s">
        <v>550</v>
      </c>
      <c r="G7" s="93" t="s">
        <v>57</v>
      </c>
      <c r="H7" s="93" t="s">
        <v>58</v>
      </c>
      <c r="I7" s="94" t="s">
        <v>29</v>
      </c>
      <c r="J7" s="94" t="s">
        <v>30</v>
      </c>
      <c r="K7" s="106" t="s">
        <v>543</v>
      </c>
      <c r="L7" s="106" t="s">
        <v>544</v>
      </c>
      <c r="M7" s="106" t="s">
        <v>545</v>
      </c>
      <c r="N7" s="106" t="s">
        <v>546</v>
      </c>
      <c r="O7" s="94" t="s">
        <v>31</v>
      </c>
      <c r="P7" s="94" t="s">
        <v>32</v>
      </c>
      <c r="Q7" s="94" t="s">
        <v>33</v>
      </c>
      <c r="R7" s="94" t="s">
        <v>297</v>
      </c>
      <c r="S7" s="78" t="s">
        <v>298</v>
      </c>
      <c r="T7" s="67" t="s">
        <v>188</v>
      </c>
      <c r="U7" s="65" t="s">
        <v>274</v>
      </c>
      <c r="V7" s="65" t="s">
        <v>290</v>
      </c>
      <c r="W7" s="65" t="s">
        <v>762</v>
      </c>
      <c r="X7" s="67" t="s">
        <v>548</v>
      </c>
      <c r="Y7" s="67" t="s">
        <v>551</v>
      </c>
      <c r="Z7" s="67" t="s">
        <v>553</v>
      </c>
      <c r="AA7" s="67" t="s">
        <v>554</v>
      </c>
      <c r="AB7" s="67" t="s">
        <v>289</v>
      </c>
      <c r="AC7" s="65" t="s">
        <v>385</v>
      </c>
      <c r="AD7" s="65" t="s">
        <v>386</v>
      </c>
      <c r="AE7" s="65" t="s">
        <v>763</v>
      </c>
      <c r="AF7" s="65" t="s">
        <v>764</v>
      </c>
      <c r="AG7" s="65" t="s">
        <v>765</v>
      </c>
      <c r="AH7" s="146" t="s">
        <v>766</v>
      </c>
    </row>
    <row r="8" spans="1:46" ht="29.25" x14ac:dyDescent="0.25">
      <c r="B8" s="86" t="s">
        <v>236</v>
      </c>
      <c r="C8" s="96">
        <v>1</v>
      </c>
      <c r="D8" s="96">
        <v>1</v>
      </c>
      <c r="E8" s="69" t="s">
        <v>201</v>
      </c>
      <c r="F8" s="109"/>
      <c r="G8" s="87">
        <v>0.3125</v>
      </c>
      <c r="H8" s="87">
        <v>0.41666666666666669</v>
      </c>
      <c r="I8" s="88">
        <v>44284</v>
      </c>
      <c r="J8" s="88">
        <v>44284</v>
      </c>
      <c r="K8" s="88"/>
      <c r="L8" s="88"/>
      <c r="M8" s="88"/>
      <c r="N8" s="88"/>
      <c r="O8" s="89" t="s">
        <v>76</v>
      </c>
      <c r="P8" s="90" t="s">
        <v>315</v>
      </c>
      <c r="Q8" s="90" t="s">
        <v>81</v>
      </c>
      <c r="R8" s="90" t="s">
        <v>347</v>
      </c>
      <c r="S8" s="79" t="s">
        <v>344</v>
      </c>
      <c r="T8" s="64" t="s">
        <v>193</v>
      </c>
      <c r="U8" s="95">
        <f t="shared" ref="U8:U20" si="0">+J8-I8</f>
        <v>0</v>
      </c>
      <c r="V8" s="96">
        <f t="shared" ref="V8:V20" si="1">IF(AND(G8&lt;&gt;"",H8&lt;&gt;""),1,0)</f>
        <v>1</v>
      </c>
      <c r="W8" s="97">
        <f>IF(OR(V8=0,G8="",H8=""),0,IF(AND(V8=1,U8&lt;1,I8=J8,(H8-G8)&lt;=0.2075),H8-G8,IF(AND(V8=1,U8&lt;1,I8=J8,(H8-G8)&gt;0.2075),H8-G8-0.083,IF(AND(V8=1,U8&gt;1),((U8-1)*0.3541)+(H8-$AD$5)+($AE$5-G8-0.083),IF(AND(V8=1,U8=1,I8&lt;&gt;J8,(H8-G8)&lt;=0.332),(H8-$AD$5)+($AE$5-G8)-0.166,(H8-$AD$5)+($AE$5-G8))))))</f>
        <v>0.10416666666666669</v>
      </c>
      <c r="X8" s="97">
        <f>IF(OR(V8=0,G8="",H8=""),0,IF(AND(V8=1,U8&lt;1,I8=J8,(H8-G8)&lt;=0.2075),H8-G8,IF(AND(V8=1,U8&lt;1,I8=J8,(H8-G8)&gt;0.2075),H8-G8-0.04167,IF(AND(V8=1,U8&gt;1),((U8-1)*0.583)+(H8-$AD$3)+($AE$3-G8-0.04167),IF(AND(V8=1,U8=1,I8&lt;&gt;J8,(H8-G8)&lt;=0.332),(H8-$AD$3)+($AE$3-G8)-0.166,(H8-$AD$3)+($AE$3-G8))))))</f>
        <v>0.10416666666666669</v>
      </c>
      <c r="Y8" s="112">
        <f>IFERROR(IF(H8&gt;VLOOKUP(T8,$AG$2:$AH$5,2,0),0,1),"")</f>
        <v>1</v>
      </c>
      <c r="Z8" s="97">
        <f t="shared" ref="Z8:Z39" si="2">IF(Y8=1,0,($AE$3-H8))</f>
        <v>0</v>
      </c>
      <c r="AA8" s="97">
        <f>X8+Z8</f>
        <v>0.10416666666666669</v>
      </c>
      <c r="AB8" s="91">
        <f>MONTH(J8)</f>
        <v>3</v>
      </c>
      <c r="AC8" s="81">
        <f>WEEKNUM(J8,21)</f>
        <v>13</v>
      </c>
      <c r="AD8" s="91" t="str">
        <f>AB8&amp;"-"&amp;AC8</f>
        <v>3-13</v>
      </c>
      <c r="AE8" s="97">
        <f>IFERROR(IF(OR(AG8=0,M8="",N8=""),0,IF(AND(AG8=1,AF8&lt;1,K8=L8,(N8-M8)&lt;=0.2075),N8-M8,IF(AND(AG8=1,AF8&lt;1,K8=L8,(N8-M8)&gt;0.2075),N8-M8-0.083,IF(AND(AG8=1,AF8&gt;1),((AF8-1)*0.3541)+(N8-$AD$5)+($AE$5-M8-0.083),IF(AND(AG8=1,AF8=1,K8&lt;&gt;L8,(N8-M8)&lt;=0.332),(N8-$AD$5)+($AE$5-M8)-0.166,(N8-$AD$5)+($AE$5-M8)))))),"")</f>
        <v>0</v>
      </c>
      <c r="AF8" s="95">
        <f>(L8-K8)</f>
        <v>0</v>
      </c>
      <c r="AG8" s="96">
        <f t="shared" ref="AG8:AG71" si="3">IF(AND(R8&lt;&gt;"",S8&lt;&gt;""),1,0)</f>
        <v>1</v>
      </c>
      <c r="AH8" s="81">
        <f>WEEKNUM(L8,21)</f>
        <v>52</v>
      </c>
    </row>
    <row r="9" spans="1:46" ht="74.25" customHeight="1" x14ac:dyDescent="0.25">
      <c r="B9" s="53" t="s">
        <v>165</v>
      </c>
      <c r="C9" s="85">
        <v>2</v>
      </c>
      <c r="D9" s="85">
        <f>IF(C9=C10,0,1)</f>
        <v>0</v>
      </c>
      <c r="E9" s="69" t="s">
        <v>342</v>
      </c>
      <c r="F9" s="69"/>
      <c r="G9" s="75">
        <v>0.38819444444444445</v>
      </c>
      <c r="H9" s="75">
        <v>0.70833333333333337</v>
      </c>
      <c r="I9" s="76">
        <v>44284</v>
      </c>
      <c r="J9" s="76">
        <v>44284</v>
      </c>
      <c r="K9" s="76"/>
      <c r="L9" s="76"/>
      <c r="M9" s="76"/>
      <c r="N9" s="76"/>
      <c r="O9" s="74" t="s">
        <v>69</v>
      </c>
      <c r="P9" s="73" t="s">
        <v>167</v>
      </c>
      <c r="Q9" s="73" t="s">
        <v>81</v>
      </c>
      <c r="R9" s="73" t="s">
        <v>345</v>
      </c>
      <c r="S9" s="79" t="s">
        <v>343</v>
      </c>
      <c r="T9" s="64" t="s">
        <v>189</v>
      </c>
      <c r="U9" s="95">
        <f t="shared" si="0"/>
        <v>0</v>
      </c>
      <c r="V9" s="96">
        <f t="shared" si="1"/>
        <v>1</v>
      </c>
      <c r="W9" s="97">
        <f t="shared" ref="W9:W72" si="4">IF(OR(V9=0,G9="",H9=""),0,IF(AND(V9=1,U9&lt;1,I9=J9,(H9-G9)&lt;=0.2075),H9-G9,IF(AND(V9=1,U9&lt;1,I9=J9,(H9-G9)&gt;0.2075),H9-G9-0.083,IF(AND(V9=1,U9&gt;1),((U9-1)*0.3541)+(H9-$AD$5)+($AE$5-G9-0.083),IF(AND(V9=1,U9=1,I9&lt;&gt;J9,(H9-G9)&lt;=0.332),(H9-$AD$5)+($AE$5-G9)-0.166,(H9-$AD$5)+($AE$5-G9))))))</f>
        <v>0.2371388888888889</v>
      </c>
      <c r="X9" s="97">
        <f t="shared" ref="X9:X72" si="5">IF(OR(V9=0,G9="",H9=""),0,IF(AND(V9=1,U9&lt;1,I9=J9,(H9-G9)&lt;=0.2075),H9-G9,IF(AND(V9=1,U9&lt;1,I9=J9,(H9-G9)&gt;0.2075),H9-G9-0.04167,IF(AND(V9=1,U9&gt;1),((U9-1)*0.583)+(H9-$AD$3)+($AE$3-G9-0.04167),IF(AND(V9=1,U9=1,I9&lt;&gt;J9,(H9-G9)&lt;=0.332),(H9-$AD$3)+($AE$3-G9)-0.166,(H9-$AD$3)+($AE$3-G9))))))</f>
        <v>0.27846888888888893</v>
      </c>
      <c r="Y9" s="112">
        <f t="shared" ref="Y9:Y72" si="6">IFERROR(IF(H9&gt;VLOOKUP(T9,$AG$2:$AH$5,2,0),0,1),"")</f>
        <v>0</v>
      </c>
      <c r="Z9" s="97">
        <f t="shared" si="2"/>
        <v>0.16666666666666663</v>
      </c>
      <c r="AA9" s="97">
        <f t="shared" ref="AA9:AA72" si="7">X9+Z9</f>
        <v>0.44513555555555556</v>
      </c>
      <c r="AB9" s="81">
        <f t="shared" ref="AB9:AB57" si="8">MONTH(J9)</f>
        <v>3</v>
      </c>
      <c r="AC9" s="81">
        <f t="shared" ref="AC9:AC72" si="9">WEEKNUM(J9,21)</f>
        <v>13</v>
      </c>
      <c r="AD9" s="81" t="str">
        <f t="shared" ref="AD9:AD57" si="10">AB9&amp;"-"&amp;AC9</f>
        <v>3-13</v>
      </c>
      <c r="AE9" s="97">
        <f t="shared" ref="AE9:AE72" si="11">IFERROR(IF(OR(AG9=0,M9="",N9=""),0,IF(AND(AG9=1,AF9&lt;1,K9=L9,(N9-M9)&lt;=0.2075),N9-M9,IF(AND(AG9=1,AF9&lt;1,K9=L9,(N9-M9)&gt;0.2075),N9-M9-0.083,IF(AND(AG9=1,AF9&gt;1),((AF9-1)*0.3541)+(N9-$AD$5)+($AE$5-M9-0.083),IF(AND(AG9=1,AF9=1,K9&lt;&gt;L9,(N9-M9)&lt;=0.332),(N9-$AD$5)+($AE$5-M9)-0.166,(N9-$AD$5)+($AE$5-M9)))))),"")</f>
        <v>0</v>
      </c>
      <c r="AF9" s="95">
        <f t="shared" ref="AF9:AF72" si="12">(L9-K9)</f>
        <v>0</v>
      </c>
      <c r="AG9" s="96">
        <f t="shared" si="3"/>
        <v>1</v>
      </c>
      <c r="AH9" s="81">
        <f t="shared" ref="AH9:AH72" si="13">WEEKNUM(L9,21)</f>
        <v>52</v>
      </c>
    </row>
    <row r="10" spans="1:46" ht="39" customHeight="1" x14ac:dyDescent="0.25">
      <c r="B10" s="53" t="s">
        <v>165</v>
      </c>
      <c r="C10" s="85">
        <v>2</v>
      </c>
      <c r="D10" s="85">
        <f t="shared" ref="D10:D72" si="14">IF(C10=C11,0,1)</f>
        <v>1</v>
      </c>
      <c r="E10" s="69" t="s">
        <v>341</v>
      </c>
      <c r="F10" s="69"/>
      <c r="G10" s="75">
        <v>0.38819444444444445</v>
      </c>
      <c r="H10" s="75">
        <v>0.77777777777777779</v>
      </c>
      <c r="I10" s="76">
        <v>44284</v>
      </c>
      <c r="J10" s="76">
        <v>44284</v>
      </c>
      <c r="K10" s="76"/>
      <c r="L10" s="76"/>
      <c r="M10" s="76"/>
      <c r="N10" s="76"/>
      <c r="O10" s="74" t="s">
        <v>316</v>
      </c>
      <c r="P10" s="73" t="s">
        <v>167</v>
      </c>
      <c r="Q10" s="73" t="s">
        <v>81</v>
      </c>
      <c r="R10" s="74" t="s">
        <v>346</v>
      </c>
      <c r="S10" s="79" t="s">
        <v>344</v>
      </c>
      <c r="T10" s="64" t="s">
        <v>189</v>
      </c>
      <c r="U10" s="95">
        <f t="shared" si="0"/>
        <v>0</v>
      </c>
      <c r="V10" s="96">
        <f t="shared" si="1"/>
        <v>1</v>
      </c>
      <c r="W10" s="97">
        <f t="shared" si="4"/>
        <v>0.30658333333333332</v>
      </c>
      <c r="X10" s="97">
        <f t="shared" si="5"/>
        <v>0.34791333333333335</v>
      </c>
      <c r="Y10" s="112">
        <f t="shared" si="6"/>
        <v>0</v>
      </c>
      <c r="Z10" s="97">
        <f t="shared" si="2"/>
        <v>9.722222222222221E-2</v>
      </c>
      <c r="AA10" s="97">
        <f t="shared" si="7"/>
        <v>0.44513555555555556</v>
      </c>
      <c r="AB10" s="81">
        <f t="shared" si="8"/>
        <v>3</v>
      </c>
      <c r="AC10" s="81">
        <f t="shared" si="9"/>
        <v>13</v>
      </c>
      <c r="AD10" s="81" t="str">
        <f t="shared" si="10"/>
        <v>3-13</v>
      </c>
      <c r="AE10" s="97">
        <f t="shared" si="11"/>
        <v>0</v>
      </c>
      <c r="AF10" s="95">
        <f t="shared" si="12"/>
        <v>0</v>
      </c>
      <c r="AG10" s="96">
        <f t="shared" si="3"/>
        <v>1</v>
      </c>
      <c r="AH10" s="81">
        <f t="shared" si="13"/>
        <v>52</v>
      </c>
    </row>
    <row r="11" spans="1:46" ht="39" customHeight="1" x14ac:dyDescent="0.25">
      <c r="B11" s="53" t="s">
        <v>78</v>
      </c>
      <c r="C11" s="85">
        <v>3</v>
      </c>
      <c r="D11" s="85">
        <f t="shared" si="14"/>
        <v>0</v>
      </c>
      <c r="E11" s="69" t="s">
        <v>350</v>
      </c>
      <c r="F11" s="69"/>
      <c r="G11" s="75">
        <v>0.375</v>
      </c>
      <c r="H11" s="75">
        <v>0.5</v>
      </c>
      <c r="I11" s="76">
        <v>44284</v>
      </c>
      <c r="J11" s="76">
        <v>44284</v>
      </c>
      <c r="K11" s="76"/>
      <c r="L11" s="76"/>
      <c r="M11" s="76"/>
      <c r="N11" s="76"/>
      <c r="O11" s="74" t="s">
        <v>118</v>
      </c>
      <c r="P11" s="73" t="s">
        <v>278</v>
      </c>
      <c r="Q11" s="73" t="s">
        <v>47</v>
      </c>
      <c r="R11" s="74" t="s">
        <v>351</v>
      </c>
      <c r="S11" s="79" t="s">
        <v>343</v>
      </c>
      <c r="T11" s="64" t="s">
        <v>189</v>
      </c>
      <c r="U11" s="95">
        <f t="shared" si="0"/>
        <v>0</v>
      </c>
      <c r="V11" s="96">
        <f t="shared" si="1"/>
        <v>1</v>
      </c>
      <c r="W11" s="97">
        <f t="shared" si="4"/>
        <v>0.125</v>
      </c>
      <c r="X11" s="97">
        <f t="shared" si="5"/>
        <v>0.125</v>
      </c>
      <c r="Y11" s="112">
        <f t="shared" si="6"/>
        <v>1</v>
      </c>
      <c r="Z11" s="97">
        <f t="shared" si="2"/>
        <v>0</v>
      </c>
      <c r="AA11" s="97">
        <f t="shared" si="7"/>
        <v>0.125</v>
      </c>
      <c r="AB11" s="81">
        <f t="shared" si="8"/>
        <v>3</v>
      </c>
      <c r="AC11" s="81">
        <f t="shared" si="9"/>
        <v>13</v>
      </c>
      <c r="AD11" s="81" t="str">
        <f t="shared" si="10"/>
        <v>3-13</v>
      </c>
      <c r="AE11" s="97">
        <f t="shared" si="11"/>
        <v>0</v>
      </c>
      <c r="AF11" s="95">
        <f t="shared" si="12"/>
        <v>0</v>
      </c>
      <c r="AG11" s="96">
        <f t="shared" si="3"/>
        <v>1</v>
      </c>
      <c r="AH11" s="81">
        <f t="shared" si="13"/>
        <v>52</v>
      </c>
    </row>
    <row r="12" spans="1:46" ht="29.25" x14ac:dyDescent="0.25">
      <c r="B12" s="53" t="s">
        <v>78</v>
      </c>
      <c r="C12" s="85">
        <v>3</v>
      </c>
      <c r="D12" s="85">
        <f t="shared" si="14"/>
        <v>1</v>
      </c>
      <c r="E12" s="69" t="s">
        <v>348</v>
      </c>
      <c r="F12" s="69"/>
      <c r="G12" s="75">
        <v>0.5</v>
      </c>
      <c r="H12" s="75">
        <v>0.77083333333333337</v>
      </c>
      <c r="I12" s="76">
        <v>44284</v>
      </c>
      <c r="J12" s="76">
        <v>44284</v>
      </c>
      <c r="K12" s="76"/>
      <c r="L12" s="76"/>
      <c r="M12" s="76"/>
      <c r="N12" s="76"/>
      <c r="O12" s="74" t="s">
        <v>349</v>
      </c>
      <c r="P12" s="73" t="s">
        <v>278</v>
      </c>
      <c r="Q12" s="73" t="s">
        <v>47</v>
      </c>
      <c r="R12" s="74" t="s">
        <v>346</v>
      </c>
      <c r="S12" s="79" t="s">
        <v>343</v>
      </c>
      <c r="T12" s="64" t="s">
        <v>189</v>
      </c>
      <c r="U12" s="95">
        <f t="shared" si="0"/>
        <v>0</v>
      </c>
      <c r="V12" s="96">
        <f t="shared" si="1"/>
        <v>1</v>
      </c>
      <c r="W12" s="97">
        <f t="shared" si="4"/>
        <v>0.18783333333333335</v>
      </c>
      <c r="X12" s="97">
        <f t="shared" si="5"/>
        <v>0.22916333333333339</v>
      </c>
      <c r="Y12" s="112">
        <f t="shared" si="6"/>
        <v>0</v>
      </c>
      <c r="Z12" s="97">
        <f t="shared" si="2"/>
        <v>0.10416666666666663</v>
      </c>
      <c r="AA12" s="97">
        <f t="shared" si="7"/>
        <v>0.33333000000000002</v>
      </c>
      <c r="AB12" s="81">
        <f t="shared" si="8"/>
        <v>3</v>
      </c>
      <c r="AC12" s="81">
        <f t="shared" si="9"/>
        <v>13</v>
      </c>
      <c r="AD12" s="81" t="str">
        <f t="shared" si="10"/>
        <v>3-13</v>
      </c>
      <c r="AE12" s="97">
        <f t="shared" si="11"/>
        <v>0</v>
      </c>
      <c r="AF12" s="95">
        <f t="shared" si="12"/>
        <v>0</v>
      </c>
      <c r="AG12" s="96">
        <f t="shared" si="3"/>
        <v>1</v>
      </c>
      <c r="AH12" s="81">
        <f t="shared" si="13"/>
        <v>52</v>
      </c>
    </row>
    <row r="13" spans="1:46" ht="29.25" x14ac:dyDescent="0.25">
      <c r="B13" s="53" t="s">
        <v>317</v>
      </c>
      <c r="C13" s="85">
        <v>4</v>
      </c>
      <c r="D13" s="85">
        <f t="shared" si="14"/>
        <v>1</v>
      </c>
      <c r="E13" s="69" t="s">
        <v>318</v>
      </c>
      <c r="F13" s="69"/>
      <c r="G13" s="75">
        <v>0.5</v>
      </c>
      <c r="H13" s="75">
        <v>0.77083333333333337</v>
      </c>
      <c r="I13" s="76">
        <v>44284</v>
      </c>
      <c r="J13" s="76">
        <v>44284</v>
      </c>
      <c r="K13" s="76"/>
      <c r="L13" s="76"/>
      <c r="M13" s="76"/>
      <c r="N13" s="76"/>
      <c r="O13" s="74" t="s">
        <v>277</v>
      </c>
      <c r="P13" s="73" t="s">
        <v>278</v>
      </c>
      <c r="Q13" s="73" t="s">
        <v>47</v>
      </c>
      <c r="R13" s="74" t="s">
        <v>346</v>
      </c>
      <c r="S13" s="79" t="s">
        <v>343</v>
      </c>
      <c r="T13" s="64" t="s">
        <v>189</v>
      </c>
      <c r="U13" s="95">
        <f t="shared" si="0"/>
        <v>0</v>
      </c>
      <c r="V13" s="96">
        <f t="shared" si="1"/>
        <v>1</v>
      </c>
      <c r="W13" s="97">
        <f t="shared" si="4"/>
        <v>0.18783333333333335</v>
      </c>
      <c r="X13" s="97">
        <f t="shared" si="5"/>
        <v>0.22916333333333339</v>
      </c>
      <c r="Y13" s="112">
        <f t="shared" si="6"/>
        <v>0</v>
      </c>
      <c r="Z13" s="97">
        <f t="shared" si="2"/>
        <v>0.10416666666666663</v>
      </c>
      <c r="AA13" s="97">
        <f t="shared" si="7"/>
        <v>0.33333000000000002</v>
      </c>
      <c r="AB13" s="81">
        <f t="shared" si="8"/>
        <v>3</v>
      </c>
      <c r="AC13" s="81">
        <f t="shared" si="9"/>
        <v>13</v>
      </c>
      <c r="AD13" s="81" t="str">
        <f t="shared" si="10"/>
        <v>3-13</v>
      </c>
      <c r="AE13" s="97">
        <f t="shared" si="11"/>
        <v>0</v>
      </c>
      <c r="AF13" s="95">
        <f t="shared" si="12"/>
        <v>0</v>
      </c>
      <c r="AG13" s="96">
        <f t="shared" si="3"/>
        <v>1</v>
      </c>
      <c r="AH13" s="81">
        <f t="shared" si="13"/>
        <v>52</v>
      </c>
    </row>
    <row r="14" spans="1:46" ht="30.75" customHeight="1" x14ac:dyDescent="0.25">
      <c r="B14" s="53" t="s">
        <v>206</v>
      </c>
      <c r="C14" s="85">
        <v>5</v>
      </c>
      <c r="D14" s="85">
        <f t="shared" si="14"/>
        <v>1</v>
      </c>
      <c r="E14" s="69" t="s">
        <v>319</v>
      </c>
      <c r="F14" s="69"/>
      <c r="G14" s="75">
        <v>0.48541666666666666</v>
      </c>
      <c r="H14" s="75">
        <v>0.75</v>
      </c>
      <c r="I14" s="76">
        <v>44284</v>
      </c>
      <c r="J14" s="76">
        <v>44284</v>
      </c>
      <c r="K14" s="76"/>
      <c r="L14" s="76"/>
      <c r="M14" s="76"/>
      <c r="N14" s="76"/>
      <c r="O14" s="74" t="s">
        <v>76</v>
      </c>
      <c r="P14" s="73" t="s">
        <v>320</v>
      </c>
      <c r="Q14" s="73" t="s">
        <v>47</v>
      </c>
      <c r="R14" s="74" t="s">
        <v>346</v>
      </c>
      <c r="S14" s="55" t="s">
        <v>343</v>
      </c>
      <c r="T14" s="55" t="s">
        <v>189</v>
      </c>
      <c r="U14" s="95">
        <f t="shared" si="0"/>
        <v>0</v>
      </c>
      <c r="V14" s="96">
        <f t="shared" si="1"/>
        <v>1</v>
      </c>
      <c r="W14" s="97">
        <f t="shared" si="4"/>
        <v>0.18158333333333332</v>
      </c>
      <c r="X14" s="97">
        <f t="shared" si="5"/>
        <v>0.22291333333333335</v>
      </c>
      <c r="Y14" s="112">
        <f t="shared" si="6"/>
        <v>0</v>
      </c>
      <c r="Z14" s="97">
        <f t="shared" si="2"/>
        <v>0.125</v>
      </c>
      <c r="AA14" s="97">
        <f t="shared" si="7"/>
        <v>0.34791333333333335</v>
      </c>
      <c r="AB14" s="81">
        <f t="shared" si="8"/>
        <v>3</v>
      </c>
      <c r="AC14" s="81">
        <f t="shared" si="9"/>
        <v>13</v>
      </c>
      <c r="AD14" s="81" t="str">
        <f t="shared" si="10"/>
        <v>3-13</v>
      </c>
      <c r="AE14" s="97">
        <f t="shared" si="11"/>
        <v>0</v>
      </c>
      <c r="AF14" s="95">
        <f t="shared" si="12"/>
        <v>0</v>
      </c>
      <c r="AG14" s="96">
        <f t="shared" si="3"/>
        <v>1</v>
      </c>
      <c r="AH14" s="81">
        <f t="shared" si="13"/>
        <v>52</v>
      </c>
    </row>
    <row r="15" spans="1:46" ht="30.75" customHeight="1" x14ac:dyDescent="0.25">
      <c r="B15" s="53" t="s">
        <v>256</v>
      </c>
      <c r="C15" s="85">
        <v>6</v>
      </c>
      <c r="D15" s="85">
        <f t="shared" si="14"/>
        <v>0</v>
      </c>
      <c r="E15" s="69" t="s">
        <v>354</v>
      </c>
      <c r="F15" s="69"/>
      <c r="G15" s="75">
        <v>0.6875</v>
      </c>
      <c r="H15" s="75">
        <v>0.75</v>
      </c>
      <c r="I15" s="76">
        <v>44284</v>
      </c>
      <c r="J15" s="76">
        <v>44284</v>
      </c>
      <c r="K15" s="76"/>
      <c r="L15" s="76"/>
      <c r="M15" s="76"/>
      <c r="N15" s="76"/>
      <c r="O15" s="74" t="s">
        <v>88</v>
      </c>
      <c r="P15" s="73" t="s">
        <v>320</v>
      </c>
      <c r="Q15" s="73" t="s">
        <v>47</v>
      </c>
      <c r="R15" s="74" t="s">
        <v>356</v>
      </c>
      <c r="S15" s="55" t="s">
        <v>344</v>
      </c>
      <c r="T15" s="55" t="s">
        <v>189</v>
      </c>
      <c r="U15" s="95">
        <f t="shared" si="0"/>
        <v>0</v>
      </c>
      <c r="V15" s="96">
        <f t="shared" si="1"/>
        <v>1</v>
      </c>
      <c r="W15" s="97">
        <f t="shared" si="4"/>
        <v>6.25E-2</v>
      </c>
      <c r="X15" s="97">
        <f t="shared" si="5"/>
        <v>6.25E-2</v>
      </c>
      <c r="Y15" s="112">
        <f t="shared" si="6"/>
        <v>0</v>
      </c>
      <c r="Z15" s="97">
        <f t="shared" si="2"/>
        <v>0.125</v>
      </c>
      <c r="AA15" s="97">
        <f t="shared" si="7"/>
        <v>0.1875</v>
      </c>
      <c r="AB15" s="81">
        <f t="shared" si="8"/>
        <v>3</v>
      </c>
      <c r="AC15" s="81">
        <f t="shared" si="9"/>
        <v>13</v>
      </c>
      <c r="AD15" s="81" t="str">
        <f t="shared" si="10"/>
        <v>3-13</v>
      </c>
      <c r="AE15" s="97">
        <f t="shared" si="11"/>
        <v>0</v>
      </c>
      <c r="AF15" s="95">
        <f t="shared" si="12"/>
        <v>0</v>
      </c>
      <c r="AG15" s="96">
        <f t="shared" si="3"/>
        <v>1</v>
      </c>
      <c r="AH15" s="81">
        <f t="shared" si="13"/>
        <v>52</v>
      </c>
    </row>
    <row r="16" spans="1:46" ht="30.75" customHeight="1" x14ac:dyDescent="0.25">
      <c r="B16" s="53" t="s">
        <v>256</v>
      </c>
      <c r="C16" s="85">
        <v>6</v>
      </c>
      <c r="D16" s="85">
        <f t="shared" si="14"/>
        <v>0</v>
      </c>
      <c r="E16" s="69" t="s">
        <v>352</v>
      </c>
      <c r="F16" s="69"/>
      <c r="G16" s="75">
        <v>0.625</v>
      </c>
      <c r="H16" s="75">
        <v>0.64583333333333337</v>
      </c>
      <c r="I16" s="76">
        <v>44284</v>
      </c>
      <c r="J16" s="76">
        <v>44284</v>
      </c>
      <c r="K16" s="76"/>
      <c r="L16" s="76"/>
      <c r="M16" s="76"/>
      <c r="N16" s="76"/>
      <c r="O16" s="74" t="s">
        <v>140</v>
      </c>
      <c r="P16" s="73" t="s">
        <v>320</v>
      </c>
      <c r="Q16" s="73" t="s">
        <v>47</v>
      </c>
      <c r="R16" s="74" t="s">
        <v>357</v>
      </c>
      <c r="S16" s="55" t="s">
        <v>344</v>
      </c>
      <c r="T16" s="55" t="s">
        <v>189</v>
      </c>
      <c r="U16" s="95">
        <f t="shared" si="0"/>
        <v>0</v>
      </c>
      <c r="V16" s="96">
        <f t="shared" si="1"/>
        <v>1</v>
      </c>
      <c r="W16" s="97">
        <f t="shared" si="4"/>
        <v>2.083333333333337E-2</v>
      </c>
      <c r="X16" s="97">
        <f t="shared" si="5"/>
        <v>2.083333333333337E-2</v>
      </c>
      <c r="Y16" s="112">
        <f t="shared" si="6"/>
        <v>1</v>
      </c>
      <c r="Z16" s="97">
        <f t="shared" si="2"/>
        <v>0</v>
      </c>
      <c r="AA16" s="97">
        <f t="shared" si="7"/>
        <v>2.083333333333337E-2</v>
      </c>
      <c r="AB16" s="81">
        <f t="shared" si="8"/>
        <v>3</v>
      </c>
      <c r="AC16" s="81">
        <f t="shared" si="9"/>
        <v>13</v>
      </c>
      <c r="AD16" s="81" t="str">
        <f t="shared" si="10"/>
        <v>3-13</v>
      </c>
      <c r="AE16" s="97">
        <f t="shared" si="11"/>
        <v>0</v>
      </c>
      <c r="AF16" s="95">
        <f t="shared" si="12"/>
        <v>0</v>
      </c>
      <c r="AG16" s="96">
        <f t="shared" si="3"/>
        <v>1</v>
      </c>
      <c r="AH16" s="81">
        <f t="shared" si="13"/>
        <v>52</v>
      </c>
    </row>
    <row r="17" spans="2:34" ht="79.5" customHeight="1" x14ac:dyDescent="0.25">
      <c r="B17" s="53" t="s">
        <v>256</v>
      </c>
      <c r="C17" s="85">
        <v>6</v>
      </c>
      <c r="D17" s="85">
        <f t="shared" si="14"/>
        <v>1</v>
      </c>
      <c r="E17" s="69" t="s">
        <v>353</v>
      </c>
      <c r="F17" s="69"/>
      <c r="G17" s="75">
        <v>0.48541666666666666</v>
      </c>
      <c r="H17" s="75">
        <v>0.75</v>
      </c>
      <c r="I17" s="76">
        <v>44284</v>
      </c>
      <c r="J17" s="76">
        <v>44284</v>
      </c>
      <c r="K17" s="76"/>
      <c r="L17" s="76"/>
      <c r="M17" s="76"/>
      <c r="N17" s="76"/>
      <c r="O17" s="74" t="s">
        <v>355</v>
      </c>
      <c r="P17" s="73" t="s">
        <v>320</v>
      </c>
      <c r="Q17" s="73" t="s">
        <v>47</v>
      </c>
      <c r="R17" s="80" t="s">
        <v>346</v>
      </c>
      <c r="S17" s="55" t="s">
        <v>343</v>
      </c>
      <c r="T17" s="55" t="s">
        <v>189</v>
      </c>
      <c r="U17" s="95">
        <f t="shared" si="0"/>
        <v>0</v>
      </c>
      <c r="V17" s="96">
        <f t="shared" si="1"/>
        <v>1</v>
      </c>
      <c r="W17" s="97">
        <f t="shared" si="4"/>
        <v>0.18158333333333332</v>
      </c>
      <c r="X17" s="97">
        <f t="shared" si="5"/>
        <v>0.22291333333333335</v>
      </c>
      <c r="Y17" s="112">
        <f t="shared" si="6"/>
        <v>0</v>
      </c>
      <c r="Z17" s="97">
        <f t="shared" si="2"/>
        <v>0.125</v>
      </c>
      <c r="AA17" s="97">
        <f t="shared" si="7"/>
        <v>0.34791333333333335</v>
      </c>
      <c r="AB17" s="81">
        <f t="shared" si="8"/>
        <v>3</v>
      </c>
      <c r="AC17" s="81">
        <f t="shared" si="9"/>
        <v>13</v>
      </c>
      <c r="AD17" s="81" t="str">
        <f t="shared" si="10"/>
        <v>3-13</v>
      </c>
      <c r="AE17" s="97">
        <f t="shared" si="11"/>
        <v>0</v>
      </c>
      <c r="AF17" s="95">
        <f t="shared" si="12"/>
        <v>0</v>
      </c>
      <c r="AG17" s="96">
        <f t="shared" si="3"/>
        <v>1</v>
      </c>
      <c r="AH17" s="81">
        <f t="shared" si="13"/>
        <v>52</v>
      </c>
    </row>
    <row r="18" spans="2:34" ht="29.25" x14ac:dyDescent="0.25">
      <c r="B18" s="53" t="s">
        <v>235</v>
      </c>
      <c r="C18" s="85">
        <v>7</v>
      </c>
      <c r="D18" s="85">
        <f t="shared" si="14"/>
        <v>1</v>
      </c>
      <c r="E18" s="69" t="s">
        <v>337</v>
      </c>
      <c r="F18" s="69"/>
      <c r="G18" s="75">
        <v>0.375</v>
      </c>
      <c r="H18" s="75">
        <v>0.625</v>
      </c>
      <c r="I18" s="76">
        <v>44284</v>
      </c>
      <c r="J18" s="76">
        <v>44286</v>
      </c>
      <c r="K18" s="76"/>
      <c r="L18" s="76"/>
      <c r="M18" s="76"/>
      <c r="N18" s="76"/>
      <c r="O18" s="74" t="s">
        <v>69</v>
      </c>
      <c r="P18" s="74" t="s">
        <v>325</v>
      </c>
      <c r="Q18" s="73" t="s">
        <v>81</v>
      </c>
      <c r="R18" s="73" t="s">
        <v>358</v>
      </c>
      <c r="S18" s="55" t="s">
        <v>344</v>
      </c>
      <c r="T18" s="55" t="s">
        <v>189</v>
      </c>
      <c r="U18" s="95">
        <f t="shared" si="0"/>
        <v>2</v>
      </c>
      <c r="V18" s="96">
        <f t="shared" si="1"/>
        <v>1</v>
      </c>
      <c r="W18" s="97">
        <f t="shared" si="4"/>
        <v>0.9585999999999999</v>
      </c>
      <c r="X18" s="97">
        <f t="shared" si="5"/>
        <v>1.4579966666666666</v>
      </c>
      <c r="Y18" s="112">
        <f t="shared" si="6"/>
        <v>1</v>
      </c>
      <c r="Z18" s="97">
        <f t="shared" si="2"/>
        <v>0</v>
      </c>
      <c r="AA18" s="97">
        <f t="shared" si="7"/>
        <v>1.4579966666666666</v>
      </c>
      <c r="AB18" s="81">
        <f t="shared" si="8"/>
        <v>3</v>
      </c>
      <c r="AC18" s="81">
        <f t="shared" si="9"/>
        <v>13</v>
      </c>
      <c r="AD18" s="81" t="str">
        <f t="shared" si="10"/>
        <v>3-13</v>
      </c>
      <c r="AE18" s="97">
        <f t="shared" si="11"/>
        <v>0</v>
      </c>
      <c r="AF18" s="95">
        <f t="shared" si="12"/>
        <v>0</v>
      </c>
      <c r="AG18" s="96">
        <f t="shared" si="3"/>
        <v>1</v>
      </c>
      <c r="AH18" s="81">
        <f t="shared" si="13"/>
        <v>52</v>
      </c>
    </row>
    <row r="19" spans="2:34" ht="29.25" x14ac:dyDescent="0.25">
      <c r="B19" s="69" t="s">
        <v>196</v>
      </c>
      <c r="C19" s="85">
        <v>8</v>
      </c>
      <c r="D19" s="85">
        <f t="shared" si="14"/>
        <v>1</v>
      </c>
      <c r="E19" s="69" t="s">
        <v>326</v>
      </c>
      <c r="F19" s="69"/>
      <c r="G19" s="70">
        <v>0.33333333333333331</v>
      </c>
      <c r="H19" s="70">
        <v>0.35416666666666669</v>
      </c>
      <c r="I19" s="76">
        <v>44284</v>
      </c>
      <c r="J19" s="76">
        <v>44284</v>
      </c>
      <c r="K19" s="76"/>
      <c r="L19" s="76"/>
      <c r="M19" s="76"/>
      <c r="N19" s="76"/>
      <c r="O19" s="74" t="s">
        <v>88</v>
      </c>
      <c r="P19" s="54" t="s">
        <v>304</v>
      </c>
      <c r="Q19" s="50" t="s">
        <v>81</v>
      </c>
      <c r="R19" s="50" t="s">
        <v>358</v>
      </c>
      <c r="S19" s="55" t="s">
        <v>344</v>
      </c>
      <c r="T19" s="55" t="s">
        <v>191</v>
      </c>
      <c r="U19" s="95">
        <f t="shared" si="0"/>
        <v>0</v>
      </c>
      <c r="V19" s="96">
        <f t="shared" si="1"/>
        <v>1</v>
      </c>
      <c r="W19" s="97">
        <f t="shared" si="4"/>
        <v>2.083333333333337E-2</v>
      </c>
      <c r="X19" s="97">
        <f t="shared" si="5"/>
        <v>2.083333333333337E-2</v>
      </c>
      <c r="Y19" s="112">
        <f t="shared" si="6"/>
        <v>1</v>
      </c>
      <c r="Z19" s="97">
        <f t="shared" si="2"/>
        <v>0</v>
      </c>
      <c r="AA19" s="97">
        <f t="shared" si="7"/>
        <v>2.083333333333337E-2</v>
      </c>
      <c r="AB19" s="81">
        <f t="shared" si="8"/>
        <v>3</v>
      </c>
      <c r="AC19" s="81">
        <f t="shared" si="9"/>
        <v>13</v>
      </c>
      <c r="AD19" s="81" t="str">
        <f t="shared" si="10"/>
        <v>3-13</v>
      </c>
      <c r="AE19" s="97">
        <f t="shared" si="11"/>
        <v>0</v>
      </c>
      <c r="AF19" s="95">
        <f t="shared" si="12"/>
        <v>0</v>
      </c>
      <c r="AG19" s="96">
        <f t="shared" si="3"/>
        <v>1</v>
      </c>
      <c r="AH19" s="81">
        <f t="shared" si="13"/>
        <v>52</v>
      </c>
    </row>
    <row r="20" spans="2:34" ht="31.5" customHeight="1" x14ac:dyDescent="0.25">
      <c r="B20" s="69" t="s">
        <v>327</v>
      </c>
      <c r="C20" s="85">
        <v>9</v>
      </c>
      <c r="D20" s="85">
        <f t="shared" si="14"/>
        <v>1</v>
      </c>
      <c r="E20" s="69" t="s">
        <v>328</v>
      </c>
      <c r="F20" s="69"/>
      <c r="G20" s="70">
        <v>0.33333333333333331</v>
      </c>
      <c r="H20" s="70">
        <v>0.41666666666666669</v>
      </c>
      <c r="I20" s="71">
        <v>44284</v>
      </c>
      <c r="J20" s="71">
        <v>44284</v>
      </c>
      <c r="K20" s="71"/>
      <c r="L20" s="71"/>
      <c r="M20" s="71"/>
      <c r="N20" s="71"/>
      <c r="O20" s="74" t="s">
        <v>88</v>
      </c>
      <c r="P20" s="50"/>
      <c r="Q20" s="50" t="s">
        <v>81</v>
      </c>
      <c r="R20" s="74" t="s">
        <v>356</v>
      </c>
      <c r="S20" s="55" t="s">
        <v>344</v>
      </c>
      <c r="T20" s="55" t="s">
        <v>193</v>
      </c>
      <c r="U20" s="95">
        <f t="shared" si="0"/>
        <v>0</v>
      </c>
      <c r="V20" s="96">
        <f t="shared" si="1"/>
        <v>1</v>
      </c>
      <c r="W20" s="97">
        <f t="shared" si="4"/>
        <v>8.333333333333337E-2</v>
      </c>
      <c r="X20" s="97">
        <f t="shared" si="5"/>
        <v>8.333333333333337E-2</v>
      </c>
      <c r="Y20" s="112">
        <f t="shared" si="6"/>
        <v>1</v>
      </c>
      <c r="Z20" s="97">
        <f t="shared" si="2"/>
        <v>0</v>
      </c>
      <c r="AA20" s="97">
        <f t="shared" si="7"/>
        <v>8.333333333333337E-2</v>
      </c>
      <c r="AB20" s="81">
        <f t="shared" si="8"/>
        <v>3</v>
      </c>
      <c r="AC20" s="81">
        <f t="shared" si="9"/>
        <v>13</v>
      </c>
      <c r="AD20" s="81" t="str">
        <f t="shared" si="10"/>
        <v>3-13</v>
      </c>
      <c r="AE20" s="97">
        <f t="shared" si="11"/>
        <v>0</v>
      </c>
      <c r="AF20" s="95">
        <f t="shared" si="12"/>
        <v>0</v>
      </c>
      <c r="AG20" s="96">
        <f t="shared" si="3"/>
        <v>1</v>
      </c>
      <c r="AH20" s="81">
        <f t="shared" si="13"/>
        <v>52</v>
      </c>
    </row>
    <row r="21" spans="2:34" ht="29.25" x14ac:dyDescent="0.25">
      <c r="B21" s="69" t="s">
        <v>212</v>
      </c>
      <c r="C21" s="85">
        <v>10</v>
      </c>
      <c r="D21" s="85">
        <f t="shared" si="14"/>
        <v>1</v>
      </c>
      <c r="E21" s="69" t="s">
        <v>329</v>
      </c>
      <c r="F21" s="69"/>
      <c r="G21" s="70">
        <v>0.375</v>
      </c>
      <c r="H21" s="70">
        <v>0.41666666666666669</v>
      </c>
      <c r="I21" s="71">
        <v>44284</v>
      </c>
      <c r="J21" s="71">
        <v>44285</v>
      </c>
      <c r="K21" s="71"/>
      <c r="L21" s="71"/>
      <c r="M21" s="71"/>
      <c r="N21" s="71"/>
      <c r="O21" s="50" t="s">
        <v>330</v>
      </c>
      <c r="P21" s="50" t="s">
        <v>280</v>
      </c>
      <c r="Q21" s="50" t="s">
        <v>81</v>
      </c>
      <c r="R21" s="74" t="s">
        <v>359</v>
      </c>
      <c r="S21" s="55" t="s">
        <v>344</v>
      </c>
      <c r="T21" s="55" t="s">
        <v>190</v>
      </c>
      <c r="U21" s="95">
        <f t="shared" ref="U21:U84" si="15">+J21-I21</f>
        <v>1</v>
      </c>
      <c r="V21" s="96">
        <f t="shared" ref="V21:V84" si="16">IF(AND(G21&lt;&gt;"",H21&lt;&gt;""),1,0)</f>
        <v>1</v>
      </c>
      <c r="W21" s="97">
        <f t="shared" si="4"/>
        <v>0.31316666666666659</v>
      </c>
      <c r="X21" s="97">
        <f t="shared" si="5"/>
        <v>0.54233333333333333</v>
      </c>
      <c r="Y21" s="112">
        <f t="shared" si="6"/>
        <v>1</v>
      </c>
      <c r="Z21" s="97">
        <f t="shared" si="2"/>
        <v>0</v>
      </c>
      <c r="AA21" s="97">
        <f t="shared" si="7"/>
        <v>0.54233333333333333</v>
      </c>
      <c r="AB21" s="81">
        <f t="shared" si="8"/>
        <v>3</v>
      </c>
      <c r="AC21" s="81">
        <f t="shared" si="9"/>
        <v>13</v>
      </c>
      <c r="AD21" s="81" t="str">
        <f t="shared" si="10"/>
        <v>3-13</v>
      </c>
      <c r="AE21" s="97">
        <f t="shared" si="11"/>
        <v>0</v>
      </c>
      <c r="AF21" s="95">
        <f t="shared" si="12"/>
        <v>0</v>
      </c>
      <c r="AG21" s="96">
        <f t="shared" si="3"/>
        <v>1</v>
      </c>
      <c r="AH21" s="81">
        <f t="shared" si="13"/>
        <v>52</v>
      </c>
    </row>
    <row r="22" spans="2:34" ht="30" x14ac:dyDescent="0.25">
      <c r="B22" s="69" t="s">
        <v>222</v>
      </c>
      <c r="C22" s="85">
        <v>11</v>
      </c>
      <c r="D22" s="85">
        <f t="shared" si="14"/>
        <v>1</v>
      </c>
      <c r="E22" s="69" t="s">
        <v>249</v>
      </c>
      <c r="F22" s="69"/>
      <c r="G22" s="70">
        <v>0.58333333333333337</v>
      </c>
      <c r="H22" s="70">
        <v>0.625</v>
      </c>
      <c r="I22" s="71">
        <v>44284</v>
      </c>
      <c r="J22" s="71">
        <v>44284</v>
      </c>
      <c r="K22" s="71"/>
      <c r="L22" s="71"/>
      <c r="M22" s="71"/>
      <c r="N22" s="71"/>
      <c r="O22" s="50" t="s">
        <v>88</v>
      </c>
      <c r="P22" s="50" t="s">
        <v>281</v>
      </c>
      <c r="Q22" s="73" t="s">
        <v>47</v>
      </c>
      <c r="R22" s="72" t="s">
        <v>346</v>
      </c>
      <c r="S22" s="50" t="s">
        <v>343</v>
      </c>
      <c r="T22" s="85" t="s">
        <v>189</v>
      </c>
      <c r="U22" s="95">
        <f t="shared" si="15"/>
        <v>0</v>
      </c>
      <c r="V22" s="96">
        <f t="shared" si="16"/>
        <v>1</v>
      </c>
      <c r="W22" s="97">
        <f t="shared" si="4"/>
        <v>4.166666666666663E-2</v>
      </c>
      <c r="X22" s="97">
        <f t="shared" si="5"/>
        <v>4.166666666666663E-2</v>
      </c>
      <c r="Y22" s="112">
        <f t="shared" si="6"/>
        <v>1</v>
      </c>
      <c r="Z22" s="97">
        <f t="shared" si="2"/>
        <v>0</v>
      </c>
      <c r="AA22" s="97">
        <f t="shared" si="7"/>
        <v>4.166666666666663E-2</v>
      </c>
      <c r="AB22" s="81">
        <f t="shared" si="8"/>
        <v>3</v>
      </c>
      <c r="AC22" s="81">
        <f t="shared" si="9"/>
        <v>13</v>
      </c>
      <c r="AD22" s="81" t="str">
        <f t="shared" si="10"/>
        <v>3-13</v>
      </c>
      <c r="AE22" s="97">
        <f t="shared" si="11"/>
        <v>0</v>
      </c>
      <c r="AF22" s="95">
        <f t="shared" si="12"/>
        <v>0</v>
      </c>
      <c r="AG22" s="96">
        <f t="shared" si="3"/>
        <v>1</v>
      </c>
      <c r="AH22" s="81">
        <f t="shared" si="13"/>
        <v>52</v>
      </c>
    </row>
    <row r="23" spans="2:34" ht="30" x14ac:dyDescent="0.25">
      <c r="B23" s="53" t="s">
        <v>117</v>
      </c>
      <c r="C23" s="85">
        <v>12</v>
      </c>
      <c r="D23" s="85">
        <f t="shared" si="14"/>
        <v>0</v>
      </c>
      <c r="E23" s="69" t="s">
        <v>360</v>
      </c>
      <c r="F23" s="69"/>
      <c r="G23" s="70">
        <v>0.45833333333333331</v>
      </c>
      <c r="H23" s="70">
        <v>0.5</v>
      </c>
      <c r="I23" s="71">
        <v>44284</v>
      </c>
      <c r="J23" s="71">
        <v>44284</v>
      </c>
      <c r="K23" s="71"/>
      <c r="L23" s="71"/>
      <c r="M23" s="71"/>
      <c r="N23" s="71"/>
      <c r="O23" s="50" t="s">
        <v>104</v>
      </c>
      <c r="P23" s="53" t="s">
        <v>246</v>
      </c>
      <c r="Q23" s="73" t="s">
        <v>47</v>
      </c>
      <c r="R23" s="72" t="s">
        <v>346</v>
      </c>
      <c r="S23" s="50" t="s">
        <v>343</v>
      </c>
      <c r="T23" s="55" t="s">
        <v>190</v>
      </c>
      <c r="U23" s="95">
        <f>+J23-I23</f>
        <v>0</v>
      </c>
      <c r="V23" s="96">
        <f>IF(AND(G23&lt;&gt;"",H23&lt;&gt;""),1,0)</f>
        <v>1</v>
      </c>
      <c r="W23" s="97">
        <f t="shared" si="4"/>
        <v>4.1666666666666685E-2</v>
      </c>
      <c r="X23" s="97">
        <f t="shared" si="5"/>
        <v>4.1666666666666685E-2</v>
      </c>
      <c r="Y23" s="112">
        <f t="shared" si="6"/>
        <v>1</v>
      </c>
      <c r="Z23" s="97">
        <f t="shared" si="2"/>
        <v>0</v>
      </c>
      <c r="AA23" s="97">
        <f t="shared" si="7"/>
        <v>4.1666666666666685E-2</v>
      </c>
      <c r="AB23" s="81">
        <f t="shared" si="8"/>
        <v>3</v>
      </c>
      <c r="AC23" s="81">
        <f t="shared" si="9"/>
        <v>13</v>
      </c>
      <c r="AD23" s="81" t="str">
        <f t="shared" si="10"/>
        <v>3-13</v>
      </c>
      <c r="AE23" s="97">
        <f t="shared" si="11"/>
        <v>0</v>
      </c>
      <c r="AF23" s="95">
        <f t="shared" si="12"/>
        <v>0</v>
      </c>
      <c r="AG23" s="96">
        <f t="shared" si="3"/>
        <v>1</v>
      </c>
      <c r="AH23" s="81">
        <f t="shared" si="13"/>
        <v>52</v>
      </c>
    </row>
    <row r="24" spans="2:34" ht="30" x14ac:dyDescent="0.25">
      <c r="B24" s="53" t="s">
        <v>117</v>
      </c>
      <c r="C24" s="85">
        <v>12</v>
      </c>
      <c r="D24" s="85">
        <f t="shared" si="14"/>
        <v>0</v>
      </c>
      <c r="E24" s="69" t="s">
        <v>361</v>
      </c>
      <c r="F24" s="69"/>
      <c r="G24" s="70">
        <v>0.6875</v>
      </c>
      <c r="H24" s="70">
        <v>0.72916666666666663</v>
      </c>
      <c r="I24" s="71">
        <v>44285</v>
      </c>
      <c r="J24" s="71">
        <v>44285</v>
      </c>
      <c r="K24" s="71"/>
      <c r="L24" s="71"/>
      <c r="M24" s="71"/>
      <c r="N24" s="71"/>
      <c r="O24" s="72" t="s">
        <v>310</v>
      </c>
      <c r="P24" s="53" t="s">
        <v>246</v>
      </c>
      <c r="Q24" s="73" t="s">
        <v>47</v>
      </c>
      <c r="R24" s="72" t="s">
        <v>345</v>
      </c>
      <c r="S24" s="50" t="s">
        <v>343</v>
      </c>
      <c r="T24" s="55" t="s">
        <v>190</v>
      </c>
      <c r="U24" s="95">
        <f>+J24-I24</f>
        <v>0</v>
      </c>
      <c r="V24" s="96">
        <f>IF(AND(G24&lt;&gt;"",H24&lt;&gt;""),1,0)</f>
        <v>1</v>
      </c>
      <c r="W24" s="97">
        <f t="shared" si="4"/>
        <v>4.166666666666663E-2</v>
      </c>
      <c r="X24" s="97">
        <f t="shared" si="5"/>
        <v>4.166666666666663E-2</v>
      </c>
      <c r="Y24" s="112">
        <f t="shared" si="6"/>
        <v>0</v>
      </c>
      <c r="Z24" s="97">
        <f t="shared" si="2"/>
        <v>0.14583333333333337</v>
      </c>
      <c r="AA24" s="97">
        <f t="shared" si="7"/>
        <v>0.1875</v>
      </c>
      <c r="AB24" s="81">
        <f t="shared" si="8"/>
        <v>3</v>
      </c>
      <c r="AC24" s="81">
        <f t="shared" si="9"/>
        <v>13</v>
      </c>
      <c r="AD24" s="81" t="str">
        <f t="shared" si="10"/>
        <v>3-13</v>
      </c>
      <c r="AE24" s="97">
        <f t="shared" si="11"/>
        <v>0</v>
      </c>
      <c r="AF24" s="95">
        <f t="shared" si="12"/>
        <v>0</v>
      </c>
      <c r="AG24" s="96">
        <f t="shared" si="3"/>
        <v>1</v>
      </c>
      <c r="AH24" s="81">
        <f t="shared" si="13"/>
        <v>52</v>
      </c>
    </row>
    <row r="25" spans="2:34" ht="30" x14ac:dyDescent="0.25">
      <c r="B25" s="53" t="s">
        <v>117</v>
      </c>
      <c r="C25" s="85">
        <v>12</v>
      </c>
      <c r="D25" s="85">
        <f t="shared" si="14"/>
        <v>0</v>
      </c>
      <c r="E25" s="69" t="s">
        <v>362</v>
      </c>
      <c r="F25" s="69"/>
      <c r="G25" s="70">
        <v>0.375</v>
      </c>
      <c r="H25" s="70">
        <v>0.39583333333333331</v>
      </c>
      <c r="I25" s="71">
        <v>44286</v>
      </c>
      <c r="J25" s="71">
        <v>44286</v>
      </c>
      <c r="K25" s="71"/>
      <c r="L25" s="71"/>
      <c r="M25" s="71"/>
      <c r="N25" s="71"/>
      <c r="O25" s="72" t="s">
        <v>310</v>
      </c>
      <c r="P25" s="53" t="s">
        <v>246</v>
      </c>
      <c r="Q25" s="73" t="s">
        <v>47</v>
      </c>
      <c r="R25" s="72" t="s">
        <v>358</v>
      </c>
      <c r="S25" s="50" t="s">
        <v>343</v>
      </c>
      <c r="T25" s="55" t="s">
        <v>190</v>
      </c>
      <c r="U25" s="95">
        <f>+J25-I25</f>
        <v>0</v>
      </c>
      <c r="V25" s="96">
        <f>IF(AND(G25&lt;&gt;"",H25&lt;&gt;""),1,0)</f>
        <v>1</v>
      </c>
      <c r="W25" s="97">
        <f t="shared" si="4"/>
        <v>2.0833333333333315E-2</v>
      </c>
      <c r="X25" s="97">
        <f t="shared" si="5"/>
        <v>2.0833333333333315E-2</v>
      </c>
      <c r="Y25" s="112">
        <f t="shared" si="6"/>
        <v>1</v>
      </c>
      <c r="Z25" s="97">
        <f t="shared" si="2"/>
        <v>0</v>
      </c>
      <c r="AA25" s="97">
        <f t="shared" si="7"/>
        <v>2.0833333333333315E-2</v>
      </c>
      <c r="AB25" s="81">
        <f t="shared" si="8"/>
        <v>3</v>
      </c>
      <c r="AC25" s="81">
        <f t="shared" si="9"/>
        <v>13</v>
      </c>
      <c r="AD25" s="81" t="str">
        <f t="shared" si="10"/>
        <v>3-13</v>
      </c>
      <c r="AE25" s="97">
        <f t="shared" si="11"/>
        <v>0</v>
      </c>
      <c r="AF25" s="95">
        <f t="shared" si="12"/>
        <v>0</v>
      </c>
      <c r="AG25" s="96">
        <f t="shared" si="3"/>
        <v>1</v>
      </c>
      <c r="AH25" s="81">
        <f t="shared" si="13"/>
        <v>52</v>
      </c>
    </row>
    <row r="26" spans="2:34" x14ac:dyDescent="0.25">
      <c r="B26" s="53" t="s">
        <v>117</v>
      </c>
      <c r="C26" s="85">
        <v>12</v>
      </c>
      <c r="D26" s="85">
        <f t="shared" si="14"/>
        <v>1</v>
      </c>
      <c r="E26" s="69" t="s">
        <v>363</v>
      </c>
      <c r="F26" s="69"/>
      <c r="G26" s="70">
        <v>0.58333333333333337</v>
      </c>
      <c r="H26" s="70">
        <v>0.72916666666666663</v>
      </c>
      <c r="I26" s="71">
        <v>44286</v>
      </c>
      <c r="J26" s="71">
        <v>44286</v>
      </c>
      <c r="K26" s="71"/>
      <c r="L26" s="71"/>
      <c r="M26" s="71"/>
      <c r="N26" s="71"/>
      <c r="O26" s="72" t="s">
        <v>66</v>
      </c>
      <c r="P26" s="53" t="s">
        <v>246</v>
      </c>
      <c r="Q26" s="50" t="s">
        <v>81</v>
      </c>
      <c r="R26" s="50" t="s">
        <v>356</v>
      </c>
      <c r="S26" s="50" t="s">
        <v>344</v>
      </c>
      <c r="T26" s="55" t="s">
        <v>190</v>
      </c>
      <c r="U26" s="95">
        <f t="shared" si="15"/>
        <v>0</v>
      </c>
      <c r="V26" s="96">
        <f t="shared" si="16"/>
        <v>1</v>
      </c>
      <c r="W26" s="97">
        <f t="shared" si="4"/>
        <v>0.14583333333333326</v>
      </c>
      <c r="X26" s="97">
        <f t="shared" si="5"/>
        <v>0.14583333333333326</v>
      </c>
      <c r="Y26" s="112">
        <f t="shared" si="6"/>
        <v>0</v>
      </c>
      <c r="Z26" s="97">
        <f t="shared" si="2"/>
        <v>0.14583333333333337</v>
      </c>
      <c r="AA26" s="97">
        <f t="shared" si="7"/>
        <v>0.29166666666666663</v>
      </c>
      <c r="AB26" s="81">
        <f t="shared" si="8"/>
        <v>3</v>
      </c>
      <c r="AC26" s="81">
        <f t="shared" si="9"/>
        <v>13</v>
      </c>
      <c r="AD26" s="81" t="str">
        <f t="shared" si="10"/>
        <v>3-13</v>
      </c>
      <c r="AE26" s="97">
        <f t="shared" si="11"/>
        <v>0</v>
      </c>
      <c r="AF26" s="95">
        <f t="shared" si="12"/>
        <v>0</v>
      </c>
      <c r="AG26" s="96">
        <f t="shared" si="3"/>
        <v>1</v>
      </c>
      <c r="AH26" s="81">
        <f t="shared" si="13"/>
        <v>52</v>
      </c>
    </row>
    <row r="27" spans="2:34" x14ac:dyDescent="0.25">
      <c r="B27" s="81" t="s">
        <v>251</v>
      </c>
      <c r="C27" s="85">
        <v>13</v>
      </c>
      <c r="D27" s="85">
        <f t="shared" si="14"/>
        <v>1</v>
      </c>
      <c r="E27" s="69" t="s">
        <v>336</v>
      </c>
      <c r="F27" s="69"/>
      <c r="G27" s="70">
        <v>0.33333333333333331</v>
      </c>
      <c r="H27" s="70">
        <v>0.5</v>
      </c>
      <c r="I27" s="71">
        <v>44284</v>
      </c>
      <c r="J27" s="71">
        <v>44284</v>
      </c>
      <c r="K27" s="71"/>
      <c r="L27" s="71"/>
      <c r="M27" s="71"/>
      <c r="N27" s="71"/>
      <c r="O27" s="50" t="s">
        <v>275</v>
      </c>
      <c r="P27" s="50"/>
      <c r="Q27" s="50" t="s">
        <v>81</v>
      </c>
      <c r="R27" s="50" t="s">
        <v>357</v>
      </c>
      <c r="S27" s="50" t="s">
        <v>344</v>
      </c>
      <c r="T27" s="85" t="s">
        <v>193</v>
      </c>
      <c r="U27" s="95">
        <f t="shared" si="15"/>
        <v>0</v>
      </c>
      <c r="V27" s="96">
        <f t="shared" si="16"/>
        <v>1</v>
      </c>
      <c r="W27" s="97">
        <f t="shared" si="4"/>
        <v>0.16666666666666669</v>
      </c>
      <c r="X27" s="97">
        <f t="shared" si="5"/>
        <v>0.16666666666666669</v>
      </c>
      <c r="Y27" s="112">
        <f t="shared" si="6"/>
        <v>1</v>
      </c>
      <c r="Z27" s="97">
        <f t="shared" si="2"/>
        <v>0</v>
      </c>
      <c r="AA27" s="97">
        <f t="shared" si="7"/>
        <v>0.16666666666666669</v>
      </c>
      <c r="AB27" s="81">
        <f t="shared" si="8"/>
        <v>3</v>
      </c>
      <c r="AC27" s="81">
        <f t="shared" si="9"/>
        <v>13</v>
      </c>
      <c r="AD27" s="81" t="str">
        <f t="shared" si="10"/>
        <v>3-13</v>
      </c>
      <c r="AE27" s="97">
        <f t="shared" si="11"/>
        <v>0</v>
      </c>
      <c r="AF27" s="95">
        <f t="shared" si="12"/>
        <v>0</v>
      </c>
      <c r="AG27" s="96">
        <f t="shared" si="3"/>
        <v>1</v>
      </c>
      <c r="AH27" s="81">
        <f t="shared" si="13"/>
        <v>52</v>
      </c>
    </row>
    <row r="28" spans="2:34" ht="29.25" x14ac:dyDescent="0.25">
      <c r="B28" s="53" t="s">
        <v>144</v>
      </c>
      <c r="C28" s="85">
        <v>14</v>
      </c>
      <c r="D28" s="85">
        <f t="shared" si="14"/>
        <v>1</v>
      </c>
      <c r="E28" s="69" t="s">
        <v>307</v>
      </c>
      <c r="F28" s="69"/>
      <c r="G28" s="75">
        <v>0.65972222222222221</v>
      </c>
      <c r="H28" s="75">
        <v>0.41666666666666669</v>
      </c>
      <c r="I28" s="76">
        <v>44285</v>
      </c>
      <c r="J28" s="76">
        <v>44286</v>
      </c>
      <c r="K28" s="76"/>
      <c r="L28" s="76"/>
      <c r="M28" s="76"/>
      <c r="N28" s="76"/>
      <c r="O28" s="74" t="s">
        <v>310</v>
      </c>
      <c r="P28" s="74" t="s">
        <v>147</v>
      </c>
      <c r="Q28" s="73" t="s">
        <v>81</v>
      </c>
      <c r="R28" s="73" t="s">
        <v>358</v>
      </c>
      <c r="S28" s="50" t="s">
        <v>343</v>
      </c>
      <c r="T28" s="85" t="s">
        <v>189</v>
      </c>
      <c r="U28" s="95">
        <f t="shared" si="15"/>
        <v>1</v>
      </c>
      <c r="V28" s="96">
        <f t="shared" si="16"/>
        <v>1</v>
      </c>
      <c r="W28" s="97">
        <f t="shared" si="4"/>
        <v>2.8444444444444411E-2</v>
      </c>
      <c r="X28" s="97">
        <f t="shared" si="5"/>
        <v>0.25761111111111112</v>
      </c>
      <c r="Y28" s="112">
        <f t="shared" si="6"/>
        <v>1</v>
      </c>
      <c r="Z28" s="97">
        <f t="shared" si="2"/>
        <v>0</v>
      </c>
      <c r="AA28" s="97">
        <f t="shared" si="7"/>
        <v>0.25761111111111112</v>
      </c>
      <c r="AB28" s="81">
        <f t="shared" si="8"/>
        <v>3</v>
      </c>
      <c r="AC28" s="81">
        <f t="shared" si="9"/>
        <v>13</v>
      </c>
      <c r="AD28" s="81" t="str">
        <f t="shared" si="10"/>
        <v>3-13</v>
      </c>
      <c r="AE28" s="97">
        <f t="shared" si="11"/>
        <v>0</v>
      </c>
      <c r="AF28" s="95">
        <f t="shared" si="12"/>
        <v>0</v>
      </c>
      <c r="AG28" s="96">
        <f t="shared" si="3"/>
        <v>1</v>
      </c>
      <c r="AH28" s="81">
        <f t="shared" si="13"/>
        <v>52</v>
      </c>
    </row>
    <row r="29" spans="2:34" ht="29.25" x14ac:dyDescent="0.25">
      <c r="B29" s="53" t="s">
        <v>145</v>
      </c>
      <c r="C29" s="85">
        <v>15</v>
      </c>
      <c r="D29" s="85">
        <f t="shared" si="14"/>
        <v>1</v>
      </c>
      <c r="E29" s="69" t="s">
        <v>308</v>
      </c>
      <c r="F29" s="69"/>
      <c r="G29" s="75">
        <v>0.65972222222222221</v>
      </c>
      <c r="H29" s="75">
        <v>0.41666666666666669</v>
      </c>
      <c r="I29" s="76">
        <v>44285</v>
      </c>
      <c r="J29" s="76">
        <v>44286</v>
      </c>
      <c r="K29" s="76"/>
      <c r="L29" s="76"/>
      <c r="M29" s="76"/>
      <c r="N29" s="76"/>
      <c r="O29" s="74" t="s">
        <v>88</v>
      </c>
      <c r="P29" s="74" t="s">
        <v>147</v>
      </c>
      <c r="Q29" s="73" t="s">
        <v>81</v>
      </c>
      <c r="R29" s="73" t="s">
        <v>356</v>
      </c>
      <c r="S29" s="50" t="s">
        <v>344</v>
      </c>
      <c r="T29" s="85" t="s">
        <v>189</v>
      </c>
      <c r="U29" s="95">
        <f t="shared" si="15"/>
        <v>1</v>
      </c>
      <c r="V29" s="96">
        <f t="shared" si="16"/>
        <v>1</v>
      </c>
      <c r="W29" s="97">
        <f t="shared" si="4"/>
        <v>2.8444444444444411E-2</v>
      </c>
      <c r="X29" s="97">
        <f t="shared" si="5"/>
        <v>0.25761111111111112</v>
      </c>
      <c r="Y29" s="112">
        <f t="shared" si="6"/>
        <v>1</v>
      </c>
      <c r="Z29" s="97">
        <f t="shared" si="2"/>
        <v>0</v>
      </c>
      <c r="AA29" s="97">
        <f t="shared" si="7"/>
        <v>0.25761111111111112</v>
      </c>
      <c r="AB29" s="81">
        <f t="shared" si="8"/>
        <v>3</v>
      </c>
      <c r="AC29" s="81">
        <f t="shared" si="9"/>
        <v>13</v>
      </c>
      <c r="AD29" s="81" t="str">
        <f t="shared" si="10"/>
        <v>3-13</v>
      </c>
      <c r="AE29" s="97">
        <f t="shared" si="11"/>
        <v>0</v>
      </c>
      <c r="AF29" s="95">
        <f t="shared" si="12"/>
        <v>0</v>
      </c>
      <c r="AG29" s="96">
        <f t="shared" si="3"/>
        <v>1</v>
      </c>
      <c r="AH29" s="81">
        <f t="shared" si="13"/>
        <v>52</v>
      </c>
    </row>
    <row r="30" spans="2:34" ht="42" customHeight="1" x14ac:dyDescent="0.25">
      <c r="B30" s="53" t="s">
        <v>142</v>
      </c>
      <c r="C30" s="85">
        <v>16</v>
      </c>
      <c r="D30" s="85">
        <f t="shared" si="14"/>
        <v>1</v>
      </c>
      <c r="E30" s="69" t="s">
        <v>309</v>
      </c>
      <c r="F30" s="69"/>
      <c r="G30" s="75">
        <v>0.39583333333333331</v>
      </c>
      <c r="H30" s="75">
        <v>0.4375</v>
      </c>
      <c r="I30" s="76">
        <v>44285</v>
      </c>
      <c r="J30" s="76">
        <v>44286</v>
      </c>
      <c r="K30" s="76"/>
      <c r="L30" s="76"/>
      <c r="M30" s="76"/>
      <c r="N30" s="76"/>
      <c r="O30" s="74" t="s">
        <v>277</v>
      </c>
      <c r="P30" s="73" t="s">
        <v>143</v>
      </c>
      <c r="Q30" s="73" t="s">
        <v>47</v>
      </c>
      <c r="R30" s="82" t="s">
        <v>346</v>
      </c>
      <c r="S30" s="50" t="s">
        <v>344</v>
      </c>
      <c r="T30" s="85" t="s">
        <v>189</v>
      </c>
      <c r="U30" s="95">
        <f t="shared" si="15"/>
        <v>1</v>
      </c>
      <c r="V30" s="96">
        <f t="shared" si="16"/>
        <v>1</v>
      </c>
      <c r="W30" s="97">
        <f t="shared" si="4"/>
        <v>0.31316666666666659</v>
      </c>
      <c r="X30" s="97">
        <f t="shared" si="5"/>
        <v>0.54233333333333333</v>
      </c>
      <c r="Y30" s="112">
        <f t="shared" si="6"/>
        <v>1</v>
      </c>
      <c r="Z30" s="97">
        <f t="shared" si="2"/>
        <v>0</v>
      </c>
      <c r="AA30" s="97">
        <f t="shared" si="7"/>
        <v>0.54233333333333333</v>
      </c>
      <c r="AB30" s="81">
        <f t="shared" si="8"/>
        <v>3</v>
      </c>
      <c r="AC30" s="81">
        <f t="shared" si="9"/>
        <v>13</v>
      </c>
      <c r="AD30" s="81" t="str">
        <f t="shared" si="10"/>
        <v>3-13</v>
      </c>
      <c r="AE30" s="97">
        <f t="shared" si="11"/>
        <v>0</v>
      </c>
      <c r="AF30" s="95">
        <f t="shared" si="12"/>
        <v>0</v>
      </c>
      <c r="AG30" s="96">
        <f t="shared" si="3"/>
        <v>1</v>
      </c>
      <c r="AH30" s="81">
        <f t="shared" si="13"/>
        <v>52</v>
      </c>
    </row>
    <row r="31" spans="2:34" ht="29.25" x14ac:dyDescent="0.25">
      <c r="B31" s="53" t="s">
        <v>112</v>
      </c>
      <c r="C31" s="85">
        <v>17</v>
      </c>
      <c r="D31" s="85">
        <f t="shared" si="14"/>
        <v>1</v>
      </c>
      <c r="E31" s="69" t="s">
        <v>311</v>
      </c>
      <c r="F31" s="69"/>
      <c r="G31" s="75">
        <v>0.625</v>
      </c>
      <c r="H31" s="75">
        <v>0.6875</v>
      </c>
      <c r="I31" s="76">
        <v>44285</v>
      </c>
      <c r="J31" s="76">
        <v>44285</v>
      </c>
      <c r="K31" s="76"/>
      <c r="L31" s="76"/>
      <c r="M31" s="76"/>
      <c r="N31" s="76"/>
      <c r="O31" s="74" t="s">
        <v>88</v>
      </c>
      <c r="P31" s="73" t="s">
        <v>113</v>
      </c>
      <c r="Q31" s="73" t="s">
        <v>47</v>
      </c>
      <c r="R31" s="73" t="s">
        <v>358</v>
      </c>
      <c r="S31" s="50" t="s">
        <v>343</v>
      </c>
      <c r="T31" s="85" t="s">
        <v>189</v>
      </c>
      <c r="U31" s="95">
        <f t="shared" si="15"/>
        <v>0</v>
      </c>
      <c r="V31" s="96">
        <f t="shared" si="16"/>
        <v>1</v>
      </c>
      <c r="W31" s="97">
        <f t="shared" si="4"/>
        <v>6.25E-2</v>
      </c>
      <c r="X31" s="97">
        <f t="shared" si="5"/>
        <v>6.25E-2</v>
      </c>
      <c r="Y31" s="112">
        <f t="shared" si="6"/>
        <v>0</v>
      </c>
      <c r="Z31" s="97">
        <f t="shared" si="2"/>
        <v>0.1875</v>
      </c>
      <c r="AA31" s="97">
        <f t="shared" si="7"/>
        <v>0.25</v>
      </c>
      <c r="AB31" s="81">
        <f t="shared" si="8"/>
        <v>3</v>
      </c>
      <c r="AC31" s="81">
        <f t="shared" si="9"/>
        <v>13</v>
      </c>
      <c r="AD31" s="81" t="str">
        <f t="shared" si="10"/>
        <v>3-13</v>
      </c>
      <c r="AE31" s="97">
        <f t="shared" si="11"/>
        <v>0</v>
      </c>
      <c r="AF31" s="95">
        <f t="shared" si="12"/>
        <v>0</v>
      </c>
      <c r="AG31" s="96">
        <f t="shared" si="3"/>
        <v>1</v>
      </c>
      <c r="AH31" s="81">
        <f t="shared" si="13"/>
        <v>52</v>
      </c>
    </row>
    <row r="32" spans="2:34" ht="60" customHeight="1" x14ac:dyDescent="0.25">
      <c r="B32" s="53" t="s">
        <v>238</v>
      </c>
      <c r="C32" s="85">
        <v>18</v>
      </c>
      <c r="D32" s="85">
        <f t="shared" si="14"/>
        <v>1</v>
      </c>
      <c r="E32" s="69" t="s">
        <v>312</v>
      </c>
      <c r="F32" s="69"/>
      <c r="G32" s="75">
        <v>0.39583333333333331</v>
      </c>
      <c r="H32" s="75">
        <v>0.47916666666666669</v>
      </c>
      <c r="I32" s="76">
        <v>44285</v>
      </c>
      <c r="J32" s="76">
        <v>44285</v>
      </c>
      <c r="K32" s="76"/>
      <c r="L32" s="76"/>
      <c r="M32" s="76"/>
      <c r="N32" s="76"/>
      <c r="O32" s="74" t="s">
        <v>107</v>
      </c>
      <c r="P32" s="73" t="s">
        <v>273</v>
      </c>
      <c r="Q32" s="73" t="s">
        <v>47</v>
      </c>
      <c r="R32" s="74" t="s">
        <v>346</v>
      </c>
      <c r="S32" s="50" t="s">
        <v>344</v>
      </c>
      <c r="T32" s="85" t="s">
        <v>189</v>
      </c>
      <c r="U32" s="95">
        <f t="shared" si="15"/>
        <v>0</v>
      </c>
      <c r="V32" s="96">
        <f t="shared" si="16"/>
        <v>1</v>
      </c>
      <c r="W32" s="97">
        <f t="shared" si="4"/>
        <v>8.333333333333337E-2</v>
      </c>
      <c r="X32" s="97">
        <f t="shared" si="5"/>
        <v>8.333333333333337E-2</v>
      </c>
      <c r="Y32" s="112">
        <f t="shared" si="6"/>
        <v>1</v>
      </c>
      <c r="Z32" s="97">
        <f t="shared" si="2"/>
        <v>0</v>
      </c>
      <c r="AA32" s="97">
        <f t="shared" si="7"/>
        <v>8.333333333333337E-2</v>
      </c>
      <c r="AB32" s="81">
        <f t="shared" si="8"/>
        <v>3</v>
      </c>
      <c r="AC32" s="81">
        <f t="shared" si="9"/>
        <v>13</v>
      </c>
      <c r="AD32" s="81" t="str">
        <f t="shared" si="10"/>
        <v>3-13</v>
      </c>
      <c r="AE32" s="97">
        <f t="shared" si="11"/>
        <v>0</v>
      </c>
      <c r="AF32" s="95">
        <f t="shared" si="12"/>
        <v>0</v>
      </c>
      <c r="AG32" s="96">
        <f t="shared" si="3"/>
        <v>1</v>
      </c>
      <c r="AH32" s="81">
        <f t="shared" si="13"/>
        <v>52</v>
      </c>
    </row>
    <row r="33" spans="2:34" ht="60" customHeight="1" x14ac:dyDescent="0.25">
      <c r="B33" s="53" t="s">
        <v>120</v>
      </c>
      <c r="C33" s="85">
        <v>19</v>
      </c>
      <c r="D33" s="85">
        <f t="shared" si="14"/>
        <v>1</v>
      </c>
      <c r="E33" s="69" t="s">
        <v>364</v>
      </c>
      <c r="F33" s="69"/>
      <c r="G33" s="75">
        <v>0.16666666666666666</v>
      </c>
      <c r="H33" s="75">
        <v>0.18055555555555555</v>
      </c>
      <c r="I33" s="76">
        <v>44285</v>
      </c>
      <c r="J33" s="76">
        <v>44285</v>
      </c>
      <c r="K33" s="76"/>
      <c r="L33" s="76"/>
      <c r="M33" s="76"/>
      <c r="N33" s="76"/>
      <c r="O33" s="74" t="s">
        <v>179</v>
      </c>
      <c r="P33" s="73" t="s">
        <v>121</v>
      </c>
      <c r="Q33" s="73" t="s">
        <v>81</v>
      </c>
      <c r="R33" s="74" t="s">
        <v>345</v>
      </c>
      <c r="S33" s="50" t="s">
        <v>343</v>
      </c>
      <c r="T33" s="85" t="s">
        <v>190</v>
      </c>
      <c r="U33" s="95"/>
      <c r="V33" s="96">
        <f t="shared" si="16"/>
        <v>1</v>
      </c>
      <c r="W33" s="97">
        <f t="shared" si="4"/>
        <v>1.3888888888888895E-2</v>
      </c>
      <c r="X33" s="97">
        <f t="shared" si="5"/>
        <v>1.3888888888888895E-2</v>
      </c>
      <c r="Y33" s="112">
        <f t="shared" si="6"/>
        <v>1</v>
      </c>
      <c r="Z33" s="97">
        <f t="shared" si="2"/>
        <v>0</v>
      </c>
      <c r="AA33" s="97">
        <f t="shared" si="7"/>
        <v>1.3888888888888895E-2</v>
      </c>
      <c r="AB33" s="81">
        <f t="shared" si="8"/>
        <v>3</v>
      </c>
      <c r="AC33" s="81">
        <f t="shared" si="9"/>
        <v>13</v>
      </c>
      <c r="AD33" s="81" t="str">
        <f t="shared" si="10"/>
        <v>3-13</v>
      </c>
      <c r="AE33" s="97">
        <f t="shared" si="11"/>
        <v>0</v>
      </c>
      <c r="AF33" s="95">
        <f t="shared" si="12"/>
        <v>0</v>
      </c>
      <c r="AG33" s="96">
        <f t="shared" si="3"/>
        <v>1</v>
      </c>
      <c r="AH33" s="81">
        <f t="shared" si="13"/>
        <v>52</v>
      </c>
    </row>
    <row r="34" spans="2:34" ht="43.5" customHeight="1" x14ac:dyDescent="0.25">
      <c r="B34" s="53" t="s">
        <v>120</v>
      </c>
      <c r="C34" s="85">
        <v>20</v>
      </c>
      <c r="D34" s="85">
        <f t="shared" si="14"/>
        <v>1</v>
      </c>
      <c r="E34" s="69" t="s">
        <v>365</v>
      </c>
      <c r="F34" s="69"/>
      <c r="G34" s="75">
        <v>0.3125</v>
      </c>
      <c r="H34" s="75">
        <v>0.39583333333333331</v>
      </c>
      <c r="I34" s="76">
        <v>44285</v>
      </c>
      <c r="J34" s="76">
        <v>44285</v>
      </c>
      <c r="K34" s="76"/>
      <c r="L34" s="76"/>
      <c r="M34" s="76"/>
      <c r="N34" s="76"/>
      <c r="O34" s="74" t="s">
        <v>104</v>
      </c>
      <c r="P34" s="73" t="s">
        <v>121</v>
      </c>
      <c r="Q34" s="73" t="s">
        <v>47</v>
      </c>
      <c r="R34" s="74" t="s">
        <v>346</v>
      </c>
      <c r="S34" s="50" t="s">
        <v>343</v>
      </c>
      <c r="T34" s="85" t="s">
        <v>190</v>
      </c>
      <c r="U34" s="95">
        <f t="shared" si="15"/>
        <v>0</v>
      </c>
      <c r="V34" s="96">
        <f t="shared" si="16"/>
        <v>1</v>
      </c>
      <c r="W34" s="97">
        <f t="shared" si="4"/>
        <v>8.3333333333333315E-2</v>
      </c>
      <c r="X34" s="97">
        <f t="shared" si="5"/>
        <v>8.3333333333333315E-2</v>
      </c>
      <c r="Y34" s="112">
        <f t="shared" si="6"/>
        <v>1</v>
      </c>
      <c r="Z34" s="97">
        <f t="shared" si="2"/>
        <v>0</v>
      </c>
      <c r="AA34" s="97">
        <f t="shared" si="7"/>
        <v>8.3333333333333315E-2</v>
      </c>
      <c r="AB34" s="81">
        <f t="shared" si="8"/>
        <v>3</v>
      </c>
      <c r="AC34" s="81">
        <f t="shared" si="9"/>
        <v>13</v>
      </c>
      <c r="AD34" s="81" t="str">
        <f t="shared" si="10"/>
        <v>3-13</v>
      </c>
      <c r="AE34" s="97">
        <f t="shared" si="11"/>
        <v>0</v>
      </c>
      <c r="AF34" s="95">
        <f t="shared" si="12"/>
        <v>0</v>
      </c>
      <c r="AG34" s="96">
        <f t="shared" si="3"/>
        <v>1</v>
      </c>
      <c r="AH34" s="81">
        <f t="shared" si="13"/>
        <v>52</v>
      </c>
    </row>
    <row r="35" spans="2:34" ht="43.5" x14ac:dyDescent="0.25">
      <c r="B35" s="53" t="s">
        <v>220</v>
      </c>
      <c r="C35" s="85">
        <v>21</v>
      </c>
      <c r="D35" s="85">
        <f t="shared" si="14"/>
        <v>1</v>
      </c>
      <c r="E35" s="69" t="s">
        <v>313</v>
      </c>
      <c r="F35" s="69"/>
      <c r="G35" s="75">
        <v>0.3125</v>
      </c>
      <c r="H35" s="75">
        <v>0.45833333333333331</v>
      </c>
      <c r="I35" s="76">
        <v>44285</v>
      </c>
      <c r="J35" s="76">
        <v>44285</v>
      </c>
      <c r="K35" s="76"/>
      <c r="L35" s="76"/>
      <c r="M35" s="76"/>
      <c r="N35" s="76"/>
      <c r="O35" s="74" t="s">
        <v>314</v>
      </c>
      <c r="P35" s="73" t="s">
        <v>121</v>
      </c>
      <c r="Q35" s="73" t="s">
        <v>81</v>
      </c>
      <c r="R35" s="73" t="s">
        <v>358</v>
      </c>
      <c r="S35" s="50" t="s">
        <v>344</v>
      </c>
      <c r="T35" s="85" t="s">
        <v>190</v>
      </c>
      <c r="U35" s="95">
        <f t="shared" si="15"/>
        <v>0</v>
      </c>
      <c r="V35" s="96">
        <f t="shared" si="16"/>
        <v>1</v>
      </c>
      <c r="W35" s="97">
        <f t="shared" si="4"/>
        <v>0.14583333333333331</v>
      </c>
      <c r="X35" s="97">
        <f t="shared" si="5"/>
        <v>0.14583333333333331</v>
      </c>
      <c r="Y35" s="112">
        <f t="shared" si="6"/>
        <v>1</v>
      </c>
      <c r="Z35" s="97">
        <f t="shared" si="2"/>
        <v>0</v>
      </c>
      <c r="AA35" s="97">
        <f t="shared" si="7"/>
        <v>0.14583333333333331</v>
      </c>
      <c r="AB35" s="81">
        <f t="shared" si="8"/>
        <v>3</v>
      </c>
      <c r="AC35" s="81">
        <f t="shared" si="9"/>
        <v>13</v>
      </c>
      <c r="AD35" s="81" t="str">
        <f t="shared" si="10"/>
        <v>3-13</v>
      </c>
      <c r="AE35" s="97">
        <f t="shared" si="11"/>
        <v>0</v>
      </c>
      <c r="AF35" s="95">
        <f t="shared" si="12"/>
        <v>0</v>
      </c>
      <c r="AG35" s="96">
        <f t="shared" si="3"/>
        <v>1</v>
      </c>
      <c r="AH35" s="81">
        <f t="shared" si="13"/>
        <v>52</v>
      </c>
    </row>
    <row r="36" spans="2:34" ht="38.25" x14ac:dyDescent="0.25">
      <c r="B36" s="53" t="s">
        <v>331</v>
      </c>
      <c r="C36" s="85">
        <v>22</v>
      </c>
      <c r="D36" s="85">
        <f t="shared" si="14"/>
        <v>0</v>
      </c>
      <c r="E36" s="69" t="s">
        <v>369</v>
      </c>
      <c r="F36" s="69"/>
      <c r="G36" s="75">
        <v>0.33333333333333331</v>
      </c>
      <c r="H36" s="75">
        <v>0.625</v>
      </c>
      <c r="I36" s="76">
        <v>44291</v>
      </c>
      <c r="J36" s="76">
        <v>44291</v>
      </c>
      <c r="K36" s="76"/>
      <c r="L36" s="76"/>
      <c r="M36" s="76"/>
      <c r="N36" s="76"/>
      <c r="O36" s="74" t="s">
        <v>276</v>
      </c>
      <c r="P36" s="73"/>
      <c r="Q36" s="73" t="s">
        <v>81</v>
      </c>
      <c r="R36" s="73" t="s">
        <v>345</v>
      </c>
      <c r="S36" s="50" t="s">
        <v>343</v>
      </c>
      <c r="T36" s="85" t="s">
        <v>194</v>
      </c>
      <c r="U36" s="95">
        <f t="shared" si="15"/>
        <v>0</v>
      </c>
      <c r="V36" s="96">
        <f t="shared" si="16"/>
        <v>1</v>
      </c>
      <c r="W36" s="97">
        <f t="shared" si="4"/>
        <v>0.20866666666666667</v>
      </c>
      <c r="X36" s="97">
        <f t="shared" si="5"/>
        <v>0.2499966666666667</v>
      </c>
      <c r="Y36" s="112" t="str">
        <f t="shared" si="6"/>
        <v/>
      </c>
      <c r="Z36" s="97">
        <f t="shared" si="2"/>
        <v>0.25</v>
      </c>
      <c r="AA36" s="97">
        <f t="shared" si="7"/>
        <v>0.4999966666666667</v>
      </c>
      <c r="AB36" s="81">
        <f t="shared" si="8"/>
        <v>4</v>
      </c>
      <c r="AC36" s="81">
        <f t="shared" si="9"/>
        <v>14</v>
      </c>
      <c r="AD36" s="81" t="str">
        <f t="shared" si="10"/>
        <v>4-14</v>
      </c>
      <c r="AE36" s="97">
        <f t="shared" si="11"/>
        <v>0</v>
      </c>
      <c r="AF36" s="95">
        <f t="shared" si="12"/>
        <v>0</v>
      </c>
      <c r="AG36" s="96">
        <f t="shared" si="3"/>
        <v>1</v>
      </c>
      <c r="AH36" s="81">
        <f t="shared" si="13"/>
        <v>52</v>
      </c>
    </row>
    <row r="37" spans="2:34" ht="38.25" x14ac:dyDescent="0.25">
      <c r="B37" s="53" t="s">
        <v>331</v>
      </c>
      <c r="C37" s="85">
        <v>22</v>
      </c>
      <c r="D37" s="85">
        <f t="shared" si="14"/>
        <v>1</v>
      </c>
      <c r="E37" s="69" t="s">
        <v>338</v>
      </c>
      <c r="F37" s="69"/>
      <c r="G37" s="70">
        <v>0.29166666666666669</v>
      </c>
      <c r="H37" s="50"/>
      <c r="I37" s="76">
        <v>44285</v>
      </c>
      <c r="J37" s="83" t="s">
        <v>370</v>
      </c>
      <c r="K37" s="83"/>
      <c r="L37" s="83"/>
      <c r="M37" s="83"/>
      <c r="N37" s="83"/>
      <c r="O37" s="77" t="s">
        <v>104</v>
      </c>
      <c r="P37" s="50"/>
      <c r="Q37" s="73" t="s">
        <v>47</v>
      </c>
      <c r="R37" s="72" t="s">
        <v>346</v>
      </c>
      <c r="S37" s="50" t="s">
        <v>344</v>
      </c>
      <c r="T37" s="85" t="s">
        <v>194</v>
      </c>
      <c r="U37" s="95" t="e">
        <f>+J37-I37</f>
        <v>#VALUE!</v>
      </c>
      <c r="V37" s="96">
        <f>IF(AND(G37&lt;&gt;"",H37&lt;&gt;""),1,0)</f>
        <v>0</v>
      </c>
      <c r="W37" s="97">
        <f t="shared" si="4"/>
        <v>0</v>
      </c>
      <c r="X37" s="97">
        <f t="shared" si="5"/>
        <v>0</v>
      </c>
      <c r="Y37" s="112" t="str">
        <f t="shared" si="6"/>
        <v/>
      </c>
      <c r="Z37" s="97">
        <f t="shared" si="2"/>
        <v>0.875</v>
      </c>
      <c r="AA37" s="97">
        <f t="shared" si="7"/>
        <v>0.875</v>
      </c>
      <c r="AB37" s="81" t="e">
        <f t="shared" si="8"/>
        <v>#VALUE!</v>
      </c>
      <c r="AC37" s="81" t="e">
        <f t="shared" si="9"/>
        <v>#VALUE!</v>
      </c>
      <c r="AD37" s="81" t="e">
        <f t="shared" si="10"/>
        <v>#VALUE!</v>
      </c>
      <c r="AE37" s="97">
        <f t="shared" si="11"/>
        <v>0</v>
      </c>
      <c r="AF37" s="95">
        <f t="shared" si="12"/>
        <v>0</v>
      </c>
      <c r="AG37" s="96">
        <f t="shared" si="3"/>
        <v>1</v>
      </c>
      <c r="AH37" s="81">
        <f t="shared" si="13"/>
        <v>52</v>
      </c>
    </row>
    <row r="38" spans="2:34" ht="29.25" x14ac:dyDescent="0.25">
      <c r="B38" s="53" t="s">
        <v>258</v>
      </c>
      <c r="C38" s="85">
        <v>23</v>
      </c>
      <c r="D38" s="85">
        <f t="shared" si="14"/>
        <v>0</v>
      </c>
      <c r="E38" s="69" t="s">
        <v>367</v>
      </c>
      <c r="F38" s="69"/>
      <c r="G38" s="70">
        <v>0.29166666666666669</v>
      </c>
      <c r="H38" s="50"/>
      <c r="I38" s="76">
        <v>44285</v>
      </c>
      <c r="J38" s="83" t="s">
        <v>370</v>
      </c>
      <c r="K38" s="83"/>
      <c r="L38" s="83"/>
      <c r="M38" s="83"/>
      <c r="N38" s="83"/>
      <c r="O38" s="77" t="s">
        <v>140</v>
      </c>
      <c r="P38" s="50"/>
      <c r="Q38" s="50" t="s">
        <v>81</v>
      </c>
      <c r="R38" s="50" t="s">
        <v>357</v>
      </c>
      <c r="S38" s="50" t="s">
        <v>344</v>
      </c>
      <c r="T38" s="85" t="s">
        <v>194</v>
      </c>
      <c r="U38" s="95" t="e">
        <f>+J38-I38</f>
        <v>#VALUE!</v>
      </c>
      <c r="V38" s="96">
        <f>IF(AND(G38&lt;&gt;"",H38&lt;&gt;""),1,0)</f>
        <v>0</v>
      </c>
      <c r="W38" s="97">
        <f t="shared" si="4"/>
        <v>0</v>
      </c>
      <c r="X38" s="97">
        <f t="shared" si="5"/>
        <v>0</v>
      </c>
      <c r="Y38" s="112" t="str">
        <f t="shared" si="6"/>
        <v/>
      </c>
      <c r="Z38" s="97">
        <f t="shared" si="2"/>
        <v>0.875</v>
      </c>
      <c r="AA38" s="97">
        <f t="shared" si="7"/>
        <v>0.875</v>
      </c>
      <c r="AB38" s="81" t="e">
        <f t="shared" si="8"/>
        <v>#VALUE!</v>
      </c>
      <c r="AC38" s="81" t="e">
        <f t="shared" si="9"/>
        <v>#VALUE!</v>
      </c>
      <c r="AD38" s="81" t="e">
        <f t="shared" si="10"/>
        <v>#VALUE!</v>
      </c>
      <c r="AE38" s="97">
        <f t="shared" si="11"/>
        <v>0</v>
      </c>
      <c r="AF38" s="95">
        <f t="shared" si="12"/>
        <v>0</v>
      </c>
      <c r="AG38" s="96">
        <f t="shared" si="3"/>
        <v>1</v>
      </c>
      <c r="AH38" s="81">
        <f t="shared" si="13"/>
        <v>52</v>
      </c>
    </row>
    <row r="39" spans="2:34" ht="43.5" customHeight="1" x14ac:dyDescent="0.25">
      <c r="B39" s="53" t="s">
        <v>258</v>
      </c>
      <c r="C39" s="85">
        <v>23</v>
      </c>
      <c r="D39" s="85">
        <f t="shared" si="14"/>
        <v>1</v>
      </c>
      <c r="E39" s="69" t="s">
        <v>366</v>
      </c>
      <c r="F39" s="69"/>
      <c r="G39" s="70">
        <v>0.29166666666666669</v>
      </c>
      <c r="H39" s="50"/>
      <c r="I39" s="76">
        <v>44285</v>
      </c>
      <c r="J39" s="83" t="s">
        <v>370</v>
      </c>
      <c r="K39" s="83"/>
      <c r="L39" s="83"/>
      <c r="M39" s="83"/>
      <c r="N39" s="83"/>
      <c r="O39" s="77" t="s">
        <v>368</v>
      </c>
      <c r="P39" s="50"/>
      <c r="Q39" s="73" t="s">
        <v>47</v>
      </c>
      <c r="R39" s="72" t="s">
        <v>346</v>
      </c>
      <c r="S39" s="50" t="s">
        <v>343</v>
      </c>
      <c r="T39" s="85" t="s">
        <v>194</v>
      </c>
      <c r="U39" s="95" t="e">
        <f>+J39-I39</f>
        <v>#VALUE!</v>
      </c>
      <c r="V39" s="96">
        <f>IF(AND(G39&lt;&gt;"",H39&lt;&gt;""),1,0)</f>
        <v>0</v>
      </c>
      <c r="W39" s="97">
        <f t="shared" si="4"/>
        <v>0</v>
      </c>
      <c r="X39" s="97">
        <f t="shared" si="5"/>
        <v>0</v>
      </c>
      <c r="Y39" s="112" t="str">
        <f t="shared" si="6"/>
        <v/>
      </c>
      <c r="Z39" s="97">
        <f t="shared" si="2"/>
        <v>0.875</v>
      </c>
      <c r="AA39" s="97">
        <f t="shared" si="7"/>
        <v>0.875</v>
      </c>
      <c r="AB39" s="81" t="e">
        <f t="shared" si="8"/>
        <v>#VALUE!</v>
      </c>
      <c r="AC39" s="81" t="e">
        <f t="shared" si="9"/>
        <v>#VALUE!</v>
      </c>
      <c r="AD39" s="81" t="e">
        <f t="shared" si="10"/>
        <v>#VALUE!</v>
      </c>
      <c r="AE39" s="97">
        <f t="shared" si="11"/>
        <v>0</v>
      </c>
      <c r="AF39" s="95">
        <f t="shared" si="12"/>
        <v>0</v>
      </c>
      <c r="AG39" s="96">
        <f t="shared" si="3"/>
        <v>1</v>
      </c>
      <c r="AH39" s="81">
        <f t="shared" si="13"/>
        <v>52</v>
      </c>
    </row>
    <row r="40" spans="2:34" ht="53.25" customHeight="1" x14ac:dyDescent="0.25">
      <c r="B40" s="53" t="s">
        <v>170</v>
      </c>
      <c r="C40" s="85">
        <v>24</v>
      </c>
      <c r="D40" s="85">
        <f t="shared" si="14"/>
        <v>1</v>
      </c>
      <c r="E40" s="69" t="s">
        <v>371</v>
      </c>
      <c r="F40" s="69"/>
      <c r="G40" s="70">
        <v>0.33333333333333331</v>
      </c>
      <c r="H40" s="70">
        <v>0.5</v>
      </c>
      <c r="I40" s="76">
        <v>44285</v>
      </c>
      <c r="J40" s="76">
        <v>44285</v>
      </c>
      <c r="K40" s="76"/>
      <c r="L40" s="76"/>
      <c r="M40" s="76"/>
      <c r="N40" s="76"/>
      <c r="O40" s="77" t="s">
        <v>69</v>
      </c>
      <c r="P40" s="50" t="s">
        <v>171</v>
      </c>
      <c r="Q40" s="50" t="s">
        <v>81</v>
      </c>
      <c r="R40" s="50" t="s">
        <v>358</v>
      </c>
      <c r="S40" s="50" t="s">
        <v>343</v>
      </c>
      <c r="T40" s="85" t="s">
        <v>189</v>
      </c>
      <c r="U40" s="95">
        <f t="shared" si="15"/>
        <v>0</v>
      </c>
      <c r="V40" s="96">
        <f t="shared" si="16"/>
        <v>1</v>
      </c>
      <c r="W40" s="97">
        <f t="shared" si="4"/>
        <v>0.16666666666666669</v>
      </c>
      <c r="X40" s="97">
        <f t="shared" si="5"/>
        <v>0.16666666666666669</v>
      </c>
      <c r="Y40" s="112">
        <f t="shared" si="6"/>
        <v>1</v>
      </c>
      <c r="Z40" s="97">
        <f t="shared" ref="Z40:Z71" si="17">IF(Y40=1,0,($AE$3-H40))</f>
        <v>0</v>
      </c>
      <c r="AA40" s="97">
        <f t="shared" si="7"/>
        <v>0.16666666666666669</v>
      </c>
      <c r="AB40" s="81">
        <f t="shared" si="8"/>
        <v>3</v>
      </c>
      <c r="AC40" s="81">
        <f t="shared" si="9"/>
        <v>13</v>
      </c>
      <c r="AD40" s="81" t="str">
        <f t="shared" si="10"/>
        <v>3-13</v>
      </c>
      <c r="AE40" s="97">
        <f t="shared" si="11"/>
        <v>0</v>
      </c>
      <c r="AF40" s="95">
        <f t="shared" si="12"/>
        <v>0</v>
      </c>
      <c r="AG40" s="96">
        <f t="shared" si="3"/>
        <v>1</v>
      </c>
      <c r="AH40" s="81">
        <f t="shared" si="13"/>
        <v>52</v>
      </c>
    </row>
    <row r="41" spans="2:34" ht="59.25" customHeight="1" x14ac:dyDescent="0.25">
      <c r="B41" s="53" t="s">
        <v>105</v>
      </c>
      <c r="C41" s="85">
        <v>25</v>
      </c>
      <c r="D41" s="85">
        <f t="shared" si="14"/>
        <v>1</v>
      </c>
      <c r="E41" s="69" t="s">
        <v>339</v>
      </c>
      <c r="F41" s="69"/>
      <c r="G41" s="70">
        <v>0.41666666666666669</v>
      </c>
      <c r="H41" s="70">
        <v>0.70833333333333337</v>
      </c>
      <c r="I41" s="76">
        <v>44285</v>
      </c>
      <c r="J41" s="71">
        <v>44291</v>
      </c>
      <c r="K41" s="71"/>
      <c r="L41" s="71"/>
      <c r="M41" s="71"/>
      <c r="N41" s="71"/>
      <c r="O41" s="77" t="s">
        <v>330</v>
      </c>
      <c r="P41" s="50" t="s">
        <v>372</v>
      </c>
      <c r="Q41" s="50" t="s">
        <v>81</v>
      </c>
      <c r="R41" s="50" t="s">
        <v>359</v>
      </c>
      <c r="S41" s="50" t="s">
        <v>344</v>
      </c>
      <c r="T41" s="85" t="s">
        <v>190</v>
      </c>
      <c r="U41" s="95">
        <f t="shared" si="15"/>
        <v>6</v>
      </c>
      <c r="V41" s="96">
        <f t="shared" si="16"/>
        <v>1</v>
      </c>
      <c r="W41" s="97">
        <f t="shared" si="4"/>
        <v>2.4166666666666665</v>
      </c>
      <c r="X41" s="97">
        <f t="shared" si="5"/>
        <v>3.8316633333333332</v>
      </c>
      <c r="Y41" s="112">
        <f t="shared" si="6"/>
        <v>0</v>
      </c>
      <c r="Z41" s="97">
        <f t="shared" si="17"/>
        <v>0.16666666666666663</v>
      </c>
      <c r="AA41" s="97">
        <f t="shared" si="7"/>
        <v>3.9983299999999997</v>
      </c>
      <c r="AB41" s="81">
        <f t="shared" si="8"/>
        <v>4</v>
      </c>
      <c r="AC41" s="81">
        <f t="shared" si="9"/>
        <v>14</v>
      </c>
      <c r="AD41" s="81" t="str">
        <f t="shared" si="10"/>
        <v>4-14</v>
      </c>
      <c r="AE41" s="97">
        <f t="shared" si="11"/>
        <v>0</v>
      </c>
      <c r="AF41" s="95">
        <f t="shared" si="12"/>
        <v>0</v>
      </c>
      <c r="AG41" s="96">
        <f t="shared" si="3"/>
        <v>1</v>
      </c>
      <c r="AH41" s="81">
        <f t="shared" si="13"/>
        <v>52</v>
      </c>
    </row>
    <row r="42" spans="2:34" ht="30" x14ac:dyDescent="0.25">
      <c r="B42" s="53" t="s">
        <v>106</v>
      </c>
      <c r="C42" s="85">
        <v>26</v>
      </c>
      <c r="D42" s="85">
        <f t="shared" si="14"/>
        <v>1</v>
      </c>
      <c r="E42" s="69" t="s">
        <v>332</v>
      </c>
      <c r="F42" s="69"/>
      <c r="G42" s="70">
        <v>0.41666666666666669</v>
      </c>
      <c r="H42" s="70">
        <v>0.70833333333333337</v>
      </c>
      <c r="I42" s="76">
        <v>44285</v>
      </c>
      <c r="J42" s="71">
        <v>44286</v>
      </c>
      <c r="K42" s="71"/>
      <c r="L42" s="71"/>
      <c r="M42" s="71"/>
      <c r="N42" s="71"/>
      <c r="O42" s="72" t="s">
        <v>333</v>
      </c>
      <c r="P42" s="50" t="s">
        <v>372</v>
      </c>
      <c r="Q42" s="73" t="s">
        <v>47</v>
      </c>
      <c r="R42" s="50" t="s">
        <v>359</v>
      </c>
      <c r="S42" s="50" t="s">
        <v>344</v>
      </c>
      <c r="T42" s="85" t="s">
        <v>190</v>
      </c>
      <c r="U42" s="95">
        <f t="shared" si="15"/>
        <v>1</v>
      </c>
      <c r="V42" s="96">
        <f t="shared" si="16"/>
        <v>1</v>
      </c>
      <c r="W42" s="97">
        <f t="shared" si="4"/>
        <v>0.56316666666666659</v>
      </c>
      <c r="X42" s="97">
        <f t="shared" si="5"/>
        <v>0.79233333333333322</v>
      </c>
      <c r="Y42" s="112">
        <f t="shared" si="6"/>
        <v>0</v>
      </c>
      <c r="Z42" s="97">
        <f t="shared" si="17"/>
        <v>0.16666666666666663</v>
      </c>
      <c r="AA42" s="97">
        <f t="shared" si="7"/>
        <v>0.95899999999999985</v>
      </c>
      <c r="AB42" s="81">
        <f t="shared" si="8"/>
        <v>3</v>
      </c>
      <c r="AC42" s="81">
        <f t="shared" si="9"/>
        <v>13</v>
      </c>
      <c r="AD42" s="81" t="str">
        <f t="shared" si="10"/>
        <v>3-13</v>
      </c>
      <c r="AE42" s="97">
        <f t="shared" si="11"/>
        <v>0</v>
      </c>
      <c r="AF42" s="95">
        <f t="shared" si="12"/>
        <v>0</v>
      </c>
      <c r="AG42" s="96">
        <f t="shared" si="3"/>
        <v>1</v>
      </c>
      <c r="AH42" s="81">
        <f t="shared" si="13"/>
        <v>52</v>
      </c>
    </row>
    <row r="43" spans="2:34" ht="38.25" x14ac:dyDescent="0.25">
      <c r="B43" s="53" t="s">
        <v>267</v>
      </c>
      <c r="C43" s="85">
        <v>27</v>
      </c>
      <c r="D43" s="85">
        <f t="shared" si="14"/>
        <v>1</v>
      </c>
      <c r="E43" s="69" t="s">
        <v>334</v>
      </c>
      <c r="F43" s="69"/>
      <c r="G43" s="70">
        <v>0.33333333333333331</v>
      </c>
      <c r="H43" s="70">
        <v>0.5</v>
      </c>
      <c r="I43" s="71">
        <v>44285</v>
      </c>
      <c r="J43" s="71">
        <v>44285</v>
      </c>
      <c r="K43" s="71"/>
      <c r="L43" s="71"/>
      <c r="M43" s="71"/>
      <c r="N43" s="71"/>
      <c r="O43" s="50" t="s">
        <v>88</v>
      </c>
      <c r="P43" s="50"/>
      <c r="Q43" s="73" t="s">
        <v>47</v>
      </c>
      <c r="R43" s="50" t="s">
        <v>358</v>
      </c>
      <c r="S43" s="50" t="s">
        <v>344</v>
      </c>
      <c r="T43" s="85" t="s">
        <v>193</v>
      </c>
      <c r="U43" s="95">
        <f t="shared" si="15"/>
        <v>0</v>
      </c>
      <c r="V43" s="96">
        <f t="shared" si="16"/>
        <v>1</v>
      </c>
      <c r="W43" s="97">
        <f t="shared" si="4"/>
        <v>0.16666666666666669</v>
      </c>
      <c r="X43" s="97">
        <f t="shared" si="5"/>
        <v>0.16666666666666669</v>
      </c>
      <c r="Y43" s="112">
        <f t="shared" si="6"/>
        <v>1</v>
      </c>
      <c r="Z43" s="97">
        <f t="shared" si="17"/>
        <v>0</v>
      </c>
      <c r="AA43" s="97">
        <f t="shared" si="7"/>
        <v>0.16666666666666669</v>
      </c>
      <c r="AB43" s="81">
        <f t="shared" si="8"/>
        <v>3</v>
      </c>
      <c r="AC43" s="81">
        <f t="shared" si="9"/>
        <v>13</v>
      </c>
      <c r="AD43" s="81" t="str">
        <f t="shared" si="10"/>
        <v>3-13</v>
      </c>
      <c r="AE43" s="97">
        <f t="shared" si="11"/>
        <v>0</v>
      </c>
      <c r="AF43" s="95">
        <f t="shared" si="12"/>
        <v>0</v>
      </c>
      <c r="AG43" s="96">
        <f t="shared" si="3"/>
        <v>1</v>
      </c>
      <c r="AH43" s="81">
        <f t="shared" si="13"/>
        <v>52</v>
      </c>
    </row>
    <row r="44" spans="2:34" x14ac:dyDescent="0.25">
      <c r="B44" s="53" t="s">
        <v>265</v>
      </c>
      <c r="C44" s="85">
        <v>28</v>
      </c>
      <c r="D44" s="85">
        <f t="shared" si="14"/>
        <v>1</v>
      </c>
      <c r="E44" s="69" t="s">
        <v>335</v>
      </c>
      <c r="F44" s="69"/>
      <c r="G44" s="70">
        <v>0.41666666666666669</v>
      </c>
      <c r="H44" s="70">
        <v>0.5</v>
      </c>
      <c r="I44" s="71">
        <v>44285</v>
      </c>
      <c r="J44" s="71">
        <v>44285</v>
      </c>
      <c r="K44" s="71"/>
      <c r="L44" s="71"/>
      <c r="M44" s="71"/>
      <c r="N44" s="71"/>
      <c r="O44" s="50" t="s">
        <v>275</v>
      </c>
      <c r="P44" s="50"/>
      <c r="Q44" s="50" t="s">
        <v>81</v>
      </c>
      <c r="R44" s="50" t="s">
        <v>357</v>
      </c>
      <c r="S44" s="50" t="s">
        <v>344</v>
      </c>
      <c r="T44" s="85" t="s">
        <v>193</v>
      </c>
      <c r="U44" s="95">
        <f t="shared" si="15"/>
        <v>0</v>
      </c>
      <c r="V44" s="96">
        <f t="shared" si="16"/>
        <v>1</v>
      </c>
      <c r="W44" s="97">
        <f t="shared" si="4"/>
        <v>8.3333333333333315E-2</v>
      </c>
      <c r="X44" s="97">
        <f t="shared" si="5"/>
        <v>8.3333333333333315E-2</v>
      </c>
      <c r="Y44" s="112">
        <f t="shared" si="6"/>
        <v>1</v>
      </c>
      <c r="Z44" s="97">
        <f t="shared" si="17"/>
        <v>0</v>
      </c>
      <c r="AA44" s="97">
        <f t="shared" si="7"/>
        <v>8.3333333333333315E-2</v>
      </c>
      <c r="AB44" s="81">
        <f t="shared" si="8"/>
        <v>3</v>
      </c>
      <c r="AC44" s="81">
        <f t="shared" si="9"/>
        <v>13</v>
      </c>
      <c r="AD44" s="81" t="str">
        <f t="shared" si="10"/>
        <v>3-13</v>
      </c>
      <c r="AE44" s="97">
        <f t="shared" si="11"/>
        <v>0</v>
      </c>
      <c r="AF44" s="95">
        <f t="shared" si="12"/>
        <v>0</v>
      </c>
      <c r="AG44" s="96">
        <f t="shared" si="3"/>
        <v>1</v>
      </c>
      <c r="AH44" s="81">
        <f t="shared" si="13"/>
        <v>52</v>
      </c>
    </row>
    <row r="45" spans="2:34" ht="32.25" customHeight="1" x14ac:dyDescent="0.25">
      <c r="B45" s="53" t="s">
        <v>253</v>
      </c>
      <c r="C45" s="85">
        <v>29</v>
      </c>
      <c r="D45" s="85">
        <f t="shared" si="14"/>
        <v>1</v>
      </c>
      <c r="E45" s="69" t="s">
        <v>257</v>
      </c>
      <c r="F45" s="69"/>
      <c r="G45" s="70">
        <v>0.31944444444444448</v>
      </c>
      <c r="H45" s="70">
        <v>0.3263888888888889</v>
      </c>
      <c r="I45" s="71">
        <v>44285</v>
      </c>
      <c r="J45" s="71">
        <v>44285</v>
      </c>
      <c r="K45" s="71"/>
      <c r="L45" s="71"/>
      <c r="M45" s="71"/>
      <c r="N45" s="71"/>
      <c r="O45" s="50" t="s">
        <v>76</v>
      </c>
      <c r="P45" s="50" t="s">
        <v>373</v>
      </c>
      <c r="Q45" s="73" t="s">
        <v>47</v>
      </c>
      <c r="R45" s="72" t="s">
        <v>346</v>
      </c>
      <c r="S45" s="50" t="s">
        <v>344</v>
      </c>
      <c r="T45" s="85" t="s">
        <v>191</v>
      </c>
      <c r="U45" s="95">
        <f t="shared" si="15"/>
        <v>0</v>
      </c>
      <c r="V45" s="96">
        <f t="shared" si="16"/>
        <v>1</v>
      </c>
      <c r="W45" s="97">
        <f t="shared" si="4"/>
        <v>6.9444444444444198E-3</v>
      </c>
      <c r="X45" s="97">
        <f t="shared" si="5"/>
        <v>6.9444444444444198E-3</v>
      </c>
      <c r="Y45" s="112">
        <f t="shared" si="6"/>
        <v>1</v>
      </c>
      <c r="Z45" s="97">
        <f t="shared" si="17"/>
        <v>0</v>
      </c>
      <c r="AA45" s="97">
        <f t="shared" si="7"/>
        <v>6.9444444444444198E-3</v>
      </c>
      <c r="AB45" s="81">
        <f t="shared" si="8"/>
        <v>3</v>
      </c>
      <c r="AC45" s="81">
        <f t="shared" si="9"/>
        <v>13</v>
      </c>
      <c r="AD45" s="81" t="str">
        <f t="shared" si="10"/>
        <v>3-13</v>
      </c>
      <c r="AE45" s="97">
        <f t="shared" si="11"/>
        <v>0</v>
      </c>
      <c r="AF45" s="95">
        <f t="shared" si="12"/>
        <v>0</v>
      </c>
      <c r="AG45" s="96">
        <f t="shared" si="3"/>
        <v>1</v>
      </c>
      <c r="AH45" s="81">
        <f t="shared" si="13"/>
        <v>52</v>
      </c>
    </row>
    <row r="46" spans="2:34" x14ac:dyDescent="0.25">
      <c r="B46" s="53" t="s">
        <v>133</v>
      </c>
      <c r="C46" s="85">
        <v>30</v>
      </c>
      <c r="D46" s="85">
        <f t="shared" si="14"/>
        <v>1</v>
      </c>
      <c r="E46" s="69" t="s">
        <v>306</v>
      </c>
      <c r="F46" s="69"/>
      <c r="G46" s="75">
        <v>0.34375</v>
      </c>
      <c r="H46" s="75">
        <v>0.375</v>
      </c>
      <c r="I46" s="76">
        <v>44286</v>
      </c>
      <c r="J46" s="76">
        <v>44286</v>
      </c>
      <c r="K46" s="76"/>
      <c r="L46" s="76"/>
      <c r="M46" s="76"/>
      <c r="N46" s="76"/>
      <c r="O46" s="74" t="s">
        <v>276</v>
      </c>
      <c r="P46" s="73" t="s">
        <v>135</v>
      </c>
      <c r="Q46" s="73" t="s">
        <v>81</v>
      </c>
      <c r="R46" s="73" t="s">
        <v>345</v>
      </c>
      <c r="S46" s="50" t="s">
        <v>343</v>
      </c>
      <c r="T46" s="85" t="s">
        <v>189</v>
      </c>
      <c r="U46" s="95">
        <f t="shared" si="15"/>
        <v>0</v>
      </c>
      <c r="V46" s="96">
        <f t="shared" si="16"/>
        <v>1</v>
      </c>
      <c r="W46" s="97">
        <f t="shared" si="4"/>
        <v>3.125E-2</v>
      </c>
      <c r="X46" s="97">
        <f t="shared" si="5"/>
        <v>3.125E-2</v>
      </c>
      <c r="Y46" s="112">
        <f t="shared" si="6"/>
        <v>1</v>
      </c>
      <c r="Z46" s="97">
        <f t="shared" si="17"/>
        <v>0</v>
      </c>
      <c r="AA46" s="97">
        <f t="shared" si="7"/>
        <v>3.125E-2</v>
      </c>
      <c r="AB46" s="81">
        <f t="shared" si="8"/>
        <v>3</v>
      </c>
      <c r="AC46" s="81">
        <f t="shared" si="9"/>
        <v>13</v>
      </c>
      <c r="AD46" s="81" t="str">
        <f t="shared" si="10"/>
        <v>3-13</v>
      </c>
      <c r="AE46" s="97">
        <f t="shared" si="11"/>
        <v>0</v>
      </c>
      <c r="AF46" s="95">
        <f t="shared" si="12"/>
        <v>0</v>
      </c>
      <c r="AG46" s="96">
        <f t="shared" si="3"/>
        <v>1</v>
      </c>
      <c r="AH46" s="81">
        <f t="shared" si="13"/>
        <v>52</v>
      </c>
    </row>
    <row r="47" spans="2:34" ht="29.25" x14ac:dyDescent="0.25">
      <c r="B47" s="53" t="s">
        <v>138</v>
      </c>
      <c r="C47" s="85">
        <v>31</v>
      </c>
      <c r="D47" s="85">
        <f t="shared" si="14"/>
        <v>0</v>
      </c>
      <c r="E47" s="69" t="s">
        <v>375</v>
      </c>
      <c r="F47" s="69"/>
      <c r="G47" s="75">
        <v>0.41666666666666669</v>
      </c>
      <c r="H47" s="75">
        <v>0.5</v>
      </c>
      <c r="I47" s="76">
        <v>44286</v>
      </c>
      <c r="J47" s="76">
        <v>44286</v>
      </c>
      <c r="K47" s="76"/>
      <c r="L47" s="76"/>
      <c r="M47" s="76"/>
      <c r="N47" s="76"/>
      <c r="O47" s="74" t="s">
        <v>104</v>
      </c>
      <c r="P47" s="73" t="s">
        <v>111</v>
      </c>
      <c r="Q47" s="73" t="s">
        <v>81</v>
      </c>
      <c r="R47" s="74" t="s">
        <v>346</v>
      </c>
      <c r="S47" s="50" t="s">
        <v>343</v>
      </c>
      <c r="T47" s="85" t="s">
        <v>190</v>
      </c>
      <c r="U47" s="95"/>
      <c r="V47" s="96">
        <f t="shared" si="16"/>
        <v>1</v>
      </c>
      <c r="W47" s="97">
        <f t="shared" si="4"/>
        <v>8.3333333333333315E-2</v>
      </c>
      <c r="X47" s="97">
        <f t="shared" si="5"/>
        <v>8.3333333333333315E-2</v>
      </c>
      <c r="Y47" s="112">
        <f t="shared" si="6"/>
        <v>1</v>
      </c>
      <c r="Z47" s="97">
        <f t="shared" si="17"/>
        <v>0</v>
      </c>
      <c r="AA47" s="97">
        <f t="shared" si="7"/>
        <v>8.3333333333333315E-2</v>
      </c>
      <c r="AB47" s="81">
        <f t="shared" si="8"/>
        <v>3</v>
      </c>
      <c r="AC47" s="81">
        <f t="shared" si="9"/>
        <v>13</v>
      </c>
      <c r="AD47" s="81" t="str">
        <f t="shared" si="10"/>
        <v>3-13</v>
      </c>
      <c r="AE47" s="97">
        <f t="shared" si="11"/>
        <v>0</v>
      </c>
      <c r="AF47" s="95">
        <f t="shared" si="12"/>
        <v>0</v>
      </c>
      <c r="AG47" s="96">
        <f t="shared" si="3"/>
        <v>1</v>
      </c>
      <c r="AH47" s="81">
        <f t="shared" si="13"/>
        <v>52</v>
      </c>
    </row>
    <row r="48" spans="2:34" ht="29.25" x14ac:dyDescent="0.25">
      <c r="B48" s="53" t="s">
        <v>138</v>
      </c>
      <c r="C48" s="85">
        <v>31</v>
      </c>
      <c r="D48" s="85">
        <f t="shared" si="14"/>
        <v>1</v>
      </c>
      <c r="E48" s="69" t="s">
        <v>374</v>
      </c>
      <c r="F48" s="69"/>
      <c r="G48" s="75">
        <v>0.66666666666666663</v>
      </c>
      <c r="H48" s="75">
        <v>0.67708333333333337</v>
      </c>
      <c r="I48" s="76">
        <v>44286</v>
      </c>
      <c r="J48" s="76">
        <v>44286</v>
      </c>
      <c r="K48" s="76"/>
      <c r="L48" s="76"/>
      <c r="M48" s="76"/>
      <c r="N48" s="76"/>
      <c r="O48" s="74" t="s">
        <v>179</v>
      </c>
      <c r="P48" s="73" t="s">
        <v>111</v>
      </c>
      <c r="Q48" s="73" t="s">
        <v>81</v>
      </c>
      <c r="R48" s="73" t="s">
        <v>345</v>
      </c>
      <c r="S48" s="50" t="s">
        <v>343</v>
      </c>
      <c r="T48" s="85" t="s">
        <v>190</v>
      </c>
      <c r="U48" s="95">
        <f t="shared" si="15"/>
        <v>0</v>
      </c>
      <c r="V48" s="96">
        <f t="shared" si="16"/>
        <v>1</v>
      </c>
      <c r="W48" s="97">
        <f t="shared" si="4"/>
        <v>1.0416666666666741E-2</v>
      </c>
      <c r="X48" s="97">
        <f t="shared" si="5"/>
        <v>1.0416666666666741E-2</v>
      </c>
      <c r="Y48" s="112">
        <f t="shared" si="6"/>
        <v>0</v>
      </c>
      <c r="Z48" s="97">
        <f t="shared" si="17"/>
        <v>0.19791666666666663</v>
      </c>
      <c r="AA48" s="97">
        <f t="shared" si="7"/>
        <v>0.20833333333333337</v>
      </c>
      <c r="AB48" s="81">
        <f t="shared" si="8"/>
        <v>3</v>
      </c>
      <c r="AC48" s="81">
        <f t="shared" si="9"/>
        <v>13</v>
      </c>
      <c r="AD48" s="81" t="str">
        <f t="shared" si="10"/>
        <v>3-13</v>
      </c>
      <c r="AE48" s="97">
        <f t="shared" si="11"/>
        <v>0</v>
      </c>
      <c r="AF48" s="95">
        <f t="shared" si="12"/>
        <v>0</v>
      </c>
      <c r="AG48" s="96">
        <f t="shared" si="3"/>
        <v>1</v>
      </c>
      <c r="AH48" s="81">
        <f t="shared" si="13"/>
        <v>52</v>
      </c>
    </row>
    <row r="49" spans="2:34" ht="76.5" x14ac:dyDescent="0.25">
      <c r="B49" s="53" t="s">
        <v>101</v>
      </c>
      <c r="C49" s="85">
        <v>32</v>
      </c>
      <c r="D49" s="85">
        <f t="shared" si="14"/>
        <v>1</v>
      </c>
      <c r="E49" s="69" t="s">
        <v>322</v>
      </c>
      <c r="F49" s="69"/>
      <c r="G49" s="75">
        <v>0.29166666666666669</v>
      </c>
      <c r="H49" s="75">
        <v>0.75</v>
      </c>
      <c r="I49" s="76">
        <v>44286</v>
      </c>
      <c r="J49" s="76">
        <v>44286</v>
      </c>
      <c r="K49" s="76"/>
      <c r="L49" s="76"/>
      <c r="M49" s="76"/>
      <c r="N49" s="76"/>
      <c r="O49" s="74" t="s">
        <v>323</v>
      </c>
      <c r="P49" s="73"/>
      <c r="Q49" s="73" t="s">
        <v>81</v>
      </c>
      <c r="R49" s="73"/>
      <c r="S49" s="50"/>
      <c r="T49" s="85" t="s">
        <v>189</v>
      </c>
      <c r="U49" s="95">
        <f t="shared" si="15"/>
        <v>0</v>
      </c>
      <c r="V49" s="96">
        <f t="shared" si="16"/>
        <v>1</v>
      </c>
      <c r="W49" s="97">
        <f t="shared" si="4"/>
        <v>0.3753333333333333</v>
      </c>
      <c r="X49" s="97">
        <f t="shared" si="5"/>
        <v>0.41666333333333333</v>
      </c>
      <c r="Y49" s="112">
        <f t="shared" si="6"/>
        <v>0</v>
      </c>
      <c r="Z49" s="97">
        <f t="shared" si="17"/>
        <v>0.125</v>
      </c>
      <c r="AA49" s="97">
        <f t="shared" si="7"/>
        <v>0.54166333333333339</v>
      </c>
      <c r="AB49" s="81">
        <f t="shared" si="8"/>
        <v>3</v>
      </c>
      <c r="AC49" s="81">
        <f t="shared" si="9"/>
        <v>13</v>
      </c>
      <c r="AD49" s="81" t="str">
        <f t="shared" si="10"/>
        <v>3-13</v>
      </c>
      <c r="AE49" s="97">
        <f t="shared" si="11"/>
        <v>0</v>
      </c>
      <c r="AF49" s="95">
        <f t="shared" si="12"/>
        <v>0</v>
      </c>
      <c r="AG49" s="96">
        <f t="shared" si="3"/>
        <v>0</v>
      </c>
      <c r="AH49" s="81">
        <f t="shared" si="13"/>
        <v>52</v>
      </c>
    </row>
    <row r="50" spans="2:34" ht="35.25" customHeight="1" x14ac:dyDescent="0.25">
      <c r="B50" s="53" t="s">
        <v>222</v>
      </c>
      <c r="C50" s="85">
        <v>33</v>
      </c>
      <c r="D50" s="85">
        <f t="shared" si="14"/>
        <v>1</v>
      </c>
      <c r="E50" s="69" t="s">
        <v>324</v>
      </c>
      <c r="F50" s="69"/>
      <c r="G50" s="75">
        <v>0.375</v>
      </c>
      <c r="H50" s="75">
        <v>0.41666666666666669</v>
      </c>
      <c r="I50" s="76">
        <v>44286</v>
      </c>
      <c r="J50" s="76">
        <v>44286</v>
      </c>
      <c r="K50" s="76"/>
      <c r="L50" s="76"/>
      <c r="M50" s="76"/>
      <c r="N50" s="76"/>
      <c r="O50" s="74" t="s">
        <v>276</v>
      </c>
      <c r="P50" s="73" t="s">
        <v>281</v>
      </c>
      <c r="Q50" s="73" t="s">
        <v>47</v>
      </c>
      <c r="R50" s="74" t="s">
        <v>346</v>
      </c>
      <c r="S50" s="50" t="s">
        <v>343</v>
      </c>
      <c r="T50" s="85" t="s">
        <v>189</v>
      </c>
      <c r="U50" s="95">
        <f t="shared" si="15"/>
        <v>0</v>
      </c>
      <c r="V50" s="96">
        <f t="shared" si="16"/>
        <v>1</v>
      </c>
      <c r="W50" s="97">
        <f t="shared" si="4"/>
        <v>4.1666666666666685E-2</v>
      </c>
      <c r="X50" s="97">
        <f t="shared" si="5"/>
        <v>4.1666666666666685E-2</v>
      </c>
      <c r="Y50" s="112">
        <f t="shared" si="6"/>
        <v>1</v>
      </c>
      <c r="Z50" s="97">
        <f t="shared" si="17"/>
        <v>0</v>
      </c>
      <c r="AA50" s="97">
        <f t="shared" si="7"/>
        <v>4.1666666666666685E-2</v>
      </c>
      <c r="AB50" s="81">
        <f t="shared" si="8"/>
        <v>3</v>
      </c>
      <c r="AC50" s="81">
        <f t="shared" si="9"/>
        <v>13</v>
      </c>
      <c r="AD50" s="81" t="str">
        <f t="shared" si="10"/>
        <v>3-13</v>
      </c>
      <c r="AE50" s="97">
        <f t="shared" si="11"/>
        <v>0</v>
      </c>
      <c r="AF50" s="95">
        <f t="shared" si="12"/>
        <v>0</v>
      </c>
      <c r="AG50" s="96">
        <f t="shared" si="3"/>
        <v>1</v>
      </c>
      <c r="AH50" s="81">
        <f t="shared" si="13"/>
        <v>52</v>
      </c>
    </row>
    <row r="51" spans="2:34" ht="35.25" customHeight="1" x14ac:dyDescent="0.25">
      <c r="B51" s="53" t="s">
        <v>209</v>
      </c>
      <c r="C51" s="85">
        <v>34</v>
      </c>
      <c r="D51" s="85">
        <f t="shared" si="14"/>
        <v>0</v>
      </c>
      <c r="E51" s="69" t="s">
        <v>382</v>
      </c>
      <c r="F51" s="69"/>
      <c r="G51" s="75">
        <v>0.375</v>
      </c>
      <c r="H51" s="75">
        <v>0.45833333333333331</v>
      </c>
      <c r="I51" s="76">
        <v>44286</v>
      </c>
      <c r="J51" s="76">
        <v>44286</v>
      </c>
      <c r="K51" s="76"/>
      <c r="L51" s="76"/>
      <c r="M51" s="76"/>
      <c r="N51" s="76"/>
      <c r="O51" s="74" t="s">
        <v>76</v>
      </c>
      <c r="P51" s="73" t="s">
        <v>281</v>
      </c>
      <c r="Q51" s="73" t="s">
        <v>47</v>
      </c>
      <c r="R51" s="74" t="s">
        <v>346</v>
      </c>
      <c r="S51" s="50" t="s">
        <v>343</v>
      </c>
      <c r="T51" s="85" t="s">
        <v>189</v>
      </c>
      <c r="U51" s="95">
        <f t="shared" si="15"/>
        <v>0</v>
      </c>
      <c r="V51" s="96">
        <f t="shared" si="16"/>
        <v>1</v>
      </c>
      <c r="W51" s="97">
        <f t="shared" si="4"/>
        <v>8.3333333333333315E-2</v>
      </c>
      <c r="X51" s="97">
        <f t="shared" si="5"/>
        <v>8.3333333333333315E-2</v>
      </c>
      <c r="Y51" s="112">
        <f t="shared" si="6"/>
        <v>1</v>
      </c>
      <c r="Z51" s="97">
        <f t="shared" si="17"/>
        <v>0</v>
      </c>
      <c r="AA51" s="97">
        <f t="shared" si="7"/>
        <v>8.3333333333333315E-2</v>
      </c>
      <c r="AB51" s="81">
        <f t="shared" si="8"/>
        <v>3</v>
      </c>
      <c r="AC51" s="81">
        <f t="shared" si="9"/>
        <v>13</v>
      </c>
      <c r="AD51" s="81" t="str">
        <f t="shared" si="10"/>
        <v>3-13</v>
      </c>
      <c r="AE51" s="97">
        <f t="shared" si="11"/>
        <v>0</v>
      </c>
      <c r="AF51" s="95">
        <f t="shared" si="12"/>
        <v>0</v>
      </c>
      <c r="AG51" s="96">
        <f t="shared" si="3"/>
        <v>1</v>
      </c>
      <c r="AH51" s="81">
        <f t="shared" si="13"/>
        <v>52</v>
      </c>
    </row>
    <row r="52" spans="2:34" ht="35.25" customHeight="1" x14ac:dyDescent="0.25">
      <c r="B52" s="53" t="s">
        <v>209</v>
      </c>
      <c r="C52" s="85">
        <v>34</v>
      </c>
      <c r="D52" s="85">
        <f t="shared" si="14"/>
        <v>1</v>
      </c>
      <c r="E52" s="69" t="s">
        <v>383</v>
      </c>
      <c r="F52" s="69"/>
      <c r="G52" s="75">
        <v>0.58333333333333337</v>
      </c>
      <c r="H52" s="75">
        <v>0.60416666666666663</v>
      </c>
      <c r="I52" s="76">
        <v>44286</v>
      </c>
      <c r="J52" s="76">
        <v>44286</v>
      </c>
      <c r="K52" s="76"/>
      <c r="L52" s="76"/>
      <c r="M52" s="76"/>
      <c r="N52" s="76"/>
      <c r="O52" s="74" t="s">
        <v>88</v>
      </c>
      <c r="P52" s="73" t="s">
        <v>281</v>
      </c>
      <c r="Q52" s="73" t="s">
        <v>81</v>
      </c>
      <c r="R52" s="74" t="s">
        <v>358</v>
      </c>
      <c r="S52" s="50" t="s">
        <v>343</v>
      </c>
      <c r="T52" s="85" t="s">
        <v>189</v>
      </c>
      <c r="U52" s="95">
        <f t="shared" si="15"/>
        <v>0</v>
      </c>
      <c r="V52" s="96">
        <f t="shared" si="16"/>
        <v>1</v>
      </c>
      <c r="W52" s="97">
        <f t="shared" si="4"/>
        <v>2.0833333333333259E-2</v>
      </c>
      <c r="X52" s="97">
        <f t="shared" si="5"/>
        <v>2.0833333333333259E-2</v>
      </c>
      <c r="Y52" s="112">
        <f t="shared" si="6"/>
        <v>1</v>
      </c>
      <c r="Z52" s="97">
        <f t="shared" si="17"/>
        <v>0</v>
      </c>
      <c r="AA52" s="97">
        <f t="shared" si="7"/>
        <v>2.0833333333333259E-2</v>
      </c>
      <c r="AB52" s="81">
        <f t="shared" si="8"/>
        <v>3</v>
      </c>
      <c r="AC52" s="81">
        <f t="shared" si="9"/>
        <v>13</v>
      </c>
      <c r="AD52" s="81" t="str">
        <f t="shared" si="10"/>
        <v>3-13</v>
      </c>
      <c r="AE52" s="97">
        <f t="shared" si="11"/>
        <v>0</v>
      </c>
      <c r="AF52" s="95">
        <f t="shared" si="12"/>
        <v>0</v>
      </c>
      <c r="AG52" s="96">
        <f t="shared" si="3"/>
        <v>1</v>
      </c>
      <c r="AH52" s="81">
        <f t="shared" si="13"/>
        <v>52</v>
      </c>
    </row>
    <row r="53" spans="2:34" x14ac:dyDescent="0.25">
      <c r="B53" s="50" t="s">
        <v>254</v>
      </c>
      <c r="C53" s="85">
        <v>35</v>
      </c>
      <c r="D53" s="85">
        <f t="shared" si="14"/>
        <v>1</v>
      </c>
      <c r="E53" s="69" t="s">
        <v>340</v>
      </c>
      <c r="F53" s="69"/>
      <c r="G53" s="70">
        <v>0.41666666666666669</v>
      </c>
      <c r="H53" s="70">
        <v>0.5</v>
      </c>
      <c r="I53" s="71">
        <v>44286</v>
      </c>
      <c r="J53" s="71">
        <v>44286</v>
      </c>
      <c r="K53" s="71"/>
      <c r="L53" s="71"/>
      <c r="M53" s="71"/>
      <c r="N53" s="71"/>
      <c r="O53" s="50" t="s">
        <v>88</v>
      </c>
      <c r="P53" s="50"/>
      <c r="Q53" s="50" t="s">
        <v>81</v>
      </c>
      <c r="R53" s="50" t="s">
        <v>356</v>
      </c>
      <c r="S53" s="50" t="s">
        <v>344</v>
      </c>
      <c r="T53" s="85" t="s">
        <v>189</v>
      </c>
      <c r="U53" s="95">
        <f t="shared" si="15"/>
        <v>0</v>
      </c>
      <c r="V53" s="96">
        <f t="shared" si="16"/>
        <v>1</v>
      </c>
      <c r="W53" s="97">
        <f t="shared" si="4"/>
        <v>8.3333333333333315E-2</v>
      </c>
      <c r="X53" s="97">
        <f t="shared" si="5"/>
        <v>8.3333333333333315E-2</v>
      </c>
      <c r="Y53" s="112">
        <f t="shared" si="6"/>
        <v>1</v>
      </c>
      <c r="Z53" s="97">
        <f t="shared" si="17"/>
        <v>0</v>
      </c>
      <c r="AA53" s="97">
        <f t="shared" si="7"/>
        <v>8.3333333333333315E-2</v>
      </c>
      <c r="AB53" s="81">
        <f t="shared" si="8"/>
        <v>3</v>
      </c>
      <c r="AC53" s="81">
        <f t="shared" si="9"/>
        <v>13</v>
      </c>
      <c r="AD53" s="81" t="str">
        <f t="shared" si="10"/>
        <v>3-13</v>
      </c>
      <c r="AE53" s="97">
        <f t="shared" si="11"/>
        <v>0</v>
      </c>
      <c r="AF53" s="95">
        <f t="shared" si="12"/>
        <v>0</v>
      </c>
      <c r="AG53" s="96">
        <f t="shared" si="3"/>
        <v>1</v>
      </c>
      <c r="AH53" s="81">
        <f t="shared" si="13"/>
        <v>52</v>
      </c>
    </row>
    <row r="54" spans="2:34" x14ac:dyDescent="0.25">
      <c r="B54" s="69" t="s">
        <v>97</v>
      </c>
      <c r="C54" s="85">
        <v>36</v>
      </c>
      <c r="D54" s="85">
        <f t="shared" si="14"/>
        <v>0</v>
      </c>
      <c r="E54" s="69" t="s">
        <v>377</v>
      </c>
      <c r="F54" s="69"/>
      <c r="G54" s="70">
        <v>0.41666666666666669</v>
      </c>
      <c r="H54" s="70">
        <v>0.43055555555555558</v>
      </c>
      <c r="I54" s="71">
        <v>44286</v>
      </c>
      <c r="J54" s="71">
        <v>44286</v>
      </c>
      <c r="K54" s="71"/>
      <c r="L54" s="71"/>
      <c r="M54" s="71"/>
      <c r="N54" s="71"/>
      <c r="O54" s="50" t="s">
        <v>379</v>
      </c>
      <c r="P54" s="50" t="s">
        <v>98</v>
      </c>
      <c r="Q54" s="73" t="s">
        <v>47</v>
      </c>
      <c r="R54" s="50" t="s">
        <v>345</v>
      </c>
      <c r="S54" s="50" t="s">
        <v>344</v>
      </c>
      <c r="T54" s="85" t="s">
        <v>189</v>
      </c>
      <c r="U54" s="95">
        <f t="shared" si="15"/>
        <v>0</v>
      </c>
      <c r="V54" s="96">
        <f t="shared" si="16"/>
        <v>1</v>
      </c>
      <c r="W54" s="97">
        <f t="shared" si="4"/>
        <v>1.3888888888888895E-2</v>
      </c>
      <c r="X54" s="97">
        <f t="shared" si="5"/>
        <v>1.3888888888888895E-2</v>
      </c>
      <c r="Y54" s="112">
        <f t="shared" si="6"/>
        <v>1</v>
      </c>
      <c r="Z54" s="97">
        <f t="shared" si="17"/>
        <v>0</v>
      </c>
      <c r="AA54" s="97">
        <f t="shared" si="7"/>
        <v>1.3888888888888895E-2</v>
      </c>
      <c r="AB54" s="81">
        <f t="shared" si="8"/>
        <v>3</v>
      </c>
      <c r="AC54" s="81">
        <f t="shared" si="9"/>
        <v>13</v>
      </c>
      <c r="AD54" s="81" t="str">
        <f t="shared" si="10"/>
        <v>3-13</v>
      </c>
      <c r="AE54" s="97">
        <f t="shared" si="11"/>
        <v>0</v>
      </c>
      <c r="AF54" s="95">
        <f t="shared" si="12"/>
        <v>0</v>
      </c>
      <c r="AG54" s="96">
        <f t="shared" si="3"/>
        <v>1</v>
      </c>
      <c r="AH54" s="81">
        <f t="shared" si="13"/>
        <v>52</v>
      </c>
    </row>
    <row r="55" spans="2:34" ht="24" customHeight="1" x14ac:dyDescent="0.25">
      <c r="B55" s="69" t="s">
        <v>97</v>
      </c>
      <c r="C55" s="85">
        <v>36</v>
      </c>
      <c r="D55" s="85">
        <f t="shared" si="14"/>
        <v>1</v>
      </c>
      <c r="E55" s="69" t="s">
        <v>376</v>
      </c>
      <c r="F55" s="69"/>
      <c r="G55" s="70">
        <v>0.45833333333333331</v>
      </c>
      <c r="H55" s="70">
        <v>0.5</v>
      </c>
      <c r="I55" s="71">
        <v>44286</v>
      </c>
      <c r="J55" s="71">
        <v>44286</v>
      </c>
      <c r="K55" s="71"/>
      <c r="L55" s="71"/>
      <c r="M55" s="71"/>
      <c r="N55" s="71"/>
      <c r="O55" s="72" t="s">
        <v>378</v>
      </c>
      <c r="P55" s="50" t="s">
        <v>98</v>
      </c>
      <c r="Q55" s="50" t="s">
        <v>81</v>
      </c>
      <c r="R55" s="50" t="s">
        <v>359</v>
      </c>
      <c r="S55" s="50" t="s">
        <v>344</v>
      </c>
      <c r="T55" s="85" t="s">
        <v>189</v>
      </c>
      <c r="U55" s="95">
        <f t="shared" si="15"/>
        <v>0</v>
      </c>
      <c r="V55" s="96">
        <f t="shared" si="16"/>
        <v>1</v>
      </c>
      <c r="W55" s="97">
        <f t="shared" si="4"/>
        <v>4.1666666666666685E-2</v>
      </c>
      <c r="X55" s="97">
        <f t="shared" si="5"/>
        <v>4.1666666666666685E-2</v>
      </c>
      <c r="Y55" s="112">
        <f t="shared" si="6"/>
        <v>1</v>
      </c>
      <c r="Z55" s="97">
        <f t="shared" si="17"/>
        <v>0</v>
      </c>
      <c r="AA55" s="97">
        <f t="shared" si="7"/>
        <v>4.1666666666666685E-2</v>
      </c>
      <c r="AB55" s="81">
        <f t="shared" si="8"/>
        <v>3</v>
      </c>
      <c r="AC55" s="81">
        <f t="shared" si="9"/>
        <v>13</v>
      </c>
      <c r="AD55" s="81" t="str">
        <f t="shared" si="10"/>
        <v>3-13</v>
      </c>
      <c r="AE55" s="97">
        <f t="shared" si="11"/>
        <v>0</v>
      </c>
      <c r="AF55" s="95">
        <f t="shared" si="12"/>
        <v>0</v>
      </c>
      <c r="AG55" s="96">
        <f t="shared" si="3"/>
        <v>1</v>
      </c>
      <c r="AH55" s="81">
        <f t="shared" si="13"/>
        <v>52</v>
      </c>
    </row>
    <row r="56" spans="2:34" ht="43.5" customHeight="1" x14ac:dyDescent="0.25">
      <c r="B56" s="69" t="s">
        <v>172</v>
      </c>
      <c r="C56" s="85">
        <v>37</v>
      </c>
      <c r="D56" s="85">
        <f t="shared" si="14"/>
        <v>0</v>
      </c>
      <c r="E56" s="69" t="s">
        <v>380</v>
      </c>
      <c r="F56" s="69"/>
      <c r="G56" s="70">
        <v>0.41666666666666669</v>
      </c>
      <c r="H56" s="70">
        <v>0.45833333333333331</v>
      </c>
      <c r="I56" s="71">
        <v>44286</v>
      </c>
      <c r="J56" s="71">
        <v>44286</v>
      </c>
      <c r="K56" s="71"/>
      <c r="L56" s="71"/>
      <c r="M56" s="71"/>
      <c r="N56" s="71"/>
      <c r="O56" s="50" t="s">
        <v>276</v>
      </c>
      <c r="P56" s="50" t="s">
        <v>271</v>
      </c>
      <c r="Q56" s="50" t="s">
        <v>81</v>
      </c>
      <c r="R56" s="72" t="s">
        <v>346</v>
      </c>
      <c r="S56" s="50" t="s">
        <v>344</v>
      </c>
      <c r="T56" s="85" t="s">
        <v>189</v>
      </c>
      <c r="U56" s="95">
        <f t="shared" si="15"/>
        <v>0</v>
      </c>
      <c r="V56" s="96">
        <f t="shared" si="16"/>
        <v>1</v>
      </c>
      <c r="W56" s="97">
        <f t="shared" si="4"/>
        <v>4.166666666666663E-2</v>
      </c>
      <c r="X56" s="97">
        <f t="shared" si="5"/>
        <v>4.166666666666663E-2</v>
      </c>
      <c r="Y56" s="112">
        <f t="shared" si="6"/>
        <v>1</v>
      </c>
      <c r="Z56" s="97">
        <f t="shared" si="17"/>
        <v>0</v>
      </c>
      <c r="AA56" s="97">
        <f t="shared" si="7"/>
        <v>4.166666666666663E-2</v>
      </c>
      <c r="AB56" s="81">
        <f t="shared" si="8"/>
        <v>3</v>
      </c>
      <c r="AC56" s="81">
        <f t="shared" si="9"/>
        <v>13</v>
      </c>
      <c r="AD56" s="81" t="str">
        <f t="shared" si="10"/>
        <v>3-13</v>
      </c>
      <c r="AE56" s="97">
        <f t="shared" si="11"/>
        <v>0</v>
      </c>
      <c r="AF56" s="95">
        <f t="shared" si="12"/>
        <v>0</v>
      </c>
      <c r="AG56" s="96">
        <f t="shared" si="3"/>
        <v>1</v>
      </c>
      <c r="AH56" s="81">
        <f t="shared" si="13"/>
        <v>52</v>
      </c>
    </row>
    <row r="57" spans="2:34" ht="25.5" x14ac:dyDescent="0.25">
      <c r="B57" s="69" t="s">
        <v>172</v>
      </c>
      <c r="C57" s="85">
        <v>37</v>
      </c>
      <c r="D57" s="85">
        <f t="shared" si="14"/>
        <v>1</v>
      </c>
      <c r="E57" s="69" t="s">
        <v>381</v>
      </c>
      <c r="F57" s="69"/>
      <c r="G57" s="70">
        <v>0.45833333333333331</v>
      </c>
      <c r="H57" s="70">
        <v>0.54166666666666663</v>
      </c>
      <c r="I57" s="71">
        <v>44286</v>
      </c>
      <c r="J57" s="71">
        <v>44286</v>
      </c>
      <c r="K57" s="71"/>
      <c r="L57" s="71"/>
      <c r="M57" s="71"/>
      <c r="N57" s="71"/>
      <c r="O57" s="50" t="s">
        <v>69</v>
      </c>
      <c r="P57" s="50" t="s">
        <v>271</v>
      </c>
      <c r="Q57" s="50" t="s">
        <v>81</v>
      </c>
      <c r="R57" s="50" t="s">
        <v>358</v>
      </c>
      <c r="S57" s="50" t="s">
        <v>344</v>
      </c>
      <c r="T57" s="85" t="s">
        <v>189</v>
      </c>
      <c r="U57" s="95">
        <f t="shared" si="15"/>
        <v>0</v>
      </c>
      <c r="V57" s="85">
        <f t="shared" si="16"/>
        <v>1</v>
      </c>
      <c r="W57" s="97">
        <f t="shared" si="4"/>
        <v>8.3333333333333315E-2</v>
      </c>
      <c r="X57" s="97">
        <f t="shared" si="5"/>
        <v>8.3333333333333315E-2</v>
      </c>
      <c r="Y57" s="112">
        <f t="shared" si="6"/>
        <v>1</v>
      </c>
      <c r="Z57" s="97">
        <f t="shared" si="17"/>
        <v>0</v>
      </c>
      <c r="AA57" s="97">
        <f t="shared" si="7"/>
        <v>8.3333333333333315E-2</v>
      </c>
      <c r="AB57" s="81">
        <f t="shared" si="8"/>
        <v>3</v>
      </c>
      <c r="AC57" s="81">
        <f t="shared" si="9"/>
        <v>13</v>
      </c>
      <c r="AD57" s="81" t="str">
        <f t="shared" si="10"/>
        <v>3-13</v>
      </c>
      <c r="AE57" s="97">
        <f t="shared" si="11"/>
        <v>0</v>
      </c>
      <c r="AF57" s="95">
        <f t="shared" si="12"/>
        <v>0</v>
      </c>
      <c r="AG57" s="96">
        <f t="shared" si="3"/>
        <v>1</v>
      </c>
      <c r="AH57" s="81">
        <f t="shared" si="13"/>
        <v>52</v>
      </c>
    </row>
    <row r="58" spans="2:34" x14ac:dyDescent="0.25">
      <c r="B58" s="69" t="s">
        <v>222</v>
      </c>
      <c r="C58" s="85"/>
      <c r="D58" s="85">
        <f t="shared" si="14"/>
        <v>0</v>
      </c>
      <c r="E58" s="69" t="s">
        <v>387</v>
      </c>
      <c r="F58" s="69"/>
      <c r="G58" s="70">
        <v>0.29166666666666669</v>
      </c>
      <c r="H58" s="70">
        <v>0.375</v>
      </c>
      <c r="I58" s="71">
        <v>44289</v>
      </c>
      <c r="J58" s="71">
        <v>44289</v>
      </c>
      <c r="K58" s="104"/>
      <c r="L58" s="104"/>
      <c r="M58" s="104"/>
      <c r="N58" s="104"/>
      <c r="O58" s="98" t="s">
        <v>276</v>
      </c>
      <c r="P58" s="50" t="s">
        <v>281</v>
      </c>
      <c r="Q58" s="50" t="s">
        <v>81</v>
      </c>
      <c r="R58" s="50" t="s">
        <v>388</v>
      </c>
      <c r="S58" s="50" t="s">
        <v>343</v>
      </c>
      <c r="T58" s="50" t="s">
        <v>189</v>
      </c>
      <c r="U58" s="66">
        <f t="shared" si="15"/>
        <v>0</v>
      </c>
      <c r="V58" s="60">
        <f t="shared" si="16"/>
        <v>1</v>
      </c>
      <c r="W58" s="97">
        <f t="shared" si="4"/>
        <v>8.3333333333333315E-2</v>
      </c>
      <c r="X58" s="97">
        <f t="shared" si="5"/>
        <v>8.3333333333333315E-2</v>
      </c>
      <c r="Y58" s="112">
        <f t="shared" si="6"/>
        <v>1</v>
      </c>
      <c r="Z58" s="97">
        <f t="shared" si="17"/>
        <v>0</v>
      </c>
      <c r="AA58" s="97">
        <f t="shared" si="7"/>
        <v>8.3333333333333315E-2</v>
      </c>
      <c r="AB58" s="81">
        <f t="shared" ref="AB58:AB99" si="18">MONTH(J58)</f>
        <v>4</v>
      </c>
      <c r="AC58" s="81">
        <f t="shared" si="9"/>
        <v>13</v>
      </c>
      <c r="AD58" s="81" t="str">
        <f t="shared" ref="AD58:AD99" si="19">AB58&amp;"-"&amp;AC58</f>
        <v>4-13</v>
      </c>
      <c r="AE58" s="97">
        <f t="shared" si="11"/>
        <v>0</v>
      </c>
      <c r="AF58" s="95">
        <f t="shared" si="12"/>
        <v>0</v>
      </c>
      <c r="AG58" s="96">
        <f t="shared" si="3"/>
        <v>1</v>
      </c>
      <c r="AH58" s="81">
        <f t="shared" si="13"/>
        <v>52</v>
      </c>
    </row>
    <row r="59" spans="2:34" x14ac:dyDescent="0.25">
      <c r="B59" s="69" t="s">
        <v>177</v>
      </c>
      <c r="C59" s="85"/>
      <c r="D59" s="85">
        <f t="shared" si="14"/>
        <v>0</v>
      </c>
      <c r="E59" s="69" t="s">
        <v>389</v>
      </c>
      <c r="F59" s="69"/>
      <c r="G59" s="70">
        <v>0.33333333333333331</v>
      </c>
      <c r="H59" s="70">
        <v>0.35416666666666669</v>
      </c>
      <c r="I59" s="71">
        <v>44289</v>
      </c>
      <c r="J59" s="71">
        <v>44289</v>
      </c>
      <c r="K59" s="104"/>
      <c r="L59" s="104"/>
      <c r="M59" s="104"/>
      <c r="N59" s="104"/>
      <c r="O59" s="98" t="s">
        <v>276</v>
      </c>
      <c r="P59" s="50" t="s">
        <v>178</v>
      </c>
      <c r="Q59" s="50" t="s">
        <v>81</v>
      </c>
      <c r="R59" s="50" t="s">
        <v>345</v>
      </c>
      <c r="S59" s="50" t="s">
        <v>344</v>
      </c>
      <c r="T59" s="50" t="s">
        <v>190</v>
      </c>
      <c r="U59" s="66">
        <f t="shared" si="15"/>
        <v>0</v>
      </c>
      <c r="V59" s="60">
        <f t="shared" si="16"/>
        <v>1</v>
      </c>
      <c r="W59" s="97">
        <f t="shared" si="4"/>
        <v>2.083333333333337E-2</v>
      </c>
      <c r="X59" s="97">
        <f t="shared" si="5"/>
        <v>2.083333333333337E-2</v>
      </c>
      <c r="Y59" s="112">
        <f t="shared" si="6"/>
        <v>1</v>
      </c>
      <c r="Z59" s="97">
        <f t="shared" si="17"/>
        <v>0</v>
      </c>
      <c r="AA59" s="97">
        <f t="shared" si="7"/>
        <v>2.083333333333337E-2</v>
      </c>
      <c r="AB59" s="81">
        <f t="shared" si="18"/>
        <v>4</v>
      </c>
      <c r="AC59" s="81">
        <f t="shared" si="9"/>
        <v>13</v>
      </c>
      <c r="AD59" s="81" t="str">
        <f t="shared" si="19"/>
        <v>4-13</v>
      </c>
      <c r="AE59" s="97">
        <f t="shared" si="11"/>
        <v>0</v>
      </c>
      <c r="AF59" s="95">
        <f t="shared" si="12"/>
        <v>0</v>
      </c>
      <c r="AG59" s="96">
        <f t="shared" si="3"/>
        <v>1</v>
      </c>
      <c r="AH59" s="81">
        <f t="shared" si="13"/>
        <v>52</v>
      </c>
    </row>
    <row r="60" spans="2:34" ht="30" x14ac:dyDescent="0.25">
      <c r="B60" s="69" t="s">
        <v>90</v>
      </c>
      <c r="C60" s="85"/>
      <c r="D60" s="85">
        <f t="shared" si="14"/>
        <v>0</v>
      </c>
      <c r="E60" s="69" t="s">
        <v>202</v>
      </c>
      <c r="F60" s="69"/>
      <c r="G60" s="70">
        <v>0.33333333333333331</v>
      </c>
      <c r="H60" s="70">
        <v>0.34375</v>
      </c>
      <c r="I60" s="71">
        <v>44289</v>
      </c>
      <c r="J60" s="71">
        <v>44289</v>
      </c>
      <c r="K60" s="104"/>
      <c r="L60" s="104"/>
      <c r="M60" s="104"/>
      <c r="N60" s="104"/>
      <c r="O60" s="98" t="s">
        <v>104</v>
      </c>
      <c r="P60" s="50" t="s">
        <v>91</v>
      </c>
      <c r="Q60" s="73" t="s">
        <v>47</v>
      </c>
      <c r="R60" s="72" t="s">
        <v>346</v>
      </c>
      <c r="S60" s="50" t="s">
        <v>344</v>
      </c>
      <c r="T60" s="50" t="s">
        <v>189</v>
      </c>
      <c r="U60" s="66">
        <f t="shared" si="15"/>
        <v>0</v>
      </c>
      <c r="V60" s="60">
        <f t="shared" si="16"/>
        <v>1</v>
      </c>
      <c r="W60" s="97">
        <f t="shared" si="4"/>
        <v>1.0416666666666685E-2</v>
      </c>
      <c r="X60" s="97">
        <f t="shared" si="5"/>
        <v>1.0416666666666685E-2</v>
      </c>
      <c r="Y60" s="112">
        <f t="shared" si="6"/>
        <v>1</v>
      </c>
      <c r="Z60" s="97">
        <f t="shared" si="17"/>
        <v>0</v>
      </c>
      <c r="AA60" s="97">
        <f t="shared" si="7"/>
        <v>1.0416666666666685E-2</v>
      </c>
      <c r="AB60" s="81">
        <f t="shared" si="18"/>
        <v>4</v>
      </c>
      <c r="AC60" s="81">
        <f t="shared" si="9"/>
        <v>13</v>
      </c>
      <c r="AD60" s="81" t="str">
        <f t="shared" si="19"/>
        <v>4-13</v>
      </c>
      <c r="AE60" s="97">
        <f t="shared" si="11"/>
        <v>0</v>
      </c>
      <c r="AF60" s="95">
        <f t="shared" si="12"/>
        <v>0</v>
      </c>
      <c r="AG60" s="96">
        <f t="shared" si="3"/>
        <v>1</v>
      </c>
      <c r="AH60" s="81">
        <f t="shared" si="13"/>
        <v>52</v>
      </c>
    </row>
    <row r="61" spans="2:34" ht="30" x14ac:dyDescent="0.25">
      <c r="B61" s="69" t="s">
        <v>262</v>
      </c>
      <c r="C61" s="85"/>
      <c r="D61" s="85">
        <f t="shared" si="14"/>
        <v>0</v>
      </c>
      <c r="E61" s="69" t="s">
        <v>202</v>
      </c>
      <c r="F61" s="69"/>
      <c r="G61" s="70">
        <v>0.34375</v>
      </c>
      <c r="H61" s="70">
        <v>0.35416666666666669</v>
      </c>
      <c r="I61" s="71">
        <v>44289</v>
      </c>
      <c r="J61" s="71">
        <v>44289</v>
      </c>
      <c r="K61" s="104"/>
      <c r="L61" s="104"/>
      <c r="M61" s="104"/>
      <c r="N61" s="104"/>
      <c r="O61" s="98" t="s">
        <v>104</v>
      </c>
      <c r="P61" s="50" t="s">
        <v>91</v>
      </c>
      <c r="Q61" s="73" t="s">
        <v>47</v>
      </c>
      <c r="R61" s="72" t="s">
        <v>346</v>
      </c>
      <c r="S61" s="50" t="s">
        <v>344</v>
      </c>
      <c r="T61" s="50" t="s">
        <v>189</v>
      </c>
      <c r="U61" s="66">
        <f t="shared" si="15"/>
        <v>0</v>
      </c>
      <c r="V61" s="60">
        <f t="shared" si="16"/>
        <v>1</v>
      </c>
      <c r="W61" s="97">
        <f t="shared" si="4"/>
        <v>1.0416666666666685E-2</v>
      </c>
      <c r="X61" s="97">
        <f t="shared" si="5"/>
        <v>1.0416666666666685E-2</v>
      </c>
      <c r="Y61" s="112">
        <f t="shared" si="6"/>
        <v>1</v>
      </c>
      <c r="Z61" s="97">
        <f t="shared" si="17"/>
        <v>0</v>
      </c>
      <c r="AA61" s="97">
        <f t="shared" si="7"/>
        <v>1.0416666666666685E-2</v>
      </c>
      <c r="AB61" s="81">
        <f t="shared" si="18"/>
        <v>4</v>
      </c>
      <c r="AC61" s="81">
        <f t="shared" si="9"/>
        <v>13</v>
      </c>
      <c r="AD61" s="81" t="str">
        <f t="shared" si="19"/>
        <v>4-13</v>
      </c>
      <c r="AE61" s="97">
        <f t="shared" si="11"/>
        <v>0</v>
      </c>
      <c r="AF61" s="95">
        <f t="shared" si="12"/>
        <v>0</v>
      </c>
      <c r="AG61" s="96">
        <f t="shared" si="3"/>
        <v>1</v>
      </c>
      <c r="AH61" s="81">
        <f t="shared" si="13"/>
        <v>52</v>
      </c>
    </row>
    <row r="62" spans="2:34" ht="30" x14ac:dyDescent="0.25">
      <c r="B62" s="69" t="s">
        <v>186</v>
      </c>
      <c r="C62" s="85"/>
      <c r="D62" s="85">
        <f t="shared" si="14"/>
        <v>0</v>
      </c>
      <c r="E62" s="99" t="s">
        <v>390</v>
      </c>
      <c r="F62" s="99"/>
      <c r="G62" s="70">
        <v>0.67569444444444438</v>
      </c>
      <c r="H62" s="70">
        <v>0.52083333333333337</v>
      </c>
      <c r="I62" s="71">
        <v>44286</v>
      </c>
      <c r="J62" s="71">
        <v>44289</v>
      </c>
      <c r="K62" s="104"/>
      <c r="L62" s="104"/>
      <c r="M62" s="104"/>
      <c r="N62" s="104"/>
      <c r="O62" s="98" t="s">
        <v>88</v>
      </c>
      <c r="P62" s="50" t="s">
        <v>187</v>
      </c>
      <c r="Q62" s="50" t="s">
        <v>81</v>
      </c>
      <c r="R62" s="50" t="s">
        <v>345</v>
      </c>
      <c r="S62" s="50" t="s">
        <v>343</v>
      </c>
      <c r="T62" s="50" t="s">
        <v>189</v>
      </c>
      <c r="U62" s="66">
        <f t="shared" si="15"/>
        <v>3</v>
      </c>
      <c r="V62" s="60">
        <f t="shared" si="16"/>
        <v>1</v>
      </c>
      <c r="W62" s="97">
        <f t="shared" si="4"/>
        <v>0.90783888888888897</v>
      </c>
      <c r="X62" s="97">
        <f t="shared" si="5"/>
        <v>1.6361355555555557</v>
      </c>
      <c r="Y62" s="112">
        <f t="shared" si="6"/>
        <v>1</v>
      </c>
      <c r="Z62" s="97">
        <f t="shared" si="17"/>
        <v>0</v>
      </c>
      <c r="AA62" s="97">
        <f t="shared" si="7"/>
        <v>1.6361355555555557</v>
      </c>
      <c r="AB62" s="81">
        <f t="shared" si="18"/>
        <v>4</v>
      </c>
      <c r="AC62" s="81">
        <f t="shared" si="9"/>
        <v>13</v>
      </c>
      <c r="AD62" s="81" t="str">
        <f t="shared" si="19"/>
        <v>4-13</v>
      </c>
      <c r="AE62" s="97">
        <f t="shared" si="11"/>
        <v>0</v>
      </c>
      <c r="AF62" s="95">
        <f t="shared" si="12"/>
        <v>0</v>
      </c>
      <c r="AG62" s="96">
        <f t="shared" si="3"/>
        <v>1</v>
      </c>
      <c r="AH62" s="81">
        <f t="shared" si="13"/>
        <v>52</v>
      </c>
    </row>
    <row r="63" spans="2:34" ht="30" x14ac:dyDescent="0.25">
      <c r="B63" s="69" t="s">
        <v>80</v>
      </c>
      <c r="C63" s="85"/>
      <c r="D63" s="85">
        <f t="shared" si="14"/>
        <v>0</v>
      </c>
      <c r="E63" s="50" t="s">
        <v>264</v>
      </c>
      <c r="F63" s="50"/>
      <c r="G63" s="70">
        <v>0.35416666666666669</v>
      </c>
      <c r="H63" s="70">
        <v>0.36458333333333331</v>
      </c>
      <c r="I63" s="71">
        <v>44289</v>
      </c>
      <c r="J63" s="71">
        <v>44289</v>
      </c>
      <c r="K63" s="104"/>
      <c r="L63" s="104"/>
      <c r="M63" s="104"/>
      <c r="N63" s="104"/>
      <c r="O63" s="98" t="s">
        <v>104</v>
      </c>
      <c r="P63" s="50" t="s">
        <v>169</v>
      </c>
      <c r="Q63" s="50"/>
      <c r="R63" s="72" t="s">
        <v>346</v>
      </c>
      <c r="S63" s="50" t="s">
        <v>344</v>
      </c>
      <c r="T63" s="50" t="s">
        <v>189</v>
      </c>
      <c r="U63" s="66">
        <f t="shared" si="15"/>
        <v>0</v>
      </c>
      <c r="V63" s="60">
        <f t="shared" si="16"/>
        <v>1</v>
      </c>
      <c r="W63" s="97">
        <f t="shared" si="4"/>
        <v>1.041666666666663E-2</v>
      </c>
      <c r="X63" s="97">
        <f t="shared" si="5"/>
        <v>1.041666666666663E-2</v>
      </c>
      <c r="Y63" s="112">
        <f t="shared" si="6"/>
        <v>1</v>
      </c>
      <c r="Z63" s="97">
        <f t="shared" si="17"/>
        <v>0</v>
      </c>
      <c r="AA63" s="97">
        <f t="shared" si="7"/>
        <v>1.041666666666663E-2</v>
      </c>
      <c r="AB63" s="81">
        <f t="shared" si="18"/>
        <v>4</v>
      </c>
      <c r="AC63" s="81">
        <f t="shared" si="9"/>
        <v>13</v>
      </c>
      <c r="AD63" s="81" t="str">
        <f t="shared" si="19"/>
        <v>4-13</v>
      </c>
      <c r="AE63" s="97">
        <f t="shared" si="11"/>
        <v>0</v>
      </c>
      <c r="AF63" s="95">
        <f t="shared" si="12"/>
        <v>0</v>
      </c>
      <c r="AG63" s="96">
        <f t="shared" si="3"/>
        <v>1</v>
      </c>
      <c r="AH63" s="81">
        <f t="shared" si="13"/>
        <v>52</v>
      </c>
    </row>
    <row r="64" spans="2:34" ht="38.25" x14ac:dyDescent="0.25">
      <c r="B64" s="69" t="s">
        <v>248</v>
      </c>
      <c r="C64" s="85"/>
      <c r="D64" s="85">
        <f t="shared" si="14"/>
        <v>0</v>
      </c>
      <c r="E64" s="52" t="s">
        <v>391</v>
      </c>
      <c r="F64" s="52"/>
      <c r="G64" s="70">
        <v>0.5</v>
      </c>
      <c r="H64" s="83"/>
      <c r="I64" s="71">
        <v>44289</v>
      </c>
      <c r="J64" s="100"/>
      <c r="K64" s="105"/>
      <c r="L64" s="105"/>
      <c r="M64" s="105"/>
      <c r="N64" s="105"/>
      <c r="O64" s="98" t="s">
        <v>130</v>
      </c>
      <c r="P64" s="50" t="s">
        <v>147</v>
      </c>
      <c r="Q64" s="73" t="s">
        <v>47</v>
      </c>
      <c r="R64" s="72" t="s">
        <v>346</v>
      </c>
      <c r="S64" s="50" t="s">
        <v>343</v>
      </c>
      <c r="T64" s="50" t="s">
        <v>189</v>
      </c>
      <c r="U64" s="66">
        <f t="shared" si="15"/>
        <v>-44289</v>
      </c>
      <c r="V64" s="60">
        <f t="shared" si="16"/>
        <v>0</v>
      </c>
      <c r="W64" s="97">
        <f t="shared" si="4"/>
        <v>0</v>
      </c>
      <c r="X64" s="97">
        <f t="shared" si="5"/>
        <v>0</v>
      </c>
      <c r="Y64" s="112">
        <f t="shared" si="6"/>
        <v>1</v>
      </c>
      <c r="Z64" s="97">
        <f t="shared" si="17"/>
        <v>0</v>
      </c>
      <c r="AA64" s="97">
        <f t="shared" si="7"/>
        <v>0</v>
      </c>
      <c r="AB64" s="81">
        <f t="shared" si="18"/>
        <v>1</v>
      </c>
      <c r="AC64" s="81">
        <f t="shared" si="9"/>
        <v>52</v>
      </c>
      <c r="AD64" s="81" t="str">
        <f t="shared" si="19"/>
        <v>1-52</v>
      </c>
      <c r="AE64" s="97">
        <f t="shared" si="11"/>
        <v>0</v>
      </c>
      <c r="AF64" s="95">
        <f t="shared" si="12"/>
        <v>0</v>
      </c>
      <c r="AG64" s="96">
        <f t="shared" si="3"/>
        <v>1</v>
      </c>
      <c r="AH64" s="81">
        <f t="shared" si="13"/>
        <v>52</v>
      </c>
    </row>
    <row r="65" spans="2:34" ht="51" x14ac:dyDescent="0.25">
      <c r="B65" s="51" t="s">
        <v>86</v>
      </c>
      <c r="C65" s="85"/>
      <c r="D65" s="85">
        <f t="shared" si="14"/>
        <v>0</v>
      </c>
      <c r="E65" s="52" t="s">
        <v>392</v>
      </c>
      <c r="F65" s="52"/>
      <c r="G65" s="70">
        <v>0.40347222222222223</v>
      </c>
      <c r="H65" s="70">
        <v>0.77083333333333337</v>
      </c>
      <c r="I65" s="71">
        <v>44289</v>
      </c>
      <c r="J65" s="71">
        <v>44291</v>
      </c>
      <c r="K65" s="104"/>
      <c r="L65" s="104"/>
      <c r="M65" s="104"/>
      <c r="N65" s="104"/>
      <c r="O65" s="98" t="s">
        <v>179</v>
      </c>
      <c r="P65" s="50" t="s">
        <v>300</v>
      </c>
      <c r="Q65" s="50" t="s">
        <v>81</v>
      </c>
      <c r="R65" s="50" t="s">
        <v>345</v>
      </c>
      <c r="S65" s="50" t="s">
        <v>343</v>
      </c>
      <c r="T65" s="50" t="s">
        <v>189</v>
      </c>
      <c r="U65" s="66">
        <f t="shared" si="15"/>
        <v>2</v>
      </c>
      <c r="V65" s="60">
        <f t="shared" si="16"/>
        <v>1</v>
      </c>
      <c r="W65" s="97">
        <f t="shared" si="4"/>
        <v>1.0759611111111111</v>
      </c>
      <c r="X65" s="97">
        <f t="shared" si="5"/>
        <v>1.5753577777777776</v>
      </c>
      <c r="Y65" s="112">
        <f t="shared" si="6"/>
        <v>0</v>
      </c>
      <c r="Z65" s="97">
        <f t="shared" si="17"/>
        <v>0.10416666666666663</v>
      </c>
      <c r="AA65" s="97">
        <f t="shared" si="7"/>
        <v>1.6795244444444442</v>
      </c>
      <c r="AB65" s="81">
        <f t="shared" si="18"/>
        <v>4</v>
      </c>
      <c r="AC65" s="81">
        <f t="shared" si="9"/>
        <v>14</v>
      </c>
      <c r="AD65" s="81" t="str">
        <f t="shared" si="19"/>
        <v>4-14</v>
      </c>
      <c r="AE65" s="97">
        <f t="shared" si="11"/>
        <v>0</v>
      </c>
      <c r="AF65" s="95">
        <f t="shared" si="12"/>
        <v>0</v>
      </c>
      <c r="AG65" s="96">
        <f t="shared" si="3"/>
        <v>1</v>
      </c>
      <c r="AH65" s="81">
        <f t="shared" si="13"/>
        <v>52</v>
      </c>
    </row>
    <row r="66" spans="2:34" x14ac:dyDescent="0.25">
      <c r="B66" s="69" t="s">
        <v>200</v>
      </c>
      <c r="C66" s="85"/>
      <c r="D66" s="85">
        <f t="shared" si="14"/>
        <v>0</v>
      </c>
      <c r="E66" s="52" t="s">
        <v>393</v>
      </c>
      <c r="F66" s="52"/>
      <c r="G66" s="70">
        <v>0.375</v>
      </c>
      <c r="H66" s="70">
        <v>0.41666666666666669</v>
      </c>
      <c r="I66" s="71">
        <v>44289</v>
      </c>
      <c r="J66" s="71">
        <v>44289</v>
      </c>
      <c r="K66" s="104"/>
      <c r="L66" s="104"/>
      <c r="M66" s="104"/>
      <c r="N66" s="104"/>
      <c r="O66" s="98" t="s">
        <v>66</v>
      </c>
      <c r="P66" s="50"/>
      <c r="Q66" s="50" t="s">
        <v>81</v>
      </c>
      <c r="R66" s="50" t="s">
        <v>356</v>
      </c>
      <c r="S66" s="50"/>
      <c r="T66" s="50" t="s">
        <v>191</v>
      </c>
      <c r="U66" s="66">
        <f t="shared" si="15"/>
        <v>0</v>
      </c>
      <c r="V66" s="60">
        <f t="shared" si="16"/>
        <v>1</v>
      </c>
      <c r="W66" s="97">
        <f t="shared" si="4"/>
        <v>4.1666666666666685E-2</v>
      </c>
      <c r="X66" s="97">
        <f t="shared" si="5"/>
        <v>4.1666666666666685E-2</v>
      </c>
      <c r="Y66" s="112">
        <f t="shared" si="6"/>
        <v>1</v>
      </c>
      <c r="Z66" s="97">
        <f t="shared" si="17"/>
        <v>0</v>
      </c>
      <c r="AA66" s="97">
        <f t="shared" si="7"/>
        <v>4.1666666666666685E-2</v>
      </c>
      <c r="AB66" s="81">
        <f t="shared" si="18"/>
        <v>4</v>
      </c>
      <c r="AC66" s="81">
        <f t="shared" si="9"/>
        <v>13</v>
      </c>
      <c r="AD66" s="81" t="str">
        <f t="shared" si="19"/>
        <v>4-13</v>
      </c>
      <c r="AE66" s="97">
        <f t="shared" si="11"/>
        <v>0</v>
      </c>
      <c r="AF66" s="95">
        <f t="shared" si="12"/>
        <v>0</v>
      </c>
      <c r="AG66" s="96">
        <f t="shared" si="3"/>
        <v>0</v>
      </c>
      <c r="AH66" s="81">
        <f t="shared" si="13"/>
        <v>52</v>
      </c>
    </row>
    <row r="67" spans="2:34" ht="30" x14ac:dyDescent="0.25">
      <c r="B67" s="69" t="s">
        <v>150</v>
      </c>
      <c r="C67" s="85"/>
      <c r="D67" s="85">
        <f t="shared" si="14"/>
        <v>0</v>
      </c>
      <c r="E67" s="52" t="s">
        <v>255</v>
      </c>
      <c r="F67" s="52"/>
      <c r="G67" s="70">
        <v>0.39930555555555558</v>
      </c>
      <c r="H67" s="70">
        <v>0.43055555555555558</v>
      </c>
      <c r="I67" s="71">
        <v>44289</v>
      </c>
      <c r="J67" s="71">
        <v>44289</v>
      </c>
      <c r="K67" s="104"/>
      <c r="L67" s="104"/>
      <c r="M67" s="104"/>
      <c r="N67" s="104"/>
      <c r="O67" s="98" t="s">
        <v>76</v>
      </c>
      <c r="P67" s="50" t="s">
        <v>151</v>
      </c>
      <c r="Q67" s="73" t="s">
        <v>47</v>
      </c>
      <c r="R67" s="72" t="s">
        <v>346</v>
      </c>
      <c r="S67" s="50"/>
      <c r="T67" s="50" t="s">
        <v>193</v>
      </c>
      <c r="U67" s="66">
        <f t="shared" si="15"/>
        <v>0</v>
      </c>
      <c r="V67" s="60">
        <f t="shared" si="16"/>
        <v>1</v>
      </c>
      <c r="W67" s="97">
        <f t="shared" si="4"/>
        <v>3.125E-2</v>
      </c>
      <c r="X67" s="97">
        <f t="shared" si="5"/>
        <v>3.125E-2</v>
      </c>
      <c r="Y67" s="112">
        <f t="shared" si="6"/>
        <v>1</v>
      </c>
      <c r="Z67" s="97">
        <f t="shared" si="17"/>
        <v>0</v>
      </c>
      <c r="AA67" s="97">
        <f t="shared" si="7"/>
        <v>3.125E-2</v>
      </c>
      <c r="AB67" s="81">
        <f t="shared" si="18"/>
        <v>4</v>
      </c>
      <c r="AC67" s="81">
        <f t="shared" si="9"/>
        <v>13</v>
      </c>
      <c r="AD67" s="81" t="str">
        <f t="shared" si="19"/>
        <v>4-13</v>
      </c>
      <c r="AE67" s="97">
        <f t="shared" si="11"/>
        <v>0</v>
      </c>
      <c r="AF67" s="95">
        <f t="shared" si="12"/>
        <v>0</v>
      </c>
      <c r="AG67" s="96">
        <f t="shared" si="3"/>
        <v>0</v>
      </c>
      <c r="AH67" s="81">
        <f t="shared" si="13"/>
        <v>52</v>
      </c>
    </row>
    <row r="68" spans="2:34" ht="76.5" x14ac:dyDescent="0.25">
      <c r="B68" s="51" t="s">
        <v>131</v>
      </c>
      <c r="C68" s="85"/>
      <c r="D68" s="85">
        <f t="shared" si="14"/>
        <v>0</v>
      </c>
      <c r="E68" s="52" t="s">
        <v>394</v>
      </c>
      <c r="F68" s="52"/>
      <c r="G68" s="70">
        <v>0.3611111111111111</v>
      </c>
      <c r="H68" s="70">
        <v>0.625</v>
      </c>
      <c r="I68" s="71">
        <v>44289</v>
      </c>
      <c r="J68" s="71">
        <v>44293</v>
      </c>
      <c r="K68" s="104"/>
      <c r="L68" s="104"/>
      <c r="M68" s="104"/>
      <c r="N68" s="104"/>
      <c r="O68" s="101" t="s">
        <v>395</v>
      </c>
      <c r="P68" s="50"/>
      <c r="Q68" s="50" t="s">
        <v>81</v>
      </c>
      <c r="R68" s="72" t="s">
        <v>346</v>
      </c>
      <c r="S68" s="50" t="s">
        <v>343</v>
      </c>
      <c r="T68" s="50" t="s">
        <v>189</v>
      </c>
      <c r="U68" s="66">
        <f t="shared" si="15"/>
        <v>4</v>
      </c>
      <c r="V68" s="60">
        <f t="shared" si="16"/>
        <v>1</v>
      </c>
      <c r="W68" s="97">
        <f t="shared" si="4"/>
        <v>1.6806888888888887</v>
      </c>
      <c r="X68" s="97">
        <f t="shared" si="5"/>
        <v>2.6378855555555556</v>
      </c>
      <c r="Y68" s="112">
        <f t="shared" si="6"/>
        <v>1</v>
      </c>
      <c r="Z68" s="97">
        <f t="shared" si="17"/>
        <v>0</v>
      </c>
      <c r="AA68" s="97">
        <f t="shared" si="7"/>
        <v>2.6378855555555556</v>
      </c>
      <c r="AB68" s="81">
        <f t="shared" si="18"/>
        <v>4</v>
      </c>
      <c r="AC68" s="81">
        <f t="shared" si="9"/>
        <v>14</v>
      </c>
      <c r="AD68" s="81" t="str">
        <f t="shared" si="19"/>
        <v>4-14</v>
      </c>
      <c r="AE68" s="97">
        <f t="shared" si="11"/>
        <v>0</v>
      </c>
      <c r="AF68" s="95">
        <f t="shared" si="12"/>
        <v>0</v>
      </c>
      <c r="AG68" s="96">
        <f t="shared" si="3"/>
        <v>1</v>
      </c>
      <c r="AH68" s="81">
        <f t="shared" si="13"/>
        <v>52</v>
      </c>
    </row>
    <row r="69" spans="2:34" ht="45" x14ac:dyDescent="0.25">
      <c r="B69" s="51" t="s">
        <v>63</v>
      </c>
      <c r="C69" s="85"/>
      <c r="D69" s="85">
        <f t="shared" si="14"/>
        <v>0</v>
      </c>
      <c r="E69" s="72" t="s">
        <v>396</v>
      </c>
      <c r="F69" s="72"/>
      <c r="G69" s="70">
        <v>0.45833333333333331</v>
      </c>
      <c r="H69" s="70">
        <v>0.54166666666666663</v>
      </c>
      <c r="I69" s="71">
        <v>44289</v>
      </c>
      <c r="J69" s="71">
        <v>44289</v>
      </c>
      <c r="K69" s="104"/>
      <c r="L69" s="104"/>
      <c r="M69" s="104"/>
      <c r="N69" s="104"/>
      <c r="O69" s="98" t="s">
        <v>168</v>
      </c>
      <c r="P69" s="50" t="s">
        <v>67</v>
      </c>
      <c r="Q69" s="50" t="s">
        <v>81</v>
      </c>
      <c r="R69" s="50" t="s">
        <v>345</v>
      </c>
      <c r="S69" s="50"/>
      <c r="T69" s="50" t="s">
        <v>189</v>
      </c>
      <c r="U69" s="66">
        <f t="shared" si="15"/>
        <v>0</v>
      </c>
      <c r="V69" s="60">
        <f t="shared" si="16"/>
        <v>1</v>
      </c>
      <c r="W69" s="97">
        <f t="shared" si="4"/>
        <v>8.3333333333333315E-2</v>
      </c>
      <c r="X69" s="97">
        <f t="shared" si="5"/>
        <v>8.3333333333333315E-2</v>
      </c>
      <c r="Y69" s="112">
        <f t="shared" si="6"/>
        <v>1</v>
      </c>
      <c r="Z69" s="97">
        <f t="shared" si="17"/>
        <v>0</v>
      </c>
      <c r="AA69" s="97">
        <f t="shared" si="7"/>
        <v>8.3333333333333315E-2</v>
      </c>
      <c r="AB69" s="81">
        <f t="shared" si="18"/>
        <v>4</v>
      </c>
      <c r="AC69" s="81">
        <f t="shared" si="9"/>
        <v>13</v>
      </c>
      <c r="AD69" s="81" t="str">
        <f t="shared" si="19"/>
        <v>4-13</v>
      </c>
      <c r="AE69" s="97">
        <f t="shared" si="11"/>
        <v>0</v>
      </c>
      <c r="AF69" s="95">
        <f t="shared" si="12"/>
        <v>0</v>
      </c>
      <c r="AG69" s="96">
        <f t="shared" si="3"/>
        <v>0</v>
      </c>
      <c r="AH69" s="81">
        <f t="shared" si="13"/>
        <v>52</v>
      </c>
    </row>
    <row r="70" spans="2:34" ht="30" x14ac:dyDescent="0.25">
      <c r="B70" s="69" t="s">
        <v>63</v>
      </c>
      <c r="C70" s="85"/>
      <c r="D70" s="85">
        <f t="shared" si="14"/>
        <v>0</v>
      </c>
      <c r="E70" s="72" t="s">
        <v>397</v>
      </c>
      <c r="F70" s="72"/>
      <c r="G70" s="70">
        <v>0.1875</v>
      </c>
      <c r="H70" s="70">
        <v>0.22916666666666666</v>
      </c>
      <c r="I70" s="71">
        <v>44291</v>
      </c>
      <c r="J70" s="71">
        <v>44291</v>
      </c>
      <c r="K70" s="104"/>
      <c r="L70" s="104"/>
      <c r="M70" s="104"/>
      <c r="N70" s="104"/>
      <c r="O70" s="98" t="s">
        <v>276</v>
      </c>
      <c r="P70" s="50" t="s">
        <v>67</v>
      </c>
      <c r="Q70" s="50" t="s">
        <v>81</v>
      </c>
      <c r="R70" s="50" t="s">
        <v>345</v>
      </c>
      <c r="S70" s="50" t="s">
        <v>343</v>
      </c>
      <c r="T70" s="50" t="s">
        <v>189</v>
      </c>
      <c r="U70" s="66">
        <f t="shared" si="15"/>
        <v>0</v>
      </c>
      <c r="V70" s="60">
        <f t="shared" si="16"/>
        <v>1</v>
      </c>
      <c r="W70" s="97">
        <f t="shared" si="4"/>
        <v>4.1666666666666657E-2</v>
      </c>
      <c r="X70" s="97">
        <f t="shared" si="5"/>
        <v>4.1666666666666657E-2</v>
      </c>
      <c r="Y70" s="112">
        <f t="shared" si="6"/>
        <v>1</v>
      </c>
      <c r="Z70" s="97">
        <f t="shared" si="17"/>
        <v>0</v>
      </c>
      <c r="AA70" s="97">
        <f t="shared" si="7"/>
        <v>4.1666666666666657E-2</v>
      </c>
      <c r="AB70" s="81">
        <f t="shared" si="18"/>
        <v>4</v>
      </c>
      <c r="AC70" s="81">
        <f t="shared" si="9"/>
        <v>14</v>
      </c>
      <c r="AD70" s="81" t="str">
        <f t="shared" si="19"/>
        <v>4-14</v>
      </c>
      <c r="AE70" s="97">
        <f t="shared" si="11"/>
        <v>0</v>
      </c>
      <c r="AF70" s="95">
        <f t="shared" si="12"/>
        <v>0</v>
      </c>
      <c r="AG70" s="96">
        <f t="shared" si="3"/>
        <v>1</v>
      </c>
      <c r="AH70" s="81">
        <f t="shared" si="13"/>
        <v>52</v>
      </c>
    </row>
    <row r="71" spans="2:34" ht="30" x14ac:dyDescent="0.25">
      <c r="B71" s="69" t="s">
        <v>117</v>
      </c>
      <c r="C71" s="85"/>
      <c r="D71" s="85">
        <f t="shared" si="14"/>
        <v>0</v>
      </c>
      <c r="E71" s="72" t="s">
        <v>398</v>
      </c>
      <c r="F71" s="72"/>
      <c r="G71" s="70">
        <v>0.33333333333333331</v>
      </c>
      <c r="H71" s="70">
        <v>0.41666666666666669</v>
      </c>
      <c r="I71" s="71">
        <v>44291</v>
      </c>
      <c r="J71" s="71">
        <v>44291</v>
      </c>
      <c r="K71" s="104"/>
      <c r="L71" s="104"/>
      <c r="M71" s="104"/>
      <c r="N71" s="104"/>
      <c r="O71" s="98" t="s">
        <v>276</v>
      </c>
      <c r="P71" s="50" t="s">
        <v>246</v>
      </c>
      <c r="Q71" s="50" t="s">
        <v>81</v>
      </c>
      <c r="R71" s="72" t="s">
        <v>346</v>
      </c>
      <c r="S71" s="50" t="s">
        <v>344</v>
      </c>
      <c r="T71" s="50" t="s">
        <v>190</v>
      </c>
      <c r="U71" s="66">
        <f t="shared" si="15"/>
        <v>0</v>
      </c>
      <c r="V71" s="60">
        <f t="shared" si="16"/>
        <v>1</v>
      </c>
      <c r="W71" s="97">
        <f t="shared" si="4"/>
        <v>8.333333333333337E-2</v>
      </c>
      <c r="X71" s="97">
        <f t="shared" si="5"/>
        <v>8.333333333333337E-2</v>
      </c>
      <c r="Y71" s="112">
        <f t="shared" si="6"/>
        <v>1</v>
      </c>
      <c r="Z71" s="97">
        <f t="shared" si="17"/>
        <v>0</v>
      </c>
      <c r="AA71" s="97">
        <f t="shared" si="7"/>
        <v>8.333333333333337E-2</v>
      </c>
      <c r="AB71" s="81">
        <f t="shared" si="18"/>
        <v>4</v>
      </c>
      <c r="AC71" s="81">
        <f t="shared" si="9"/>
        <v>14</v>
      </c>
      <c r="AD71" s="81" t="str">
        <f t="shared" si="19"/>
        <v>4-14</v>
      </c>
      <c r="AE71" s="97">
        <f t="shared" si="11"/>
        <v>0</v>
      </c>
      <c r="AF71" s="95">
        <f t="shared" si="12"/>
        <v>0</v>
      </c>
      <c r="AG71" s="96">
        <f t="shared" si="3"/>
        <v>1</v>
      </c>
      <c r="AH71" s="81">
        <f t="shared" si="13"/>
        <v>52</v>
      </c>
    </row>
    <row r="72" spans="2:34" ht="30" x14ac:dyDescent="0.25">
      <c r="B72" s="69" t="s">
        <v>197</v>
      </c>
      <c r="C72" s="85"/>
      <c r="D72" s="85">
        <f t="shared" si="14"/>
        <v>0</v>
      </c>
      <c r="E72" s="72" t="s">
        <v>399</v>
      </c>
      <c r="F72" s="72"/>
      <c r="G72" s="70">
        <v>0.58333333333333337</v>
      </c>
      <c r="H72" s="70">
        <v>0.70833333333333337</v>
      </c>
      <c r="I72" s="71">
        <v>44291</v>
      </c>
      <c r="J72" s="71">
        <v>44291</v>
      </c>
      <c r="K72" s="104"/>
      <c r="L72" s="104"/>
      <c r="M72" s="104"/>
      <c r="N72" s="104"/>
      <c r="O72" s="98" t="s">
        <v>69</v>
      </c>
      <c r="P72" s="50" t="s">
        <v>247</v>
      </c>
      <c r="Q72" s="73" t="s">
        <v>47</v>
      </c>
      <c r="R72" s="50" t="s">
        <v>358</v>
      </c>
      <c r="S72" s="50" t="s">
        <v>343</v>
      </c>
      <c r="T72" s="50" t="s">
        <v>189</v>
      </c>
      <c r="U72" s="66">
        <f t="shared" si="15"/>
        <v>0</v>
      </c>
      <c r="V72" s="60">
        <f t="shared" si="16"/>
        <v>1</v>
      </c>
      <c r="W72" s="97">
        <f t="shared" si="4"/>
        <v>0.125</v>
      </c>
      <c r="X72" s="97">
        <f t="shared" si="5"/>
        <v>0.125</v>
      </c>
      <c r="Y72" s="112">
        <f t="shared" si="6"/>
        <v>0</v>
      </c>
      <c r="Z72" s="97">
        <f>IF(Y72=1,0,($AE$3-H72))</f>
        <v>0.16666666666666663</v>
      </c>
      <c r="AA72" s="97">
        <f t="shared" si="7"/>
        <v>0.29166666666666663</v>
      </c>
      <c r="AB72" s="81">
        <f t="shared" si="18"/>
        <v>4</v>
      </c>
      <c r="AC72" s="81">
        <f t="shared" si="9"/>
        <v>14</v>
      </c>
      <c r="AD72" s="81" t="str">
        <f t="shared" si="19"/>
        <v>4-14</v>
      </c>
      <c r="AE72" s="97">
        <f t="shared" si="11"/>
        <v>0</v>
      </c>
      <c r="AF72" s="95">
        <f t="shared" si="12"/>
        <v>0</v>
      </c>
      <c r="AG72" s="96">
        <f t="shared" ref="AG72:AG135" si="20">IF(AND(R72&lt;&gt;"",S72&lt;&gt;""),1,0)</f>
        <v>1</v>
      </c>
      <c r="AH72" s="81">
        <f t="shared" si="13"/>
        <v>52</v>
      </c>
    </row>
    <row r="73" spans="2:34" ht="30" x14ac:dyDescent="0.25">
      <c r="B73" s="69" t="s">
        <v>80</v>
      </c>
      <c r="C73" s="85"/>
      <c r="D73" s="85">
        <f t="shared" ref="D73:D136" si="21">IF(C73=C74,0,1)</f>
        <v>0</v>
      </c>
      <c r="E73" s="72" t="s">
        <v>400</v>
      </c>
      <c r="F73" s="72"/>
      <c r="G73" s="70">
        <v>0.3611111111111111</v>
      </c>
      <c r="H73" s="70">
        <v>0.69791666666666663</v>
      </c>
      <c r="I73" s="71">
        <v>44291</v>
      </c>
      <c r="J73" s="71">
        <v>44291</v>
      </c>
      <c r="K73" s="104"/>
      <c r="L73" s="104"/>
      <c r="M73" s="104"/>
      <c r="N73" s="104"/>
      <c r="O73" s="98" t="s">
        <v>168</v>
      </c>
      <c r="P73" s="50" t="s">
        <v>169</v>
      </c>
      <c r="Q73" s="50" t="s">
        <v>81</v>
      </c>
      <c r="R73" s="72" t="s">
        <v>346</v>
      </c>
      <c r="S73" s="50" t="s">
        <v>344</v>
      </c>
      <c r="T73" s="50" t="s">
        <v>189</v>
      </c>
      <c r="U73" s="66">
        <f t="shared" si="15"/>
        <v>0</v>
      </c>
      <c r="V73" s="60">
        <f t="shared" si="16"/>
        <v>1</v>
      </c>
      <c r="W73" s="97">
        <f t="shared" ref="W73:W136" si="22">IF(OR(V73=0,G73="",H73=""),0,IF(AND(V73=1,U73&lt;1,I73=J73,(H73-G73)&lt;=0.2075),H73-G73,IF(AND(V73=1,U73&lt;1,I73=J73,(H73-G73)&gt;0.2075),H73-G73-0.083,IF(AND(V73=1,U73&gt;1),((U73-1)*0.3541)+(H73-$AD$5)+($AE$5-G73-0.083),IF(AND(V73=1,U73=1,I73&lt;&gt;J73,(H73-G73)&lt;=0.332),(H73-$AD$5)+($AE$5-G73)-0.166,(H73-$AD$5)+($AE$5-G73))))))</f>
        <v>0.25380555555555551</v>
      </c>
      <c r="X73" s="97">
        <f t="shared" ref="X73:X136" si="23">IF(OR(V73=0,G73="",H73=""),0,IF(AND(V73=1,U73&lt;1,I73=J73,(H73-G73)&lt;=0.2075),H73-G73,IF(AND(V73=1,U73&lt;1,I73=J73,(H73-G73)&gt;0.2075),H73-G73-0.04167,IF(AND(V73=1,U73&gt;1),((U73-1)*0.583)+(H73-$AD$3)+($AE$3-G73-0.04167),IF(AND(V73=1,U73=1,I73&lt;&gt;J73,(H73-G73)&lt;=0.332),(H73-$AD$3)+($AE$3-G73)-0.166,(H73-$AD$3)+($AE$3-G73))))))</f>
        <v>0.29513555555555554</v>
      </c>
      <c r="Y73" s="112">
        <f t="shared" ref="Y73:Y136" si="24">IFERROR(IF(H73&gt;VLOOKUP(T73,$AG$2:$AH$5,2,0),0,1),"")</f>
        <v>0</v>
      </c>
      <c r="Z73" s="97">
        <f>IF(Y73=1,0,($AE$3-H73))</f>
        <v>0.17708333333333337</v>
      </c>
      <c r="AA73" s="97">
        <f t="shared" ref="AA73:AA136" si="25">X73+Z73</f>
        <v>0.47221888888888891</v>
      </c>
      <c r="AB73" s="81">
        <f t="shared" si="18"/>
        <v>4</v>
      </c>
      <c r="AC73" s="81">
        <f t="shared" ref="AC73:AC136" si="26">WEEKNUM(J73,21)</f>
        <v>14</v>
      </c>
      <c r="AD73" s="81" t="str">
        <f t="shared" si="19"/>
        <v>4-14</v>
      </c>
      <c r="AE73" s="97">
        <f t="shared" ref="AE73:AE136" si="27">IFERROR(IF(OR(AG73=0,M73="",N73=""),0,IF(AND(AG73=1,AF73&lt;1,K73=L73,(N73-M73)&lt;=0.2075),N73-M73,IF(AND(AG73=1,AF73&lt;1,K73=L73,(N73-M73)&gt;0.2075),N73-M73-0.083,IF(AND(AG73=1,AF73&gt;1),((AF73-1)*0.3541)+(N73-$AD$5)+($AE$5-M73-0.083),IF(AND(AG73=1,AF73=1,K73&lt;&gt;L73,(N73-M73)&lt;=0.332),(N73-$AD$5)+($AE$5-M73)-0.166,(N73-$AD$5)+($AE$5-M73)))))),"")</f>
        <v>0</v>
      </c>
      <c r="AF73" s="95">
        <f t="shared" ref="AF73:AF136" si="28">(L73-K73)</f>
        <v>0</v>
      </c>
      <c r="AG73" s="96">
        <f t="shared" si="20"/>
        <v>1</v>
      </c>
      <c r="AH73" s="81">
        <f t="shared" ref="AH73:AH136" si="29">WEEKNUM(L73,21)</f>
        <v>52</v>
      </c>
    </row>
    <row r="74" spans="2:34" ht="30" x14ac:dyDescent="0.25">
      <c r="B74" s="69" t="s">
        <v>199</v>
      </c>
      <c r="C74" s="85"/>
      <c r="D74" s="85">
        <f t="shared" si="21"/>
        <v>0</v>
      </c>
      <c r="E74" s="72" t="s">
        <v>401</v>
      </c>
      <c r="F74" s="72"/>
      <c r="G74" s="70">
        <v>0.40486111111111112</v>
      </c>
      <c r="H74" s="70">
        <v>0.71736111111111101</v>
      </c>
      <c r="I74" s="71">
        <v>44291</v>
      </c>
      <c r="J74" s="71">
        <v>44291</v>
      </c>
      <c r="K74" s="104"/>
      <c r="L74" s="104"/>
      <c r="M74" s="104"/>
      <c r="N74" s="104"/>
      <c r="O74" s="98" t="s">
        <v>76</v>
      </c>
      <c r="P74" s="50" t="s">
        <v>402</v>
      </c>
      <c r="Q74" s="73" t="s">
        <v>47</v>
      </c>
      <c r="R74" s="72" t="s">
        <v>346</v>
      </c>
      <c r="S74" s="50" t="s">
        <v>343</v>
      </c>
      <c r="T74" s="50" t="s">
        <v>189</v>
      </c>
      <c r="U74" s="66">
        <f t="shared" si="15"/>
        <v>0</v>
      </c>
      <c r="V74" s="60">
        <f t="shared" si="16"/>
        <v>1</v>
      </c>
      <c r="W74" s="97">
        <f t="shared" si="22"/>
        <v>0.22949999999999987</v>
      </c>
      <c r="X74" s="97">
        <f t="shared" si="23"/>
        <v>0.2708299999999999</v>
      </c>
      <c r="Y74" s="112">
        <f t="shared" si="24"/>
        <v>0</v>
      </c>
      <c r="Z74" s="97">
        <f t="shared" ref="Z74:Z137" si="30">IF(Y74=1,0,($AE$3-H74))</f>
        <v>0.15763888888888899</v>
      </c>
      <c r="AA74" s="97">
        <f t="shared" si="25"/>
        <v>0.4284688888888889</v>
      </c>
      <c r="AB74" s="81">
        <f t="shared" si="18"/>
        <v>4</v>
      </c>
      <c r="AC74" s="81">
        <f t="shared" si="26"/>
        <v>14</v>
      </c>
      <c r="AD74" s="81" t="str">
        <f t="shared" si="19"/>
        <v>4-14</v>
      </c>
      <c r="AE74" s="97">
        <f t="shared" si="27"/>
        <v>0</v>
      </c>
      <c r="AF74" s="95">
        <f t="shared" si="28"/>
        <v>0</v>
      </c>
      <c r="AG74" s="96">
        <f t="shared" si="20"/>
        <v>1</v>
      </c>
      <c r="AH74" s="81">
        <f t="shared" si="29"/>
        <v>52</v>
      </c>
    </row>
    <row r="75" spans="2:34" ht="30" x14ac:dyDescent="0.25">
      <c r="B75" s="69" t="s">
        <v>195</v>
      </c>
      <c r="C75" s="85"/>
      <c r="D75" s="85">
        <f t="shared" si="21"/>
        <v>0</v>
      </c>
      <c r="E75" s="72" t="s">
        <v>403</v>
      </c>
      <c r="F75" s="72"/>
      <c r="G75" s="70">
        <v>0.625</v>
      </c>
      <c r="H75" s="70">
        <v>0.64583333333333337</v>
      </c>
      <c r="I75" s="71">
        <v>44291</v>
      </c>
      <c r="J75" s="71">
        <v>44291</v>
      </c>
      <c r="K75" s="104"/>
      <c r="L75" s="104"/>
      <c r="M75" s="104"/>
      <c r="N75" s="104"/>
      <c r="O75" s="98" t="s">
        <v>88</v>
      </c>
      <c r="P75" s="50" t="s">
        <v>247</v>
      </c>
      <c r="Q75" s="50" t="s">
        <v>81</v>
      </c>
      <c r="R75" s="50" t="s">
        <v>358</v>
      </c>
      <c r="S75" s="50" t="s">
        <v>343</v>
      </c>
      <c r="T75" s="50" t="s">
        <v>189</v>
      </c>
      <c r="U75" s="66">
        <f t="shared" si="15"/>
        <v>0</v>
      </c>
      <c r="V75" s="60">
        <f t="shared" si="16"/>
        <v>1</v>
      </c>
      <c r="W75" s="97">
        <f t="shared" si="22"/>
        <v>2.083333333333337E-2</v>
      </c>
      <c r="X75" s="97">
        <f t="shared" si="23"/>
        <v>2.083333333333337E-2</v>
      </c>
      <c r="Y75" s="112">
        <f t="shared" si="24"/>
        <v>1</v>
      </c>
      <c r="Z75" s="97">
        <f t="shared" si="30"/>
        <v>0</v>
      </c>
      <c r="AA75" s="97">
        <f t="shared" si="25"/>
        <v>2.083333333333337E-2</v>
      </c>
      <c r="AB75" s="81">
        <f t="shared" si="18"/>
        <v>4</v>
      </c>
      <c r="AC75" s="81">
        <f t="shared" si="26"/>
        <v>14</v>
      </c>
      <c r="AD75" s="81" t="str">
        <f t="shared" si="19"/>
        <v>4-14</v>
      </c>
      <c r="AE75" s="97">
        <f t="shared" si="27"/>
        <v>0</v>
      </c>
      <c r="AF75" s="95">
        <f t="shared" si="28"/>
        <v>0</v>
      </c>
      <c r="AG75" s="96">
        <f t="shared" si="20"/>
        <v>1</v>
      </c>
      <c r="AH75" s="81">
        <f t="shared" si="29"/>
        <v>52</v>
      </c>
    </row>
    <row r="76" spans="2:34" ht="30" x14ac:dyDescent="0.25">
      <c r="B76" s="69" t="s">
        <v>63</v>
      </c>
      <c r="C76" s="85"/>
      <c r="D76" s="85">
        <f t="shared" si="21"/>
        <v>0</v>
      </c>
      <c r="E76" s="72" t="s">
        <v>404</v>
      </c>
      <c r="F76" s="72"/>
      <c r="G76" s="70">
        <v>0.3125</v>
      </c>
      <c r="H76" s="70">
        <v>0.61111111111111105</v>
      </c>
      <c r="I76" s="71">
        <v>44292</v>
      </c>
      <c r="J76" s="71">
        <v>44293</v>
      </c>
      <c r="K76" s="104"/>
      <c r="L76" s="104"/>
      <c r="M76" s="104"/>
      <c r="N76" s="104"/>
      <c r="O76" s="101" t="s">
        <v>405</v>
      </c>
      <c r="P76" s="50" t="s">
        <v>67</v>
      </c>
      <c r="Q76" s="50" t="s">
        <v>81</v>
      </c>
      <c r="R76" s="50" t="s">
        <v>388</v>
      </c>
      <c r="S76" s="50" t="s">
        <v>343</v>
      </c>
      <c r="T76" s="50" t="s">
        <v>189</v>
      </c>
      <c r="U76" s="66">
        <f t="shared" si="15"/>
        <v>1</v>
      </c>
      <c r="V76" s="60">
        <f t="shared" si="16"/>
        <v>1</v>
      </c>
      <c r="W76" s="97">
        <f t="shared" si="22"/>
        <v>0.5701111111111109</v>
      </c>
      <c r="X76" s="97">
        <f t="shared" si="23"/>
        <v>0.79927777777777764</v>
      </c>
      <c r="Y76" s="112">
        <f t="shared" si="24"/>
        <v>1</v>
      </c>
      <c r="Z76" s="97">
        <f t="shared" si="30"/>
        <v>0</v>
      </c>
      <c r="AA76" s="97">
        <f t="shared" si="25"/>
        <v>0.79927777777777764</v>
      </c>
      <c r="AB76" s="81">
        <f t="shared" si="18"/>
        <v>4</v>
      </c>
      <c r="AC76" s="81">
        <f t="shared" si="26"/>
        <v>14</v>
      </c>
      <c r="AD76" s="81" t="str">
        <f t="shared" si="19"/>
        <v>4-14</v>
      </c>
      <c r="AE76" s="97">
        <f t="shared" si="27"/>
        <v>0</v>
      </c>
      <c r="AF76" s="95">
        <f t="shared" si="28"/>
        <v>0</v>
      </c>
      <c r="AG76" s="96">
        <f t="shared" si="20"/>
        <v>1</v>
      </c>
      <c r="AH76" s="81">
        <f t="shared" si="29"/>
        <v>52</v>
      </c>
    </row>
    <row r="77" spans="2:34" x14ac:dyDescent="0.25">
      <c r="B77" s="69" t="s">
        <v>197</v>
      </c>
      <c r="C77" s="85"/>
      <c r="D77" s="85">
        <f t="shared" si="21"/>
        <v>0</v>
      </c>
      <c r="E77" s="50" t="s">
        <v>406</v>
      </c>
      <c r="F77" s="50"/>
      <c r="G77" s="70">
        <v>0.31944444444444448</v>
      </c>
      <c r="H77" s="70">
        <v>0.65138888888888891</v>
      </c>
      <c r="I77" s="71">
        <v>44292</v>
      </c>
      <c r="J77" s="71">
        <v>44292</v>
      </c>
      <c r="K77" s="104"/>
      <c r="L77" s="104"/>
      <c r="M77" s="104"/>
      <c r="N77" s="104"/>
      <c r="O77" s="98" t="s">
        <v>407</v>
      </c>
      <c r="P77" s="50" t="s">
        <v>247</v>
      </c>
      <c r="Q77" s="73" t="s">
        <v>47</v>
      </c>
      <c r="R77" s="50" t="s">
        <v>359</v>
      </c>
      <c r="S77" s="50" t="s">
        <v>344</v>
      </c>
      <c r="T77" s="50" t="s">
        <v>189</v>
      </c>
      <c r="U77" s="66">
        <f t="shared" si="15"/>
        <v>0</v>
      </c>
      <c r="V77" s="60">
        <f t="shared" si="16"/>
        <v>1</v>
      </c>
      <c r="W77" s="97">
        <f t="shared" si="22"/>
        <v>0.24894444444444441</v>
      </c>
      <c r="X77" s="97">
        <f t="shared" si="23"/>
        <v>0.29027444444444445</v>
      </c>
      <c r="Y77" s="112">
        <f t="shared" si="24"/>
        <v>1</v>
      </c>
      <c r="Z77" s="97">
        <f t="shared" si="30"/>
        <v>0</v>
      </c>
      <c r="AA77" s="97">
        <f t="shared" si="25"/>
        <v>0.29027444444444445</v>
      </c>
      <c r="AB77" s="81">
        <f t="shared" si="18"/>
        <v>4</v>
      </c>
      <c r="AC77" s="81">
        <f t="shared" si="26"/>
        <v>14</v>
      </c>
      <c r="AD77" s="81" t="str">
        <f t="shared" si="19"/>
        <v>4-14</v>
      </c>
      <c r="AE77" s="97">
        <f t="shared" si="27"/>
        <v>0</v>
      </c>
      <c r="AF77" s="95">
        <f t="shared" si="28"/>
        <v>0</v>
      </c>
      <c r="AG77" s="96">
        <f t="shared" si="20"/>
        <v>1</v>
      </c>
      <c r="AH77" s="81">
        <f t="shared" si="29"/>
        <v>52</v>
      </c>
    </row>
    <row r="78" spans="2:34" x14ac:dyDescent="0.25">
      <c r="B78" s="69" t="s">
        <v>203</v>
      </c>
      <c r="C78" s="85"/>
      <c r="D78" s="85">
        <f t="shared" si="21"/>
        <v>0</v>
      </c>
      <c r="E78" s="50" t="s">
        <v>408</v>
      </c>
      <c r="F78" s="50"/>
      <c r="G78" s="70">
        <v>0.3125</v>
      </c>
      <c r="H78" s="70">
        <v>0.31944444444444448</v>
      </c>
      <c r="I78" s="71">
        <v>44292</v>
      </c>
      <c r="J78" s="71">
        <v>44292</v>
      </c>
      <c r="K78" s="104"/>
      <c r="L78" s="104"/>
      <c r="M78" s="104"/>
      <c r="N78" s="104"/>
      <c r="O78" s="98" t="s">
        <v>409</v>
      </c>
      <c r="P78" s="50" t="s">
        <v>286</v>
      </c>
      <c r="Q78" s="50" t="s">
        <v>81</v>
      </c>
      <c r="R78" s="50" t="s">
        <v>359</v>
      </c>
      <c r="S78" s="50" t="s">
        <v>344</v>
      </c>
      <c r="T78" s="50" t="s">
        <v>190</v>
      </c>
      <c r="U78" s="66">
        <f t="shared" si="15"/>
        <v>0</v>
      </c>
      <c r="V78" s="60">
        <f t="shared" si="16"/>
        <v>1</v>
      </c>
      <c r="W78" s="97">
        <f t="shared" si="22"/>
        <v>6.9444444444444753E-3</v>
      </c>
      <c r="X78" s="97">
        <f t="shared" si="23"/>
        <v>6.9444444444444753E-3</v>
      </c>
      <c r="Y78" s="112">
        <f t="shared" si="24"/>
        <v>1</v>
      </c>
      <c r="Z78" s="97">
        <f t="shared" si="30"/>
        <v>0</v>
      </c>
      <c r="AA78" s="97">
        <f t="shared" si="25"/>
        <v>6.9444444444444753E-3</v>
      </c>
      <c r="AB78" s="81">
        <f t="shared" si="18"/>
        <v>4</v>
      </c>
      <c r="AC78" s="81">
        <f t="shared" si="26"/>
        <v>14</v>
      </c>
      <c r="AD78" s="81" t="str">
        <f t="shared" si="19"/>
        <v>4-14</v>
      </c>
      <c r="AE78" s="97">
        <f t="shared" si="27"/>
        <v>0</v>
      </c>
      <c r="AF78" s="95">
        <f t="shared" si="28"/>
        <v>0</v>
      </c>
      <c r="AG78" s="96">
        <f t="shared" si="20"/>
        <v>1</v>
      </c>
      <c r="AH78" s="81">
        <f t="shared" si="29"/>
        <v>52</v>
      </c>
    </row>
    <row r="79" spans="2:34" ht="30" x14ac:dyDescent="0.25">
      <c r="B79" s="69" t="s">
        <v>268</v>
      </c>
      <c r="C79" s="85"/>
      <c r="D79" s="85">
        <f t="shared" si="21"/>
        <v>0</v>
      </c>
      <c r="E79" s="72" t="s">
        <v>410</v>
      </c>
      <c r="F79" s="72"/>
      <c r="G79" s="70">
        <v>0.3263888888888889</v>
      </c>
      <c r="H79" s="70">
        <v>0.39583333333333331</v>
      </c>
      <c r="I79" s="71">
        <v>44292</v>
      </c>
      <c r="J79" s="71">
        <v>44292</v>
      </c>
      <c r="K79" s="104"/>
      <c r="L79" s="104"/>
      <c r="M79" s="104"/>
      <c r="N79" s="104"/>
      <c r="O79" s="98" t="s">
        <v>66</v>
      </c>
      <c r="P79" s="50"/>
      <c r="Q79" s="50" t="s">
        <v>81</v>
      </c>
      <c r="R79" s="50" t="s">
        <v>356</v>
      </c>
      <c r="S79" s="50" t="s">
        <v>344</v>
      </c>
      <c r="T79" s="50" t="s">
        <v>189</v>
      </c>
      <c r="U79" s="66">
        <f t="shared" si="15"/>
        <v>0</v>
      </c>
      <c r="V79" s="60">
        <f t="shared" si="16"/>
        <v>1</v>
      </c>
      <c r="W79" s="97">
        <f t="shared" si="22"/>
        <v>6.944444444444442E-2</v>
      </c>
      <c r="X79" s="97">
        <f t="shared" si="23"/>
        <v>6.944444444444442E-2</v>
      </c>
      <c r="Y79" s="112">
        <f t="shared" si="24"/>
        <v>1</v>
      </c>
      <c r="Z79" s="97">
        <f t="shared" si="30"/>
        <v>0</v>
      </c>
      <c r="AA79" s="97">
        <f t="shared" si="25"/>
        <v>6.944444444444442E-2</v>
      </c>
      <c r="AB79" s="81">
        <f t="shared" si="18"/>
        <v>4</v>
      </c>
      <c r="AC79" s="81">
        <f t="shared" si="26"/>
        <v>14</v>
      </c>
      <c r="AD79" s="81" t="str">
        <f t="shared" si="19"/>
        <v>4-14</v>
      </c>
      <c r="AE79" s="97">
        <f t="shared" si="27"/>
        <v>0</v>
      </c>
      <c r="AF79" s="95">
        <f t="shared" si="28"/>
        <v>0</v>
      </c>
      <c r="AG79" s="96">
        <f t="shared" si="20"/>
        <v>1</v>
      </c>
      <c r="AH79" s="81">
        <f t="shared" si="29"/>
        <v>52</v>
      </c>
    </row>
    <row r="80" spans="2:34" ht="30" x14ac:dyDescent="0.25">
      <c r="B80" s="50" t="s">
        <v>218</v>
      </c>
      <c r="C80" s="85"/>
      <c r="D80" s="85">
        <f t="shared" si="21"/>
        <v>0</v>
      </c>
      <c r="E80" s="72" t="s">
        <v>411</v>
      </c>
      <c r="F80" s="72"/>
      <c r="G80" s="70">
        <v>0.375</v>
      </c>
      <c r="H80" s="70">
        <v>0.40625</v>
      </c>
      <c r="I80" s="71">
        <v>44292</v>
      </c>
      <c r="J80" s="71">
        <v>44292</v>
      </c>
      <c r="K80" s="104"/>
      <c r="L80" s="104"/>
      <c r="M80" s="104"/>
      <c r="N80" s="104"/>
      <c r="O80" s="101" t="s">
        <v>412</v>
      </c>
      <c r="P80" s="50" t="s">
        <v>284</v>
      </c>
      <c r="Q80" s="73" t="s">
        <v>47</v>
      </c>
      <c r="R80" s="72" t="s">
        <v>346</v>
      </c>
      <c r="S80" s="50" t="s">
        <v>344</v>
      </c>
      <c r="T80" s="50" t="s">
        <v>193</v>
      </c>
      <c r="U80" s="66">
        <f t="shared" si="15"/>
        <v>0</v>
      </c>
      <c r="V80" s="60">
        <f t="shared" si="16"/>
        <v>1</v>
      </c>
      <c r="W80" s="97">
        <f t="shared" si="22"/>
        <v>3.125E-2</v>
      </c>
      <c r="X80" s="97">
        <f t="shared" si="23"/>
        <v>3.125E-2</v>
      </c>
      <c r="Y80" s="112">
        <f t="shared" si="24"/>
        <v>1</v>
      </c>
      <c r="Z80" s="97">
        <f t="shared" si="30"/>
        <v>0</v>
      </c>
      <c r="AA80" s="97">
        <f t="shared" si="25"/>
        <v>3.125E-2</v>
      </c>
      <c r="AB80" s="81">
        <f t="shared" si="18"/>
        <v>4</v>
      </c>
      <c r="AC80" s="81">
        <f t="shared" si="26"/>
        <v>14</v>
      </c>
      <c r="AD80" s="81" t="str">
        <f t="shared" si="19"/>
        <v>4-14</v>
      </c>
      <c r="AE80" s="97">
        <f t="shared" si="27"/>
        <v>0</v>
      </c>
      <c r="AF80" s="95">
        <f t="shared" si="28"/>
        <v>0</v>
      </c>
      <c r="AG80" s="96">
        <f t="shared" si="20"/>
        <v>1</v>
      </c>
      <c r="AH80" s="81">
        <f t="shared" si="29"/>
        <v>52</v>
      </c>
    </row>
    <row r="81" spans="2:34" ht="30" x14ac:dyDescent="0.25">
      <c r="B81" s="50" t="s">
        <v>136</v>
      </c>
      <c r="C81" s="85"/>
      <c r="D81" s="85">
        <f t="shared" si="21"/>
        <v>0</v>
      </c>
      <c r="E81" s="72" t="s">
        <v>413</v>
      </c>
      <c r="F81" s="72"/>
      <c r="G81" s="70">
        <v>0.39583333333333331</v>
      </c>
      <c r="H81" s="70">
        <v>0.48958333333333331</v>
      </c>
      <c r="I81" s="71">
        <v>44292</v>
      </c>
      <c r="J81" s="71">
        <v>44292</v>
      </c>
      <c r="K81" s="104"/>
      <c r="L81" s="104"/>
      <c r="M81" s="104"/>
      <c r="N81" s="104"/>
      <c r="O81" s="98" t="s">
        <v>66</v>
      </c>
      <c r="P81" s="50" t="s">
        <v>137</v>
      </c>
      <c r="Q81" s="50" t="s">
        <v>81</v>
      </c>
      <c r="R81" s="50" t="s">
        <v>356</v>
      </c>
      <c r="S81" s="50" t="s">
        <v>344</v>
      </c>
      <c r="T81" s="50" t="s">
        <v>190</v>
      </c>
      <c r="U81" s="66">
        <f t="shared" si="15"/>
        <v>0</v>
      </c>
      <c r="V81" s="60">
        <f t="shared" si="16"/>
        <v>1</v>
      </c>
      <c r="W81" s="97">
        <f t="shared" si="22"/>
        <v>9.375E-2</v>
      </c>
      <c r="X81" s="97">
        <f t="shared" si="23"/>
        <v>9.375E-2</v>
      </c>
      <c r="Y81" s="112">
        <f t="shared" si="24"/>
        <v>1</v>
      </c>
      <c r="Z81" s="97">
        <f t="shared" si="30"/>
        <v>0</v>
      </c>
      <c r="AA81" s="97">
        <f t="shared" si="25"/>
        <v>9.375E-2</v>
      </c>
      <c r="AB81" s="81">
        <f t="shared" si="18"/>
        <v>4</v>
      </c>
      <c r="AC81" s="81">
        <f t="shared" si="26"/>
        <v>14</v>
      </c>
      <c r="AD81" s="81" t="str">
        <f t="shared" si="19"/>
        <v>4-14</v>
      </c>
      <c r="AE81" s="97">
        <f t="shared" si="27"/>
        <v>0</v>
      </c>
      <c r="AF81" s="95">
        <f t="shared" si="28"/>
        <v>0</v>
      </c>
      <c r="AG81" s="96">
        <f t="shared" si="20"/>
        <v>1</v>
      </c>
      <c r="AH81" s="81">
        <f t="shared" si="29"/>
        <v>52</v>
      </c>
    </row>
    <row r="82" spans="2:34" x14ac:dyDescent="0.25">
      <c r="B82" s="50" t="s">
        <v>239</v>
      </c>
      <c r="C82" s="85"/>
      <c r="D82" s="85">
        <f t="shared" si="21"/>
        <v>0</v>
      </c>
      <c r="E82" s="50" t="s">
        <v>414</v>
      </c>
      <c r="F82" s="50"/>
      <c r="G82" s="70">
        <v>0.39583333333333331</v>
      </c>
      <c r="H82" s="70">
        <v>0.48958333333333331</v>
      </c>
      <c r="I82" s="71">
        <v>44292</v>
      </c>
      <c r="J82" s="71">
        <v>44292</v>
      </c>
      <c r="K82" s="104"/>
      <c r="L82" s="104"/>
      <c r="M82" s="104"/>
      <c r="N82" s="104"/>
      <c r="O82" s="98" t="s">
        <v>66</v>
      </c>
      <c r="P82" s="50" t="s">
        <v>66</v>
      </c>
      <c r="Q82" s="50" t="s">
        <v>81</v>
      </c>
      <c r="R82" s="50" t="s">
        <v>356</v>
      </c>
      <c r="S82" s="50" t="s">
        <v>344</v>
      </c>
      <c r="T82" s="50" t="s">
        <v>190</v>
      </c>
      <c r="U82" s="66">
        <f t="shared" si="15"/>
        <v>0</v>
      </c>
      <c r="V82" s="60">
        <f t="shared" si="16"/>
        <v>1</v>
      </c>
      <c r="W82" s="97">
        <f t="shared" si="22"/>
        <v>9.375E-2</v>
      </c>
      <c r="X82" s="97">
        <f t="shared" si="23"/>
        <v>9.375E-2</v>
      </c>
      <c r="Y82" s="112">
        <f t="shared" si="24"/>
        <v>1</v>
      </c>
      <c r="Z82" s="97">
        <f t="shared" si="30"/>
        <v>0</v>
      </c>
      <c r="AA82" s="97">
        <f t="shared" si="25"/>
        <v>9.375E-2</v>
      </c>
      <c r="AB82" s="81">
        <f t="shared" si="18"/>
        <v>4</v>
      </c>
      <c r="AC82" s="81">
        <f t="shared" si="26"/>
        <v>14</v>
      </c>
      <c r="AD82" s="81" t="str">
        <f t="shared" si="19"/>
        <v>4-14</v>
      </c>
      <c r="AE82" s="97">
        <f t="shared" si="27"/>
        <v>0</v>
      </c>
      <c r="AF82" s="95">
        <f t="shared" si="28"/>
        <v>0</v>
      </c>
      <c r="AG82" s="96">
        <f t="shared" si="20"/>
        <v>1</v>
      </c>
      <c r="AH82" s="81">
        <f t="shared" si="29"/>
        <v>52</v>
      </c>
    </row>
    <row r="83" spans="2:34" x14ac:dyDescent="0.25">
      <c r="B83" s="50" t="s">
        <v>225</v>
      </c>
      <c r="C83" s="85"/>
      <c r="D83" s="85">
        <f t="shared" si="21"/>
        <v>0</v>
      </c>
      <c r="E83" s="50" t="s">
        <v>415</v>
      </c>
      <c r="F83" s="50"/>
      <c r="G83" s="70">
        <v>0.35416666666666669</v>
      </c>
      <c r="H83" s="70">
        <v>0.46180555555555558</v>
      </c>
      <c r="I83" s="71">
        <v>44292</v>
      </c>
      <c r="J83" s="71">
        <v>44292</v>
      </c>
      <c r="K83" s="104"/>
      <c r="L83" s="104"/>
      <c r="M83" s="104"/>
      <c r="N83" s="104"/>
      <c r="O83" s="98" t="s">
        <v>88</v>
      </c>
      <c r="P83" s="50" t="s">
        <v>286</v>
      </c>
      <c r="Q83" s="50" t="s">
        <v>81</v>
      </c>
      <c r="R83" s="50" t="s">
        <v>358</v>
      </c>
      <c r="S83" s="50" t="s">
        <v>344</v>
      </c>
      <c r="T83" s="50" t="s">
        <v>190</v>
      </c>
      <c r="U83" s="66">
        <f t="shared" si="15"/>
        <v>0</v>
      </c>
      <c r="V83" s="60">
        <f t="shared" si="16"/>
        <v>1</v>
      </c>
      <c r="W83" s="97">
        <f t="shared" si="22"/>
        <v>0.1076388888888889</v>
      </c>
      <c r="X83" s="97">
        <f t="shared" si="23"/>
        <v>0.1076388888888889</v>
      </c>
      <c r="Y83" s="112">
        <f t="shared" si="24"/>
        <v>1</v>
      </c>
      <c r="Z83" s="97">
        <f t="shared" si="30"/>
        <v>0</v>
      </c>
      <c r="AA83" s="97">
        <f t="shared" si="25"/>
        <v>0.1076388888888889</v>
      </c>
      <c r="AB83" s="81">
        <f t="shared" si="18"/>
        <v>4</v>
      </c>
      <c r="AC83" s="81">
        <f t="shared" si="26"/>
        <v>14</v>
      </c>
      <c r="AD83" s="81" t="str">
        <f t="shared" si="19"/>
        <v>4-14</v>
      </c>
      <c r="AE83" s="97">
        <f t="shared" si="27"/>
        <v>0</v>
      </c>
      <c r="AF83" s="95">
        <f t="shared" si="28"/>
        <v>0</v>
      </c>
      <c r="AG83" s="96">
        <f t="shared" si="20"/>
        <v>1</v>
      </c>
      <c r="AH83" s="81">
        <f t="shared" si="29"/>
        <v>52</v>
      </c>
    </row>
    <row r="84" spans="2:34" ht="30" x14ac:dyDescent="0.25">
      <c r="B84" s="50" t="s">
        <v>242</v>
      </c>
      <c r="C84" s="85"/>
      <c r="D84" s="85">
        <f t="shared" si="21"/>
        <v>0</v>
      </c>
      <c r="E84" s="72" t="s">
        <v>416</v>
      </c>
      <c r="F84" s="72"/>
      <c r="G84" s="70">
        <v>0.40763888888888888</v>
      </c>
      <c r="H84" s="70">
        <v>0.58333333333333337</v>
      </c>
      <c r="I84" s="71">
        <v>44292</v>
      </c>
      <c r="J84" s="71">
        <v>44292</v>
      </c>
      <c r="K84" s="71"/>
      <c r="L84" s="71"/>
      <c r="M84" s="71"/>
      <c r="N84" s="71"/>
      <c r="O84" s="50" t="s">
        <v>69</v>
      </c>
      <c r="P84" s="50"/>
      <c r="Q84" s="50" t="s">
        <v>81</v>
      </c>
      <c r="R84" s="50" t="s">
        <v>358</v>
      </c>
      <c r="S84" s="50" t="s">
        <v>343</v>
      </c>
      <c r="T84" s="50" t="s">
        <v>192</v>
      </c>
      <c r="U84" s="66">
        <f t="shared" si="15"/>
        <v>0</v>
      </c>
      <c r="V84" s="60">
        <f t="shared" si="16"/>
        <v>1</v>
      </c>
      <c r="W84" s="97">
        <f t="shared" si="22"/>
        <v>0.17569444444444449</v>
      </c>
      <c r="X84" s="97">
        <f t="shared" si="23"/>
        <v>0.17569444444444449</v>
      </c>
      <c r="Y84" s="112" t="str">
        <f t="shared" si="24"/>
        <v/>
      </c>
      <c r="Z84" s="97">
        <f t="shared" si="30"/>
        <v>0.29166666666666663</v>
      </c>
      <c r="AA84" s="97">
        <f t="shared" si="25"/>
        <v>0.46736111111111112</v>
      </c>
      <c r="AB84" s="81">
        <f t="shared" si="18"/>
        <v>4</v>
      </c>
      <c r="AC84" s="81">
        <f t="shared" si="26"/>
        <v>14</v>
      </c>
      <c r="AD84" s="81" t="str">
        <f t="shared" si="19"/>
        <v>4-14</v>
      </c>
      <c r="AE84" s="97">
        <f t="shared" si="27"/>
        <v>0</v>
      </c>
      <c r="AF84" s="95">
        <f t="shared" si="28"/>
        <v>0</v>
      </c>
      <c r="AG84" s="96">
        <f t="shared" si="20"/>
        <v>1</v>
      </c>
      <c r="AH84" s="81">
        <f t="shared" si="29"/>
        <v>52</v>
      </c>
    </row>
    <row r="85" spans="2:34" ht="30" x14ac:dyDescent="0.25">
      <c r="B85" s="50" t="s">
        <v>78</v>
      </c>
      <c r="C85" s="85"/>
      <c r="D85" s="85">
        <f t="shared" si="21"/>
        <v>0</v>
      </c>
      <c r="E85" s="72" t="s">
        <v>214</v>
      </c>
      <c r="F85" s="72"/>
      <c r="G85" s="70">
        <v>0.44097222222222227</v>
      </c>
      <c r="H85" s="70">
        <v>0.45833333333333331</v>
      </c>
      <c r="I85" s="71">
        <v>44292</v>
      </c>
      <c r="J85" s="71">
        <v>44292</v>
      </c>
      <c r="K85" s="71"/>
      <c r="L85" s="71"/>
      <c r="M85" s="71"/>
      <c r="N85" s="71"/>
      <c r="O85" s="50" t="s">
        <v>276</v>
      </c>
      <c r="P85" s="50" t="s">
        <v>278</v>
      </c>
      <c r="Q85" s="50" t="s">
        <v>81</v>
      </c>
      <c r="R85" s="72" t="s">
        <v>346</v>
      </c>
      <c r="S85" s="50" t="s">
        <v>344</v>
      </c>
      <c r="T85" s="50" t="s">
        <v>189</v>
      </c>
      <c r="U85" s="66">
        <f t="shared" ref="U85:U99" si="31">+J85-I85</f>
        <v>0</v>
      </c>
      <c r="V85" s="60">
        <f t="shared" ref="V85:V99" si="32">IF(AND(G85&lt;&gt;"",H85&lt;&gt;""),1,0)</f>
        <v>1</v>
      </c>
      <c r="W85" s="97">
        <f t="shared" si="22"/>
        <v>1.7361111111111049E-2</v>
      </c>
      <c r="X85" s="97">
        <f t="shared" si="23"/>
        <v>1.7361111111111049E-2</v>
      </c>
      <c r="Y85" s="112">
        <f t="shared" si="24"/>
        <v>1</v>
      </c>
      <c r="Z85" s="97">
        <f t="shared" si="30"/>
        <v>0</v>
      </c>
      <c r="AA85" s="97">
        <f t="shared" si="25"/>
        <v>1.7361111111111049E-2</v>
      </c>
      <c r="AB85" s="81">
        <f t="shared" si="18"/>
        <v>4</v>
      </c>
      <c r="AC85" s="81">
        <f t="shared" si="26"/>
        <v>14</v>
      </c>
      <c r="AD85" s="81" t="str">
        <f t="shared" si="19"/>
        <v>4-14</v>
      </c>
      <c r="AE85" s="97">
        <f t="shared" si="27"/>
        <v>0</v>
      </c>
      <c r="AF85" s="95">
        <f t="shared" si="28"/>
        <v>0</v>
      </c>
      <c r="AG85" s="96">
        <f t="shared" si="20"/>
        <v>1</v>
      </c>
      <c r="AH85" s="81">
        <f t="shared" si="29"/>
        <v>52</v>
      </c>
    </row>
    <row r="86" spans="2:34" ht="30" x14ac:dyDescent="0.25">
      <c r="B86" s="50" t="s">
        <v>106</v>
      </c>
      <c r="C86" s="85"/>
      <c r="D86" s="85">
        <f t="shared" si="21"/>
        <v>0</v>
      </c>
      <c r="E86" s="72" t="s">
        <v>417</v>
      </c>
      <c r="F86" s="72"/>
      <c r="G86" s="70">
        <v>0.4548611111111111</v>
      </c>
      <c r="H86" s="70">
        <v>0.47916666666666669</v>
      </c>
      <c r="I86" s="71">
        <v>44292</v>
      </c>
      <c r="J86" s="71">
        <v>44292</v>
      </c>
      <c r="K86" s="71"/>
      <c r="L86" s="71"/>
      <c r="M86" s="71"/>
      <c r="N86" s="71"/>
      <c r="O86" s="50" t="s">
        <v>76</v>
      </c>
      <c r="P86" s="50" t="s">
        <v>372</v>
      </c>
      <c r="Q86" s="50" t="s">
        <v>81</v>
      </c>
      <c r="R86" s="72" t="s">
        <v>346</v>
      </c>
      <c r="S86" s="50" t="s">
        <v>343</v>
      </c>
      <c r="T86" s="50" t="s">
        <v>190</v>
      </c>
      <c r="U86" s="66">
        <f t="shared" si="31"/>
        <v>0</v>
      </c>
      <c r="V86" s="60">
        <f t="shared" si="32"/>
        <v>1</v>
      </c>
      <c r="W86" s="97">
        <f t="shared" si="22"/>
        <v>2.430555555555558E-2</v>
      </c>
      <c r="X86" s="97">
        <f t="shared" si="23"/>
        <v>2.430555555555558E-2</v>
      </c>
      <c r="Y86" s="112">
        <f t="shared" si="24"/>
        <v>1</v>
      </c>
      <c r="Z86" s="97">
        <f t="shared" si="30"/>
        <v>0</v>
      </c>
      <c r="AA86" s="97">
        <f t="shared" si="25"/>
        <v>2.430555555555558E-2</v>
      </c>
      <c r="AB86" s="81">
        <f t="shared" si="18"/>
        <v>4</v>
      </c>
      <c r="AC86" s="81">
        <f t="shared" si="26"/>
        <v>14</v>
      </c>
      <c r="AD86" s="81" t="str">
        <f t="shared" si="19"/>
        <v>4-14</v>
      </c>
      <c r="AE86" s="97">
        <f t="shared" si="27"/>
        <v>0</v>
      </c>
      <c r="AF86" s="95">
        <f t="shared" si="28"/>
        <v>0</v>
      </c>
      <c r="AG86" s="96">
        <f t="shared" si="20"/>
        <v>1</v>
      </c>
      <c r="AH86" s="81">
        <f t="shared" si="29"/>
        <v>52</v>
      </c>
    </row>
    <row r="87" spans="2:34" ht="30" x14ac:dyDescent="0.25">
      <c r="B87" s="50" t="s">
        <v>85</v>
      </c>
      <c r="C87" s="85"/>
      <c r="D87" s="85">
        <f t="shared" si="21"/>
        <v>0</v>
      </c>
      <c r="E87" s="72" t="s">
        <v>264</v>
      </c>
      <c r="F87" s="72"/>
      <c r="G87" s="70">
        <v>0.60763888888888895</v>
      </c>
      <c r="H87" s="70">
        <v>0.61458333333333337</v>
      </c>
      <c r="I87" s="71">
        <v>44292</v>
      </c>
      <c r="J87" s="71">
        <v>44292</v>
      </c>
      <c r="K87" s="71"/>
      <c r="L87" s="71"/>
      <c r="M87" s="71"/>
      <c r="N87" s="71"/>
      <c r="O87" s="50" t="s">
        <v>130</v>
      </c>
      <c r="P87" s="50" t="s">
        <v>418</v>
      </c>
      <c r="Q87" s="73" t="s">
        <v>47</v>
      </c>
      <c r="R87" s="72" t="s">
        <v>346</v>
      </c>
      <c r="S87" s="50" t="s">
        <v>344</v>
      </c>
      <c r="T87" s="50" t="s">
        <v>192</v>
      </c>
      <c r="U87" s="66">
        <f t="shared" si="31"/>
        <v>0</v>
      </c>
      <c r="V87" s="60">
        <f t="shared" si="32"/>
        <v>1</v>
      </c>
      <c r="W87" s="97">
        <f t="shared" si="22"/>
        <v>6.9444444444444198E-3</v>
      </c>
      <c r="X87" s="97">
        <f t="shared" si="23"/>
        <v>6.9444444444444198E-3</v>
      </c>
      <c r="Y87" s="112" t="str">
        <f t="shared" si="24"/>
        <v/>
      </c>
      <c r="Z87" s="97">
        <f t="shared" si="30"/>
        <v>0.26041666666666663</v>
      </c>
      <c r="AA87" s="97">
        <f t="shared" si="25"/>
        <v>0.26736111111111105</v>
      </c>
      <c r="AB87" s="81">
        <f t="shared" si="18"/>
        <v>4</v>
      </c>
      <c r="AC87" s="81">
        <f t="shared" si="26"/>
        <v>14</v>
      </c>
      <c r="AD87" s="81" t="str">
        <f t="shared" si="19"/>
        <v>4-14</v>
      </c>
      <c r="AE87" s="97">
        <f t="shared" si="27"/>
        <v>0</v>
      </c>
      <c r="AF87" s="95">
        <f t="shared" si="28"/>
        <v>0</v>
      </c>
      <c r="AG87" s="96">
        <f t="shared" si="20"/>
        <v>1</v>
      </c>
      <c r="AH87" s="81">
        <f t="shared" si="29"/>
        <v>52</v>
      </c>
    </row>
    <row r="88" spans="2:34" ht="30" x14ac:dyDescent="0.25">
      <c r="B88" s="50" t="s">
        <v>234</v>
      </c>
      <c r="C88" s="85"/>
      <c r="D88" s="85">
        <f t="shared" si="21"/>
        <v>0</v>
      </c>
      <c r="E88" s="72" t="s">
        <v>264</v>
      </c>
      <c r="F88" s="72"/>
      <c r="G88" s="70">
        <v>0.61458333333333337</v>
      </c>
      <c r="H88" s="70">
        <v>0.625</v>
      </c>
      <c r="I88" s="71">
        <v>44292</v>
      </c>
      <c r="J88" s="71">
        <v>44292</v>
      </c>
      <c r="K88" s="71"/>
      <c r="L88" s="71"/>
      <c r="M88" s="71"/>
      <c r="N88" s="71"/>
      <c r="O88" s="50" t="s">
        <v>130</v>
      </c>
      <c r="P88" s="50" t="s">
        <v>418</v>
      </c>
      <c r="Q88" s="73" t="s">
        <v>47</v>
      </c>
      <c r="R88" s="72" t="s">
        <v>346</v>
      </c>
      <c r="S88" s="50" t="s">
        <v>344</v>
      </c>
      <c r="T88" s="50" t="s">
        <v>192</v>
      </c>
      <c r="U88" s="66">
        <f t="shared" si="31"/>
        <v>0</v>
      </c>
      <c r="V88" s="60">
        <f t="shared" si="32"/>
        <v>1</v>
      </c>
      <c r="W88" s="97">
        <f t="shared" si="22"/>
        <v>1.041666666666663E-2</v>
      </c>
      <c r="X88" s="97">
        <f t="shared" si="23"/>
        <v>1.041666666666663E-2</v>
      </c>
      <c r="Y88" s="112" t="str">
        <f t="shared" si="24"/>
        <v/>
      </c>
      <c r="Z88" s="97">
        <f t="shared" si="30"/>
        <v>0.25</v>
      </c>
      <c r="AA88" s="97">
        <f t="shared" si="25"/>
        <v>0.26041666666666663</v>
      </c>
      <c r="AB88" s="81">
        <f t="shared" si="18"/>
        <v>4</v>
      </c>
      <c r="AC88" s="81">
        <f t="shared" si="26"/>
        <v>14</v>
      </c>
      <c r="AD88" s="81" t="str">
        <f t="shared" si="19"/>
        <v>4-14</v>
      </c>
      <c r="AE88" s="97">
        <f t="shared" si="27"/>
        <v>0</v>
      </c>
      <c r="AF88" s="95">
        <f t="shared" si="28"/>
        <v>0</v>
      </c>
      <c r="AG88" s="96">
        <f t="shared" si="20"/>
        <v>1</v>
      </c>
      <c r="AH88" s="81">
        <f t="shared" si="29"/>
        <v>52</v>
      </c>
    </row>
    <row r="89" spans="2:34" x14ac:dyDescent="0.25">
      <c r="B89" s="50" t="s">
        <v>159</v>
      </c>
      <c r="C89" s="85"/>
      <c r="D89" s="85">
        <f t="shared" si="21"/>
        <v>0</v>
      </c>
      <c r="E89" s="72" t="s">
        <v>419</v>
      </c>
      <c r="F89" s="72"/>
      <c r="G89" s="70">
        <v>0.70833333333333337</v>
      </c>
      <c r="H89" s="70">
        <v>0.72916666666666663</v>
      </c>
      <c r="I89" s="71">
        <v>44292</v>
      </c>
      <c r="J89" s="71">
        <v>44292</v>
      </c>
      <c r="K89" s="71"/>
      <c r="L89" s="71"/>
      <c r="M89" s="71"/>
      <c r="N89" s="71"/>
      <c r="O89" s="50" t="s">
        <v>88</v>
      </c>
      <c r="P89" s="50" t="s">
        <v>160</v>
      </c>
      <c r="Q89" s="50" t="s">
        <v>81</v>
      </c>
      <c r="R89" s="50" t="s">
        <v>358</v>
      </c>
      <c r="S89" s="50" t="s">
        <v>344</v>
      </c>
      <c r="T89" s="50" t="s">
        <v>191</v>
      </c>
      <c r="U89" s="66">
        <f t="shared" si="31"/>
        <v>0</v>
      </c>
      <c r="V89" s="60">
        <f t="shared" si="32"/>
        <v>1</v>
      </c>
      <c r="W89" s="97">
        <f t="shared" si="22"/>
        <v>2.0833333333333259E-2</v>
      </c>
      <c r="X89" s="97">
        <f t="shared" si="23"/>
        <v>2.0833333333333259E-2</v>
      </c>
      <c r="Y89" s="112">
        <f t="shared" si="24"/>
        <v>0</v>
      </c>
      <c r="Z89" s="97">
        <f t="shared" si="30"/>
        <v>0.14583333333333337</v>
      </c>
      <c r="AA89" s="97">
        <f t="shared" si="25"/>
        <v>0.16666666666666663</v>
      </c>
      <c r="AB89" s="81">
        <f t="shared" si="18"/>
        <v>4</v>
      </c>
      <c r="AC89" s="81">
        <f t="shared" si="26"/>
        <v>14</v>
      </c>
      <c r="AD89" s="81" t="str">
        <f t="shared" si="19"/>
        <v>4-14</v>
      </c>
      <c r="AE89" s="97">
        <f t="shared" si="27"/>
        <v>0</v>
      </c>
      <c r="AF89" s="95">
        <f t="shared" si="28"/>
        <v>0</v>
      </c>
      <c r="AG89" s="96">
        <f t="shared" si="20"/>
        <v>1</v>
      </c>
      <c r="AH89" s="81">
        <f t="shared" si="29"/>
        <v>52</v>
      </c>
    </row>
    <row r="90" spans="2:34" ht="45" x14ac:dyDescent="0.25">
      <c r="B90" s="50" t="s">
        <v>184</v>
      </c>
      <c r="C90" s="85"/>
      <c r="D90" s="85">
        <f t="shared" si="21"/>
        <v>0</v>
      </c>
      <c r="E90" s="72" t="s">
        <v>420</v>
      </c>
      <c r="F90" s="72"/>
      <c r="G90" s="70">
        <v>0.60416666666666663</v>
      </c>
      <c r="H90" s="70">
        <v>0.64583333333333337</v>
      </c>
      <c r="I90" s="71">
        <v>44292</v>
      </c>
      <c r="J90" s="71">
        <v>44292</v>
      </c>
      <c r="K90" s="71"/>
      <c r="L90" s="71"/>
      <c r="M90" s="71"/>
      <c r="N90" s="71"/>
      <c r="O90" s="50" t="s">
        <v>88</v>
      </c>
      <c r="P90" s="50" t="s">
        <v>185</v>
      </c>
      <c r="Q90" s="50" t="s">
        <v>81</v>
      </c>
      <c r="R90" s="50" t="s">
        <v>358</v>
      </c>
      <c r="S90" s="50" t="s">
        <v>343</v>
      </c>
      <c r="T90" s="50" t="s">
        <v>190</v>
      </c>
      <c r="U90" s="66">
        <f t="shared" si="31"/>
        <v>0</v>
      </c>
      <c r="V90" s="60">
        <f t="shared" si="32"/>
        <v>1</v>
      </c>
      <c r="W90" s="97">
        <f t="shared" si="22"/>
        <v>4.1666666666666741E-2</v>
      </c>
      <c r="X90" s="97">
        <f t="shared" si="23"/>
        <v>4.1666666666666741E-2</v>
      </c>
      <c r="Y90" s="112">
        <f t="shared" si="24"/>
        <v>0</v>
      </c>
      <c r="Z90" s="97">
        <f t="shared" si="30"/>
        <v>0.22916666666666663</v>
      </c>
      <c r="AA90" s="97">
        <f t="shared" si="25"/>
        <v>0.27083333333333337</v>
      </c>
      <c r="AB90" s="81">
        <f t="shared" si="18"/>
        <v>4</v>
      </c>
      <c r="AC90" s="81">
        <f t="shared" si="26"/>
        <v>14</v>
      </c>
      <c r="AD90" s="81" t="str">
        <f t="shared" si="19"/>
        <v>4-14</v>
      </c>
      <c r="AE90" s="97">
        <f t="shared" si="27"/>
        <v>0</v>
      </c>
      <c r="AF90" s="95">
        <f t="shared" si="28"/>
        <v>0</v>
      </c>
      <c r="AG90" s="96">
        <f t="shared" si="20"/>
        <v>1</v>
      </c>
      <c r="AH90" s="81">
        <f t="shared" si="29"/>
        <v>52</v>
      </c>
    </row>
    <row r="91" spans="2:34" ht="30" x14ac:dyDescent="0.25">
      <c r="B91" s="50" t="s">
        <v>139</v>
      </c>
      <c r="C91" s="85"/>
      <c r="D91" s="85">
        <f t="shared" si="21"/>
        <v>0</v>
      </c>
      <c r="E91" s="72" t="s">
        <v>421</v>
      </c>
      <c r="F91" s="72"/>
      <c r="G91" s="70">
        <v>0.41666666666666669</v>
      </c>
      <c r="H91" s="70">
        <v>0.70833333333333337</v>
      </c>
      <c r="I91" s="71">
        <v>44292</v>
      </c>
      <c r="J91" s="71">
        <v>44293</v>
      </c>
      <c r="K91" s="104"/>
      <c r="L91" s="104"/>
      <c r="M91" s="104"/>
      <c r="N91" s="104"/>
      <c r="O91" s="98" t="s">
        <v>179</v>
      </c>
      <c r="P91" s="50" t="s">
        <v>141</v>
      </c>
      <c r="Q91" s="73" t="s">
        <v>47</v>
      </c>
      <c r="R91" s="72" t="s">
        <v>346</v>
      </c>
      <c r="S91" s="50" t="s">
        <v>343</v>
      </c>
      <c r="T91" s="50" t="s">
        <v>189</v>
      </c>
      <c r="U91" s="66">
        <f t="shared" si="31"/>
        <v>1</v>
      </c>
      <c r="V91" s="60">
        <f t="shared" si="32"/>
        <v>1</v>
      </c>
      <c r="W91" s="97">
        <f t="shared" si="22"/>
        <v>0.56316666666666659</v>
      </c>
      <c r="X91" s="97">
        <f t="shared" si="23"/>
        <v>0.79233333333333322</v>
      </c>
      <c r="Y91" s="112">
        <f t="shared" si="24"/>
        <v>0</v>
      </c>
      <c r="Z91" s="97">
        <f t="shared" si="30"/>
        <v>0.16666666666666663</v>
      </c>
      <c r="AA91" s="97">
        <f t="shared" si="25"/>
        <v>0.95899999999999985</v>
      </c>
      <c r="AB91" s="81">
        <f t="shared" si="18"/>
        <v>4</v>
      </c>
      <c r="AC91" s="81">
        <f t="shared" si="26"/>
        <v>14</v>
      </c>
      <c r="AD91" s="81" t="str">
        <f t="shared" si="19"/>
        <v>4-14</v>
      </c>
      <c r="AE91" s="97">
        <f t="shared" si="27"/>
        <v>0</v>
      </c>
      <c r="AF91" s="95">
        <f t="shared" si="28"/>
        <v>0</v>
      </c>
      <c r="AG91" s="96">
        <f t="shared" si="20"/>
        <v>1</v>
      </c>
      <c r="AH91" s="81">
        <f t="shared" si="29"/>
        <v>52</v>
      </c>
    </row>
    <row r="92" spans="2:34" ht="30" x14ac:dyDescent="0.25">
      <c r="B92" s="50" t="s">
        <v>206</v>
      </c>
      <c r="C92" s="85"/>
      <c r="D92" s="85">
        <f t="shared" si="21"/>
        <v>0</v>
      </c>
      <c r="E92" s="72" t="s">
        <v>422</v>
      </c>
      <c r="F92" s="72"/>
      <c r="G92" s="70">
        <v>0.70833333333333337</v>
      </c>
      <c r="H92" s="70">
        <v>0.60416666666666663</v>
      </c>
      <c r="I92" s="71">
        <v>44292</v>
      </c>
      <c r="J92" s="71">
        <v>44295</v>
      </c>
      <c r="K92" s="104"/>
      <c r="L92" s="104"/>
      <c r="M92" s="104"/>
      <c r="N92" s="104"/>
      <c r="O92" s="98" t="s">
        <v>276</v>
      </c>
      <c r="P92" s="50" t="s">
        <v>320</v>
      </c>
      <c r="Q92" s="73" t="s">
        <v>47</v>
      </c>
      <c r="R92" s="50" t="s">
        <v>388</v>
      </c>
      <c r="S92" s="50" t="s">
        <v>343</v>
      </c>
      <c r="T92" s="50" t="s">
        <v>189</v>
      </c>
      <c r="U92" s="66">
        <f t="shared" si="31"/>
        <v>3</v>
      </c>
      <c r="V92" s="60">
        <f t="shared" si="32"/>
        <v>1</v>
      </c>
      <c r="W92" s="97">
        <f t="shared" si="22"/>
        <v>0.95853333333333324</v>
      </c>
      <c r="X92" s="97">
        <f t="shared" si="23"/>
        <v>1.6868299999999998</v>
      </c>
      <c r="Y92" s="112">
        <f t="shared" si="24"/>
        <v>1</v>
      </c>
      <c r="Z92" s="97">
        <f t="shared" si="30"/>
        <v>0</v>
      </c>
      <c r="AA92" s="97">
        <f t="shared" si="25"/>
        <v>1.6868299999999998</v>
      </c>
      <c r="AB92" s="81">
        <f t="shared" si="18"/>
        <v>4</v>
      </c>
      <c r="AC92" s="81">
        <f t="shared" si="26"/>
        <v>14</v>
      </c>
      <c r="AD92" s="81" t="str">
        <f t="shared" si="19"/>
        <v>4-14</v>
      </c>
      <c r="AE92" s="97">
        <f t="shared" si="27"/>
        <v>0</v>
      </c>
      <c r="AF92" s="95">
        <f t="shared" si="28"/>
        <v>0</v>
      </c>
      <c r="AG92" s="96">
        <f t="shared" si="20"/>
        <v>1</v>
      </c>
      <c r="AH92" s="81">
        <f t="shared" si="29"/>
        <v>52</v>
      </c>
    </row>
    <row r="93" spans="2:34" ht="45" x14ac:dyDescent="0.25">
      <c r="B93" s="50" t="s">
        <v>165</v>
      </c>
      <c r="C93" s="85"/>
      <c r="D93" s="85">
        <f t="shared" si="21"/>
        <v>0</v>
      </c>
      <c r="E93" s="72" t="s">
        <v>423</v>
      </c>
      <c r="F93" s="72"/>
      <c r="G93" s="70">
        <v>0.60416666666666663</v>
      </c>
      <c r="H93" s="70">
        <v>0.66180555555555554</v>
      </c>
      <c r="I93" s="71">
        <v>44292</v>
      </c>
      <c r="J93" s="71">
        <v>44293</v>
      </c>
      <c r="K93" s="104"/>
      <c r="L93" s="104"/>
      <c r="M93" s="104"/>
      <c r="N93" s="104"/>
      <c r="O93" s="98" t="s">
        <v>69</v>
      </c>
      <c r="P93" s="50" t="s">
        <v>167</v>
      </c>
      <c r="Q93" s="50" t="s">
        <v>81</v>
      </c>
      <c r="R93" s="50" t="s">
        <v>358</v>
      </c>
      <c r="S93" s="50" t="s">
        <v>344</v>
      </c>
      <c r="T93" s="50" t="s">
        <v>189</v>
      </c>
      <c r="U93" s="66">
        <f t="shared" si="31"/>
        <v>1</v>
      </c>
      <c r="V93" s="60">
        <f t="shared" si="32"/>
        <v>1</v>
      </c>
      <c r="W93" s="97">
        <f t="shared" si="22"/>
        <v>0.32913888888888887</v>
      </c>
      <c r="X93" s="97">
        <f t="shared" si="23"/>
        <v>0.5583055555555555</v>
      </c>
      <c r="Y93" s="112">
        <f t="shared" si="24"/>
        <v>1</v>
      </c>
      <c r="Z93" s="97">
        <f t="shared" si="30"/>
        <v>0</v>
      </c>
      <c r="AA93" s="97">
        <f t="shared" si="25"/>
        <v>0.5583055555555555</v>
      </c>
      <c r="AB93" s="81">
        <f t="shared" si="18"/>
        <v>4</v>
      </c>
      <c r="AC93" s="81">
        <f t="shared" si="26"/>
        <v>14</v>
      </c>
      <c r="AD93" s="81" t="str">
        <f t="shared" si="19"/>
        <v>4-14</v>
      </c>
      <c r="AE93" s="97">
        <f t="shared" si="27"/>
        <v>0</v>
      </c>
      <c r="AF93" s="95">
        <f t="shared" si="28"/>
        <v>0</v>
      </c>
      <c r="AG93" s="96">
        <f t="shared" si="20"/>
        <v>1</v>
      </c>
      <c r="AH93" s="81">
        <f t="shared" si="29"/>
        <v>52</v>
      </c>
    </row>
    <row r="94" spans="2:34" ht="45" x14ac:dyDescent="0.25">
      <c r="B94" s="50" t="s">
        <v>127</v>
      </c>
      <c r="C94" s="85"/>
      <c r="D94" s="85">
        <f t="shared" si="21"/>
        <v>0</v>
      </c>
      <c r="E94" s="72" t="s">
        <v>424</v>
      </c>
      <c r="F94" s="72"/>
      <c r="G94" s="70">
        <v>0.375</v>
      </c>
      <c r="H94" s="70">
        <v>0.51041666666666663</v>
      </c>
      <c r="I94" s="71">
        <v>44293</v>
      </c>
      <c r="J94" s="71">
        <v>44293</v>
      </c>
      <c r="K94" s="104"/>
      <c r="L94" s="104"/>
      <c r="M94" s="104"/>
      <c r="N94" s="104"/>
      <c r="O94" s="98" t="s">
        <v>69</v>
      </c>
      <c r="P94" s="50" t="s">
        <v>128</v>
      </c>
      <c r="Q94" s="50" t="s">
        <v>81</v>
      </c>
      <c r="R94" s="72" t="s">
        <v>346</v>
      </c>
      <c r="S94" s="50" t="s">
        <v>344</v>
      </c>
      <c r="T94" s="50" t="s">
        <v>189</v>
      </c>
      <c r="U94" s="66">
        <f t="shared" si="31"/>
        <v>0</v>
      </c>
      <c r="V94" s="60">
        <f t="shared" si="32"/>
        <v>1</v>
      </c>
      <c r="W94" s="97">
        <f t="shared" si="22"/>
        <v>0.13541666666666663</v>
      </c>
      <c r="X94" s="97">
        <f t="shared" si="23"/>
        <v>0.13541666666666663</v>
      </c>
      <c r="Y94" s="112">
        <f t="shared" si="24"/>
        <v>1</v>
      </c>
      <c r="Z94" s="97">
        <f t="shared" si="30"/>
        <v>0</v>
      </c>
      <c r="AA94" s="97">
        <f t="shared" si="25"/>
        <v>0.13541666666666663</v>
      </c>
      <c r="AB94" s="81">
        <f t="shared" si="18"/>
        <v>4</v>
      </c>
      <c r="AC94" s="81">
        <f t="shared" si="26"/>
        <v>14</v>
      </c>
      <c r="AD94" s="81" t="str">
        <f t="shared" si="19"/>
        <v>4-14</v>
      </c>
      <c r="AE94" s="97">
        <f t="shared" si="27"/>
        <v>0</v>
      </c>
      <c r="AF94" s="95">
        <f t="shared" si="28"/>
        <v>0</v>
      </c>
      <c r="AG94" s="96">
        <f t="shared" si="20"/>
        <v>1</v>
      </c>
      <c r="AH94" s="81">
        <f t="shared" si="29"/>
        <v>52</v>
      </c>
    </row>
    <row r="95" spans="2:34" ht="45" x14ac:dyDescent="0.25">
      <c r="B95" s="50" t="s">
        <v>228</v>
      </c>
      <c r="C95" s="85"/>
      <c r="D95" s="85">
        <f t="shared" si="21"/>
        <v>0</v>
      </c>
      <c r="E95" s="72" t="s">
        <v>425</v>
      </c>
      <c r="F95" s="72"/>
      <c r="G95" s="70">
        <v>0.375</v>
      </c>
      <c r="H95" s="70">
        <v>0.45833333333333331</v>
      </c>
      <c r="I95" s="71">
        <v>44293</v>
      </c>
      <c r="J95" s="71">
        <v>44293</v>
      </c>
      <c r="K95" s="104"/>
      <c r="L95" s="104"/>
      <c r="M95" s="104"/>
      <c r="N95" s="104"/>
      <c r="O95" s="98" t="s">
        <v>88</v>
      </c>
      <c r="P95" s="50" t="s">
        <v>288</v>
      </c>
      <c r="Q95" s="73" t="s">
        <v>47</v>
      </c>
      <c r="R95" s="50" t="s">
        <v>358</v>
      </c>
      <c r="S95" s="50" t="s">
        <v>343</v>
      </c>
      <c r="T95" s="50" t="s">
        <v>190</v>
      </c>
      <c r="U95" s="66">
        <f t="shared" si="31"/>
        <v>0</v>
      </c>
      <c r="V95" s="60">
        <f t="shared" si="32"/>
        <v>1</v>
      </c>
      <c r="W95" s="97">
        <f t="shared" si="22"/>
        <v>8.3333333333333315E-2</v>
      </c>
      <c r="X95" s="97">
        <f t="shared" si="23"/>
        <v>8.3333333333333315E-2</v>
      </c>
      <c r="Y95" s="112">
        <f t="shared" si="24"/>
        <v>1</v>
      </c>
      <c r="Z95" s="97">
        <f t="shared" si="30"/>
        <v>0</v>
      </c>
      <c r="AA95" s="97">
        <f t="shared" si="25"/>
        <v>8.3333333333333315E-2</v>
      </c>
      <c r="AB95" s="81">
        <f t="shared" si="18"/>
        <v>4</v>
      </c>
      <c r="AC95" s="81">
        <f t="shared" si="26"/>
        <v>14</v>
      </c>
      <c r="AD95" s="81" t="str">
        <f t="shared" si="19"/>
        <v>4-14</v>
      </c>
      <c r="AE95" s="97">
        <f t="shared" si="27"/>
        <v>0</v>
      </c>
      <c r="AF95" s="95">
        <f t="shared" si="28"/>
        <v>0</v>
      </c>
      <c r="AG95" s="96">
        <f t="shared" si="20"/>
        <v>1</v>
      </c>
      <c r="AH95" s="81">
        <f t="shared" si="29"/>
        <v>52</v>
      </c>
    </row>
    <row r="96" spans="2:34" ht="60" x14ac:dyDescent="0.25">
      <c r="B96" s="50" t="s">
        <v>154</v>
      </c>
      <c r="C96" s="85"/>
      <c r="D96" s="85">
        <f t="shared" si="21"/>
        <v>0</v>
      </c>
      <c r="E96" s="72" t="s">
        <v>426</v>
      </c>
      <c r="F96" s="72"/>
      <c r="G96" s="70">
        <v>0.46180555555555558</v>
      </c>
      <c r="H96" s="70">
        <v>0.70833333333333337</v>
      </c>
      <c r="I96" s="71">
        <v>44293</v>
      </c>
      <c r="J96" s="71">
        <v>44293</v>
      </c>
      <c r="K96" s="104"/>
      <c r="L96" s="104"/>
      <c r="M96" s="104"/>
      <c r="N96" s="104"/>
      <c r="O96" s="101" t="s">
        <v>427</v>
      </c>
      <c r="P96" s="72" t="s">
        <v>428</v>
      </c>
      <c r="Q96" s="50" t="s">
        <v>81</v>
      </c>
      <c r="R96" s="72" t="s">
        <v>429</v>
      </c>
      <c r="S96" s="72" t="s">
        <v>430</v>
      </c>
      <c r="T96" s="50" t="s">
        <v>189</v>
      </c>
      <c r="U96" s="66">
        <f t="shared" si="31"/>
        <v>0</v>
      </c>
      <c r="V96" s="60">
        <f t="shared" si="32"/>
        <v>1</v>
      </c>
      <c r="W96" s="97">
        <f t="shared" si="22"/>
        <v>0.16352777777777777</v>
      </c>
      <c r="X96" s="97">
        <f t="shared" si="23"/>
        <v>0.20485777777777781</v>
      </c>
      <c r="Y96" s="112">
        <f t="shared" si="24"/>
        <v>0</v>
      </c>
      <c r="Z96" s="97">
        <f t="shared" si="30"/>
        <v>0.16666666666666663</v>
      </c>
      <c r="AA96" s="97">
        <f t="shared" si="25"/>
        <v>0.37152444444444443</v>
      </c>
      <c r="AB96" s="81">
        <f t="shared" si="18"/>
        <v>4</v>
      </c>
      <c r="AC96" s="81">
        <f t="shared" si="26"/>
        <v>14</v>
      </c>
      <c r="AD96" s="81" t="str">
        <f t="shared" si="19"/>
        <v>4-14</v>
      </c>
      <c r="AE96" s="97">
        <f t="shared" si="27"/>
        <v>0</v>
      </c>
      <c r="AF96" s="95">
        <f t="shared" si="28"/>
        <v>0</v>
      </c>
      <c r="AG96" s="96">
        <f t="shared" si="20"/>
        <v>1</v>
      </c>
      <c r="AH96" s="81">
        <f t="shared" si="29"/>
        <v>52</v>
      </c>
    </row>
    <row r="97" spans="2:34" x14ac:dyDescent="0.25">
      <c r="B97" s="50" t="s">
        <v>431</v>
      </c>
      <c r="C97" s="85"/>
      <c r="D97" s="85">
        <f t="shared" si="21"/>
        <v>0</v>
      </c>
      <c r="E97" s="72" t="s">
        <v>432</v>
      </c>
      <c r="F97" s="72"/>
      <c r="G97" s="70">
        <v>0.35069444444444442</v>
      </c>
      <c r="H97" s="70">
        <v>0.3576388888888889</v>
      </c>
      <c r="I97" s="71">
        <v>44293</v>
      </c>
      <c r="J97" s="71">
        <v>44293</v>
      </c>
      <c r="K97" s="104"/>
      <c r="L97" s="104"/>
      <c r="M97" s="104"/>
      <c r="N97" s="104"/>
      <c r="O97" s="98" t="s">
        <v>66</v>
      </c>
      <c r="P97" s="50" t="s">
        <v>100</v>
      </c>
      <c r="Q97" s="50" t="s">
        <v>81</v>
      </c>
      <c r="R97" s="50" t="s">
        <v>356</v>
      </c>
      <c r="S97" s="50" t="s">
        <v>344</v>
      </c>
      <c r="T97" s="50" t="s">
        <v>193</v>
      </c>
      <c r="U97" s="66">
        <f t="shared" si="31"/>
        <v>0</v>
      </c>
      <c r="V97" s="60">
        <f t="shared" si="32"/>
        <v>1</v>
      </c>
      <c r="W97" s="97">
        <f t="shared" si="22"/>
        <v>6.9444444444444753E-3</v>
      </c>
      <c r="X97" s="97">
        <f t="shared" si="23"/>
        <v>6.9444444444444753E-3</v>
      </c>
      <c r="Y97" s="112">
        <f t="shared" si="24"/>
        <v>1</v>
      </c>
      <c r="Z97" s="97">
        <f t="shared" si="30"/>
        <v>0</v>
      </c>
      <c r="AA97" s="97">
        <f t="shared" si="25"/>
        <v>6.9444444444444753E-3</v>
      </c>
      <c r="AB97" s="81">
        <f t="shared" si="18"/>
        <v>4</v>
      </c>
      <c r="AC97" s="81">
        <f t="shared" si="26"/>
        <v>14</v>
      </c>
      <c r="AD97" s="81" t="str">
        <f t="shared" si="19"/>
        <v>4-14</v>
      </c>
      <c r="AE97" s="97">
        <f t="shared" si="27"/>
        <v>0</v>
      </c>
      <c r="AF97" s="95">
        <f t="shared" si="28"/>
        <v>0</v>
      </c>
      <c r="AG97" s="96">
        <f t="shared" si="20"/>
        <v>1</v>
      </c>
      <c r="AH97" s="81">
        <f t="shared" si="29"/>
        <v>52</v>
      </c>
    </row>
    <row r="98" spans="2:34" ht="30" x14ac:dyDescent="0.25">
      <c r="B98" s="50" t="s">
        <v>61</v>
      </c>
      <c r="C98" s="85"/>
      <c r="D98" s="85">
        <f t="shared" si="21"/>
        <v>0</v>
      </c>
      <c r="E98" s="72" t="s">
        <v>433</v>
      </c>
      <c r="F98" s="72"/>
      <c r="G98" s="70">
        <v>0.37152777777777773</v>
      </c>
      <c r="H98" s="70">
        <v>0.38194444444444442</v>
      </c>
      <c r="I98" s="71">
        <v>44293</v>
      </c>
      <c r="J98" s="71">
        <v>44293</v>
      </c>
      <c r="K98" s="104"/>
      <c r="L98" s="104"/>
      <c r="M98" s="104"/>
      <c r="N98" s="104"/>
      <c r="O98" s="98" t="s">
        <v>104</v>
      </c>
      <c r="P98" s="50" t="s">
        <v>62</v>
      </c>
      <c r="Q98" s="50" t="s">
        <v>81</v>
      </c>
      <c r="R98" s="72" t="s">
        <v>346</v>
      </c>
      <c r="S98" s="50" t="s">
        <v>343</v>
      </c>
      <c r="T98" s="50" t="s">
        <v>190</v>
      </c>
      <c r="U98" s="66">
        <f t="shared" si="31"/>
        <v>0</v>
      </c>
      <c r="V98" s="60">
        <f t="shared" si="32"/>
        <v>1</v>
      </c>
      <c r="W98" s="97">
        <f t="shared" si="22"/>
        <v>1.0416666666666685E-2</v>
      </c>
      <c r="X98" s="97">
        <f t="shared" si="23"/>
        <v>1.0416666666666685E-2</v>
      </c>
      <c r="Y98" s="112">
        <f t="shared" si="24"/>
        <v>1</v>
      </c>
      <c r="Z98" s="97">
        <f t="shared" si="30"/>
        <v>0</v>
      </c>
      <c r="AA98" s="97">
        <f t="shared" si="25"/>
        <v>1.0416666666666685E-2</v>
      </c>
      <c r="AB98" s="81">
        <f t="shared" si="18"/>
        <v>4</v>
      </c>
      <c r="AC98" s="81">
        <f t="shared" si="26"/>
        <v>14</v>
      </c>
      <c r="AD98" s="81" t="str">
        <f t="shared" si="19"/>
        <v>4-14</v>
      </c>
      <c r="AE98" s="97">
        <f t="shared" si="27"/>
        <v>0</v>
      </c>
      <c r="AF98" s="95">
        <f t="shared" si="28"/>
        <v>0</v>
      </c>
      <c r="AG98" s="96">
        <f t="shared" si="20"/>
        <v>1</v>
      </c>
      <c r="AH98" s="81">
        <f t="shared" si="29"/>
        <v>52</v>
      </c>
    </row>
    <row r="99" spans="2:34" x14ac:dyDescent="0.25">
      <c r="B99" s="50" t="s">
        <v>87</v>
      </c>
      <c r="C99" s="85"/>
      <c r="D99" s="85">
        <f t="shared" si="21"/>
        <v>0</v>
      </c>
      <c r="E99" s="72" t="s">
        <v>434</v>
      </c>
      <c r="F99" s="72"/>
      <c r="G99" s="70">
        <v>0.4375</v>
      </c>
      <c r="H99" s="70">
        <v>0.5</v>
      </c>
      <c r="I99" s="71">
        <v>44293</v>
      </c>
      <c r="J99" s="71">
        <v>44294</v>
      </c>
      <c r="K99" s="104"/>
      <c r="L99" s="104"/>
      <c r="M99" s="104"/>
      <c r="N99" s="104"/>
      <c r="O99" s="98" t="s">
        <v>276</v>
      </c>
      <c r="P99" s="50" t="s">
        <v>89</v>
      </c>
      <c r="Q99" s="50" t="s">
        <v>81</v>
      </c>
      <c r="R99" s="50" t="s">
        <v>388</v>
      </c>
      <c r="S99" s="50" t="s">
        <v>343</v>
      </c>
      <c r="T99" s="50" t="s">
        <v>193</v>
      </c>
      <c r="U99" s="66">
        <f t="shared" si="31"/>
        <v>1</v>
      </c>
      <c r="V99" s="60">
        <f t="shared" si="32"/>
        <v>1</v>
      </c>
      <c r="W99" s="97">
        <f t="shared" si="22"/>
        <v>0.33399999999999996</v>
      </c>
      <c r="X99" s="97">
        <f t="shared" si="23"/>
        <v>0.56316666666666659</v>
      </c>
      <c r="Y99" s="112">
        <f t="shared" si="24"/>
        <v>1</v>
      </c>
      <c r="Z99" s="97">
        <f t="shared" si="30"/>
        <v>0</v>
      </c>
      <c r="AA99" s="97">
        <f t="shared" si="25"/>
        <v>0.56316666666666659</v>
      </c>
      <c r="AB99" s="81">
        <f t="shared" si="18"/>
        <v>4</v>
      </c>
      <c r="AC99" s="81">
        <f t="shared" si="26"/>
        <v>14</v>
      </c>
      <c r="AD99" s="81" t="str">
        <f t="shared" si="19"/>
        <v>4-14</v>
      </c>
      <c r="AE99" s="97">
        <f t="shared" si="27"/>
        <v>0</v>
      </c>
      <c r="AF99" s="95">
        <f t="shared" si="28"/>
        <v>0</v>
      </c>
      <c r="AG99" s="96">
        <f t="shared" si="20"/>
        <v>1</v>
      </c>
      <c r="AH99" s="81">
        <f t="shared" si="29"/>
        <v>52</v>
      </c>
    </row>
    <row r="100" spans="2:34" ht="30" x14ac:dyDescent="0.25">
      <c r="B100" s="50" t="s">
        <v>210</v>
      </c>
      <c r="C100" s="85"/>
      <c r="D100" s="85">
        <f t="shared" si="21"/>
        <v>0</v>
      </c>
      <c r="E100" s="72" t="s">
        <v>437</v>
      </c>
      <c r="F100" s="72"/>
      <c r="G100" s="70">
        <v>0.32291666666666669</v>
      </c>
      <c r="H100" s="70">
        <v>0.41666666666666669</v>
      </c>
      <c r="I100" s="71">
        <v>44294</v>
      </c>
      <c r="J100" s="71">
        <v>44294</v>
      </c>
      <c r="K100" s="104"/>
      <c r="L100" s="104"/>
      <c r="M100" s="104"/>
      <c r="N100" s="104"/>
      <c r="O100" s="98" t="s">
        <v>88</v>
      </c>
      <c r="P100" s="50" t="s">
        <v>273</v>
      </c>
      <c r="Q100" s="50" t="s">
        <v>81</v>
      </c>
      <c r="R100" s="50" t="s">
        <v>358</v>
      </c>
      <c r="S100" s="50" t="s">
        <v>343</v>
      </c>
      <c r="T100" s="50" t="s">
        <v>189</v>
      </c>
      <c r="U100" s="66">
        <f t="shared" ref="U100:U163" si="33">+J100-I100</f>
        <v>0</v>
      </c>
      <c r="V100" s="60">
        <f t="shared" ref="V100:V163" si="34">IF(AND(G100&lt;&gt;"",H100&lt;&gt;""),1,0)</f>
        <v>1</v>
      </c>
      <c r="W100" s="97">
        <f t="shared" si="22"/>
        <v>9.375E-2</v>
      </c>
      <c r="X100" s="97">
        <f t="shared" si="23"/>
        <v>9.375E-2</v>
      </c>
      <c r="Y100" s="112">
        <f t="shared" si="24"/>
        <v>1</v>
      </c>
      <c r="Z100" s="97">
        <f t="shared" si="30"/>
        <v>0</v>
      </c>
      <c r="AA100" s="97">
        <f t="shared" si="25"/>
        <v>9.375E-2</v>
      </c>
      <c r="AB100" s="81">
        <f t="shared" ref="AB100:AB163" si="35">MONTH(J100)</f>
        <v>4</v>
      </c>
      <c r="AC100" s="81">
        <f t="shared" si="26"/>
        <v>14</v>
      </c>
      <c r="AD100" s="81" t="str">
        <f t="shared" ref="AD100:AD163" si="36">AB100&amp;"-"&amp;AC100</f>
        <v>4-14</v>
      </c>
      <c r="AE100" s="97">
        <f t="shared" si="27"/>
        <v>0</v>
      </c>
      <c r="AF100" s="95">
        <f t="shared" si="28"/>
        <v>0</v>
      </c>
      <c r="AG100" s="96">
        <f t="shared" si="20"/>
        <v>1</v>
      </c>
      <c r="AH100" s="81">
        <f t="shared" si="29"/>
        <v>52</v>
      </c>
    </row>
    <row r="101" spans="2:34" x14ac:dyDescent="0.25">
      <c r="B101" s="50" t="s">
        <v>157</v>
      </c>
      <c r="C101" s="85"/>
      <c r="D101" s="85">
        <f t="shared" si="21"/>
        <v>0</v>
      </c>
      <c r="E101" s="72" t="s">
        <v>438</v>
      </c>
      <c r="F101" s="72"/>
      <c r="G101" s="70">
        <v>0.32291666666666669</v>
      </c>
      <c r="H101" s="70">
        <v>0.35416666666666669</v>
      </c>
      <c r="I101" s="71">
        <v>44294</v>
      </c>
      <c r="J101" s="71">
        <v>44294</v>
      </c>
      <c r="K101" s="104"/>
      <c r="L101" s="104"/>
      <c r="M101" s="104"/>
      <c r="N101" s="104"/>
      <c r="O101" s="98" t="s">
        <v>140</v>
      </c>
      <c r="P101" s="50" t="s">
        <v>273</v>
      </c>
      <c r="Q101" s="50" t="s">
        <v>81</v>
      </c>
      <c r="R101" s="50" t="s">
        <v>357</v>
      </c>
      <c r="S101" s="50" t="s">
        <v>344</v>
      </c>
      <c r="T101" s="50" t="s">
        <v>189</v>
      </c>
      <c r="U101" s="66">
        <f t="shared" si="33"/>
        <v>0</v>
      </c>
      <c r="V101" s="60">
        <f t="shared" si="34"/>
        <v>1</v>
      </c>
      <c r="W101" s="97">
        <f t="shared" si="22"/>
        <v>3.125E-2</v>
      </c>
      <c r="X101" s="97">
        <f t="shared" si="23"/>
        <v>3.125E-2</v>
      </c>
      <c r="Y101" s="112">
        <f t="shared" si="24"/>
        <v>1</v>
      </c>
      <c r="Z101" s="97">
        <f t="shared" si="30"/>
        <v>0</v>
      </c>
      <c r="AA101" s="97">
        <f t="shared" si="25"/>
        <v>3.125E-2</v>
      </c>
      <c r="AB101" s="81">
        <f t="shared" si="35"/>
        <v>4</v>
      </c>
      <c r="AC101" s="81">
        <f t="shared" si="26"/>
        <v>14</v>
      </c>
      <c r="AD101" s="81" t="str">
        <f t="shared" si="36"/>
        <v>4-14</v>
      </c>
      <c r="AE101" s="97">
        <f t="shared" si="27"/>
        <v>0</v>
      </c>
      <c r="AF101" s="95">
        <f t="shared" si="28"/>
        <v>0</v>
      </c>
      <c r="AG101" s="96">
        <f t="shared" si="20"/>
        <v>1</v>
      </c>
      <c r="AH101" s="81">
        <f t="shared" si="29"/>
        <v>52</v>
      </c>
    </row>
    <row r="102" spans="2:34" ht="60" x14ac:dyDescent="0.25">
      <c r="B102" s="50" t="s">
        <v>150</v>
      </c>
      <c r="C102" s="85"/>
      <c r="D102" s="85">
        <f t="shared" si="21"/>
        <v>0</v>
      </c>
      <c r="E102" s="72" t="s">
        <v>439</v>
      </c>
      <c r="F102" s="72"/>
      <c r="G102" s="70">
        <v>0.41666666666666669</v>
      </c>
      <c r="H102" s="70">
        <v>0.72916666666666663</v>
      </c>
      <c r="I102" s="71">
        <v>44294</v>
      </c>
      <c r="J102" s="71">
        <v>44294</v>
      </c>
      <c r="K102" s="104"/>
      <c r="L102" s="104"/>
      <c r="M102" s="104"/>
      <c r="N102" s="104"/>
      <c r="O102" s="98" t="s">
        <v>440</v>
      </c>
      <c r="P102" s="50" t="s">
        <v>89</v>
      </c>
      <c r="Q102" s="50" t="s">
        <v>81</v>
      </c>
      <c r="R102" s="50" t="s">
        <v>441</v>
      </c>
      <c r="S102" s="50" t="s">
        <v>442</v>
      </c>
      <c r="T102" s="50" t="s">
        <v>193</v>
      </c>
      <c r="U102" s="66">
        <f t="shared" si="33"/>
        <v>0</v>
      </c>
      <c r="V102" s="60">
        <f t="shared" si="34"/>
        <v>1</v>
      </c>
      <c r="W102" s="97">
        <f t="shared" si="22"/>
        <v>0.22949999999999993</v>
      </c>
      <c r="X102" s="97">
        <f t="shared" si="23"/>
        <v>0.27082999999999996</v>
      </c>
      <c r="Y102" s="112">
        <f t="shared" si="24"/>
        <v>0</v>
      </c>
      <c r="Z102" s="97">
        <f t="shared" si="30"/>
        <v>0.14583333333333337</v>
      </c>
      <c r="AA102" s="97">
        <f t="shared" si="25"/>
        <v>0.41666333333333333</v>
      </c>
      <c r="AB102" s="81">
        <f t="shared" si="35"/>
        <v>4</v>
      </c>
      <c r="AC102" s="81">
        <f t="shared" si="26"/>
        <v>14</v>
      </c>
      <c r="AD102" s="81" t="str">
        <f t="shared" si="36"/>
        <v>4-14</v>
      </c>
      <c r="AE102" s="97">
        <f t="shared" si="27"/>
        <v>0</v>
      </c>
      <c r="AF102" s="95">
        <f t="shared" si="28"/>
        <v>0</v>
      </c>
      <c r="AG102" s="96">
        <f t="shared" si="20"/>
        <v>1</v>
      </c>
      <c r="AH102" s="81">
        <f t="shared" si="29"/>
        <v>52</v>
      </c>
    </row>
    <row r="103" spans="2:34" ht="30" x14ac:dyDescent="0.25">
      <c r="B103" s="50" t="s">
        <v>112</v>
      </c>
      <c r="C103" s="85"/>
      <c r="D103" s="85">
        <f t="shared" si="21"/>
        <v>0</v>
      </c>
      <c r="E103" s="72" t="s">
        <v>443</v>
      </c>
      <c r="F103" s="72"/>
      <c r="G103" s="70">
        <v>0.4861111111111111</v>
      </c>
      <c r="H103" s="70">
        <v>0.44513888888888892</v>
      </c>
      <c r="I103" s="71">
        <v>44294</v>
      </c>
      <c r="J103" s="71">
        <v>44296</v>
      </c>
      <c r="K103" s="104"/>
      <c r="L103" s="104"/>
      <c r="M103" s="104"/>
      <c r="N103" s="104"/>
      <c r="O103" s="98" t="s">
        <v>88</v>
      </c>
      <c r="P103" s="50" t="s">
        <v>113</v>
      </c>
      <c r="Q103" s="50" t="s">
        <v>81</v>
      </c>
      <c r="R103" s="50" t="s">
        <v>444</v>
      </c>
      <c r="S103" s="50" t="s">
        <v>343</v>
      </c>
      <c r="T103" s="50" t="s">
        <v>189</v>
      </c>
      <c r="U103" s="66">
        <f t="shared" si="33"/>
        <v>2</v>
      </c>
      <c r="V103" s="60">
        <f t="shared" si="34"/>
        <v>1</v>
      </c>
      <c r="W103" s="97">
        <f t="shared" si="22"/>
        <v>0.66762777777777782</v>
      </c>
      <c r="X103" s="97">
        <f t="shared" si="23"/>
        <v>1.1670244444444444</v>
      </c>
      <c r="Y103" s="112">
        <f t="shared" si="24"/>
        <v>1</v>
      </c>
      <c r="Z103" s="97">
        <f t="shared" si="30"/>
        <v>0</v>
      </c>
      <c r="AA103" s="97">
        <f t="shared" si="25"/>
        <v>1.1670244444444444</v>
      </c>
      <c r="AB103" s="81">
        <f t="shared" si="35"/>
        <v>4</v>
      </c>
      <c r="AC103" s="81">
        <f t="shared" si="26"/>
        <v>14</v>
      </c>
      <c r="AD103" s="81" t="str">
        <f t="shared" si="36"/>
        <v>4-14</v>
      </c>
      <c r="AE103" s="97">
        <f t="shared" si="27"/>
        <v>0</v>
      </c>
      <c r="AF103" s="95">
        <f t="shared" si="28"/>
        <v>0</v>
      </c>
      <c r="AG103" s="96">
        <f t="shared" si="20"/>
        <v>1</v>
      </c>
      <c r="AH103" s="81">
        <f t="shared" si="29"/>
        <v>52</v>
      </c>
    </row>
    <row r="104" spans="2:34" ht="30" x14ac:dyDescent="0.25">
      <c r="B104" s="50" t="s">
        <v>75</v>
      </c>
      <c r="C104" s="85"/>
      <c r="D104" s="85">
        <f t="shared" si="21"/>
        <v>0</v>
      </c>
      <c r="E104" s="72" t="s">
        <v>445</v>
      </c>
      <c r="F104" s="72"/>
      <c r="G104" s="70">
        <v>0.375</v>
      </c>
      <c r="H104" s="70">
        <v>0.625</v>
      </c>
      <c r="I104" s="71">
        <v>44294</v>
      </c>
      <c r="J104" s="71">
        <v>44302</v>
      </c>
      <c r="K104" s="104"/>
      <c r="L104" s="104"/>
      <c r="M104" s="104"/>
      <c r="N104" s="104"/>
      <c r="O104" s="98" t="s">
        <v>66</v>
      </c>
      <c r="P104" s="50" t="s">
        <v>77</v>
      </c>
      <c r="Q104" s="50" t="s">
        <v>81</v>
      </c>
      <c r="R104" s="50" t="s">
        <v>446</v>
      </c>
      <c r="S104" s="50" t="s">
        <v>344</v>
      </c>
      <c r="T104" s="50" t="s">
        <v>189</v>
      </c>
      <c r="U104" s="66">
        <f t="shared" si="33"/>
        <v>8</v>
      </c>
      <c r="V104" s="60">
        <f t="shared" si="34"/>
        <v>1</v>
      </c>
      <c r="W104" s="97">
        <f t="shared" si="22"/>
        <v>3.0832000000000006</v>
      </c>
      <c r="X104" s="97">
        <f t="shared" si="23"/>
        <v>4.9559966666666666</v>
      </c>
      <c r="Y104" s="112">
        <f t="shared" si="24"/>
        <v>1</v>
      </c>
      <c r="Z104" s="97">
        <f t="shared" si="30"/>
        <v>0</v>
      </c>
      <c r="AA104" s="97">
        <f t="shared" si="25"/>
        <v>4.9559966666666666</v>
      </c>
      <c r="AB104" s="81">
        <f t="shared" si="35"/>
        <v>4</v>
      </c>
      <c r="AC104" s="81">
        <f t="shared" si="26"/>
        <v>15</v>
      </c>
      <c r="AD104" s="81" t="str">
        <f t="shared" si="36"/>
        <v>4-15</v>
      </c>
      <c r="AE104" s="97">
        <f t="shared" si="27"/>
        <v>0</v>
      </c>
      <c r="AF104" s="95">
        <f t="shared" si="28"/>
        <v>0</v>
      </c>
      <c r="AG104" s="96">
        <f t="shared" si="20"/>
        <v>1</v>
      </c>
      <c r="AH104" s="81">
        <f t="shared" si="29"/>
        <v>52</v>
      </c>
    </row>
    <row r="105" spans="2:34" ht="30" x14ac:dyDescent="0.25">
      <c r="B105" s="50" t="s">
        <v>253</v>
      </c>
      <c r="C105" s="85"/>
      <c r="D105" s="85">
        <f t="shared" si="21"/>
        <v>0</v>
      </c>
      <c r="E105" s="72" t="s">
        <v>447</v>
      </c>
      <c r="F105" s="72"/>
      <c r="G105" s="70">
        <v>0.45833333333333331</v>
      </c>
      <c r="H105" s="70">
        <v>0.70833333333333337</v>
      </c>
      <c r="I105" s="71">
        <v>44294</v>
      </c>
      <c r="J105" s="71">
        <v>44294</v>
      </c>
      <c r="K105" s="104"/>
      <c r="L105" s="104"/>
      <c r="M105" s="104"/>
      <c r="N105" s="104"/>
      <c r="O105" s="98" t="s">
        <v>146</v>
      </c>
      <c r="P105" s="50" t="s">
        <v>373</v>
      </c>
      <c r="Q105" s="50" t="s">
        <v>81</v>
      </c>
      <c r="R105" s="50" t="s">
        <v>358</v>
      </c>
      <c r="S105" s="50" t="s">
        <v>344</v>
      </c>
      <c r="T105" s="50" t="s">
        <v>191</v>
      </c>
      <c r="U105" s="66">
        <f t="shared" si="33"/>
        <v>0</v>
      </c>
      <c r="V105" s="60">
        <f t="shared" si="34"/>
        <v>1</v>
      </c>
      <c r="W105" s="97">
        <f t="shared" si="22"/>
        <v>0.16700000000000004</v>
      </c>
      <c r="X105" s="97">
        <f t="shared" si="23"/>
        <v>0.20833000000000007</v>
      </c>
      <c r="Y105" s="112">
        <f t="shared" si="24"/>
        <v>0</v>
      </c>
      <c r="Z105" s="97">
        <f t="shared" si="30"/>
        <v>0.16666666666666663</v>
      </c>
      <c r="AA105" s="97">
        <f t="shared" si="25"/>
        <v>0.3749966666666667</v>
      </c>
      <c r="AB105" s="81">
        <f t="shared" si="35"/>
        <v>4</v>
      </c>
      <c r="AC105" s="81">
        <f t="shared" si="26"/>
        <v>14</v>
      </c>
      <c r="AD105" s="81" t="str">
        <f t="shared" si="36"/>
        <v>4-14</v>
      </c>
      <c r="AE105" s="97">
        <f t="shared" si="27"/>
        <v>0</v>
      </c>
      <c r="AF105" s="95">
        <f t="shared" si="28"/>
        <v>0</v>
      </c>
      <c r="AG105" s="96">
        <f t="shared" si="20"/>
        <v>1</v>
      </c>
      <c r="AH105" s="81">
        <f t="shared" si="29"/>
        <v>52</v>
      </c>
    </row>
    <row r="106" spans="2:34" ht="30" x14ac:dyDescent="0.25">
      <c r="B106" s="50" t="s">
        <v>177</v>
      </c>
      <c r="C106" s="85"/>
      <c r="D106" s="85">
        <f t="shared" si="21"/>
        <v>0</v>
      </c>
      <c r="E106" s="72" t="s">
        <v>448</v>
      </c>
      <c r="F106" s="72"/>
      <c r="G106" s="70">
        <v>0.5</v>
      </c>
      <c r="H106" s="70">
        <v>0.70833333333333337</v>
      </c>
      <c r="I106" s="71">
        <v>44294</v>
      </c>
      <c r="J106" s="71">
        <v>44294</v>
      </c>
      <c r="K106" s="104"/>
      <c r="L106" s="104"/>
      <c r="M106" s="104"/>
      <c r="N106" s="104"/>
      <c r="O106" s="98" t="s">
        <v>69</v>
      </c>
      <c r="P106" s="50" t="s">
        <v>178</v>
      </c>
      <c r="Q106" s="50" t="s">
        <v>81</v>
      </c>
      <c r="R106" s="50"/>
      <c r="S106" s="50" t="s">
        <v>344</v>
      </c>
      <c r="T106" s="50" t="s">
        <v>190</v>
      </c>
      <c r="U106" s="66">
        <f t="shared" si="33"/>
        <v>0</v>
      </c>
      <c r="V106" s="60">
        <f t="shared" si="34"/>
        <v>1</v>
      </c>
      <c r="W106" s="97">
        <f t="shared" si="22"/>
        <v>0.12533333333333335</v>
      </c>
      <c r="X106" s="97">
        <f t="shared" si="23"/>
        <v>0.16666333333333339</v>
      </c>
      <c r="Y106" s="112">
        <f t="shared" si="24"/>
        <v>0</v>
      </c>
      <c r="Z106" s="97">
        <f t="shared" si="30"/>
        <v>0.16666666666666663</v>
      </c>
      <c r="AA106" s="97">
        <f t="shared" si="25"/>
        <v>0.33333000000000002</v>
      </c>
      <c r="AB106" s="81">
        <f t="shared" si="35"/>
        <v>4</v>
      </c>
      <c r="AC106" s="81">
        <f t="shared" si="26"/>
        <v>14</v>
      </c>
      <c r="AD106" s="81" t="str">
        <f t="shared" si="36"/>
        <v>4-14</v>
      </c>
      <c r="AE106" s="97">
        <f t="shared" si="27"/>
        <v>0</v>
      </c>
      <c r="AF106" s="95">
        <f t="shared" si="28"/>
        <v>0</v>
      </c>
      <c r="AG106" s="96">
        <f t="shared" si="20"/>
        <v>0</v>
      </c>
      <c r="AH106" s="81">
        <f t="shared" si="29"/>
        <v>52</v>
      </c>
    </row>
    <row r="107" spans="2:34" ht="30" x14ac:dyDescent="0.25">
      <c r="B107" s="50" t="s">
        <v>117</v>
      </c>
      <c r="C107" s="85"/>
      <c r="D107" s="85">
        <f t="shared" si="21"/>
        <v>0</v>
      </c>
      <c r="E107" s="72" t="s">
        <v>449</v>
      </c>
      <c r="F107" s="72"/>
      <c r="G107" s="70">
        <v>0.58333333333333337</v>
      </c>
      <c r="H107" s="70">
        <v>0.66666666666666663</v>
      </c>
      <c r="I107" s="71">
        <v>44294</v>
      </c>
      <c r="J107" s="71">
        <v>44294</v>
      </c>
      <c r="K107" s="104"/>
      <c r="L107" s="104"/>
      <c r="M107" s="104"/>
      <c r="N107" s="104"/>
      <c r="O107" s="98" t="s">
        <v>450</v>
      </c>
      <c r="P107" s="50" t="s">
        <v>246</v>
      </c>
      <c r="Q107" s="50" t="s">
        <v>81</v>
      </c>
      <c r="R107" s="50" t="s">
        <v>357</v>
      </c>
      <c r="S107" s="50" t="s">
        <v>343</v>
      </c>
      <c r="T107" s="50" t="s">
        <v>190</v>
      </c>
      <c r="U107" s="66">
        <f t="shared" si="33"/>
        <v>0</v>
      </c>
      <c r="V107" s="60">
        <f t="shared" si="34"/>
        <v>1</v>
      </c>
      <c r="W107" s="97">
        <f t="shared" si="22"/>
        <v>8.3333333333333259E-2</v>
      </c>
      <c r="X107" s="97">
        <f t="shared" si="23"/>
        <v>8.3333333333333259E-2</v>
      </c>
      <c r="Y107" s="112">
        <f t="shared" si="24"/>
        <v>0</v>
      </c>
      <c r="Z107" s="97">
        <f t="shared" si="30"/>
        <v>0.20833333333333337</v>
      </c>
      <c r="AA107" s="97">
        <f t="shared" si="25"/>
        <v>0.29166666666666663</v>
      </c>
      <c r="AB107" s="81">
        <f t="shared" si="35"/>
        <v>4</v>
      </c>
      <c r="AC107" s="81">
        <f t="shared" si="26"/>
        <v>14</v>
      </c>
      <c r="AD107" s="81" t="str">
        <f t="shared" si="36"/>
        <v>4-14</v>
      </c>
      <c r="AE107" s="97">
        <f t="shared" si="27"/>
        <v>0</v>
      </c>
      <c r="AF107" s="95">
        <f t="shared" si="28"/>
        <v>0</v>
      </c>
      <c r="AG107" s="96">
        <f t="shared" si="20"/>
        <v>1</v>
      </c>
      <c r="AH107" s="81">
        <f t="shared" si="29"/>
        <v>52</v>
      </c>
    </row>
    <row r="108" spans="2:34" x14ac:dyDescent="0.25">
      <c r="B108" s="50" t="s">
        <v>142</v>
      </c>
      <c r="C108" s="85"/>
      <c r="D108" s="85">
        <f t="shared" si="21"/>
        <v>0</v>
      </c>
      <c r="E108" s="72" t="s">
        <v>451</v>
      </c>
      <c r="F108" s="72"/>
      <c r="G108" s="70">
        <v>0.625</v>
      </c>
      <c r="H108" s="70">
        <v>0.62986111111111109</v>
      </c>
      <c r="I108" s="71">
        <v>44294</v>
      </c>
      <c r="J108" s="71">
        <v>44296</v>
      </c>
      <c r="K108" s="104"/>
      <c r="L108" s="104"/>
      <c r="M108" s="104"/>
      <c r="N108" s="104"/>
      <c r="O108" s="98"/>
      <c r="P108" s="50" t="s">
        <v>143</v>
      </c>
      <c r="Q108" s="50" t="s">
        <v>81</v>
      </c>
      <c r="R108" s="50" t="s">
        <v>452</v>
      </c>
      <c r="S108" s="50" t="s">
        <v>343</v>
      </c>
      <c r="T108" s="50" t="s">
        <v>189</v>
      </c>
      <c r="U108" s="66">
        <f t="shared" si="33"/>
        <v>2</v>
      </c>
      <c r="V108" s="60">
        <f t="shared" si="34"/>
        <v>1</v>
      </c>
      <c r="W108" s="97">
        <f t="shared" si="22"/>
        <v>0.7134611111111111</v>
      </c>
      <c r="X108" s="97">
        <f t="shared" si="23"/>
        <v>1.2128577777777778</v>
      </c>
      <c r="Y108" s="112">
        <f t="shared" si="24"/>
        <v>1</v>
      </c>
      <c r="Z108" s="97">
        <f t="shared" si="30"/>
        <v>0</v>
      </c>
      <c r="AA108" s="97">
        <f t="shared" si="25"/>
        <v>1.2128577777777778</v>
      </c>
      <c r="AB108" s="81">
        <f t="shared" si="35"/>
        <v>4</v>
      </c>
      <c r="AC108" s="81">
        <f t="shared" si="26"/>
        <v>14</v>
      </c>
      <c r="AD108" s="81" t="str">
        <f t="shared" si="36"/>
        <v>4-14</v>
      </c>
      <c r="AE108" s="97">
        <f t="shared" si="27"/>
        <v>0</v>
      </c>
      <c r="AF108" s="95">
        <f t="shared" si="28"/>
        <v>0</v>
      </c>
      <c r="AG108" s="96">
        <f t="shared" si="20"/>
        <v>1</v>
      </c>
      <c r="AH108" s="81">
        <f t="shared" si="29"/>
        <v>52</v>
      </c>
    </row>
    <row r="109" spans="2:34" ht="30" x14ac:dyDescent="0.25">
      <c r="B109" s="50" t="s">
        <v>261</v>
      </c>
      <c r="C109" s="85"/>
      <c r="D109" s="85">
        <f t="shared" si="21"/>
        <v>0</v>
      </c>
      <c r="E109" s="72" t="s">
        <v>453</v>
      </c>
      <c r="F109" s="72"/>
      <c r="G109" s="70">
        <v>0.29166666666666669</v>
      </c>
      <c r="H109" s="70"/>
      <c r="I109" s="71">
        <v>44295</v>
      </c>
      <c r="J109" s="71"/>
      <c r="K109" s="104"/>
      <c r="L109" s="104"/>
      <c r="M109" s="104"/>
      <c r="N109" s="104"/>
      <c r="O109" s="98" t="s">
        <v>104</v>
      </c>
      <c r="P109" s="50" t="s">
        <v>77</v>
      </c>
      <c r="Q109" s="73" t="s">
        <v>47</v>
      </c>
      <c r="R109" s="50" t="s">
        <v>454</v>
      </c>
      <c r="S109" s="50" t="s">
        <v>343</v>
      </c>
      <c r="T109" s="50" t="s">
        <v>189</v>
      </c>
      <c r="U109" s="66">
        <f t="shared" si="33"/>
        <v>-44295</v>
      </c>
      <c r="V109" s="60">
        <f t="shared" si="34"/>
        <v>0</v>
      </c>
      <c r="W109" s="97">
        <f t="shared" si="22"/>
        <v>0</v>
      </c>
      <c r="X109" s="97">
        <f t="shared" si="23"/>
        <v>0</v>
      </c>
      <c r="Y109" s="112">
        <f t="shared" si="24"/>
        <v>1</v>
      </c>
      <c r="Z109" s="97">
        <f t="shared" si="30"/>
        <v>0</v>
      </c>
      <c r="AA109" s="97">
        <f t="shared" si="25"/>
        <v>0</v>
      </c>
      <c r="AB109" s="81">
        <f t="shared" si="35"/>
        <v>1</v>
      </c>
      <c r="AC109" s="81">
        <f t="shared" si="26"/>
        <v>52</v>
      </c>
      <c r="AD109" s="81"/>
      <c r="AE109" s="97">
        <f t="shared" si="27"/>
        <v>0</v>
      </c>
      <c r="AF109" s="95">
        <f t="shared" si="28"/>
        <v>0</v>
      </c>
      <c r="AG109" s="96">
        <f t="shared" si="20"/>
        <v>1</v>
      </c>
      <c r="AH109" s="81">
        <f t="shared" si="29"/>
        <v>52</v>
      </c>
    </row>
    <row r="110" spans="2:34" ht="45" x14ac:dyDescent="0.25">
      <c r="B110" s="50" t="s">
        <v>150</v>
      </c>
      <c r="C110" s="85"/>
      <c r="D110" s="85">
        <f t="shared" si="21"/>
        <v>0</v>
      </c>
      <c r="E110" s="72" t="s">
        <v>455</v>
      </c>
      <c r="F110" s="72"/>
      <c r="G110" s="70">
        <v>0.29166666666666669</v>
      </c>
      <c r="H110" s="70"/>
      <c r="I110" s="71">
        <v>44295</v>
      </c>
      <c r="J110" s="71"/>
      <c r="K110" s="104"/>
      <c r="L110" s="104"/>
      <c r="M110" s="104"/>
      <c r="N110" s="104"/>
      <c r="O110" s="98" t="s">
        <v>456</v>
      </c>
      <c r="P110" s="50" t="s">
        <v>457</v>
      </c>
      <c r="Q110" s="73" t="s">
        <v>47</v>
      </c>
      <c r="R110" s="50" t="s">
        <v>458</v>
      </c>
      <c r="S110" s="50" t="s">
        <v>344</v>
      </c>
      <c r="T110" s="50" t="s">
        <v>193</v>
      </c>
      <c r="U110" s="66">
        <f t="shared" si="33"/>
        <v>-44295</v>
      </c>
      <c r="V110" s="60">
        <f t="shared" si="34"/>
        <v>0</v>
      </c>
      <c r="W110" s="97">
        <f t="shared" si="22"/>
        <v>0</v>
      </c>
      <c r="X110" s="97">
        <f t="shared" si="23"/>
        <v>0</v>
      </c>
      <c r="Y110" s="112">
        <f t="shared" si="24"/>
        <v>1</v>
      </c>
      <c r="Z110" s="97">
        <f t="shared" si="30"/>
        <v>0</v>
      </c>
      <c r="AA110" s="97">
        <f t="shared" si="25"/>
        <v>0</v>
      </c>
      <c r="AB110" s="81">
        <f t="shared" si="35"/>
        <v>1</v>
      </c>
      <c r="AC110" s="81">
        <f t="shared" si="26"/>
        <v>52</v>
      </c>
      <c r="AD110" s="81"/>
      <c r="AE110" s="97">
        <f t="shared" si="27"/>
        <v>0</v>
      </c>
      <c r="AF110" s="95">
        <f t="shared" si="28"/>
        <v>0</v>
      </c>
      <c r="AG110" s="96">
        <f t="shared" si="20"/>
        <v>1</v>
      </c>
      <c r="AH110" s="81">
        <f t="shared" si="29"/>
        <v>52</v>
      </c>
    </row>
    <row r="111" spans="2:34" ht="60" x14ac:dyDescent="0.25">
      <c r="B111" s="50" t="s">
        <v>101</v>
      </c>
      <c r="C111" s="85"/>
      <c r="D111" s="85">
        <f t="shared" si="21"/>
        <v>0</v>
      </c>
      <c r="E111" s="72" t="s">
        <v>459</v>
      </c>
      <c r="F111" s="72"/>
      <c r="G111" s="70">
        <v>0.40347222222222223</v>
      </c>
      <c r="H111" s="70"/>
      <c r="I111" s="71">
        <v>44295</v>
      </c>
      <c r="J111" s="71"/>
      <c r="K111" s="104"/>
      <c r="L111" s="104"/>
      <c r="M111" s="104"/>
      <c r="N111" s="104"/>
      <c r="O111" s="98" t="s">
        <v>460</v>
      </c>
      <c r="P111" s="50" t="s">
        <v>461</v>
      </c>
      <c r="Q111" s="50" t="s">
        <v>81</v>
      </c>
      <c r="R111" s="50" t="s">
        <v>462</v>
      </c>
      <c r="S111" s="50" t="s">
        <v>344</v>
      </c>
      <c r="T111" s="50" t="s">
        <v>189</v>
      </c>
      <c r="U111" s="66">
        <f t="shared" si="33"/>
        <v>-44295</v>
      </c>
      <c r="V111" s="60">
        <f t="shared" si="34"/>
        <v>0</v>
      </c>
      <c r="W111" s="97">
        <f t="shared" si="22"/>
        <v>0</v>
      </c>
      <c r="X111" s="97">
        <f t="shared" si="23"/>
        <v>0</v>
      </c>
      <c r="Y111" s="112">
        <f t="shared" si="24"/>
        <v>1</v>
      </c>
      <c r="Z111" s="97">
        <f t="shared" si="30"/>
        <v>0</v>
      </c>
      <c r="AA111" s="97">
        <f t="shared" si="25"/>
        <v>0</v>
      </c>
      <c r="AB111" s="81">
        <f t="shared" si="35"/>
        <v>1</v>
      </c>
      <c r="AC111" s="81">
        <f t="shared" si="26"/>
        <v>52</v>
      </c>
      <c r="AD111" s="81"/>
      <c r="AE111" s="97">
        <f t="shared" si="27"/>
        <v>0</v>
      </c>
      <c r="AF111" s="95">
        <f t="shared" si="28"/>
        <v>0</v>
      </c>
      <c r="AG111" s="96">
        <f t="shared" si="20"/>
        <v>1</v>
      </c>
      <c r="AH111" s="81">
        <f t="shared" si="29"/>
        <v>52</v>
      </c>
    </row>
    <row r="112" spans="2:34" x14ac:dyDescent="0.25">
      <c r="B112" s="50" t="s">
        <v>227</v>
      </c>
      <c r="C112" s="85"/>
      <c r="D112" s="85">
        <f t="shared" si="21"/>
        <v>0</v>
      </c>
      <c r="E112" s="72" t="s">
        <v>463</v>
      </c>
      <c r="F112" s="72"/>
      <c r="G112" s="70">
        <v>0.29166666666666669</v>
      </c>
      <c r="H112" s="70"/>
      <c r="I112" s="71">
        <v>44295</v>
      </c>
      <c r="J112" s="71"/>
      <c r="K112" s="104"/>
      <c r="L112" s="104"/>
      <c r="M112" s="104"/>
      <c r="N112" s="104"/>
      <c r="O112" s="98"/>
      <c r="P112" s="50" t="s">
        <v>149</v>
      </c>
      <c r="Q112" s="73" t="s">
        <v>47</v>
      </c>
      <c r="R112" s="50"/>
      <c r="S112" s="50"/>
      <c r="T112" s="50" t="s">
        <v>190</v>
      </c>
      <c r="U112" s="66">
        <f t="shared" si="33"/>
        <v>-44295</v>
      </c>
      <c r="V112" s="60">
        <f t="shared" si="34"/>
        <v>0</v>
      </c>
      <c r="W112" s="97">
        <f t="shared" si="22"/>
        <v>0</v>
      </c>
      <c r="X112" s="97">
        <f t="shared" si="23"/>
        <v>0</v>
      </c>
      <c r="Y112" s="112">
        <f t="shared" si="24"/>
        <v>1</v>
      </c>
      <c r="Z112" s="97">
        <f t="shared" si="30"/>
        <v>0</v>
      </c>
      <c r="AA112" s="97">
        <f t="shared" si="25"/>
        <v>0</v>
      </c>
      <c r="AB112" s="81">
        <f t="shared" si="35"/>
        <v>1</v>
      </c>
      <c r="AC112" s="81">
        <f t="shared" si="26"/>
        <v>52</v>
      </c>
      <c r="AD112" s="81"/>
      <c r="AE112" s="97">
        <f t="shared" si="27"/>
        <v>0</v>
      </c>
      <c r="AF112" s="95">
        <f t="shared" si="28"/>
        <v>0</v>
      </c>
      <c r="AG112" s="96">
        <f t="shared" si="20"/>
        <v>0</v>
      </c>
      <c r="AH112" s="81">
        <f t="shared" si="29"/>
        <v>52</v>
      </c>
    </row>
    <row r="113" spans="2:34" ht="60" x14ac:dyDescent="0.25">
      <c r="B113" s="50" t="s">
        <v>174</v>
      </c>
      <c r="C113" s="85"/>
      <c r="D113" s="85">
        <f t="shared" si="21"/>
        <v>0</v>
      </c>
      <c r="E113" s="72" t="s">
        <v>464</v>
      </c>
      <c r="F113" s="72"/>
      <c r="G113" s="70">
        <v>0.33819444444444446</v>
      </c>
      <c r="H113" s="70"/>
      <c r="I113" s="71">
        <v>44295</v>
      </c>
      <c r="J113" s="71"/>
      <c r="K113" s="104"/>
      <c r="L113" s="104"/>
      <c r="M113" s="104"/>
      <c r="N113" s="104"/>
      <c r="O113" s="98" t="s">
        <v>76</v>
      </c>
      <c r="P113" s="50" t="s">
        <v>176</v>
      </c>
      <c r="Q113" s="50" t="s">
        <v>81</v>
      </c>
      <c r="R113" s="50" t="s">
        <v>454</v>
      </c>
      <c r="S113" s="50" t="s">
        <v>344</v>
      </c>
      <c r="T113" s="50" t="s">
        <v>189</v>
      </c>
      <c r="U113" s="66">
        <f t="shared" si="33"/>
        <v>-44295</v>
      </c>
      <c r="V113" s="60">
        <f t="shared" si="34"/>
        <v>0</v>
      </c>
      <c r="W113" s="97">
        <f t="shared" si="22"/>
        <v>0</v>
      </c>
      <c r="X113" s="97">
        <f t="shared" si="23"/>
        <v>0</v>
      </c>
      <c r="Y113" s="112">
        <f t="shared" si="24"/>
        <v>1</v>
      </c>
      <c r="Z113" s="97">
        <f t="shared" si="30"/>
        <v>0</v>
      </c>
      <c r="AA113" s="97">
        <f t="shared" si="25"/>
        <v>0</v>
      </c>
      <c r="AB113" s="81">
        <f t="shared" si="35"/>
        <v>1</v>
      </c>
      <c r="AC113" s="81">
        <f t="shared" si="26"/>
        <v>52</v>
      </c>
      <c r="AD113" s="81"/>
      <c r="AE113" s="97">
        <f t="shared" si="27"/>
        <v>0</v>
      </c>
      <c r="AF113" s="95">
        <f t="shared" si="28"/>
        <v>0</v>
      </c>
      <c r="AG113" s="96">
        <f t="shared" si="20"/>
        <v>1</v>
      </c>
      <c r="AH113" s="81">
        <f t="shared" si="29"/>
        <v>52</v>
      </c>
    </row>
    <row r="114" spans="2:34" x14ac:dyDescent="0.25">
      <c r="B114" s="50" t="s">
        <v>108</v>
      </c>
      <c r="C114" s="85"/>
      <c r="D114" s="85">
        <f t="shared" si="21"/>
        <v>0</v>
      </c>
      <c r="E114" s="72" t="s">
        <v>465</v>
      </c>
      <c r="F114" s="72"/>
      <c r="G114" s="70">
        <v>0.29166666666666669</v>
      </c>
      <c r="H114" s="70"/>
      <c r="I114" s="71">
        <v>44295</v>
      </c>
      <c r="J114" s="71"/>
      <c r="K114" s="104"/>
      <c r="L114" s="104"/>
      <c r="M114" s="104"/>
      <c r="N114" s="104"/>
      <c r="O114" s="98" t="s">
        <v>302</v>
      </c>
      <c r="P114" s="50" t="s">
        <v>110</v>
      </c>
      <c r="Q114" s="50" t="s">
        <v>81</v>
      </c>
      <c r="R114" s="50" t="s">
        <v>454</v>
      </c>
      <c r="S114" s="50" t="s">
        <v>344</v>
      </c>
      <c r="T114" s="50" t="s">
        <v>189</v>
      </c>
      <c r="U114" s="66">
        <f t="shared" si="33"/>
        <v>-44295</v>
      </c>
      <c r="V114" s="60">
        <f t="shared" si="34"/>
        <v>0</v>
      </c>
      <c r="W114" s="97">
        <f t="shared" si="22"/>
        <v>0</v>
      </c>
      <c r="X114" s="97">
        <f t="shared" si="23"/>
        <v>0</v>
      </c>
      <c r="Y114" s="112">
        <f t="shared" si="24"/>
        <v>1</v>
      </c>
      <c r="Z114" s="97">
        <f t="shared" si="30"/>
        <v>0</v>
      </c>
      <c r="AA114" s="97">
        <f t="shared" si="25"/>
        <v>0</v>
      </c>
      <c r="AB114" s="81">
        <f t="shared" si="35"/>
        <v>1</v>
      </c>
      <c r="AC114" s="81">
        <f t="shared" si="26"/>
        <v>52</v>
      </c>
      <c r="AD114" s="81"/>
      <c r="AE114" s="97">
        <f t="shared" si="27"/>
        <v>0</v>
      </c>
      <c r="AF114" s="95">
        <f t="shared" si="28"/>
        <v>0</v>
      </c>
      <c r="AG114" s="96">
        <f t="shared" si="20"/>
        <v>1</v>
      </c>
      <c r="AH114" s="81">
        <f t="shared" si="29"/>
        <v>52</v>
      </c>
    </row>
    <row r="115" spans="2:34" ht="60" x14ac:dyDescent="0.25">
      <c r="B115" s="50" t="s">
        <v>170</v>
      </c>
      <c r="C115" s="85"/>
      <c r="D115" s="85">
        <f t="shared" si="21"/>
        <v>0</v>
      </c>
      <c r="E115" s="72" t="s">
        <v>466</v>
      </c>
      <c r="F115" s="72"/>
      <c r="G115" s="70">
        <v>0.34722222222222227</v>
      </c>
      <c r="H115" s="70"/>
      <c r="I115" s="71">
        <v>44295</v>
      </c>
      <c r="J115" s="71"/>
      <c r="K115" s="104"/>
      <c r="L115" s="104"/>
      <c r="M115" s="104"/>
      <c r="N115" s="104"/>
      <c r="O115" s="98" t="s">
        <v>467</v>
      </c>
      <c r="P115" s="50" t="s">
        <v>171</v>
      </c>
      <c r="Q115" s="50" t="s">
        <v>81</v>
      </c>
      <c r="R115" s="50" t="s">
        <v>452</v>
      </c>
      <c r="S115" s="50" t="s">
        <v>343</v>
      </c>
      <c r="T115" s="50" t="s">
        <v>189</v>
      </c>
      <c r="U115" s="66">
        <f t="shared" si="33"/>
        <v>-44295</v>
      </c>
      <c r="V115" s="60">
        <f t="shared" si="34"/>
        <v>0</v>
      </c>
      <c r="W115" s="97">
        <f t="shared" si="22"/>
        <v>0</v>
      </c>
      <c r="X115" s="97">
        <f t="shared" si="23"/>
        <v>0</v>
      </c>
      <c r="Y115" s="112">
        <f t="shared" si="24"/>
        <v>1</v>
      </c>
      <c r="Z115" s="97">
        <f t="shared" si="30"/>
        <v>0</v>
      </c>
      <c r="AA115" s="97">
        <f t="shared" si="25"/>
        <v>0</v>
      </c>
      <c r="AB115" s="81">
        <f t="shared" si="35"/>
        <v>1</v>
      </c>
      <c r="AC115" s="81">
        <f t="shared" si="26"/>
        <v>52</v>
      </c>
      <c r="AD115" s="81"/>
      <c r="AE115" s="97">
        <f t="shared" si="27"/>
        <v>0</v>
      </c>
      <c r="AF115" s="95">
        <f t="shared" si="28"/>
        <v>0</v>
      </c>
      <c r="AG115" s="96">
        <f t="shared" si="20"/>
        <v>1</v>
      </c>
      <c r="AH115" s="81">
        <f t="shared" si="29"/>
        <v>52</v>
      </c>
    </row>
    <row r="116" spans="2:34" x14ac:dyDescent="0.25">
      <c r="B116" s="50" t="s">
        <v>156</v>
      </c>
      <c r="C116" s="85"/>
      <c r="D116" s="85">
        <f t="shared" si="21"/>
        <v>0</v>
      </c>
      <c r="E116" s="72" t="s">
        <v>468</v>
      </c>
      <c r="F116" s="72"/>
      <c r="G116" s="70">
        <v>0.375</v>
      </c>
      <c r="H116" s="70"/>
      <c r="I116" s="71">
        <v>44295</v>
      </c>
      <c r="J116" s="71"/>
      <c r="K116" s="104"/>
      <c r="L116" s="104"/>
      <c r="M116" s="104"/>
      <c r="N116" s="104"/>
      <c r="O116" s="98" t="s">
        <v>469</v>
      </c>
      <c r="P116" s="50" t="s">
        <v>158</v>
      </c>
      <c r="Q116" s="50" t="s">
        <v>81</v>
      </c>
      <c r="R116" s="50"/>
      <c r="S116" s="50" t="s">
        <v>345</v>
      </c>
      <c r="T116" s="50" t="s">
        <v>189</v>
      </c>
      <c r="U116" s="66">
        <f t="shared" si="33"/>
        <v>-44295</v>
      </c>
      <c r="V116" s="60">
        <f t="shared" si="34"/>
        <v>0</v>
      </c>
      <c r="W116" s="97">
        <f t="shared" si="22"/>
        <v>0</v>
      </c>
      <c r="X116" s="97">
        <f t="shared" si="23"/>
        <v>0</v>
      </c>
      <c r="Y116" s="112">
        <f t="shared" si="24"/>
        <v>1</v>
      </c>
      <c r="Z116" s="97">
        <f t="shared" si="30"/>
        <v>0</v>
      </c>
      <c r="AA116" s="97">
        <f t="shared" si="25"/>
        <v>0</v>
      </c>
      <c r="AB116" s="81">
        <f t="shared" si="35"/>
        <v>1</v>
      </c>
      <c r="AC116" s="81">
        <f t="shared" si="26"/>
        <v>52</v>
      </c>
      <c r="AD116" s="81"/>
      <c r="AE116" s="97">
        <f t="shared" si="27"/>
        <v>0</v>
      </c>
      <c r="AF116" s="95">
        <f t="shared" si="28"/>
        <v>0</v>
      </c>
      <c r="AG116" s="96">
        <f t="shared" si="20"/>
        <v>0</v>
      </c>
      <c r="AH116" s="81">
        <f t="shared" si="29"/>
        <v>52</v>
      </c>
    </row>
    <row r="117" spans="2:34" x14ac:dyDescent="0.25">
      <c r="B117" s="50" t="s">
        <v>148</v>
      </c>
      <c r="C117" s="85"/>
      <c r="D117" s="85">
        <f t="shared" si="21"/>
        <v>0</v>
      </c>
      <c r="E117" s="72" t="s">
        <v>470</v>
      </c>
      <c r="F117" s="72"/>
      <c r="G117" s="70">
        <v>0.29166666666666669</v>
      </c>
      <c r="H117" s="70"/>
      <c r="I117" s="71">
        <v>44295</v>
      </c>
      <c r="J117" s="71"/>
      <c r="K117" s="104"/>
      <c r="L117" s="104"/>
      <c r="M117" s="104"/>
      <c r="N117" s="104"/>
      <c r="O117" s="98" t="s">
        <v>409</v>
      </c>
      <c r="P117" s="50" t="s">
        <v>149</v>
      </c>
      <c r="Q117" s="73" t="s">
        <v>47</v>
      </c>
      <c r="R117" s="50"/>
      <c r="S117" s="50" t="s">
        <v>344</v>
      </c>
      <c r="T117" s="50" t="s">
        <v>190</v>
      </c>
      <c r="U117" s="66">
        <f t="shared" si="33"/>
        <v>-44295</v>
      </c>
      <c r="V117" s="60">
        <f t="shared" si="34"/>
        <v>0</v>
      </c>
      <c r="W117" s="97">
        <f t="shared" si="22"/>
        <v>0</v>
      </c>
      <c r="X117" s="97">
        <f t="shared" si="23"/>
        <v>0</v>
      </c>
      <c r="Y117" s="112">
        <f t="shared" si="24"/>
        <v>1</v>
      </c>
      <c r="Z117" s="97">
        <f t="shared" si="30"/>
        <v>0</v>
      </c>
      <c r="AA117" s="97">
        <f t="shared" si="25"/>
        <v>0</v>
      </c>
      <c r="AB117" s="81">
        <f t="shared" si="35"/>
        <v>1</v>
      </c>
      <c r="AC117" s="81">
        <f t="shared" si="26"/>
        <v>52</v>
      </c>
      <c r="AD117" s="81"/>
      <c r="AE117" s="97">
        <f t="shared" si="27"/>
        <v>0</v>
      </c>
      <c r="AF117" s="95">
        <f t="shared" si="28"/>
        <v>0</v>
      </c>
      <c r="AG117" s="96">
        <f t="shared" si="20"/>
        <v>0</v>
      </c>
      <c r="AH117" s="81">
        <f t="shared" si="29"/>
        <v>52</v>
      </c>
    </row>
    <row r="118" spans="2:34" x14ac:dyDescent="0.25">
      <c r="B118" s="50" t="s">
        <v>96</v>
      </c>
      <c r="C118" s="85"/>
      <c r="D118" s="85">
        <f t="shared" si="21"/>
        <v>0</v>
      </c>
      <c r="E118" s="72" t="s">
        <v>471</v>
      </c>
      <c r="F118" s="72"/>
      <c r="G118" s="70">
        <v>0.66666666666666663</v>
      </c>
      <c r="H118" s="70"/>
      <c r="I118" s="71">
        <v>44295</v>
      </c>
      <c r="J118" s="71"/>
      <c r="K118" s="104"/>
      <c r="L118" s="104"/>
      <c r="M118" s="104"/>
      <c r="N118" s="104"/>
      <c r="O118" s="98"/>
      <c r="P118" s="50" t="s">
        <v>472</v>
      </c>
      <c r="Q118" s="50" t="s">
        <v>81</v>
      </c>
      <c r="R118" s="50" t="s">
        <v>454</v>
      </c>
      <c r="S118" s="50" t="s">
        <v>344</v>
      </c>
      <c r="T118" s="50" t="s">
        <v>189</v>
      </c>
      <c r="U118" s="66">
        <f t="shared" si="33"/>
        <v>-44295</v>
      </c>
      <c r="V118" s="60">
        <f t="shared" si="34"/>
        <v>0</v>
      </c>
      <c r="W118" s="97">
        <f t="shared" si="22"/>
        <v>0</v>
      </c>
      <c r="X118" s="97">
        <f t="shared" si="23"/>
        <v>0</v>
      </c>
      <c r="Y118" s="112">
        <f t="shared" si="24"/>
        <v>1</v>
      </c>
      <c r="Z118" s="97">
        <f t="shared" si="30"/>
        <v>0</v>
      </c>
      <c r="AA118" s="97">
        <f t="shared" si="25"/>
        <v>0</v>
      </c>
      <c r="AB118" s="81">
        <f t="shared" si="35"/>
        <v>1</v>
      </c>
      <c r="AC118" s="81">
        <f t="shared" si="26"/>
        <v>52</v>
      </c>
      <c r="AD118" s="81"/>
      <c r="AE118" s="97">
        <f t="shared" si="27"/>
        <v>0</v>
      </c>
      <c r="AF118" s="95">
        <f t="shared" si="28"/>
        <v>0</v>
      </c>
      <c r="AG118" s="96">
        <f t="shared" si="20"/>
        <v>1</v>
      </c>
      <c r="AH118" s="81">
        <f t="shared" si="29"/>
        <v>52</v>
      </c>
    </row>
    <row r="119" spans="2:34" ht="30" x14ac:dyDescent="0.25">
      <c r="B119" s="50" t="s">
        <v>82</v>
      </c>
      <c r="C119" s="85"/>
      <c r="D119" s="85">
        <f t="shared" si="21"/>
        <v>0</v>
      </c>
      <c r="E119" s="72" t="s">
        <v>473</v>
      </c>
      <c r="F119" s="72"/>
      <c r="G119" s="70">
        <v>0.625</v>
      </c>
      <c r="H119" s="70">
        <v>0.72916666666666663</v>
      </c>
      <c r="I119" s="71">
        <v>44295</v>
      </c>
      <c r="J119" s="71">
        <v>44295</v>
      </c>
      <c r="K119" s="104"/>
      <c r="L119" s="104"/>
      <c r="M119" s="104"/>
      <c r="N119" s="104"/>
      <c r="O119" s="98" t="s">
        <v>88</v>
      </c>
      <c r="P119" s="50" t="s">
        <v>270</v>
      </c>
      <c r="Q119" s="50" t="s">
        <v>81</v>
      </c>
      <c r="R119" s="50" t="s">
        <v>358</v>
      </c>
      <c r="S119" s="50" t="s">
        <v>344</v>
      </c>
      <c r="T119" s="50" t="s">
        <v>189</v>
      </c>
      <c r="U119" s="66">
        <f t="shared" si="33"/>
        <v>0</v>
      </c>
      <c r="V119" s="60">
        <f t="shared" si="34"/>
        <v>1</v>
      </c>
      <c r="W119" s="97">
        <f t="shared" si="22"/>
        <v>0.10416666666666663</v>
      </c>
      <c r="X119" s="97">
        <f t="shared" si="23"/>
        <v>0.10416666666666663</v>
      </c>
      <c r="Y119" s="112">
        <f t="shared" si="24"/>
        <v>0</v>
      </c>
      <c r="Z119" s="97">
        <f t="shared" si="30"/>
        <v>0.14583333333333337</v>
      </c>
      <c r="AA119" s="97">
        <f t="shared" si="25"/>
        <v>0.25</v>
      </c>
      <c r="AB119" s="81">
        <f t="shared" si="35"/>
        <v>4</v>
      </c>
      <c r="AC119" s="81">
        <f t="shared" si="26"/>
        <v>14</v>
      </c>
      <c r="AD119" s="81"/>
      <c r="AE119" s="97">
        <f t="shared" si="27"/>
        <v>0</v>
      </c>
      <c r="AF119" s="95">
        <f t="shared" si="28"/>
        <v>0</v>
      </c>
      <c r="AG119" s="96">
        <f t="shared" si="20"/>
        <v>1</v>
      </c>
      <c r="AH119" s="81">
        <f t="shared" si="29"/>
        <v>52</v>
      </c>
    </row>
    <row r="120" spans="2:34" x14ac:dyDescent="0.25">
      <c r="B120" s="50" t="s">
        <v>90</v>
      </c>
      <c r="C120" s="85"/>
      <c r="D120" s="85">
        <f t="shared" si="21"/>
        <v>0</v>
      </c>
      <c r="E120" s="72" t="s">
        <v>471</v>
      </c>
      <c r="F120" s="72"/>
      <c r="G120" s="70">
        <v>0.66666666666666663</v>
      </c>
      <c r="H120" s="70"/>
      <c r="I120" s="71">
        <v>44295</v>
      </c>
      <c r="J120" s="71"/>
      <c r="K120" s="104"/>
      <c r="L120" s="104"/>
      <c r="M120" s="104"/>
      <c r="N120" s="104"/>
      <c r="O120" s="98"/>
      <c r="P120" s="50" t="s">
        <v>91</v>
      </c>
      <c r="Q120" s="50" t="s">
        <v>81</v>
      </c>
      <c r="R120" s="50"/>
      <c r="S120" s="50"/>
      <c r="T120" s="50" t="s">
        <v>189</v>
      </c>
      <c r="U120" s="66">
        <f t="shared" si="33"/>
        <v>-44295</v>
      </c>
      <c r="V120" s="60">
        <f t="shared" si="34"/>
        <v>0</v>
      </c>
      <c r="W120" s="97">
        <f t="shared" si="22"/>
        <v>0</v>
      </c>
      <c r="X120" s="97">
        <f t="shared" si="23"/>
        <v>0</v>
      </c>
      <c r="Y120" s="112">
        <f t="shared" si="24"/>
        <v>1</v>
      </c>
      <c r="Z120" s="97">
        <f t="shared" si="30"/>
        <v>0</v>
      </c>
      <c r="AA120" s="97">
        <f t="shared" si="25"/>
        <v>0</v>
      </c>
      <c r="AB120" s="81">
        <f t="shared" si="35"/>
        <v>1</v>
      </c>
      <c r="AC120" s="81">
        <f t="shared" si="26"/>
        <v>52</v>
      </c>
      <c r="AD120" s="81"/>
      <c r="AE120" s="97">
        <f t="shared" si="27"/>
        <v>0</v>
      </c>
      <c r="AF120" s="95">
        <f t="shared" si="28"/>
        <v>0</v>
      </c>
      <c r="AG120" s="96">
        <f t="shared" si="20"/>
        <v>0</v>
      </c>
      <c r="AH120" s="81">
        <f t="shared" si="29"/>
        <v>52</v>
      </c>
    </row>
    <row r="121" spans="2:34" x14ac:dyDescent="0.25">
      <c r="B121" s="50" t="s">
        <v>474</v>
      </c>
      <c r="C121" s="85"/>
      <c r="D121" s="85">
        <f t="shared" si="21"/>
        <v>0</v>
      </c>
      <c r="E121" s="72" t="s">
        <v>475</v>
      </c>
      <c r="F121" s="72"/>
      <c r="G121" s="70">
        <v>0.33333333333333331</v>
      </c>
      <c r="H121" s="70">
        <v>0.375</v>
      </c>
      <c r="I121" s="71">
        <v>44295</v>
      </c>
      <c r="J121" s="71">
        <v>44295</v>
      </c>
      <c r="K121" s="104"/>
      <c r="L121" s="104"/>
      <c r="M121" s="104"/>
      <c r="N121" s="104"/>
      <c r="O121" s="98" t="s">
        <v>66</v>
      </c>
      <c r="P121" s="50" t="s">
        <v>305</v>
      </c>
      <c r="Q121" s="50" t="s">
        <v>81</v>
      </c>
      <c r="R121" s="50" t="s">
        <v>356</v>
      </c>
      <c r="S121" s="50" t="s">
        <v>344</v>
      </c>
      <c r="T121" s="50" t="s">
        <v>191</v>
      </c>
      <c r="U121" s="66">
        <f t="shared" si="33"/>
        <v>0</v>
      </c>
      <c r="V121" s="60">
        <f t="shared" si="34"/>
        <v>1</v>
      </c>
      <c r="W121" s="97">
        <f t="shared" si="22"/>
        <v>4.1666666666666685E-2</v>
      </c>
      <c r="X121" s="97">
        <f t="shared" si="23"/>
        <v>4.1666666666666685E-2</v>
      </c>
      <c r="Y121" s="112">
        <f t="shared" si="24"/>
        <v>1</v>
      </c>
      <c r="Z121" s="97">
        <f t="shared" si="30"/>
        <v>0</v>
      </c>
      <c r="AA121" s="97">
        <f t="shared" si="25"/>
        <v>4.1666666666666685E-2</v>
      </c>
      <c r="AB121" s="81">
        <f t="shared" si="35"/>
        <v>4</v>
      </c>
      <c r="AC121" s="81">
        <f t="shared" si="26"/>
        <v>14</v>
      </c>
      <c r="AD121" s="81"/>
      <c r="AE121" s="97">
        <f t="shared" si="27"/>
        <v>0</v>
      </c>
      <c r="AF121" s="95">
        <f t="shared" si="28"/>
        <v>0</v>
      </c>
      <c r="AG121" s="96">
        <f t="shared" si="20"/>
        <v>1</v>
      </c>
      <c r="AH121" s="81">
        <f t="shared" si="29"/>
        <v>52</v>
      </c>
    </row>
    <row r="122" spans="2:34" x14ac:dyDescent="0.25">
      <c r="B122" s="50" t="s">
        <v>68</v>
      </c>
      <c r="C122" s="85"/>
      <c r="D122" s="85">
        <f t="shared" si="21"/>
        <v>0</v>
      </c>
      <c r="E122" s="72" t="s">
        <v>471</v>
      </c>
      <c r="F122" s="72"/>
      <c r="G122" s="70">
        <v>0.58333333333333337</v>
      </c>
      <c r="H122" s="70"/>
      <c r="I122" s="71">
        <v>44295</v>
      </c>
      <c r="J122" s="71"/>
      <c r="K122" s="104"/>
      <c r="L122" s="104"/>
      <c r="M122" s="104"/>
      <c r="N122" s="104"/>
      <c r="O122" s="98"/>
      <c r="P122" s="50" t="s">
        <v>70</v>
      </c>
      <c r="Q122" s="50" t="s">
        <v>81</v>
      </c>
      <c r="R122" s="50"/>
      <c r="S122" s="50"/>
      <c r="T122" s="50" t="s">
        <v>189</v>
      </c>
      <c r="U122" s="66">
        <f t="shared" si="33"/>
        <v>-44295</v>
      </c>
      <c r="V122" s="60">
        <f t="shared" si="34"/>
        <v>0</v>
      </c>
      <c r="W122" s="97">
        <f t="shared" si="22"/>
        <v>0</v>
      </c>
      <c r="X122" s="97">
        <f t="shared" si="23"/>
        <v>0</v>
      </c>
      <c r="Y122" s="112">
        <f t="shared" si="24"/>
        <v>1</v>
      </c>
      <c r="Z122" s="97">
        <f t="shared" si="30"/>
        <v>0</v>
      </c>
      <c r="AA122" s="97">
        <f t="shared" si="25"/>
        <v>0</v>
      </c>
      <c r="AB122" s="81">
        <f t="shared" si="35"/>
        <v>1</v>
      </c>
      <c r="AC122" s="81">
        <f t="shared" si="26"/>
        <v>52</v>
      </c>
      <c r="AD122" s="81"/>
      <c r="AE122" s="97">
        <f t="shared" si="27"/>
        <v>0</v>
      </c>
      <c r="AF122" s="95">
        <f t="shared" si="28"/>
        <v>0</v>
      </c>
      <c r="AG122" s="96">
        <f t="shared" si="20"/>
        <v>0</v>
      </c>
      <c r="AH122" s="81">
        <f t="shared" si="29"/>
        <v>52</v>
      </c>
    </row>
    <row r="123" spans="2:34" x14ac:dyDescent="0.25">
      <c r="B123" s="50" t="s">
        <v>83</v>
      </c>
      <c r="C123" s="85"/>
      <c r="D123" s="85">
        <f t="shared" si="21"/>
        <v>0</v>
      </c>
      <c r="E123" s="72" t="s">
        <v>471</v>
      </c>
      <c r="F123" s="72"/>
      <c r="G123" s="70">
        <v>0.625</v>
      </c>
      <c r="H123" s="70"/>
      <c r="I123" s="71">
        <v>44295</v>
      </c>
      <c r="J123" s="71"/>
      <c r="K123" s="104"/>
      <c r="L123" s="104"/>
      <c r="M123" s="104"/>
      <c r="N123" s="104"/>
      <c r="O123" s="98"/>
      <c r="P123" s="50" t="s">
        <v>84</v>
      </c>
      <c r="Q123" s="50" t="s">
        <v>81</v>
      </c>
      <c r="R123" s="50"/>
      <c r="S123" s="50"/>
      <c r="T123" s="50" t="s">
        <v>189</v>
      </c>
      <c r="U123" s="66">
        <f t="shared" si="33"/>
        <v>-44295</v>
      </c>
      <c r="V123" s="60">
        <f t="shared" si="34"/>
        <v>0</v>
      </c>
      <c r="W123" s="97">
        <f t="shared" si="22"/>
        <v>0</v>
      </c>
      <c r="X123" s="97">
        <f t="shared" si="23"/>
        <v>0</v>
      </c>
      <c r="Y123" s="112">
        <f t="shared" si="24"/>
        <v>1</v>
      </c>
      <c r="Z123" s="97">
        <f t="shared" si="30"/>
        <v>0</v>
      </c>
      <c r="AA123" s="97">
        <f t="shared" si="25"/>
        <v>0</v>
      </c>
      <c r="AB123" s="81">
        <f t="shared" si="35"/>
        <v>1</v>
      </c>
      <c r="AC123" s="81">
        <f t="shared" si="26"/>
        <v>52</v>
      </c>
      <c r="AD123" s="81"/>
      <c r="AE123" s="97">
        <f t="shared" si="27"/>
        <v>0</v>
      </c>
      <c r="AF123" s="95">
        <f t="shared" si="28"/>
        <v>0</v>
      </c>
      <c r="AG123" s="96">
        <f t="shared" si="20"/>
        <v>0</v>
      </c>
      <c r="AH123" s="81">
        <f t="shared" si="29"/>
        <v>52</v>
      </c>
    </row>
    <row r="124" spans="2:34" x14ac:dyDescent="0.25">
      <c r="B124" s="50" t="s">
        <v>222</v>
      </c>
      <c r="C124" s="85"/>
      <c r="D124" s="85">
        <f t="shared" si="21"/>
        <v>0</v>
      </c>
      <c r="E124" s="72" t="s">
        <v>476</v>
      </c>
      <c r="F124" s="72"/>
      <c r="G124" s="70">
        <v>0.41666666666666669</v>
      </c>
      <c r="H124" s="70">
        <v>0.45833333333333331</v>
      </c>
      <c r="I124" s="71">
        <v>44296</v>
      </c>
      <c r="J124" s="71">
        <v>44296</v>
      </c>
      <c r="K124" s="104"/>
      <c r="L124" s="104"/>
      <c r="M124" s="104"/>
      <c r="N124" s="104"/>
      <c r="O124" s="98" t="s">
        <v>69</v>
      </c>
      <c r="P124" s="50" t="s">
        <v>281</v>
      </c>
      <c r="Q124" s="50" t="s">
        <v>81</v>
      </c>
      <c r="R124" s="50" t="s">
        <v>454</v>
      </c>
      <c r="S124" s="50"/>
      <c r="T124" s="50" t="s">
        <v>189</v>
      </c>
      <c r="U124" s="66">
        <f t="shared" si="33"/>
        <v>0</v>
      </c>
      <c r="V124" s="60">
        <f t="shared" si="34"/>
        <v>1</v>
      </c>
      <c r="W124" s="97">
        <f t="shared" si="22"/>
        <v>4.166666666666663E-2</v>
      </c>
      <c r="X124" s="97">
        <f t="shared" si="23"/>
        <v>4.166666666666663E-2</v>
      </c>
      <c r="Y124" s="112">
        <f t="shared" si="24"/>
        <v>1</v>
      </c>
      <c r="Z124" s="97">
        <f t="shared" si="30"/>
        <v>0</v>
      </c>
      <c r="AA124" s="97">
        <f t="shared" si="25"/>
        <v>4.166666666666663E-2</v>
      </c>
      <c r="AB124" s="81">
        <f t="shared" si="35"/>
        <v>4</v>
      </c>
      <c r="AC124" s="81">
        <f t="shared" si="26"/>
        <v>14</v>
      </c>
      <c r="AD124" s="81"/>
      <c r="AE124" s="97">
        <f t="shared" si="27"/>
        <v>0</v>
      </c>
      <c r="AF124" s="95">
        <f t="shared" si="28"/>
        <v>0</v>
      </c>
      <c r="AG124" s="96">
        <f t="shared" si="20"/>
        <v>0</v>
      </c>
      <c r="AH124" s="81">
        <f t="shared" si="29"/>
        <v>52</v>
      </c>
    </row>
    <row r="125" spans="2:34" x14ac:dyDescent="0.25">
      <c r="B125" s="50" t="s">
        <v>207</v>
      </c>
      <c r="C125" s="85"/>
      <c r="D125" s="85">
        <f t="shared" si="21"/>
        <v>0</v>
      </c>
      <c r="E125" s="72" t="s">
        <v>477</v>
      </c>
      <c r="F125" s="72"/>
      <c r="G125" s="70">
        <v>0.38541666666666669</v>
      </c>
      <c r="H125" s="70">
        <v>0.41666666666666669</v>
      </c>
      <c r="I125" s="71">
        <v>44296</v>
      </c>
      <c r="J125" s="71">
        <v>44296</v>
      </c>
      <c r="K125" s="104"/>
      <c r="L125" s="104"/>
      <c r="M125" s="104"/>
      <c r="N125" s="104"/>
      <c r="O125" s="98" t="s">
        <v>275</v>
      </c>
      <c r="P125" s="50"/>
      <c r="Q125" s="50" t="s">
        <v>81</v>
      </c>
      <c r="R125" s="50" t="s">
        <v>357</v>
      </c>
      <c r="S125" s="50"/>
      <c r="T125" s="50" t="s">
        <v>193</v>
      </c>
      <c r="U125" s="66">
        <f t="shared" si="33"/>
        <v>0</v>
      </c>
      <c r="V125" s="60">
        <f t="shared" si="34"/>
        <v>1</v>
      </c>
      <c r="W125" s="97">
        <f t="shared" si="22"/>
        <v>3.125E-2</v>
      </c>
      <c r="X125" s="97">
        <f t="shared" si="23"/>
        <v>3.125E-2</v>
      </c>
      <c r="Y125" s="112">
        <f t="shared" si="24"/>
        <v>1</v>
      </c>
      <c r="Z125" s="97">
        <f t="shared" si="30"/>
        <v>0</v>
      </c>
      <c r="AA125" s="97">
        <f t="shared" si="25"/>
        <v>3.125E-2</v>
      </c>
      <c r="AB125" s="81">
        <f t="shared" si="35"/>
        <v>4</v>
      </c>
      <c r="AC125" s="81">
        <f t="shared" si="26"/>
        <v>14</v>
      </c>
      <c r="AD125" s="81"/>
      <c r="AE125" s="97">
        <f t="shared" si="27"/>
        <v>0</v>
      </c>
      <c r="AF125" s="95">
        <f t="shared" si="28"/>
        <v>0</v>
      </c>
      <c r="AG125" s="96">
        <f t="shared" si="20"/>
        <v>0</v>
      </c>
      <c r="AH125" s="81">
        <f t="shared" si="29"/>
        <v>52</v>
      </c>
    </row>
    <row r="126" spans="2:34" x14ac:dyDescent="0.25">
      <c r="B126" s="50" t="s">
        <v>97</v>
      </c>
      <c r="C126" s="85"/>
      <c r="D126" s="85">
        <f t="shared" si="21"/>
        <v>0</v>
      </c>
      <c r="E126" s="72" t="s">
        <v>478</v>
      </c>
      <c r="F126" s="72"/>
      <c r="G126" s="70">
        <v>0.34027777777777773</v>
      </c>
      <c r="H126" s="70">
        <v>0.35972222222222222</v>
      </c>
      <c r="I126" s="71">
        <v>44296</v>
      </c>
      <c r="J126" s="71">
        <v>44296</v>
      </c>
      <c r="K126" s="104"/>
      <c r="L126" s="104"/>
      <c r="M126" s="104"/>
      <c r="N126" s="104"/>
      <c r="O126" s="98" t="s">
        <v>104</v>
      </c>
      <c r="P126" s="50" t="s">
        <v>98</v>
      </c>
      <c r="Q126" s="73" t="s">
        <v>47</v>
      </c>
      <c r="R126" s="50" t="s">
        <v>454</v>
      </c>
      <c r="S126" s="50"/>
      <c r="T126" s="50" t="s">
        <v>189</v>
      </c>
      <c r="U126" s="66">
        <f t="shared" si="33"/>
        <v>0</v>
      </c>
      <c r="V126" s="60">
        <f t="shared" si="34"/>
        <v>1</v>
      </c>
      <c r="W126" s="97">
        <f t="shared" si="22"/>
        <v>1.9444444444444486E-2</v>
      </c>
      <c r="X126" s="97">
        <f t="shared" si="23"/>
        <v>1.9444444444444486E-2</v>
      </c>
      <c r="Y126" s="112">
        <f t="shared" si="24"/>
        <v>1</v>
      </c>
      <c r="Z126" s="97">
        <f t="shared" si="30"/>
        <v>0</v>
      </c>
      <c r="AA126" s="97">
        <f t="shared" si="25"/>
        <v>1.9444444444444486E-2</v>
      </c>
      <c r="AB126" s="81">
        <f t="shared" si="35"/>
        <v>4</v>
      </c>
      <c r="AC126" s="81">
        <f t="shared" si="26"/>
        <v>14</v>
      </c>
      <c r="AD126" s="81"/>
      <c r="AE126" s="97">
        <f t="shared" si="27"/>
        <v>0</v>
      </c>
      <c r="AF126" s="95">
        <f t="shared" si="28"/>
        <v>0</v>
      </c>
      <c r="AG126" s="96">
        <f t="shared" si="20"/>
        <v>0</v>
      </c>
      <c r="AH126" s="81">
        <f t="shared" si="29"/>
        <v>52</v>
      </c>
    </row>
    <row r="127" spans="2:34" x14ac:dyDescent="0.25">
      <c r="B127" s="50" t="s">
        <v>266</v>
      </c>
      <c r="C127" s="85"/>
      <c r="D127" s="85">
        <f t="shared" si="21"/>
        <v>0</v>
      </c>
      <c r="E127" s="72" t="s">
        <v>479</v>
      </c>
      <c r="F127" s="72"/>
      <c r="G127" s="70">
        <v>0.3263888888888889</v>
      </c>
      <c r="H127" s="70">
        <v>0.34027777777777773</v>
      </c>
      <c r="I127" s="71">
        <v>44296</v>
      </c>
      <c r="J127" s="71">
        <v>44296</v>
      </c>
      <c r="K127" s="104"/>
      <c r="L127" s="104"/>
      <c r="M127" s="104"/>
      <c r="N127" s="104"/>
      <c r="O127" s="98" t="s">
        <v>104</v>
      </c>
      <c r="P127" s="50" t="s">
        <v>98</v>
      </c>
      <c r="Q127" s="73" t="s">
        <v>47</v>
      </c>
      <c r="R127" s="50" t="s">
        <v>454</v>
      </c>
      <c r="S127" s="50"/>
      <c r="T127" s="50" t="s">
        <v>189</v>
      </c>
      <c r="U127" s="66">
        <f t="shared" si="33"/>
        <v>0</v>
      </c>
      <c r="V127" s="60">
        <f t="shared" si="34"/>
        <v>1</v>
      </c>
      <c r="W127" s="97">
        <f t="shared" si="22"/>
        <v>1.388888888888884E-2</v>
      </c>
      <c r="X127" s="97">
        <f t="shared" si="23"/>
        <v>1.388888888888884E-2</v>
      </c>
      <c r="Y127" s="112">
        <f t="shared" si="24"/>
        <v>1</v>
      </c>
      <c r="Z127" s="97">
        <f t="shared" si="30"/>
        <v>0</v>
      </c>
      <c r="AA127" s="97">
        <f t="shared" si="25"/>
        <v>1.388888888888884E-2</v>
      </c>
      <c r="AB127" s="81">
        <f t="shared" si="35"/>
        <v>4</v>
      </c>
      <c r="AC127" s="81">
        <f t="shared" si="26"/>
        <v>14</v>
      </c>
      <c r="AD127" s="81"/>
      <c r="AE127" s="97">
        <f t="shared" si="27"/>
        <v>0</v>
      </c>
      <c r="AF127" s="95">
        <f t="shared" si="28"/>
        <v>0</v>
      </c>
      <c r="AG127" s="96">
        <f t="shared" si="20"/>
        <v>0</v>
      </c>
      <c r="AH127" s="81">
        <f t="shared" si="29"/>
        <v>52</v>
      </c>
    </row>
    <row r="128" spans="2:34" x14ac:dyDescent="0.25">
      <c r="B128" s="50" t="s">
        <v>163</v>
      </c>
      <c r="C128" s="85"/>
      <c r="D128" s="85">
        <f t="shared" si="21"/>
        <v>0</v>
      </c>
      <c r="E128" s="72" t="s">
        <v>480</v>
      </c>
      <c r="F128" s="72"/>
      <c r="G128" s="70">
        <v>0.375</v>
      </c>
      <c r="H128" s="70">
        <v>0.72916666666666663</v>
      </c>
      <c r="I128" s="71">
        <v>44296</v>
      </c>
      <c r="J128" s="71">
        <v>44298</v>
      </c>
      <c r="K128" s="104"/>
      <c r="L128" s="104"/>
      <c r="M128" s="104"/>
      <c r="N128" s="104"/>
      <c r="O128" s="98"/>
      <c r="P128" s="50" t="s">
        <v>164</v>
      </c>
      <c r="Q128" s="50" t="s">
        <v>81</v>
      </c>
      <c r="R128" s="50" t="s">
        <v>345</v>
      </c>
      <c r="S128" s="50"/>
      <c r="T128" s="50" t="s">
        <v>189</v>
      </c>
      <c r="U128" s="66">
        <f t="shared" si="33"/>
        <v>2</v>
      </c>
      <c r="V128" s="60">
        <f t="shared" si="34"/>
        <v>1</v>
      </c>
      <c r="W128" s="97">
        <f t="shared" si="22"/>
        <v>1.0627666666666666</v>
      </c>
      <c r="X128" s="97">
        <f t="shared" si="23"/>
        <v>1.5621633333333333</v>
      </c>
      <c r="Y128" s="112">
        <f t="shared" si="24"/>
        <v>0</v>
      </c>
      <c r="Z128" s="97">
        <f t="shared" si="30"/>
        <v>0.14583333333333337</v>
      </c>
      <c r="AA128" s="97">
        <f t="shared" si="25"/>
        <v>1.7079966666666668</v>
      </c>
      <c r="AB128" s="81">
        <f t="shared" si="35"/>
        <v>4</v>
      </c>
      <c r="AC128" s="81">
        <f t="shared" si="26"/>
        <v>15</v>
      </c>
      <c r="AD128" s="81" t="str">
        <f t="shared" si="36"/>
        <v>4-15</v>
      </c>
      <c r="AE128" s="97">
        <f t="shared" si="27"/>
        <v>0</v>
      </c>
      <c r="AF128" s="95">
        <f t="shared" si="28"/>
        <v>0</v>
      </c>
      <c r="AG128" s="96">
        <f t="shared" si="20"/>
        <v>0</v>
      </c>
      <c r="AH128" s="81">
        <f t="shared" si="29"/>
        <v>52</v>
      </c>
    </row>
    <row r="129" spans="2:34" ht="60" x14ac:dyDescent="0.25">
      <c r="B129" s="50" t="s">
        <v>186</v>
      </c>
      <c r="C129" s="85"/>
      <c r="D129" s="85">
        <f t="shared" si="21"/>
        <v>0</v>
      </c>
      <c r="E129" s="72" t="s">
        <v>481</v>
      </c>
      <c r="F129" s="72"/>
      <c r="G129" s="70">
        <v>0.3125</v>
      </c>
      <c r="H129" s="70">
        <v>0.66666666666666663</v>
      </c>
      <c r="I129" s="71">
        <v>44298</v>
      </c>
      <c r="J129" s="71">
        <v>44298</v>
      </c>
      <c r="K129" s="104"/>
      <c r="L129" s="104"/>
      <c r="M129" s="104"/>
      <c r="N129" s="104"/>
      <c r="O129" s="98" t="s">
        <v>65</v>
      </c>
      <c r="P129" s="50" t="s">
        <v>187</v>
      </c>
      <c r="Q129" s="50" t="s">
        <v>81</v>
      </c>
      <c r="R129" s="50" t="s">
        <v>482</v>
      </c>
      <c r="S129" s="50" t="s">
        <v>344</v>
      </c>
      <c r="T129" s="50" t="s">
        <v>189</v>
      </c>
      <c r="U129" s="66">
        <f t="shared" si="33"/>
        <v>0</v>
      </c>
      <c r="V129" s="60">
        <f t="shared" si="34"/>
        <v>1</v>
      </c>
      <c r="W129" s="97">
        <f t="shared" si="22"/>
        <v>0.27116666666666661</v>
      </c>
      <c r="X129" s="97">
        <f t="shared" si="23"/>
        <v>0.31249666666666664</v>
      </c>
      <c r="Y129" s="112">
        <f t="shared" si="24"/>
        <v>1</v>
      </c>
      <c r="Z129" s="97">
        <f t="shared" si="30"/>
        <v>0</v>
      </c>
      <c r="AA129" s="97">
        <f t="shared" si="25"/>
        <v>0.31249666666666664</v>
      </c>
      <c r="AB129" s="81">
        <f t="shared" si="35"/>
        <v>4</v>
      </c>
      <c r="AC129" s="81">
        <f t="shared" si="26"/>
        <v>15</v>
      </c>
      <c r="AD129" s="81" t="str">
        <f t="shared" si="36"/>
        <v>4-15</v>
      </c>
      <c r="AE129" s="97">
        <f t="shared" si="27"/>
        <v>0</v>
      </c>
      <c r="AF129" s="95">
        <f t="shared" si="28"/>
        <v>0</v>
      </c>
      <c r="AG129" s="96">
        <f t="shared" si="20"/>
        <v>1</v>
      </c>
      <c r="AH129" s="81">
        <f t="shared" si="29"/>
        <v>52</v>
      </c>
    </row>
    <row r="130" spans="2:34" ht="30" x14ac:dyDescent="0.25">
      <c r="B130" s="50" t="s">
        <v>71</v>
      </c>
      <c r="C130" s="85"/>
      <c r="D130" s="85">
        <f t="shared" si="21"/>
        <v>0</v>
      </c>
      <c r="E130" s="72" t="s">
        <v>483</v>
      </c>
      <c r="F130" s="72"/>
      <c r="G130" s="70">
        <v>0.29166666666666669</v>
      </c>
      <c r="H130" s="70">
        <v>0.54166666666666663</v>
      </c>
      <c r="I130" s="71">
        <v>44298</v>
      </c>
      <c r="J130" s="71">
        <v>44298</v>
      </c>
      <c r="K130" s="104"/>
      <c r="L130" s="104"/>
      <c r="M130" s="104"/>
      <c r="N130" s="104"/>
      <c r="O130" s="98" t="s">
        <v>69</v>
      </c>
      <c r="P130" s="50"/>
      <c r="Q130" s="50" t="s">
        <v>81</v>
      </c>
      <c r="R130" s="50"/>
      <c r="S130" s="50"/>
      <c r="T130" s="50" t="s">
        <v>189</v>
      </c>
      <c r="U130" s="66">
        <f t="shared" si="33"/>
        <v>0</v>
      </c>
      <c r="V130" s="60">
        <f t="shared" si="34"/>
        <v>1</v>
      </c>
      <c r="W130" s="97">
        <f t="shared" si="22"/>
        <v>0.16699999999999993</v>
      </c>
      <c r="X130" s="97">
        <f t="shared" si="23"/>
        <v>0.20832999999999996</v>
      </c>
      <c r="Y130" s="112">
        <f t="shared" si="24"/>
        <v>1</v>
      </c>
      <c r="Z130" s="97">
        <f t="shared" si="30"/>
        <v>0</v>
      </c>
      <c r="AA130" s="97">
        <f t="shared" si="25"/>
        <v>0.20832999999999996</v>
      </c>
      <c r="AB130" s="81">
        <f t="shared" si="35"/>
        <v>4</v>
      </c>
      <c r="AC130" s="81">
        <f t="shared" si="26"/>
        <v>15</v>
      </c>
      <c r="AD130" s="81" t="str">
        <f t="shared" si="36"/>
        <v>4-15</v>
      </c>
      <c r="AE130" s="97">
        <f t="shared" si="27"/>
        <v>0</v>
      </c>
      <c r="AF130" s="95">
        <f t="shared" si="28"/>
        <v>0</v>
      </c>
      <c r="AG130" s="96">
        <f t="shared" si="20"/>
        <v>0</v>
      </c>
      <c r="AH130" s="81">
        <f t="shared" si="29"/>
        <v>52</v>
      </c>
    </row>
    <row r="131" spans="2:34" x14ac:dyDescent="0.25">
      <c r="B131" s="50" t="s">
        <v>172</v>
      </c>
      <c r="C131" s="85"/>
      <c r="D131" s="85">
        <f t="shared" si="21"/>
        <v>0</v>
      </c>
      <c r="E131" s="72" t="s">
        <v>484</v>
      </c>
      <c r="F131" s="72"/>
      <c r="G131" s="70">
        <v>0.40277777777777773</v>
      </c>
      <c r="H131" s="70">
        <v>0.625</v>
      </c>
      <c r="I131" s="71">
        <v>44298</v>
      </c>
      <c r="J131" s="71">
        <v>44298</v>
      </c>
      <c r="K131" s="104"/>
      <c r="L131" s="104"/>
      <c r="M131" s="104"/>
      <c r="N131" s="104"/>
      <c r="O131" s="98" t="s">
        <v>275</v>
      </c>
      <c r="P131" s="50" t="s">
        <v>271</v>
      </c>
      <c r="Q131" s="50" t="s">
        <v>81</v>
      </c>
      <c r="R131" s="50"/>
      <c r="S131" s="50"/>
      <c r="T131" s="50" t="s">
        <v>189</v>
      </c>
      <c r="U131" s="66">
        <f t="shared" si="33"/>
        <v>0</v>
      </c>
      <c r="V131" s="60">
        <f t="shared" si="34"/>
        <v>1</v>
      </c>
      <c r="W131" s="97">
        <f t="shared" si="22"/>
        <v>0.13922222222222225</v>
      </c>
      <c r="X131" s="97">
        <f t="shared" si="23"/>
        <v>0.18055222222222228</v>
      </c>
      <c r="Y131" s="112">
        <f t="shared" si="24"/>
        <v>1</v>
      </c>
      <c r="Z131" s="97">
        <f t="shared" si="30"/>
        <v>0</v>
      </c>
      <c r="AA131" s="97">
        <f t="shared" si="25"/>
        <v>0.18055222222222228</v>
      </c>
      <c r="AB131" s="81">
        <f t="shared" si="35"/>
        <v>4</v>
      </c>
      <c r="AC131" s="81">
        <f t="shared" si="26"/>
        <v>15</v>
      </c>
      <c r="AD131" s="81" t="str">
        <f t="shared" si="36"/>
        <v>4-15</v>
      </c>
      <c r="AE131" s="97">
        <f t="shared" si="27"/>
        <v>0</v>
      </c>
      <c r="AF131" s="95">
        <f t="shared" si="28"/>
        <v>0</v>
      </c>
      <c r="AG131" s="96">
        <f t="shared" si="20"/>
        <v>0</v>
      </c>
      <c r="AH131" s="81">
        <f t="shared" si="29"/>
        <v>52</v>
      </c>
    </row>
    <row r="132" spans="2:34" x14ac:dyDescent="0.25">
      <c r="B132" s="50" t="s">
        <v>117</v>
      </c>
      <c r="C132" s="85"/>
      <c r="D132" s="85">
        <f t="shared" si="21"/>
        <v>0</v>
      </c>
      <c r="E132" s="72" t="s">
        <v>240</v>
      </c>
      <c r="F132" s="72"/>
      <c r="G132" s="70">
        <v>0.4375</v>
      </c>
      <c r="H132" s="70">
        <v>0.44444444444444442</v>
      </c>
      <c r="I132" s="71">
        <v>44298</v>
      </c>
      <c r="J132" s="71">
        <v>44298</v>
      </c>
      <c r="K132" s="104"/>
      <c r="L132" s="104"/>
      <c r="M132" s="104"/>
      <c r="N132" s="104"/>
      <c r="O132" s="98" t="s">
        <v>76</v>
      </c>
      <c r="P132" s="50" t="s">
        <v>246</v>
      </c>
      <c r="Q132" s="73" t="s">
        <v>47</v>
      </c>
      <c r="R132" s="50" t="s">
        <v>388</v>
      </c>
      <c r="S132" s="50" t="s">
        <v>343</v>
      </c>
      <c r="T132" s="50" t="s">
        <v>190</v>
      </c>
      <c r="U132" s="66">
        <f t="shared" si="33"/>
        <v>0</v>
      </c>
      <c r="V132" s="60">
        <f t="shared" si="34"/>
        <v>1</v>
      </c>
      <c r="W132" s="97">
        <f t="shared" si="22"/>
        <v>6.9444444444444198E-3</v>
      </c>
      <c r="X132" s="97">
        <f t="shared" si="23"/>
        <v>6.9444444444444198E-3</v>
      </c>
      <c r="Y132" s="112">
        <f t="shared" si="24"/>
        <v>1</v>
      </c>
      <c r="Z132" s="97">
        <f t="shared" si="30"/>
        <v>0</v>
      </c>
      <c r="AA132" s="97">
        <f t="shared" si="25"/>
        <v>6.9444444444444198E-3</v>
      </c>
      <c r="AB132" s="81">
        <f t="shared" si="35"/>
        <v>4</v>
      </c>
      <c r="AC132" s="81">
        <f t="shared" si="26"/>
        <v>15</v>
      </c>
      <c r="AD132" s="81" t="str">
        <f t="shared" si="36"/>
        <v>4-15</v>
      </c>
      <c r="AE132" s="97">
        <f t="shared" si="27"/>
        <v>0</v>
      </c>
      <c r="AF132" s="95">
        <f t="shared" si="28"/>
        <v>0</v>
      </c>
      <c r="AG132" s="96">
        <f t="shared" si="20"/>
        <v>1</v>
      </c>
      <c r="AH132" s="81">
        <f t="shared" si="29"/>
        <v>52</v>
      </c>
    </row>
    <row r="133" spans="2:34" x14ac:dyDescent="0.25">
      <c r="B133" s="50" t="s">
        <v>235</v>
      </c>
      <c r="C133" s="85"/>
      <c r="D133" s="85">
        <f t="shared" si="21"/>
        <v>0</v>
      </c>
      <c r="E133" s="72" t="s">
        <v>485</v>
      </c>
      <c r="F133" s="72"/>
      <c r="G133" s="70">
        <v>0.39930555555555558</v>
      </c>
      <c r="H133" s="70">
        <v>0.375</v>
      </c>
      <c r="I133" s="71">
        <v>44298</v>
      </c>
      <c r="J133" s="71">
        <v>44299</v>
      </c>
      <c r="K133" s="104"/>
      <c r="L133" s="104"/>
      <c r="M133" s="104"/>
      <c r="N133" s="104"/>
      <c r="O133" s="98" t="s">
        <v>69</v>
      </c>
      <c r="P133" s="50" t="s">
        <v>325</v>
      </c>
      <c r="Q133" s="50" t="s">
        <v>81</v>
      </c>
      <c r="R133" s="50" t="s">
        <v>358</v>
      </c>
      <c r="S133" s="50" t="s">
        <v>344</v>
      </c>
      <c r="T133" s="50" t="s">
        <v>191</v>
      </c>
      <c r="U133" s="66">
        <f t="shared" si="33"/>
        <v>1</v>
      </c>
      <c r="V133" s="60">
        <f t="shared" si="34"/>
        <v>1</v>
      </c>
      <c r="W133" s="97">
        <f t="shared" si="22"/>
        <v>0.24719444444444436</v>
      </c>
      <c r="X133" s="97">
        <f t="shared" si="23"/>
        <v>0.47636111111111101</v>
      </c>
      <c r="Y133" s="112">
        <f t="shared" si="24"/>
        <v>1</v>
      </c>
      <c r="Z133" s="97">
        <f t="shared" si="30"/>
        <v>0</v>
      </c>
      <c r="AA133" s="97">
        <f t="shared" si="25"/>
        <v>0.47636111111111101</v>
      </c>
      <c r="AB133" s="81">
        <f t="shared" si="35"/>
        <v>4</v>
      </c>
      <c r="AC133" s="81">
        <f t="shared" si="26"/>
        <v>15</v>
      </c>
      <c r="AD133" s="81" t="str">
        <f t="shared" si="36"/>
        <v>4-15</v>
      </c>
      <c r="AE133" s="97">
        <f t="shared" si="27"/>
        <v>0</v>
      </c>
      <c r="AF133" s="95">
        <f t="shared" si="28"/>
        <v>0</v>
      </c>
      <c r="AG133" s="96">
        <f t="shared" si="20"/>
        <v>1</v>
      </c>
      <c r="AH133" s="81">
        <f t="shared" si="29"/>
        <v>52</v>
      </c>
    </row>
    <row r="134" spans="2:34" x14ac:dyDescent="0.25">
      <c r="B134" s="50" t="s">
        <v>486</v>
      </c>
      <c r="C134" s="85"/>
      <c r="D134" s="85">
        <f t="shared" si="21"/>
        <v>0</v>
      </c>
      <c r="E134" s="72" t="s">
        <v>487</v>
      </c>
      <c r="F134" s="72"/>
      <c r="G134" s="70">
        <v>0.41666666666666669</v>
      </c>
      <c r="H134" s="70">
        <v>0.5</v>
      </c>
      <c r="I134" s="71">
        <v>44298</v>
      </c>
      <c r="J134" s="71">
        <v>44298</v>
      </c>
      <c r="K134" s="104"/>
      <c r="L134" s="104"/>
      <c r="M134" s="104"/>
      <c r="N134" s="104"/>
      <c r="O134" s="98" t="s">
        <v>107</v>
      </c>
      <c r="P134" s="50" t="s">
        <v>284</v>
      </c>
      <c r="Q134" s="73" t="s">
        <v>47</v>
      </c>
      <c r="R134" s="50" t="s">
        <v>454</v>
      </c>
      <c r="S134" s="50" t="s">
        <v>343</v>
      </c>
      <c r="T134" s="50" t="s">
        <v>193</v>
      </c>
      <c r="U134" s="66">
        <f t="shared" si="33"/>
        <v>0</v>
      </c>
      <c r="V134" s="60">
        <f t="shared" si="34"/>
        <v>1</v>
      </c>
      <c r="W134" s="97">
        <f t="shared" si="22"/>
        <v>8.3333333333333315E-2</v>
      </c>
      <c r="X134" s="97">
        <f t="shared" si="23"/>
        <v>8.3333333333333315E-2</v>
      </c>
      <c r="Y134" s="112">
        <f t="shared" si="24"/>
        <v>1</v>
      </c>
      <c r="Z134" s="97">
        <f t="shared" si="30"/>
        <v>0</v>
      </c>
      <c r="AA134" s="97">
        <f t="shared" si="25"/>
        <v>8.3333333333333315E-2</v>
      </c>
      <c r="AB134" s="81">
        <f t="shared" si="35"/>
        <v>4</v>
      </c>
      <c r="AC134" s="81">
        <f t="shared" si="26"/>
        <v>15</v>
      </c>
      <c r="AD134" s="81" t="str">
        <f t="shared" si="36"/>
        <v>4-15</v>
      </c>
      <c r="AE134" s="97">
        <f t="shared" si="27"/>
        <v>0</v>
      </c>
      <c r="AF134" s="95">
        <f t="shared" si="28"/>
        <v>0</v>
      </c>
      <c r="AG134" s="96">
        <f t="shared" si="20"/>
        <v>1</v>
      </c>
      <c r="AH134" s="81">
        <f t="shared" si="29"/>
        <v>52</v>
      </c>
    </row>
    <row r="135" spans="2:34" x14ac:dyDescent="0.25">
      <c r="B135" s="50" t="s">
        <v>82</v>
      </c>
      <c r="C135" s="85"/>
      <c r="D135" s="85">
        <f t="shared" si="21"/>
        <v>0</v>
      </c>
      <c r="E135" s="72" t="s">
        <v>488</v>
      </c>
      <c r="F135" s="72"/>
      <c r="G135" s="70">
        <v>0.35416666666666669</v>
      </c>
      <c r="H135" s="70">
        <v>0.375</v>
      </c>
      <c r="I135" s="71">
        <v>44298</v>
      </c>
      <c r="J135" s="71">
        <v>44298</v>
      </c>
      <c r="K135" s="104"/>
      <c r="L135" s="104"/>
      <c r="M135" s="104"/>
      <c r="N135" s="104"/>
      <c r="O135" s="98" t="s">
        <v>104</v>
      </c>
      <c r="P135" s="50" t="s">
        <v>270</v>
      </c>
      <c r="Q135" s="73" t="s">
        <v>47</v>
      </c>
      <c r="R135" s="50" t="s">
        <v>454</v>
      </c>
      <c r="S135" s="50" t="s">
        <v>343</v>
      </c>
      <c r="T135" s="50" t="s">
        <v>189</v>
      </c>
      <c r="U135" s="66">
        <f t="shared" si="33"/>
        <v>0</v>
      </c>
      <c r="V135" s="60">
        <f t="shared" si="34"/>
        <v>1</v>
      </c>
      <c r="W135" s="97">
        <f t="shared" si="22"/>
        <v>2.0833333333333315E-2</v>
      </c>
      <c r="X135" s="97">
        <f t="shared" si="23"/>
        <v>2.0833333333333315E-2</v>
      </c>
      <c r="Y135" s="112">
        <f t="shared" si="24"/>
        <v>1</v>
      </c>
      <c r="Z135" s="97">
        <f t="shared" si="30"/>
        <v>0</v>
      </c>
      <c r="AA135" s="97">
        <f t="shared" si="25"/>
        <v>2.0833333333333315E-2</v>
      </c>
      <c r="AB135" s="81">
        <f t="shared" si="35"/>
        <v>4</v>
      </c>
      <c r="AC135" s="81">
        <f t="shared" si="26"/>
        <v>15</v>
      </c>
      <c r="AD135" s="81" t="str">
        <f t="shared" si="36"/>
        <v>4-15</v>
      </c>
      <c r="AE135" s="97">
        <f t="shared" si="27"/>
        <v>0</v>
      </c>
      <c r="AF135" s="95">
        <f t="shared" si="28"/>
        <v>0</v>
      </c>
      <c r="AG135" s="96">
        <f t="shared" si="20"/>
        <v>1</v>
      </c>
      <c r="AH135" s="81">
        <f t="shared" si="29"/>
        <v>52</v>
      </c>
    </row>
    <row r="136" spans="2:34" ht="30" x14ac:dyDescent="0.25">
      <c r="B136" s="50" t="s">
        <v>205</v>
      </c>
      <c r="C136" s="85"/>
      <c r="D136" s="85">
        <f t="shared" si="21"/>
        <v>0</v>
      </c>
      <c r="E136" s="72" t="s">
        <v>489</v>
      </c>
      <c r="F136" s="72"/>
      <c r="G136" s="70">
        <v>0.39583333333333331</v>
      </c>
      <c r="H136" s="70">
        <v>0.63541666666666663</v>
      </c>
      <c r="I136" s="71">
        <v>44298</v>
      </c>
      <c r="J136" s="71">
        <v>44299</v>
      </c>
      <c r="K136" s="104"/>
      <c r="L136" s="104"/>
      <c r="M136" s="104"/>
      <c r="N136" s="104"/>
      <c r="O136" s="98" t="s">
        <v>168</v>
      </c>
      <c r="P136" s="50" t="s">
        <v>271</v>
      </c>
      <c r="Q136" s="50" t="s">
        <v>81</v>
      </c>
      <c r="R136" s="50" t="s">
        <v>454</v>
      </c>
      <c r="S136" s="50" t="s">
        <v>344</v>
      </c>
      <c r="T136" s="50" t="s">
        <v>189</v>
      </c>
      <c r="U136" s="66">
        <f t="shared" si="33"/>
        <v>1</v>
      </c>
      <c r="V136" s="60">
        <f t="shared" si="34"/>
        <v>1</v>
      </c>
      <c r="W136" s="97">
        <f t="shared" si="22"/>
        <v>0.51108333333333322</v>
      </c>
      <c r="X136" s="97">
        <f t="shared" si="23"/>
        <v>0.74024999999999996</v>
      </c>
      <c r="Y136" s="112">
        <f t="shared" si="24"/>
        <v>1</v>
      </c>
      <c r="Z136" s="97">
        <f t="shared" si="30"/>
        <v>0</v>
      </c>
      <c r="AA136" s="97">
        <f t="shared" si="25"/>
        <v>0.74024999999999996</v>
      </c>
      <c r="AB136" s="81">
        <f t="shared" si="35"/>
        <v>4</v>
      </c>
      <c r="AC136" s="81">
        <f t="shared" si="26"/>
        <v>15</v>
      </c>
      <c r="AD136" s="81" t="str">
        <f t="shared" si="36"/>
        <v>4-15</v>
      </c>
      <c r="AE136" s="97">
        <f t="shared" si="27"/>
        <v>0</v>
      </c>
      <c r="AF136" s="95">
        <f t="shared" si="28"/>
        <v>0</v>
      </c>
      <c r="AG136" s="96">
        <f t="shared" ref="AG136:AG199" si="37">IF(AND(R136&lt;&gt;"",S136&lt;&gt;""),1,0)</f>
        <v>1</v>
      </c>
      <c r="AH136" s="81">
        <f t="shared" si="29"/>
        <v>52</v>
      </c>
    </row>
    <row r="137" spans="2:34" ht="45" x14ac:dyDescent="0.25">
      <c r="B137" s="50" t="s">
        <v>243</v>
      </c>
      <c r="C137" s="85"/>
      <c r="D137" s="85">
        <f t="shared" ref="D137:D200" si="38">IF(C137=C138,0,1)</f>
        <v>0</v>
      </c>
      <c r="E137" s="72" t="s">
        <v>490</v>
      </c>
      <c r="F137" s="72"/>
      <c r="G137" s="70">
        <v>0.61388888888888882</v>
      </c>
      <c r="H137" s="70">
        <v>0.70833333333333337</v>
      </c>
      <c r="I137" s="71">
        <v>44298</v>
      </c>
      <c r="J137" s="71">
        <v>44298</v>
      </c>
      <c r="K137" s="104"/>
      <c r="L137" s="104"/>
      <c r="M137" s="104"/>
      <c r="N137" s="104"/>
      <c r="O137" s="98" t="s">
        <v>76</v>
      </c>
      <c r="P137" s="50" t="s">
        <v>285</v>
      </c>
      <c r="Q137" s="73" t="s">
        <v>47</v>
      </c>
      <c r="R137" s="50" t="s">
        <v>491</v>
      </c>
      <c r="S137" s="50" t="s">
        <v>344</v>
      </c>
      <c r="T137" s="50" t="s">
        <v>190</v>
      </c>
      <c r="U137" s="66">
        <f t="shared" si="33"/>
        <v>0</v>
      </c>
      <c r="V137" s="60">
        <f t="shared" si="34"/>
        <v>1</v>
      </c>
      <c r="W137" s="97">
        <f t="shared" ref="W137:W200" si="39">IF(OR(V137=0,G137="",H137=""),0,IF(AND(V137=1,U137&lt;1,I137=J137,(H137-G137)&lt;=0.2075),H137-G137,IF(AND(V137=1,U137&lt;1,I137=J137,(H137-G137)&gt;0.2075),H137-G137-0.083,IF(AND(V137=1,U137&gt;1),((U137-1)*0.3541)+(H137-$AD$5)+($AE$5-G137-0.083),IF(AND(V137=1,U137=1,I137&lt;&gt;J137,(H137-G137)&lt;=0.332),(H137-$AD$5)+($AE$5-G137)-0.166,(H137-$AD$5)+($AE$5-G137))))))</f>
        <v>9.4444444444444553E-2</v>
      </c>
      <c r="X137" s="97">
        <f t="shared" ref="X137:X175" si="40">IF(OR(V137=0,G137="",H137=""),0,IF(AND(V137=1,U137&lt;1,I137=J137,(H137-G137)&lt;=0.2075),H137-G137,IF(AND(V137=1,U137&lt;1,I137=J137,(H137-G137)&gt;0.2075),H137-G137-0.04167,IF(AND(V137=1,U137&gt;1),((U137-1)*0.583)+(H137-$AD$3)+($AE$3-G137-0.04167),IF(AND(V137=1,U137=1,I137&lt;&gt;J137,(H137-G137)&lt;=0.332),(H137-$AD$3)+($AE$3-G137)-0.166,(H137-$AD$3)+($AE$3-G137))))))</f>
        <v>9.4444444444444553E-2</v>
      </c>
      <c r="Y137" s="112">
        <f t="shared" ref="Y137:Y175" si="41">IFERROR(IF(H137&gt;VLOOKUP(T137,$AG$2:$AH$5,2,0),0,1),"")</f>
        <v>0</v>
      </c>
      <c r="Z137" s="97">
        <f t="shared" si="30"/>
        <v>0.16666666666666663</v>
      </c>
      <c r="AA137" s="97">
        <f t="shared" ref="AA137:AA175" si="42">X137+Z137</f>
        <v>0.26111111111111118</v>
      </c>
      <c r="AB137" s="81">
        <f t="shared" si="35"/>
        <v>4</v>
      </c>
      <c r="AC137" s="81">
        <f t="shared" ref="AC137:AC200" si="43">WEEKNUM(J137,21)</f>
        <v>15</v>
      </c>
      <c r="AD137" s="81" t="str">
        <f t="shared" si="36"/>
        <v>4-15</v>
      </c>
      <c r="AE137" s="97">
        <f t="shared" ref="AE137:AE200" si="44">IFERROR(IF(OR(AG137=0,M137="",N137=""),0,IF(AND(AG137=1,AF137&lt;1,K137=L137,(N137-M137)&lt;=0.2075),N137-M137,IF(AND(AG137=1,AF137&lt;1,K137=L137,(N137-M137)&gt;0.2075),N137-M137-0.083,IF(AND(AG137=1,AF137&gt;1),((AF137-1)*0.3541)+(N137-$AD$5)+($AE$5-M137-0.083),IF(AND(AG137=1,AF137=1,K137&lt;&gt;L137,(N137-M137)&lt;=0.332),(N137-$AD$5)+($AE$5-M137)-0.166,(N137-$AD$5)+($AE$5-M137)))))),"")</f>
        <v>0</v>
      </c>
      <c r="AF137" s="95">
        <f t="shared" ref="AF137:AF200" si="45">(L137-K137)</f>
        <v>0</v>
      </c>
      <c r="AG137" s="96">
        <f t="shared" si="37"/>
        <v>1</v>
      </c>
      <c r="AH137" s="81">
        <f t="shared" ref="AH137:AH200" si="46">WEEKNUM(L137,21)</f>
        <v>52</v>
      </c>
    </row>
    <row r="138" spans="2:34" ht="45" x14ac:dyDescent="0.25">
      <c r="B138" s="50" t="s">
        <v>492</v>
      </c>
      <c r="C138" s="85"/>
      <c r="D138" s="85">
        <f t="shared" si="38"/>
        <v>0</v>
      </c>
      <c r="E138" s="72" t="s">
        <v>493</v>
      </c>
      <c r="F138" s="72"/>
      <c r="G138" s="70">
        <v>0.3125</v>
      </c>
      <c r="H138" s="70">
        <v>0.66666666666666663</v>
      </c>
      <c r="I138" s="71">
        <v>44298</v>
      </c>
      <c r="J138" s="71">
        <v>44298</v>
      </c>
      <c r="K138" s="104"/>
      <c r="L138" s="104"/>
      <c r="M138" s="104"/>
      <c r="N138" s="104"/>
      <c r="O138" s="98" t="s">
        <v>88</v>
      </c>
      <c r="P138" s="50" t="s">
        <v>187</v>
      </c>
      <c r="Q138" s="50" t="s">
        <v>81</v>
      </c>
      <c r="R138" s="50" t="s">
        <v>358</v>
      </c>
      <c r="S138" s="50" t="s">
        <v>344</v>
      </c>
      <c r="T138" s="50" t="s">
        <v>189</v>
      </c>
      <c r="U138" s="66">
        <f t="shared" si="33"/>
        <v>0</v>
      </c>
      <c r="V138" s="60">
        <f t="shared" si="34"/>
        <v>1</v>
      </c>
      <c r="W138" s="97">
        <f t="shared" si="39"/>
        <v>0.27116666666666661</v>
      </c>
      <c r="X138" s="97">
        <f t="shared" si="40"/>
        <v>0.31249666666666664</v>
      </c>
      <c r="Y138" s="112">
        <f t="shared" si="41"/>
        <v>1</v>
      </c>
      <c r="Z138" s="97">
        <f t="shared" ref="Z138:Z175" si="47">IF(Y138=1,0,($AE$3-H138))</f>
        <v>0</v>
      </c>
      <c r="AA138" s="97">
        <f t="shared" si="42"/>
        <v>0.31249666666666664</v>
      </c>
      <c r="AB138" s="81">
        <f t="shared" si="35"/>
        <v>4</v>
      </c>
      <c r="AC138" s="81">
        <f t="shared" si="43"/>
        <v>15</v>
      </c>
      <c r="AD138" s="81" t="str">
        <f t="shared" si="36"/>
        <v>4-15</v>
      </c>
      <c r="AE138" s="97">
        <f t="shared" si="44"/>
        <v>0</v>
      </c>
      <c r="AF138" s="95">
        <f t="shared" si="45"/>
        <v>0</v>
      </c>
      <c r="AG138" s="96">
        <f t="shared" si="37"/>
        <v>1</v>
      </c>
      <c r="AH138" s="81">
        <f t="shared" si="46"/>
        <v>52</v>
      </c>
    </row>
    <row r="139" spans="2:34" ht="30" x14ac:dyDescent="0.25">
      <c r="B139" s="50" t="s">
        <v>125</v>
      </c>
      <c r="C139" s="85"/>
      <c r="D139" s="85">
        <f t="shared" si="38"/>
        <v>0</v>
      </c>
      <c r="E139" s="72" t="s">
        <v>494</v>
      </c>
      <c r="F139" s="72"/>
      <c r="G139" s="70">
        <v>0.58611111111111114</v>
      </c>
      <c r="H139" s="70">
        <v>0.68055555555555547</v>
      </c>
      <c r="I139" s="71">
        <v>44298</v>
      </c>
      <c r="J139" s="71">
        <v>44298</v>
      </c>
      <c r="K139" s="104"/>
      <c r="L139" s="104"/>
      <c r="M139" s="104"/>
      <c r="N139" s="104"/>
      <c r="O139" s="98" t="s">
        <v>495</v>
      </c>
      <c r="P139" s="50" t="s">
        <v>126</v>
      </c>
      <c r="Q139" s="50" t="s">
        <v>81</v>
      </c>
      <c r="R139" s="50" t="s">
        <v>496</v>
      </c>
      <c r="S139" s="50" t="s">
        <v>344</v>
      </c>
      <c r="T139" s="50" t="s">
        <v>189</v>
      </c>
      <c r="U139" s="66">
        <f t="shared" si="33"/>
        <v>0</v>
      </c>
      <c r="V139" s="60">
        <f t="shared" si="34"/>
        <v>1</v>
      </c>
      <c r="W139" s="97">
        <f t="shared" si="39"/>
        <v>9.4444444444444331E-2</v>
      </c>
      <c r="X139" s="97">
        <f t="shared" si="40"/>
        <v>9.4444444444444331E-2</v>
      </c>
      <c r="Y139" s="112">
        <f t="shared" si="41"/>
        <v>0</v>
      </c>
      <c r="Z139" s="97">
        <f t="shared" si="47"/>
        <v>0.19444444444444453</v>
      </c>
      <c r="AA139" s="97">
        <f t="shared" si="42"/>
        <v>0.28888888888888886</v>
      </c>
      <c r="AB139" s="81">
        <f t="shared" si="35"/>
        <v>4</v>
      </c>
      <c r="AC139" s="81">
        <f t="shared" si="43"/>
        <v>15</v>
      </c>
      <c r="AD139" s="81" t="str">
        <f t="shared" si="36"/>
        <v>4-15</v>
      </c>
      <c r="AE139" s="97">
        <f t="shared" si="44"/>
        <v>0</v>
      </c>
      <c r="AF139" s="95">
        <f t="shared" si="45"/>
        <v>0</v>
      </c>
      <c r="AG139" s="96">
        <f t="shared" si="37"/>
        <v>1</v>
      </c>
      <c r="AH139" s="81">
        <f t="shared" si="46"/>
        <v>52</v>
      </c>
    </row>
    <row r="140" spans="2:34" x14ac:dyDescent="0.25">
      <c r="B140" s="50" t="s">
        <v>203</v>
      </c>
      <c r="C140" s="85"/>
      <c r="D140" s="85">
        <f t="shared" si="38"/>
        <v>0</v>
      </c>
      <c r="E140" s="72" t="s">
        <v>497</v>
      </c>
      <c r="F140" s="72"/>
      <c r="G140" s="70">
        <v>0.58333333333333337</v>
      </c>
      <c r="H140" s="70">
        <v>0.60416666666666663</v>
      </c>
      <c r="I140" s="71">
        <v>44298</v>
      </c>
      <c r="J140" s="71">
        <v>44298</v>
      </c>
      <c r="K140" s="104"/>
      <c r="L140" s="104"/>
      <c r="M140" s="104"/>
      <c r="N140" s="104"/>
      <c r="O140" s="98" t="s">
        <v>498</v>
      </c>
      <c r="P140" s="50" t="s">
        <v>286</v>
      </c>
      <c r="Q140" s="50" t="s">
        <v>81</v>
      </c>
      <c r="R140" s="50" t="s">
        <v>499</v>
      </c>
      <c r="S140" s="50" t="s">
        <v>344</v>
      </c>
      <c r="T140" s="50" t="s">
        <v>190</v>
      </c>
      <c r="U140" s="66">
        <f t="shared" si="33"/>
        <v>0</v>
      </c>
      <c r="V140" s="60">
        <f t="shared" si="34"/>
        <v>1</v>
      </c>
      <c r="W140" s="97">
        <f t="shared" si="39"/>
        <v>2.0833333333333259E-2</v>
      </c>
      <c r="X140" s="97">
        <f t="shared" si="40"/>
        <v>2.0833333333333259E-2</v>
      </c>
      <c r="Y140" s="112">
        <f t="shared" si="41"/>
        <v>0</v>
      </c>
      <c r="Z140" s="97">
        <f t="shared" si="47"/>
        <v>0.27083333333333337</v>
      </c>
      <c r="AA140" s="97">
        <f t="shared" si="42"/>
        <v>0.29166666666666663</v>
      </c>
      <c r="AB140" s="81">
        <f t="shared" si="35"/>
        <v>4</v>
      </c>
      <c r="AC140" s="81">
        <f t="shared" si="43"/>
        <v>15</v>
      </c>
      <c r="AD140" s="81" t="str">
        <f t="shared" si="36"/>
        <v>4-15</v>
      </c>
      <c r="AE140" s="97">
        <f t="shared" si="44"/>
        <v>0</v>
      </c>
      <c r="AF140" s="95">
        <f t="shared" si="45"/>
        <v>0</v>
      </c>
      <c r="AG140" s="96">
        <f t="shared" si="37"/>
        <v>1</v>
      </c>
      <c r="AH140" s="81">
        <f t="shared" si="46"/>
        <v>52</v>
      </c>
    </row>
    <row r="141" spans="2:34" x14ac:dyDescent="0.25">
      <c r="B141" s="50" t="s">
        <v>198</v>
      </c>
      <c r="C141" s="85"/>
      <c r="D141" s="85">
        <f t="shared" si="38"/>
        <v>0</v>
      </c>
      <c r="E141" s="72" t="s">
        <v>393</v>
      </c>
      <c r="F141" s="72"/>
      <c r="G141" s="70">
        <v>0.375</v>
      </c>
      <c r="H141" s="70">
        <v>0.43055555555555558</v>
      </c>
      <c r="I141" s="71">
        <v>44298</v>
      </c>
      <c r="J141" s="71">
        <v>44298</v>
      </c>
      <c r="K141" s="104"/>
      <c r="L141" s="104"/>
      <c r="M141" s="104"/>
      <c r="N141" s="104"/>
      <c r="O141" s="98" t="s">
        <v>277</v>
      </c>
      <c r="P141" s="50" t="s">
        <v>272</v>
      </c>
      <c r="Q141" s="50" t="s">
        <v>81</v>
      </c>
      <c r="R141" s="50" t="s">
        <v>356</v>
      </c>
      <c r="S141" s="50" t="s">
        <v>344</v>
      </c>
      <c r="T141" s="50" t="s">
        <v>191</v>
      </c>
      <c r="U141" s="66">
        <f t="shared" si="33"/>
        <v>0</v>
      </c>
      <c r="V141" s="60">
        <f t="shared" si="34"/>
        <v>1</v>
      </c>
      <c r="W141" s="97">
        <f t="shared" si="39"/>
        <v>5.555555555555558E-2</v>
      </c>
      <c r="X141" s="97">
        <f t="shared" si="40"/>
        <v>5.555555555555558E-2</v>
      </c>
      <c r="Y141" s="112">
        <f t="shared" si="41"/>
        <v>1</v>
      </c>
      <c r="Z141" s="97">
        <f t="shared" si="47"/>
        <v>0</v>
      </c>
      <c r="AA141" s="97">
        <f t="shared" si="42"/>
        <v>5.555555555555558E-2</v>
      </c>
      <c r="AB141" s="81">
        <f t="shared" si="35"/>
        <v>4</v>
      </c>
      <c r="AC141" s="81">
        <f t="shared" si="43"/>
        <v>15</v>
      </c>
      <c r="AD141" s="81" t="str">
        <f t="shared" si="36"/>
        <v>4-15</v>
      </c>
      <c r="AE141" s="97">
        <f t="shared" si="44"/>
        <v>0</v>
      </c>
      <c r="AF141" s="95">
        <f t="shared" si="45"/>
        <v>0</v>
      </c>
      <c r="AG141" s="96">
        <f t="shared" si="37"/>
        <v>1</v>
      </c>
      <c r="AH141" s="81">
        <f t="shared" si="46"/>
        <v>52</v>
      </c>
    </row>
    <row r="142" spans="2:34" ht="30" x14ac:dyDescent="0.25">
      <c r="B142" s="50" t="s">
        <v>86</v>
      </c>
      <c r="C142" s="85"/>
      <c r="D142" s="85">
        <f t="shared" si="38"/>
        <v>0</v>
      </c>
      <c r="E142" s="72" t="s">
        <v>500</v>
      </c>
      <c r="F142" s="72"/>
      <c r="G142" s="70">
        <v>0.34375</v>
      </c>
      <c r="H142" s="70">
        <v>0.72916666666666663</v>
      </c>
      <c r="I142" s="71">
        <v>44299</v>
      </c>
      <c r="J142" s="71">
        <v>44299</v>
      </c>
      <c r="K142" s="104"/>
      <c r="L142" s="104"/>
      <c r="M142" s="104"/>
      <c r="N142" s="104"/>
      <c r="O142" s="98" t="s">
        <v>501</v>
      </c>
      <c r="P142" s="50" t="s">
        <v>300</v>
      </c>
      <c r="Q142" s="50" t="s">
        <v>81</v>
      </c>
      <c r="R142" s="50" t="s">
        <v>502</v>
      </c>
      <c r="S142" s="50" t="s">
        <v>344</v>
      </c>
      <c r="T142" s="50" t="s">
        <v>189</v>
      </c>
      <c r="U142" s="66">
        <f t="shared" si="33"/>
        <v>0</v>
      </c>
      <c r="V142" s="60">
        <f t="shared" si="34"/>
        <v>1</v>
      </c>
      <c r="W142" s="97">
        <f t="shared" si="39"/>
        <v>0.30241666666666661</v>
      </c>
      <c r="X142" s="97">
        <f t="shared" si="40"/>
        <v>0.34374666666666664</v>
      </c>
      <c r="Y142" s="112">
        <f t="shared" si="41"/>
        <v>0</v>
      </c>
      <c r="Z142" s="97">
        <f t="shared" si="47"/>
        <v>0.14583333333333337</v>
      </c>
      <c r="AA142" s="97">
        <f t="shared" si="42"/>
        <v>0.48958000000000002</v>
      </c>
      <c r="AB142" s="81">
        <f t="shared" si="35"/>
        <v>4</v>
      </c>
      <c r="AC142" s="81">
        <f t="shared" si="43"/>
        <v>15</v>
      </c>
      <c r="AD142" s="81" t="str">
        <f t="shared" si="36"/>
        <v>4-15</v>
      </c>
      <c r="AE142" s="97">
        <f t="shared" si="44"/>
        <v>0</v>
      </c>
      <c r="AF142" s="95">
        <f t="shared" si="45"/>
        <v>0</v>
      </c>
      <c r="AG142" s="96">
        <f t="shared" si="37"/>
        <v>1</v>
      </c>
      <c r="AH142" s="81">
        <f t="shared" si="46"/>
        <v>52</v>
      </c>
    </row>
    <row r="143" spans="2:34" x14ac:dyDescent="0.25">
      <c r="B143" s="50" t="s">
        <v>321</v>
      </c>
      <c r="C143" s="85"/>
      <c r="D143" s="85">
        <f t="shared" si="38"/>
        <v>0</v>
      </c>
      <c r="E143" s="72" t="s">
        <v>503</v>
      </c>
      <c r="F143" s="72"/>
      <c r="G143" s="70">
        <v>0.45833333333333331</v>
      </c>
      <c r="H143" s="70">
        <v>0.5</v>
      </c>
      <c r="I143" s="71">
        <v>44299</v>
      </c>
      <c r="J143" s="71">
        <v>44299</v>
      </c>
      <c r="K143" s="104"/>
      <c r="L143" s="104"/>
      <c r="M143" s="104"/>
      <c r="N143" s="104"/>
      <c r="O143" s="98" t="s">
        <v>66</v>
      </c>
      <c r="P143" s="50" t="s">
        <v>300</v>
      </c>
      <c r="Q143" s="50" t="s">
        <v>81</v>
      </c>
      <c r="R143" s="50" t="s">
        <v>356</v>
      </c>
      <c r="S143" s="50" t="s">
        <v>344</v>
      </c>
      <c r="T143" s="50" t="s">
        <v>189</v>
      </c>
      <c r="U143" s="66">
        <f t="shared" si="33"/>
        <v>0</v>
      </c>
      <c r="V143" s="60">
        <f t="shared" si="34"/>
        <v>1</v>
      </c>
      <c r="W143" s="97">
        <f t="shared" si="39"/>
        <v>4.1666666666666685E-2</v>
      </c>
      <c r="X143" s="97">
        <f t="shared" si="40"/>
        <v>4.1666666666666685E-2</v>
      </c>
      <c r="Y143" s="112">
        <f t="shared" si="41"/>
        <v>1</v>
      </c>
      <c r="Z143" s="97">
        <f t="shared" si="47"/>
        <v>0</v>
      </c>
      <c r="AA143" s="97">
        <f t="shared" si="42"/>
        <v>4.1666666666666685E-2</v>
      </c>
      <c r="AB143" s="81">
        <f t="shared" si="35"/>
        <v>4</v>
      </c>
      <c r="AC143" s="81">
        <f t="shared" si="43"/>
        <v>15</v>
      </c>
      <c r="AD143" s="81" t="str">
        <f t="shared" si="36"/>
        <v>4-15</v>
      </c>
      <c r="AE143" s="97">
        <f t="shared" si="44"/>
        <v>0</v>
      </c>
      <c r="AF143" s="95">
        <f t="shared" si="45"/>
        <v>0</v>
      </c>
      <c r="AG143" s="96">
        <f t="shared" si="37"/>
        <v>1</v>
      </c>
      <c r="AH143" s="81">
        <f t="shared" si="46"/>
        <v>52</v>
      </c>
    </row>
    <row r="144" spans="2:34" ht="45" x14ac:dyDescent="0.25">
      <c r="B144" s="50" t="s">
        <v>131</v>
      </c>
      <c r="C144" s="85"/>
      <c r="D144" s="85">
        <f t="shared" si="38"/>
        <v>0</v>
      </c>
      <c r="E144" s="72" t="s">
        <v>504</v>
      </c>
      <c r="F144" s="72"/>
      <c r="G144" s="70">
        <v>0.36805555555555558</v>
      </c>
      <c r="H144" s="70">
        <v>0.66666666666666663</v>
      </c>
      <c r="I144" s="71">
        <v>44299</v>
      </c>
      <c r="J144" s="71">
        <v>44299</v>
      </c>
      <c r="K144" s="104"/>
      <c r="L144" s="104"/>
      <c r="M144" s="104"/>
      <c r="N144" s="104"/>
      <c r="O144" s="98" t="s">
        <v>505</v>
      </c>
      <c r="P144" s="50" t="s">
        <v>132</v>
      </c>
      <c r="Q144" s="50" t="s">
        <v>81</v>
      </c>
      <c r="R144" s="50" t="s">
        <v>345</v>
      </c>
      <c r="S144" s="50" t="s">
        <v>343</v>
      </c>
      <c r="T144" s="50" t="s">
        <v>189</v>
      </c>
      <c r="U144" s="66">
        <f t="shared" si="33"/>
        <v>0</v>
      </c>
      <c r="V144" s="60">
        <f t="shared" si="34"/>
        <v>1</v>
      </c>
      <c r="W144" s="97">
        <f t="shared" si="39"/>
        <v>0.21561111111111103</v>
      </c>
      <c r="X144" s="97">
        <f t="shared" si="40"/>
        <v>0.25694111111111106</v>
      </c>
      <c r="Y144" s="112">
        <f t="shared" si="41"/>
        <v>1</v>
      </c>
      <c r="Z144" s="97">
        <f t="shared" si="47"/>
        <v>0</v>
      </c>
      <c r="AA144" s="97">
        <f t="shared" si="42"/>
        <v>0.25694111111111106</v>
      </c>
      <c r="AB144" s="81">
        <f t="shared" si="35"/>
        <v>4</v>
      </c>
      <c r="AC144" s="81">
        <f t="shared" si="43"/>
        <v>15</v>
      </c>
      <c r="AD144" s="81" t="str">
        <f t="shared" si="36"/>
        <v>4-15</v>
      </c>
      <c r="AE144" s="97">
        <f t="shared" si="44"/>
        <v>0</v>
      </c>
      <c r="AF144" s="95">
        <f t="shared" si="45"/>
        <v>0</v>
      </c>
      <c r="AG144" s="96">
        <f t="shared" si="37"/>
        <v>1</v>
      </c>
      <c r="AH144" s="81">
        <f t="shared" si="46"/>
        <v>52</v>
      </c>
    </row>
    <row r="145" spans="2:34" x14ac:dyDescent="0.25">
      <c r="B145" s="50" t="s">
        <v>221</v>
      </c>
      <c r="C145" s="85"/>
      <c r="D145" s="85">
        <f t="shared" si="38"/>
        <v>0</v>
      </c>
      <c r="E145" s="72" t="s">
        <v>264</v>
      </c>
      <c r="F145" s="72"/>
      <c r="G145" s="70">
        <v>0.63541666666666663</v>
      </c>
      <c r="H145" s="70">
        <v>0.64583333333333337</v>
      </c>
      <c r="I145" s="71">
        <v>44299</v>
      </c>
      <c r="J145" s="71">
        <v>44299</v>
      </c>
      <c r="K145" s="104"/>
      <c r="L145" s="104"/>
      <c r="M145" s="104"/>
      <c r="N145" s="104"/>
      <c r="O145" s="98" t="s">
        <v>104</v>
      </c>
      <c r="P145" s="50" t="s">
        <v>132</v>
      </c>
      <c r="Q145" s="73" t="s">
        <v>47</v>
      </c>
      <c r="R145" s="50" t="s">
        <v>454</v>
      </c>
      <c r="S145" s="50" t="s">
        <v>344</v>
      </c>
      <c r="T145" s="50" t="s">
        <v>189</v>
      </c>
      <c r="U145" s="66">
        <f t="shared" si="33"/>
        <v>0</v>
      </c>
      <c r="V145" s="60">
        <f t="shared" si="34"/>
        <v>1</v>
      </c>
      <c r="W145" s="97">
        <f t="shared" si="39"/>
        <v>1.0416666666666741E-2</v>
      </c>
      <c r="X145" s="97">
        <f t="shared" si="40"/>
        <v>1.0416666666666741E-2</v>
      </c>
      <c r="Y145" s="112">
        <f t="shared" si="41"/>
        <v>1</v>
      </c>
      <c r="Z145" s="97">
        <f t="shared" si="47"/>
        <v>0</v>
      </c>
      <c r="AA145" s="97">
        <f t="shared" si="42"/>
        <v>1.0416666666666741E-2</v>
      </c>
      <c r="AB145" s="81">
        <f t="shared" si="35"/>
        <v>4</v>
      </c>
      <c r="AC145" s="81">
        <f t="shared" si="43"/>
        <v>15</v>
      </c>
      <c r="AD145" s="81" t="str">
        <f t="shared" si="36"/>
        <v>4-15</v>
      </c>
      <c r="AE145" s="97">
        <f t="shared" si="44"/>
        <v>0</v>
      </c>
      <c r="AF145" s="95">
        <f t="shared" si="45"/>
        <v>0</v>
      </c>
      <c r="AG145" s="96">
        <f t="shared" si="37"/>
        <v>1</v>
      </c>
      <c r="AH145" s="81">
        <f t="shared" si="46"/>
        <v>52</v>
      </c>
    </row>
    <row r="146" spans="2:34" x14ac:dyDescent="0.25">
      <c r="B146" s="50" t="s">
        <v>197</v>
      </c>
      <c r="C146" s="85"/>
      <c r="D146" s="85">
        <f t="shared" si="38"/>
        <v>0</v>
      </c>
      <c r="E146" s="72" t="s">
        <v>245</v>
      </c>
      <c r="F146" s="72"/>
      <c r="G146" s="70">
        <v>0.375</v>
      </c>
      <c r="H146" s="70">
        <v>0.72916666666666663</v>
      </c>
      <c r="I146" s="71">
        <v>44299</v>
      </c>
      <c r="J146" s="71">
        <v>44300</v>
      </c>
      <c r="K146" s="104"/>
      <c r="L146" s="104"/>
      <c r="M146" s="104"/>
      <c r="N146" s="104"/>
      <c r="O146" s="98" t="s">
        <v>506</v>
      </c>
      <c r="P146" s="50" t="s">
        <v>247</v>
      </c>
      <c r="Q146" s="50" t="s">
        <v>81</v>
      </c>
      <c r="R146" s="50" t="s">
        <v>345</v>
      </c>
      <c r="S146" s="50" t="s">
        <v>344</v>
      </c>
      <c r="T146" s="50" t="s">
        <v>189</v>
      </c>
      <c r="U146" s="66">
        <f t="shared" si="33"/>
        <v>1</v>
      </c>
      <c r="V146" s="60">
        <f t="shared" si="34"/>
        <v>1</v>
      </c>
      <c r="W146" s="97">
        <f t="shared" si="39"/>
        <v>0.79166666666666652</v>
      </c>
      <c r="X146" s="97">
        <f t="shared" si="40"/>
        <v>1.0208333333333333</v>
      </c>
      <c r="Y146" s="112">
        <f t="shared" si="41"/>
        <v>0</v>
      </c>
      <c r="Z146" s="97">
        <f t="shared" si="47"/>
        <v>0.14583333333333337</v>
      </c>
      <c r="AA146" s="97">
        <f t="shared" si="42"/>
        <v>1.1666666666666665</v>
      </c>
      <c r="AB146" s="81">
        <f t="shared" si="35"/>
        <v>4</v>
      </c>
      <c r="AC146" s="81">
        <f t="shared" si="43"/>
        <v>15</v>
      </c>
      <c r="AD146" s="81" t="str">
        <f t="shared" si="36"/>
        <v>4-15</v>
      </c>
      <c r="AE146" s="97">
        <f t="shared" si="44"/>
        <v>0</v>
      </c>
      <c r="AF146" s="95">
        <f t="shared" si="45"/>
        <v>0</v>
      </c>
      <c r="AG146" s="96">
        <f t="shared" si="37"/>
        <v>1</v>
      </c>
      <c r="AH146" s="81">
        <f t="shared" si="46"/>
        <v>52</v>
      </c>
    </row>
    <row r="147" spans="2:34" x14ac:dyDescent="0.25">
      <c r="B147" s="50" t="s">
        <v>63</v>
      </c>
      <c r="C147" s="85"/>
      <c r="D147" s="85">
        <f t="shared" si="38"/>
        <v>0</v>
      </c>
      <c r="E147" s="72" t="s">
        <v>244</v>
      </c>
      <c r="F147" s="72"/>
      <c r="G147" s="70">
        <v>0.41666666666666669</v>
      </c>
      <c r="H147" s="70">
        <v>0.70833333333333337</v>
      </c>
      <c r="I147" s="71">
        <v>44299</v>
      </c>
      <c r="J147" s="71">
        <v>44301</v>
      </c>
      <c r="K147" s="104"/>
      <c r="L147" s="104"/>
      <c r="M147" s="104"/>
      <c r="N147" s="104"/>
      <c r="O147" s="98" t="s">
        <v>104</v>
      </c>
      <c r="P147" s="50" t="s">
        <v>67</v>
      </c>
      <c r="Q147" s="73" t="s">
        <v>47</v>
      </c>
      <c r="R147" s="50" t="s">
        <v>454</v>
      </c>
      <c r="S147" s="50" t="s">
        <v>343</v>
      </c>
      <c r="T147" s="50" t="s">
        <v>189</v>
      </c>
      <c r="U147" s="66">
        <f t="shared" si="33"/>
        <v>2</v>
      </c>
      <c r="V147" s="60">
        <f t="shared" si="34"/>
        <v>1</v>
      </c>
      <c r="W147" s="97">
        <f t="shared" si="39"/>
        <v>1.0002666666666666</v>
      </c>
      <c r="X147" s="97">
        <f t="shared" si="40"/>
        <v>1.4996633333333333</v>
      </c>
      <c r="Y147" s="112">
        <f t="shared" si="41"/>
        <v>0</v>
      </c>
      <c r="Z147" s="97">
        <f t="shared" si="47"/>
        <v>0.16666666666666663</v>
      </c>
      <c r="AA147" s="97">
        <f t="shared" si="42"/>
        <v>1.6663299999999999</v>
      </c>
      <c r="AB147" s="81">
        <f t="shared" si="35"/>
        <v>4</v>
      </c>
      <c r="AC147" s="81">
        <f t="shared" si="43"/>
        <v>15</v>
      </c>
      <c r="AD147" s="81" t="str">
        <f t="shared" si="36"/>
        <v>4-15</v>
      </c>
      <c r="AE147" s="97">
        <f t="shared" si="44"/>
        <v>0</v>
      </c>
      <c r="AF147" s="95">
        <f t="shared" si="45"/>
        <v>0</v>
      </c>
      <c r="AG147" s="96">
        <f t="shared" si="37"/>
        <v>1</v>
      </c>
      <c r="AH147" s="81">
        <f t="shared" si="46"/>
        <v>52</v>
      </c>
    </row>
    <row r="148" spans="2:34" ht="45" x14ac:dyDescent="0.25">
      <c r="B148" s="50" t="s">
        <v>92</v>
      </c>
      <c r="C148" s="85"/>
      <c r="D148" s="85">
        <f t="shared" si="38"/>
        <v>0</v>
      </c>
      <c r="E148" s="72" t="s">
        <v>507</v>
      </c>
      <c r="F148" s="72"/>
      <c r="G148" s="70">
        <v>0.42152777777777778</v>
      </c>
      <c r="H148" s="70">
        <v>0.66666666666666663</v>
      </c>
      <c r="I148" s="71">
        <v>44299</v>
      </c>
      <c r="J148" s="71">
        <v>44299</v>
      </c>
      <c r="K148" s="104"/>
      <c r="L148" s="104"/>
      <c r="M148" s="104"/>
      <c r="N148" s="104"/>
      <c r="O148" s="98" t="s">
        <v>76</v>
      </c>
      <c r="P148" s="50" t="s">
        <v>93</v>
      </c>
      <c r="Q148" s="50" t="s">
        <v>81</v>
      </c>
      <c r="R148" s="50" t="s">
        <v>454</v>
      </c>
      <c r="S148" s="50" t="s">
        <v>344</v>
      </c>
      <c r="T148" s="50" t="s">
        <v>189</v>
      </c>
      <c r="U148" s="66">
        <f t="shared" si="33"/>
        <v>0</v>
      </c>
      <c r="V148" s="60">
        <f t="shared" si="34"/>
        <v>1</v>
      </c>
      <c r="W148" s="97">
        <f t="shared" si="39"/>
        <v>0.16213888888888883</v>
      </c>
      <c r="X148" s="97">
        <f t="shared" si="40"/>
        <v>0.20346888888888887</v>
      </c>
      <c r="Y148" s="112">
        <f t="shared" si="41"/>
        <v>1</v>
      </c>
      <c r="Z148" s="97">
        <f t="shared" si="47"/>
        <v>0</v>
      </c>
      <c r="AA148" s="97">
        <f t="shared" si="42"/>
        <v>0.20346888888888887</v>
      </c>
      <c r="AB148" s="81">
        <f t="shared" si="35"/>
        <v>4</v>
      </c>
      <c r="AC148" s="81">
        <f t="shared" si="43"/>
        <v>15</v>
      </c>
      <c r="AD148" s="81" t="str">
        <f t="shared" si="36"/>
        <v>4-15</v>
      </c>
      <c r="AE148" s="97">
        <f t="shared" si="44"/>
        <v>0</v>
      </c>
      <c r="AF148" s="95">
        <f t="shared" si="45"/>
        <v>0</v>
      </c>
      <c r="AG148" s="96">
        <f t="shared" si="37"/>
        <v>1</v>
      </c>
      <c r="AH148" s="81">
        <f t="shared" si="46"/>
        <v>52</v>
      </c>
    </row>
    <row r="149" spans="2:34" x14ac:dyDescent="0.25">
      <c r="B149" s="50" t="s">
        <v>508</v>
      </c>
      <c r="C149" s="85"/>
      <c r="D149" s="85">
        <f t="shared" si="38"/>
        <v>0</v>
      </c>
      <c r="E149" s="72" t="s">
        <v>480</v>
      </c>
      <c r="F149" s="72"/>
      <c r="G149" s="70">
        <v>0.625</v>
      </c>
      <c r="H149" s="70"/>
      <c r="I149" s="71">
        <v>44299</v>
      </c>
      <c r="J149" s="71">
        <v>44299</v>
      </c>
      <c r="K149" s="104"/>
      <c r="L149" s="104"/>
      <c r="M149" s="104"/>
      <c r="N149" s="104"/>
      <c r="O149" s="98"/>
      <c r="P149" s="50" t="s">
        <v>509</v>
      </c>
      <c r="Q149" s="50" t="s">
        <v>81</v>
      </c>
      <c r="R149" s="50"/>
      <c r="S149" s="50"/>
      <c r="T149" s="50" t="s">
        <v>191</v>
      </c>
      <c r="U149" s="66">
        <f t="shared" si="33"/>
        <v>0</v>
      </c>
      <c r="V149" s="60">
        <f t="shared" si="34"/>
        <v>0</v>
      </c>
      <c r="W149" s="97">
        <f t="shared" si="39"/>
        <v>0</v>
      </c>
      <c r="X149" s="97">
        <f t="shared" si="40"/>
        <v>0</v>
      </c>
      <c r="Y149" s="112">
        <f t="shared" si="41"/>
        <v>1</v>
      </c>
      <c r="Z149" s="97">
        <f t="shared" si="47"/>
        <v>0</v>
      </c>
      <c r="AA149" s="97">
        <f t="shared" si="42"/>
        <v>0</v>
      </c>
      <c r="AB149" s="81">
        <f t="shared" si="35"/>
        <v>4</v>
      </c>
      <c r="AC149" s="81">
        <f t="shared" si="43"/>
        <v>15</v>
      </c>
      <c r="AD149" s="81"/>
      <c r="AE149" s="97">
        <f t="shared" si="44"/>
        <v>0</v>
      </c>
      <c r="AF149" s="95">
        <f t="shared" si="45"/>
        <v>0</v>
      </c>
      <c r="AG149" s="96">
        <f t="shared" si="37"/>
        <v>0</v>
      </c>
      <c r="AH149" s="81">
        <f t="shared" si="46"/>
        <v>52</v>
      </c>
    </row>
    <row r="150" spans="2:34" x14ac:dyDescent="0.25">
      <c r="B150" s="50" t="s">
        <v>165</v>
      </c>
      <c r="C150" s="85"/>
      <c r="D150" s="85">
        <f t="shared" si="38"/>
        <v>0</v>
      </c>
      <c r="E150" s="72" t="s">
        <v>480</v>
      </c>
      <c r="F150" s="72"/>
      <c r="G150" s="70">
        <v>0.4694444444444445</v>
      </c>
      <c r="H150" s="70"/>
      <c r="I150" s="71">
        <v>44299</v>
      </c>
      <c r="J150" s="71">
        <v>44300</v>
      </c>
      <c r="K150" s="104"/>
      <c r="L150" s="104"/>
      <c r="M150" s="104"/>
      <c r="N150" s="104"/>
      <c r="O150" s="98"/>
      <c r="P150" s="50" t="s">
        <v>167</v>
      </c>
      <c r="Q150" s="50" t="s">
        <v>81</v>
      </c>
      <c r="R150" s="50"/>
      <c r="S150" s="50"/>
      <c r="T150" s="50" t="s">
        <v>189</v>
      </c>
      <c r="U150" s="66">
        <f t="shared" si="33"/>
        <v>1</v>
      </c>
      <c r="V150" s="60">
        <f t="shared" si="34"/>
        <v>0</v>
      </c>
      <c r="W150" s="97">
        <f t="shared" si="39"/>
        <v>0</v>
      </c>
      <c r="X150" s="97">
        <f t="shared" si="40"/>
        <v>0</v>
      </c>
      <c r="Y150" s="112">
        <f t="shared" si="41"/>
        <v>1</v>
      </c>
      <c r="Z150" s="97">
        <f t="shared" si="47"/>
        <v>0</v>
      </c>
      <c r="AA150" s="97">
        <f t="shared" si="42"/>
        <v>0</v>
      </c>
      <c r="AB150" s="81">
        <f t="shared" si="35"/>
        <v>4</v>
      </c>
      <c r="AC150" s="81">
        <f t="shared" si="43"/>
        <v>15</v>
      </c>
      <c r="AD150" s="81" t="str">
        <f t="shared" si="36"/>
        <v>4-15</v>
      </c>
      <c r="AE150" s="97">
        <f t="shared" si="44"/>
        <v>0</v>
      </c>
      <c r="AF150" s="95">
        <f t="shared" si="45"/>
        <v>0</v>
      </c>
      <c r="AG150" s="96">
        <f t="shared" si="37"/>
        <v>0</v>
      </c>
      <c r="AH150" s="81">
        <f t="shared" si="46"/>
        <v>52</v>
      </c>
    </row>
    <row r="151" spans="2:34" x14ac:dyDescent="0.25">
      <c r="B151" s="50" t="s">
        <v>210</v>
      </c>
      <c r="C151" s="85"/>
      <c r="D151" s="85">
        <f t="shared" si="38"/>
        <v>0</v>
      </c>
      <c r="E151" s="72" t="s">
        <v>510</v>
      </c>
      <c r="F151" s="72"/>
      <c r="G151" s="70">
        <v>0.6118055555555556</v>
      </c>
      <c r="H151" s="70"/>
      <c r="I151" s="71">
        <v>44299</v>
      </c>
      <c r="J151" s="71">
        <v>44301</v>
      </c>
      <c r="K151" s="104"/>
      <c r="L151" s="104"/>
      <c r="M151" s="104"/>
      <c r="N151" s="104"/>
      <c r="O151" s="98" t="s">
        <v>88</v>
      </c>
      <c r="P151" s="50" t="s">
        <v>273</v>
      </c>
      <c r="Q151" s="50" t="s">
        <v>81</v>
      </c>
      <c r="R151" s="50" t="s">
        <v>358</v>
      </c>
      <c r="S151" s="50" t="s">
        <v>343</v>
      </c>
      <c r="T151" s="50" t="s">
        <v>189</v>
      </c>
      <c r="U151" s="66">
        <f t="shared" si="33"/>
        <v>2</v>
      </c>
      <c r="V151" s="60">
        <f t="shared" si="34"/>
        <v>0</v>
      </c>
      <c r="W151" s="97">
        <f t="shared" si="39"/>
        <v>0</v>
      </c>
      <c r="X151" s="97">
        <f t="shared" si="40"/>
        <v>0</v>
      </c>
      <c r="Y151" s="112">
        <f t="shared" si="41"/>
        <v>1</v>
      </c>
      <c r="Z151" s="97">
        <f t="shared" si="47"/>
        <v>0</v>
      </c>
      <c r="AA151" s="97">
        <f t="shared" si="42"/>
        <v>0</v>
      </c>
      <c r="AB151" s="81">
        <f t="shared" si="35"/>
        <v>4</v>
      </c>
      <c r="AC151" s="81">
        <f t="shared" si="43"/>
        <v>15</v>
      </c>
      <c r="AD151" s="81" t="str">
        <f t="shared" si="36"/>
        <v>4-15</v>
      </c>
      <c r="AE151" s="97">
        <f t="shared" si="44"/>
        <v>0</v>
      </c>
      <c r="AF151" s="95">
        <f>(L151-K151)</f>
        <v>0</v>
      </c>
      <c r="AG151" s="96">
        <f t="shared" si="37"/>
        <v>1</v>
      </c>
      <c r="AH151" s="81">
        <f t="shared" si="46"/>
        <v>52</v>
      </c>
    </row>
    <row r="152" spans="2:34" x14ac:dyDescent="0.25">
      <c r="B152" s="50" t="s">
        <v>216</v>
      </c>
      <c r="C152" s="85"/>
      <c r="D152" s="85">
        <f t="shared" si="38"/>
        <v>0</v>
      </c>
      <c r="E152" s="72" t="s">
        <v>511</v>
      </c>
      <c r="F152" s="72"/>
      <c r="G152" s="70">
        <v>0.63888888888888895</v>
      </c>
      <c r="H152" s="70">
        <v>0.65277777777777779</v>
      </c>
      <c r="I152" s="71">
        <v>44299</v>
      </c>
      <c r="J152" s="71">
        <v>44299</v>
      </c>
      <c r="K152" s="104"/>
      <c r="L152" s="104"/>
      <c r="M152" s="104"/>
      <c r="N152" s="104"/>
      <c r="O152" s="98" t="s">
        <v>66</v>
      </c>
      <c r="P152" s="50"/>
      <c r="Q152" s="50" t="s">
        <v>81</v>
      </c>
      <c r="R152" s="50" t="s">
        <v>356</v>
      </c>
      <c r="S152" s="50" t="s">
        <v>344</v>
      </c>
      <c r="T152" s="50" t="s">
        <v>191</v>
      </c>
      <c r="U152" s="66">
        <f t="shared" si="33"/>
        <v>0</v>
      </c>
      <c r="V152" s="60">
        <f t="shared" si="34"/>
        <v>1</v>
      </c>
      <c r="W152" s="97">
        <f t="shared" si="39"/>
        <v>1.388888888888884E-2</v>
      </c>
      <c r="X152" s="97">
        <f t="shared" si="40"/>
        <v>1.388888888888884E-2</v>
      </c>
      <c r="Y152" s="112">
        <f t="shared" si="41"/>
        <v>0</v>
      </c>
      <c r="Z152" s="97">
        <f t="shared" si="47"/>
        <v>0.22222222222222221</v>
      </c>
      <c r="AA152" s="97">
        <f t="shared" si="42"/>
        <v>0.23611111111111105</v>
      </c>
      <c r="AB152" s="81">
        <f t="shared" si="35"/>
        <v>4</v>
      </c>
      <c r="AC152" s="81">
        <f t="shared" si="43"/>
        <v>15</v>
      </c>
      <c r="AD152" s="81" t="str">
        <f t="shared" si="36"/>
        <v>4-15</v>
      </c>
      <c r="AE152" s="97">
        <f t="shared" si="44"/>
        <v>0</v>
      </c>
      <c r="AF152" s="95">
        <f t="shared" si="45"/>
        <v>0</v>
      </c>
      <c r="AG152" s="96">
        <f t="shared" si="37"/>
        <v>1</v>
      </c>
      <c r="AH152" s="81">
        <f t="shared" si="46"/>
        <v>52</v>
      </c>
    </row>
    <row r="153" spans="2:34" ht="30" x14ac:dyDescent="0.25">
      <c r="B153" s="50" t="s">
        <v>64</v>
      </c>
      <c r="C153" s="85"/>
      <c r="D153" s="85">
        <f t="shared" si="38"/>
        <v>0</v>
      </c>
      <c r="E153" s="72" t="s">
        <v>512</v>
      </c>
      <c r="F153" s="72"/>
      <c r="G153" s="70">
        <v>0.36805555555555558</v>
      </c>
      <c r="H153" s="70"/>
      <c r="I153" s="71">
        <v>44300</v>
      </c>
      <c r="J153" s="71"/>
      <c r="K153" s="104"/>
      <c r="L153" s="104"/>
      <c r="M153" s="104"/>
      <c r="N153" s="104"/>
      <c r="O153" s="98" t="s">
        <v>76</v>
      </c>
      <c r="P153" s="50" t="s">
        <v>67</v>
      </c>
      <c r="Q153" s="73" t="s">
        <v>47</v>
      </c>
      <c r="R153" s="50" t="s">
        <v>454</v>
      </c>
      <c r="S153" s="50" t="s">
        <v>344</v>
      </c>
      <c r="T153" s="50" t="s">
        <v>189</v>
      </c>
      <c r="U153" s="66">
        <f t="shared" si="33"/>
        <v>-44300</v>
      </c>
      <c r="V153" s="60">
        <f t="shared" si="34"/>
        <v>0</v>
      </c>
      <c r="W153" s="97">
        <f t="shared" si="39"/>
        <v>0</v>
      </c>
      <c r="X153" s="97">
        <f t="shared" si="40"/>
        <v>0</v>
      </c>
      <c r="Y153" s="112">
        <f t="shared" si="41"/>
        <v>1</v>
      </c>
      <c r="Z153" s="97">
        <f t="shared" si="47"/>
        <v>0</v>
      </c>
      <c r="AA153" s="97">
        <f t="shared" si="42"/>
        <v>0</v>
      </c>
      <c r="AB153" s="81">
        <f t="shared" si="35"/>
        <v>1</v>
      </c>
      <c r="AC153" s="81">
        <f t="shared" si="43"/>
        <v>52</v>
      </c>
      <c r="AD153" s="81"/>
      <c r="AE153" s="97">
        <f t="shared" si="44"/>
        <v>0</v>
      </c>
      <c r="AF153" s="95">
        <f t="shared" si="45"/>
        <v>0</v>
      </c>
      <c r="AG153" s="96">
        <f t="shared" si="37"/>
        <v>1</v>
      </c>
      <c r="AH153" s="81">
        <f t="shared" si="46"/>
        <v>52</v>
      </c>
    </row>
    <row r="154" spans="2:34" ht="75" x14ac:dyDescent="0.25">
      <c r="B154" s="50" t="s">
        <v>230</v>
      </c>
      <c r="C154" s="85"/>
      <c r="D154" s="85">
        <f t="shared" si="38"/>
        <v>0</v>
      </c>
      <c r="E154" s="72" t="s">
        <v>513</v>
      </c>
      <c r="F154" s="72"/>
      <c r="G154" s="70">
        <v>0.375</v>
      </c>
      <c r="H154" s="70"/>
      <c r="I154" s="71">
        <v>44300</v>
      </c>
      <c r="J154" s="71">
        <v>44301</v>
      </c>
      <c r="K154" s="104"/>
      <c r="L154" s="104"/>
      <c r="M154" s="104"/>
      <c r="N154" s="104"/>
      <c r="O154" s="98" t="s">
        <v>514</v>
      </c>
      <c r="P154" s="50" t="s">
        <v>287</v>
      </c>
      <c r="Q154" s="73" t="s">
        <v>47</v>
      </c>
      <c r="R154" s="50" t="s">
        <v>515</v>
      </c>
      <c r="S154" s="50" t="s">
        <v>343</v>
      </c>
      <c r="T154" s="50" t="s">
        <v>190</v>
      </c>
      <c r="U154" s="66">
        <f t="shared" si="33"/>
        <v>1</v>
      </c>
      <c r="V154" s="60">
        <f t="shared" si="34"/>
        <v>0</v>
      </c>
      <c r="W154" s="97">
        <f t="shared" si="39"/>
        <v>0</v>
      </c>
      <c r="X154" s="97">
        <f t="shared" si="40"/>
        <v>0</v>
      </c>
      <c r="Y154" s="112">
        <f t="shared" si="41"/>
        <v>1</v>
      </c>
      <c r="Z154" s="97">
        <f t="shared" si="47"/>
        <v>0</v>
      </c>
      <c r="AA154" s="97">
        <f t="shared" si="42"/>
        <v>0</v>
      </c>
      <c r="AB154" s="81">
        <f t="shared" si="35"/>
        <v>4</v>
      </c>
      <c r="AC154" s="81">
        <f t="shared" si="43"/>
        <v>15</v>
      </c>
      <c r="AD154" s="81" t="str">
        <f t="shared" si="36"/>
        <v>4-15</v>
      </c>
      <c r="AE154" s="97">
        <f t="shared" si="44"/>
        <v>0</v>
      </c>
      <c r="AF154" s="95">
        <f t="shared" si="45"/>
        <v>0</v>
      </c>
      <c r="AG154" s="96">
        <f t="shared" si="37"/>
        <v>1</v>
      </c>
      <c r="AH154" s="81">
        <f t="shared" si="46"/>
        <v>52</v>
      </c>
    </row>
    <row r="155" spans="2:34" x14ac:dyDescent="0.25">
      <c r="B155" s="50" t="s">
        <v>259</v>
      </c>
      <c r="C155" s="85"/>
      <c r="D155" s="85">
        <f t="shared" si="38"/>
        <v>0</v>
      </c>
      <c r="E155" s="72" t="s">
        <v>257</v>
      </c>
      <c r="F155" s="72"/>
      <c r="G155" s="70">
        <v>0.375</v>
      </c>
      <c r="H155" s="70">
        <v>0.38194444444444442</v>
      </c>
      <c r="I155" s="71">
        <v>44300</v>
      </c>
      <c r="J155" s="71">
        <v>44300</v>
      </c>
      <c r="K155" s="104">
        <v>44300</v>
      </c>
      <c r="L155" s="104">
        <v>44300</v>
      </c>
      <c r="M155" s="104"/>
      <c r="N155" s="104"/>
      <c r="O155" s="98" t="s">
        <v>104</v>
      </c>
      <c r="P155" s="50" t="s">
        <v>283</v>
      </c>
      <c r="Q155" s="73" t="s">
        <v>47</v>
      </c>
      <c r="R155" s="50" t="s">
        <v>454</v>
      </c>
      <c r="S155" s="50" t="s">
        <v>344</v>
      </c>
      <c r="T155" s="50" t="s">
        <v>190</v>
      </c>
      <c r="U155" s="66">
        <f t="shared" si="33"/>
        <v>0</v>
      </c>
      <c r="V155" s="60">
        <f t="shared" si="34"/>
        <v>1</v>
      </c>
      <c r="W155" s="97">
        <f t="shared" si="39"/>
        <v>6.9444444444444198E-3</v>
      </c>
      <c r="X155" s="97">
        <f t="shared" si="40"/>
        <v>6.9444444444444198E-3</v>
      </c>
      <c r="Y155" s="112">
        <f t="shared" si="41"/>
        <v>1</v>
      </c>
      <c r="Z155" s="97">
        <f t="shared" si="47"/>
        <v>0</v>
      </c>
      <c r="AA155" s="97">
        <f t="shared" si="42"/>
        <v>6.9444444444444198E-3</v>
      </c>
      <c r="AB155" s="81">
        <f t="shared" si="35"/>
        <v>4</v>
      </c>
      <c r="AC155" s="81">
        <f t="shared" si="43"/>
        <v>15</v>
      </c>
      <c r="AD155" s="81" t="str">
        <f t="shared" si="36"/>
        <v>4-15</v>
      </c>
      <c r="AE155" s="97">
        <f t="shared" si="44"/>
        <v>0</v>
      </c>
      <c r="AF155" s="95">
        <f t="shared" si="45"/>
        <v>0</v>
      </c>
      <c r="AG155" s="96">
        <f t="shared" si="37"/>
        <v>1</v>
      </c>
      <c r="AH155" s="81">
        <f t="shared" si="46"/>
        <v>15</v>
      </c>
    </row>
    <row r="156" spans="2:34" ht="30" x14ac:dyDescent="0.25">
      <c r="B156" s="50" t="s">
        <v>231</v>
      </c>
      <c r="C156" s="85"/>
      <c r="D156" s="85">
        <f t="shared" si="38"/>
        <v>0</v>
      </c>
      <c r="E156" s="72" t="s">
        <v>516</v>
      </c>
      <c r="F156" s="72"/>
      <c r="G156" s="70">
        <v>0.36805555555555558</v>
      </c>
      <c r="H156" s="70"/>
      <c r="I156" s="71">
        <v>44300</v>
      </c>
      <c r="J156" s="71">
        <v>44301</v>
      </c>
      <c r="K156" s="104"/>
      <c r="L156" s="104"/>
      <c r="M156" s="104"/>
      <c r="N156" s="104"/>
      <c r="O156" s="98" t="s">
        <v>76</v>
      </c>
      <c r="P156" s="50" t="s">
        <v>287</v>
      </c>
      <c r="Q156" s="73" t="s">
        <v>47</v>
      </c>
      <c r="R156" s="50" t="s">
        <v>454</v>
      </c>
      <c r="S156" s="50" t="s">
        <v>344</v>
      </c>
      <c r="T156" s="50" t="s">
        <v>190</v>
      </c>
      <c r="U156" s="66">
        <f t="shared" si="33"/>
        <v>1</v>
      </c>
      <c r="V156" s="60">
        <f t="shared" si="34"/>
        <v>0</v>
      </c>
      <c r="W156" s="97">
        <f t="shared" si="39"/>
        <v>0</v>
      </c>
      <c r="X156" s="97">
        <f t="shared" si="40"/>
        <v>0</v>
      </c>
      <c r="Y156" s="112">
        <f t="shared" si="41"/>
        <v>1</v>
      </c>
      <c r="Z156" s="97">
        <f t="shared" si="47"/>
        <v>0</v>
      </c>
      <c r="AA156" s="97">
        <f t="shared" si="42"/>
        <v>0</v>
      </c>
      <c r="AB156" s="81">
        <f t="shared" si="35"/>
        <v>4</v>
      </c>
      <c r="AC156" s="81">
        <f t="shared" si="43"/>
        <v>15</v>
      </c>
      <c r="AD156" s="81" t="str">
        <f t="shared" si="36"/>
        <v>4-15</v>
      </c>
      <c r="AE156" s="97">
        <f t="shared" si="44"/>
        <v>0</v>
      </c>
      <c r="AF156" s="95">
        <f t="shared" si="45"/>
        <v>0</v>
      </c>
      <c r="AG156" s="96">
        <f t="shared" si="37"/>
        <v>1</v>
      </c>
      <c r="AH156" s="81">
        <f t="shared" si="46"/>
        <v>52</v>
      </c>
    </row>
    <row r="157" spans="2:34" ht="30" x14ac:dyDescent="0.25">
      <c r="B157" s="50" t="s">
        <v>254</v>
      </c>
      <c r="C157" s="85"/>
      <c r="D157" s="85">
        <f t="shared" si="38"/>
        <v>0</v>
      </c>
      <c r="E157" s="72" t="s">
        <v>517</v>
      </c>
      <c r="F157" s="72"/>
      <c r="G157" s="70">
        <v>0.375</v>
      </c>
      <c r="H157" s="70">
        <v>0.37847222222222227</v>
      </c>
      <c r="I157" s="71">
        <v>44300</v>
      </c>
      <c r="J157" s="71">
        <v>44300</v>
      </c>
      <c r="K157" s="104">
        <v>44300</v>
      </c>
      <c r="L157" s="104">
        <v>44300</v>
      </c>
      <c r="M157" s="104">
        <v>0.375</v>
      </c>
      <c r="N157" s="104">
        <v>0.37847222222222227</v>
      </c>
      <c r="O157" s="98" t="s">
        <v>76</v>
      </c>
      <c r="P157" s="50"/>
      <c r="Q157" s="73" t="s">
        <v>47</v>
      </c>
      <c r="R157" s="50" t="s">
        <v>454</v>
      </c>
      <c r="S157" s="50" t="s">
        <v>344</v>
      </c>
      <c r="T157" s="50" t="s">
        <v>189</v>
      </c>
      <c r="U157" s="66">
        <f t="shared" si="33"/>
        <v>0</v>
      </c>
      <c r="V157" s="60">
        <f t="shared" si="34"/>
        <v>1</v>
      </c>
      <c r="W157" s="97">
        <f t="shared" si="39"/>
        <v>3.4722222222222654E-3</v>
      </c>
      <c r="X157" s="97">
        <f t="shared" si="40"/>
        <v>3.4722222222222654E-3</v>
      </c>
      <c r="Y157" s="112">
        <f t="shared" si="41"/>
        <v>1</v>
      </c>
      <c r="Z157" s="97">
        <f t="shared" si="47"/>
        <v>0</v>
      </c>
      <c r="AA157" s="97">
        <f t="shared" si="42"/>
        <v>3.4722222222222654E-3</v>
      </c>
      <c r="AB157" s="81">
        <f t="shared" si="35"/>
        <v>4</v>
      </c>
      <c r="AC157" s="81">
        <f t="shared" si="43"/>
        <v>15</v>
      </c>
      <c r="AD157" s="81" t="str">
        <f t="shared" si="36"/>
        <v>4-15</v>
      </c>
      <c r="AE157" s="97">
        <f t="shared" si="44"/>
        <v>3.4722222222222654E-3</v>
      </c>
      <c r="AF157" s="95">
        <f t="shared" si="45"/>
        <v>0</v>
      </c>
      <c r="AG157" s="96">
        <f t="shared" si="37"/>
        <v>1</v>
      </c>
      <c r="AH157" s="81">
        <f t="shared" si="46"/>
        <v>15</v>
      </c>
    </row>
    <row r="158" spans="2:34" x14ac:dyDescent="0.25">
      <c r="B158" s="50" t="s">
        <v>166</v>
      </c>
      <c r="C158" s="85"/>
      <c r="D158" s="85">
        <f t="shared" si="38"/>
        <v>0</v>
      </c>
      <c r="E158" s="72" t="s">
        <v>518</v>
      </c>
      <c r="F158" s="72"/>
      <c r="G158" s="70">
        <v>0.37847222222222227</v>
      </c>
      <c r="H158" s="70">
        <v>0.38194444444444442</v>
      </c>
      <c r="I158" s="71">
        <v>44300</v>
      </c>
      <c r="J158" s="71">
        <v>44300</v>
      </c>
      <c r="K158" s="104">
        <v>44300</v>
      </c>
      <c r="L158" s="104">
        <v>44300</v>
      </c>
      <c r="M158" s="104">
        <v>0.37847222222222227</v>
      </c>
      <c r="N158" s="104">
        <v>0.38194444444444442</v>
      </c>
      <c r="O158" s="98" t="s">
        <v>330</v>
      </c>
      <c r="P158" s="50"/>
      <c r="Q158" s="50" t="s">
        <v>81</v>
      </c>
      <c r="R158" s="50" t="s">
        <v>454</v>
      </c>
      <c r="S158" s="50" t="s">
        <v>344</v>
      </c>
      <c r="T158" s="50" t="s">
        <v>189</v>
      </c>
      <c r="U158" s="66">
        <f t="shared" si="33"/>
        <v>0</v>
      </c>
      <c r="V158" s="60">
        <f t="shared" si="34"/>
        <v>1</v>
      </c>
      <c r="W158" s="97">
        <f t="shared" si="39"/>
        <v>3.4722222222221544E-3</v>
      </c>
      <c r="X158" s="97">
        <f t="shared" si="40"/>
        <v>3.4722222222221544E-3</v>
      </c>
      <c r="Y158" s="112">
        <f t="shared" si="41"/>
        <v>1</v>
      </c>
      <c r="Z158" s="97">
        <f t="shared" si="47"/>
        <v>0</v>
      </c>
      <c r="AA158" s="97">
        <f t="shared" si="42"/>
        <v>3.4722222222221544E-3</v>
      </c>
      <c r="AB158" s="81">
        <f t="shared" si="35"/>
        <v>4</v>
      </c>
      <c r="AC158" s="81">
        <f t="shared" si="43"/>
        <v>15</v>
      </c>
      <c r="AD158" s="81" t="str">
        <f t="shared" si="36"/>
        <v>4-15</v>
      </c>
      <c r="AE158" s="97">
        <f t="shared" si="44"/>
        <v>3.4722222222221544E-3</v>
      </c>
      <c r="AF158" s="95">
        <f t="shared" si="45"/>
        <v>0</v>
      </c>
      <c r="AG158" s="96">
        <f t="shared" si="37"/>
        <v>1</v>
      </c>
      <c r="AH158" s="81">
        <f t="shared" si="46"/>
        <v>15</v>
      </c>
    </row>
    <row r="159" spans="2:34" ht="30" x14ac:dyDescent="0.25">
      <c r="B159" s="50" t="s">
        <v>195</v>
      </c>
      <c r="C159" s="85"/>
      <c r="D159" s="85">
        <f t="shared" si="38"/>
        <v>0</v>
      </c>
      <c r="E159" s="72" t="s">
        <v>517</v>
      </c>
      <c r="F159" s="72"/>
      <c r="G159" s="70">
        <v>0.38194444444444442</v>
      </c>
      <c r="H159" s="70">
        <v>0.38541666666666669</v>
      </c>
      <c r="I159" s="71">
        <v>44300</v>
      </c>
      <c r="J159" s="71">
        <v>44300</v>
      </c>
      <c r="K159" s="104">
        <v>44300</v>
      </c>
      <c r="L159" s="104">
        <v>44300</v>
      </c>
      <c r="M159" s="104">
        <v>0.38194444444444442</v>
      </c>
      <c r="N159" s="104">
        <v>0.38541666666666669</v>
      </c>
      <c r="O159" s="98" t="s">
        <v>76</v>
      </c>
      <c r="P159" s="50" t="s">
        <v>247</v>
      </c>
      <c r="Q159" s="73" t="s">
        <v>47</v>
      </c>
      <c r="R159" s="50" t="s">
        <v>454</v>
      </c>
      <c r="S159" s="50" t="s">
        <v>344</v>
      </c>
      <c r="T159" s="50" t="s">
        <v>189</v>
      </c>
      <c r="U159" s="66">
        <f t="shared" si="33"/>
        <v>0</v>
      </c>
      <c r="V159" s="60">
        <f t="shared" si="34"/>
        <v>1</v>
      </c>
      <c r="W159" s="97">
        <f t="shared" si="39"/>
        <v>3.4722222222222654E-3</v>
      </c>
      <c r="X159" s="97">
        <f t="shared" si="40"/>
        <v>3.4722222222222654E-3</v>
      </c>
      <c r="Y159" s="112">
        <f t="shared" si="41"/>
        <v>1</v>
      </c>
      <c r="Z159" s="97">
        <f t="shared" si="47"/>
        <v>0</v>
      </c>
      <c r="AA159" s="97">
        <f t="shared" si="42"/>
        <v>3.4722222222222654E-3</v>
      </c>
      <c r="AB159" s="81">
        <f t="shared" si="35"/>
        <v>4</v>
      </c>
      <c r="AC159" s="81">
        <f t="shared" si="43"/>
        <v>15</v>
      </c>
      <c r="AD159" s="81" t="str">
        <f t="shared" si="36"/>
        <v>4-15</v>
      </c>
      <c r="AE159" s="97">
        <f t="shared" si="44"/>
        <v>3.4722222222222654E-3</v>
      </c>
      <c r="AF159" s="95">
        <f t="shared" si="45"/>
        <v>0</v>
      </c>
      <c r="AG159" s="96">
        <f t="shared" si="37"/>
        <v>1</v>
      </c>
      <c r="AH159" s="81">
        <f t="shared" si="46"/>
        <v>15</v>
      </c>
    </row>
    <row r="160" spans="2:34" ht="30" x14ac:dyDescent="0.25">
      <c r="B160" s="50" t="s">
        <v>180</v>
      </c>
      <c r="C160" s="85"/>
      <c r="D160" s="85">
        <f t="shared" si="38"/>
        <v>0</v>
      </c>
      <c r="E160" s="72" t="s">
        <v>517</v>
      </c>
      <c r="F160" s="72"/>
      <c r="G160" s="70">
        <v>0.3888888888888889</v>
      </c>
      <c r="H160" s="70">
        <v>0.39583333333333331</v>
      </c>
      <c r="I160" s="71">
        <v>44300</v>
      </c>
      <c r="J160" s="71">
        <v>44300</v>
      </c>
      <c r="K160" s="104">
        <v>44300</v>
      </c>
      <c r="L160" s="104">
        <v>44300</v>
      </c>
      <c r="M160" s="104">
        <v>0.3888888888888889</v>
      </c>
      <c r="N160" s="104">
        <v>0.39583333333333331</v>
      </c>
      <c r="O160" s="98" t="s">
        <v>76</v>
      </c>
      <c r="P160" s="50"/>
      <c r="Q160" s="73" t="s">
        <v>47</v>
      </c>
      <c r="R160" s="50" t="s">
        <v>454</v>
      </c>
      <c r="S160" s="50" t="s">
        <v>344</v>
      </c>
      <c r="T160" s="50" t="s">
        <v>189</v>
      </c>
      <c r="U160" s="66">
        <f t="shared" si="33"/>
        <v>0</v>
      </c>
      <c r="V160" s="60">
        <f t="shared" si="34"/>
        <v>1</v>
      </c>
      <c r="W160" s="97">
        <f t="shared" si="39"/>
        <v>6.9444444444444198E-3</v>
      </c>
      <c r="X160" s="97">
        <f t="shared" si="40"/>
        <v>6.9444444444444198E-3</v>
      </c>
      <c r="Y160" s="112">
        <f t="shared" si="41"/>
        <v>1</v>
      </c>
      <c r="Z160" s="97">
        <f t="shared" si="47"/>
        <v>0</v>
      </c>
      <c r="AA160" s="97">
        <f t="shared" si="42"/>
        <v>6.9444444444444198E-3</v>
      </c>
      <c r="AB160" s="81">
        <f t="shared" si="35"/>
        <v>4</v>
      </c>
      <c r="AC160" s="81">
        <f t="shared" si="43"/>
        <v>15</v>
      </c>
      <c r="AD160" s="81" t="str">
        <f t="shared" si="36"/>
        <v>4-15</v>
      </c>
      <c r="AE160" s="97">
        <f t="shared" si="44"/>
        <v>6.9444444444444198E-3</v>
      </c>
      <c r="AF160" s="95">
        <f t="shared" si="45"/>
        <v>0</v>
      </c>
      <c r="AG160" s="96">
        <f t="shared" si="37"/>
        <v>1</v>
      </c>
      <c r="AH160" s="81">
        <f t="shared" si="46"/>
        <v>15</v>
      </c>
    </row>
    <row r="161" spans="2:34" ht="30" x14ac:dyDescent="0.25">
      <c r="B161" s="50" t="s">
        <v>238</v>
      </c>
      <c r="C161" s="85"/>
      <c r="D161" s="85">
        <f t="shared" si="38"/>
        <v>0</v>
      </c>
      <c r="E161" s="72" t="s">
        <v>519</v>
      </c>
      <c r="F161" s="72"/>
      <c r="G161" s="70">
        <v>0.39583333333333331</v>
      </c>
      <c r="H161" s="70">
        <v>0.40277777777777773</v>
      </c>
      <c r="I161" s="71">
        <v>44300</v>
      </c>
      <c r="J161" s="71">
        <v>44300</v>
      </c>
      <c r="K161" s="104">
        <v>44300</v>
      </c>
      <c r="L161" s="104">
        <v>44300</v>
      </c>
      <c r="M161" s="104">
        <v>0.39583333333333331</v>
      </c>
      <c r="N161" s="104">
        <v>0.40277777777777773</v>
      </c>
      <c r="O161" s="98" t="s">
        <v>450</v>
      </c>
      <c r="P161" s="50" t="s">
        <v>520</v>
      </c>
      <c r="Q161" s="73" t="s">
        <v>47</v>
      </c>
      <c r="R161" s="50" t="s">
        <v>521</v>
      </c>
      <c r="S161" s="50" t="s">
        <v>344</v>
      </c>
      <c r="T161" s="50" t="s">
        <v>189</v>
      </c>
      <c r="U161" s="66">
        <f t="shared" si="33"/>
        <v>0</v>
      </c>
      <c r="V161" s="60">
        <f t="shared" si="34"/>
        <v>1</v>
      </c>
      <c r="W161" s="97">
        <f t="shared" si="39"/>
        <v>6.9444444444444198E-3</v>
      </c>
      <c r="X161" s="97">
        <f t="shared" si="40"/>
        <v>6.9444444444444198E-3</v>
      </c>
      <c r="Y161" s="112">
        <f t="shared" si="41"/>
        <v>1</v>
      </c>
      <c r="Z161" s="97">
        <f t="shared" si="47"/>
        <v>0</v>
      </c>
      <c r="AA161" s="97">
        <f t="shared" si="42"/>
        <v>6.9444444444444198E-3</v>
      </c>
      <c r="AB161" s="81">
        <f t="shared" si="35"/>
        <v>4</v>
      </c>
      <c r="AC161" s="81">
        <f t="shared" si="43"/>
        <v>15</v>
      </c>
      <c r="AD161" s="81" t="str">
        <f t="shared" si="36"/>
        <v>4-15</v>
      </c>
      <c r="AE161" s="97">
        <f t="shared" si="44"/>
        <v>6.9444444444444198E-3</v>
      </c>
      <c r="AF161" s="95">
        <f t="shared" si="45"/>
        <v>0</v>
      </c>
      <c r="AG161" s="96">
        <f t="shared" si="37"/>
        <v>1</v>
      </c>
      <c r="AH161" s="81">
        <f t="shared" si="46"/>
        <v>15</v>
      </c>
    </row>
    <row r="162" spans="2:34" ht="30" x14ac:dyDescent="0.25">
      <c r="B162" s="50" t="s">
        <v>221</v>
      </c>
      <c r="C162" s="85"/>
      <c r="D162" s="85">
        <f t="shared" si="38"/>
        <v>0</v>
      </c>
      <c r="E162" s="72" t="s">
        <v>517</v>
      </c>
      <c r="F162" s="72"/>
      <c r="G162" s="70">
        <v>0.40277777777777773</v>
      </c>
      <c r="H162" s="70">
        <v>0.40972222222222227</v>
      </c>
      <c r="I162" s="71">
        <v>44300</v>
      </c>
      <c r="J162" s="71">
        <v>44300</v>
      </c>
      <c r="K162" s="104">
        <v>44300</v>
      </c>
      <c r="L162" s="104">
        <v>44300</v>
      </c>
      <c r="M162" s="104">
        <v>0.40277777777777773</v>
      </c>
      <c r="N162" s="104">
        <v>0.40972222222222227</v>
      </c>
      <c r="O162" s="98" t="s">
        <v>76</v>
      </c>
      <c r="P162" s="50"/>
      <c r="Q162" s="73" t="s">
        <v>47</v>
      </c>
      <c r="R162" s="50" t="s">
        <v>454</v>
      </c>
      <c r="S162" s="50" t="s">
        <v>344</v>
      </c>
      <c r="T162" s="50" t="s">
        <v>189</v>
      </c>
      <c r="U162" s="66">
        <f t="shared" si="33"/>
        <v>0</v>
      </c>
      <c r="V162" s="60">
        <f t="shared" si="34"/>
        <v>1</v>
      </c>
      <c r="W162" s="97">
        <f t="shared" si="39"/>
        <v>6.9444444444445308E-3</v>
      </c>
      <c r="X162" s="97">
        <f t="shared" si="40"/>
        <v>6.9444444444445308E-3</v>
      </c>
      <c r="Y162" s="112">
        <f t="shared" si="41"/>
        <v>1</v>
      </c>
      <c r="Z162" s="97">
        <f t="shared" si="47"/>
        <v>0</v>
      </c>
      <c r="AA162" s="97">
        <f t="shared" si="42"/>
        <v>6.9444444444445308E-3</v>
      </c>
      <c r="AB162" s="81">
        <f t="shared" si="35"/>
        <v>4</v>
      </c>
      <c r="AC162" s="81">
        <f t="shared" si="43"/>
        <v>15</v>
      </c>
      <c r="AD162" s="81" t="str">
        <f t="shared" si="36"/>
        <v>4-15</v>
      </c>
      <c r="AE162" s="97">
        <f t="shared" si="44"/>
        <v>6.9444444444445308E-3</v>
      </c>
      <c r="AF162" s="95">
        <f t="shared" si="45"/>
        <v>0</v>
      </c>
      <c r="AG162" s="96">
        <f t="shared" si="37"/>
        <v>1</v>
      </c>
      <c r="AH162" s="81">
        <f t="shared" si="46"/>
        <v>15</v>
      </c>
    </row>
    <row r="163" spans="2:34" ht="30" x14ac:dyDescent="0.25">
      <c r="B163" s="50" t="s">
        <v>173</v>
      </c>
      <c r="C163" s="85"/>
      <c r="D163" s="85">
        <f t="shared" si="38"/>
        <v>0</v>
      </c>
      <c r="E163" s="72" t="s">
        <v>517</v>
      </c>
      <c r="F163" s="72"/>
      <c r="G163" s="70">
        <v>0.40972222222222227</v>
      </c>
      <c r="H163" s="70">
        <v>0.41666666666666669</v>
      </c>
      <c r="I163" s="71">
        <v>44300</v>
      </c>
      <c r="J163" s="71">
        <v>44300</v>
      </c>
      <c r="K163" s="104">
        <v>44300</v>
      </c>
      <c r="L163" s="104">
        <v>44300</v>
      </c>
      <c r="M163" s="104">
        <v>0.40972222222222227</v>
      </c>
      <c r="N163" s="104">
        <v>0.41666666666666669</v>
      </c>
      <c r="O163" s="98" t="s">
        <v>76</v>
      </c>
      <c r="P163" s="50"/>
      <c r="Q163" s="73" t="s">
        <v>47</v>
      </c>
      <c r="R163" s="50" t="s">
        <v>454</v>
      </c>
      <c r="S163" s="50" t="s">
        <v>344</v>
      </c>
      <c r="T163" s="50" t="s">
        <v>189</v>
      </c>
      <c r="U163" s="66">
        <f t="shared" si="33"/>
        <v>0</v>
      </c>
      <c r="V163" s="60">
        <f t="shared" si="34"/>
        <v>1</v>
      </c>
      <c r="W163" s="97">
        <f t="shared" si="39"/>
        <v>6.9444444444444198E-3</v>
      </c>
      <c r="X163" s="97">
        <f t="shared" si="40"/>
        <v>6.9444444444444198E-3</v>
      </c>
      <c r="Y163" s="112">
        <f t="shared" si="41"/>
        <v>1</v>
      </c>
      <c r="Z163" s="97">
        <f t="shared" si="47"/>
        <v>0</v>
      </c>
      <c r="AA163" s="97">
        <f t="shared" si="42"/>
        <v>6.9444444444444198E-3</v>
      </c>
      <c r="AB163" s="81">
        <f t="shared" si="35"/>
        <v>4</v>
      </c>
      <c r="AC163" s="81">
        <f t="shared" si="43"/>
        <v>15</v>
      </c>
      <c r="AD163" s="81" t="str">
        <f t="shared" si="36"/>
        <v>4-15</v>
      </c>
      <c r="AE163" s="97">
        <f t="shared" si="44"/>
        <v>6.9444444444444198E-3</v>
      </c>
      <c r="AF163" s="95">
        <f t="shared" si="45"/>
        <v>0</v>
      </c>
      <c r="AG163" s="96">
        <f t="shared" si="37"/>
        <v>1</v>
      </c>
      <c r="AH163" s="81">
        <f t="shared" si="46"/>
        <v>15</v>
      </c>
    </row>
    <row r="164" spans="2:34" ht="30" x14ac:dyDescent="0.25">
      <c r="B164" s="50" t="s">
        <v>321</v>
      </c>
      <c r="C164" s="85"/>
      <c r="D164" s="85">
        <f t="shared" si="38"/>
        <v>0</v>
      </c>
      <c r="E164" s="72" t="s">
        <v>517</v>
      </c>
      <c r="F164" s="72"/>
      <c r="G164" s="70">
        <v>0.41666666666666669</v>
      </c>
      <c r="H164" s="70">
        <v>0.4236111111111111</v>
      </c>
      <c r="I164" s="71">
        <v>44300</v>
      </c>
      <c r="J164" s="71">
        <v>44300</v>
      </c>
      <c r="K164" s="104">
        <v>44300</v>
      </c>
      <c r="L164" s="104">
        <v>44300</v>
      </c>
      <c r="M164" s="104">
        <v>0.41666666666666669</v>
      </c>
      <c r="N164" s="104">
        <v>0.4236111111111111</v>
      </c>
      <c r="O164" s="98" t="s">
        <v>76</v>
      </c>
      <c r="P164" s="50"/>
      <c r="Q164" s="73" t="s">
        <v>47</v>
      </c>
      <c r="R164" s="50" t="s">
        <v>454</v>
      </c>
      <c r="S164" s="50" t="s">
        <v>344</v>
      </c>
      <c r="T164" s="50" t="s">
        <v>189</v>
      </c>
      <c r="U164" s="66">
        <f t="shared" ref="U164:U175" si="48">+J164-I164</f>
        <v>0</v>
      </c>
      <c r="V164" s="60">
        <f t="shared" ref="V164:V175" si="49">IF(AND(G164&lt;&gt;"",H164&lt;&gt;""),1,0)</f>
        <v>1</v>
      </c>
      <c r="W164" s="97">
        <f t="shared" si="39"/>
        <v>6.9444444444444198E-3</v>
      </c>
      <c r="X164" s="97">
        <f t="shared" si="40"/>
        <v>6.9444444444444198E-3</v>
      </c>
      <c r="Y164" s="112">
        <f t="shared" si="41"/>
        <v>1</v>
      </c>
      <c r="Z164" s="97">
        <f t="shared" si="47"/>
        <v>0</v>
      </c>
      <c r="AA164" s="97">
        <f t="shared" si="42"/>
        <v>6.9444444444444198E-3</v>
      </c>
      <c r="AB164" s="81">
        <f t="shared" ref="AB164" si="50">MONTH(J164)</f>
        <v>4</v>
      </c>
      <c r="AC164" s="81">
        <f t="shared" si="43"/>
        <v>15</v>
      </c>
      <c r="AD164" s="81" t="str">
        <f t="shared" ref="AD164:AD175" si="51">AB164&amp;"-"&amp;AC164</f>
        <v>4-15</v>
      </c>
      <c r="AE164" s="97">
        <f t="shared" si="44"/>
        <v>6.9444444444444198E-3</v>
      </c>
      <c r="AF164" s="95">
        <f t="shared" si="45"/>
        <v>0</v>
      </c>
      <c r="AG164" s="96">
        <f t="shared" si="37"/>
        <v>1</v>
      </c>
      <c r="AH164" s="81">
        <f t="shared" si="46"/>
        <v>15</v>
      </c>
    </row>
    <row r="165" spans="2:34" x14ac:dyDescent="0.25">
      <c r="B165" s="50" t="s">
        <v>223</v>
      </c>
      <c r="C165" s="85"/>
      <c r="D165" s="85">
        <f t="shared" si="38"/>
        <v>0</v>
      </c>
      <c r="E165" s="72" t="s">
        <v>522</v>
      </c>
      <c r="F165" s="72"/>
      <c r="G165" s="70">
        <v>0.29166666666666669</v>
      </c>
      <c r="H165" s="70"/>
      <c r="I165" s="71">
        <v>44300</v>
      </c>
      <c r="J165" s="71"/>
      <c r="K165" s="104"/>
      <c r="L165" s="104"/>
      <c r="M165" s="104"/>
      <c r="N165" s="104"/>
      <c r="O165" s="98"/>
      <c r="P165" s="50"/>
      <c r="Q165" s="50" t="s">
        <v>81</v>
      </c>
      <c r="R165" s="50" t="s">
        <v>523</v>
      </c>
      <c r="S165" s="50" t="s">
        <v>344</v>
      </c>
      <c r="T165" s="50" t="s">
        <v>191</v>
      </c>
      <c r="U165" s="66">
        <f t="shared" si="48"/>
        <v>-44300</v>
      </c>
      <c r="V165" s="60">
        <f t="shared" si="49"/>
        <v>0</v>
      </c>
      <c r="W165" s="97">
        <f t="shared" si="39"/>
        <v>0</v>
      </c>
      <c r="X165" s="97">
        <f t="shared" si="40"/>
        <v>0</v>
      </c>
      <c r="Y165" s="112">
        <f t="shared" si="41"/>
        <v>1</v>
      </c>
      <c r="Z165" s="97">
        <f t="shared" si="47"/>
        <v>0</v>
      </c>
      <c r="AA165" s="97">
        <f t="shared" si="42"/>
        <v>0</v>
      </c>
      <c r="AB165" s="81">
        <f t="shared" ref="AB165:AB175" si="52">MONTH(J165)</f>
        <v>1</v>
      </c>
      <c r="AC165" s="81">
        <f t="shared" si="43"/>
        <v>52</v>
      </c>
      <c r="AD165" s="81"/>
      <c r="AE165" s="97">
        <f t="shared" si="44"/>
        <v>0</v>
      </c>
      <c r="AF165" s="95">
        <f t="shared" si="45"/>
        <v>0</v>
      </c>
      <c r="AG165" s="96">
        <f t="shared" si="37"/>
        <v>1</v>
      </c>
      <c r="AH165" s="81">
        <f t="shared" si="46"/>
        <v>52</v>
      </c>
    </row>
    <row r="166" spans="2:34" ht="30" x14ac:dyDescent="0.25">
      <c r="B166" s="50" t="s">
        <v>162</v>
      </c>
      <c r="C166" s="85"/>
      <c r="D166" s="85">
        <f t="shared" si="38"/>
        <v>0</v>
      </c>
      <c r="E166" s="72" t="s">
        <v>524</v>
      </c>
      <c r="F166" s="72"/>
      <c r="G166" s="70">
        <v>0.29166666666666669</v>
      </c>
      <c r="H166" s="70">
        <v>0.66666666666666663</v>
      </c>
      <c r="I166" s="71">
        <v>44300</v>
      </c>
      <c r="J166" s="71">
        <v>44301</v>
      </c>
      <c r="K166" s="104"/>
      <c r="L166" s="104"/>
      <c r="M166" s="104"/>
      <c r="N166" s="104"/>
      <c r="O166" s="98" t="s">
        <v>130</v>
      </c>
      <c r="P166" s="50" t="s">
        <v>70</v>
      </c>
      <c r="Q166" s="73" t="s">
        <v>47</v>
      </c>
      <c r="R166" s="50" t="s">
        <v>454</v>
      </c>
      <c r="S166" s="50" t="s">
        <v>343</v>
      </c>
      <c r="T166" s="50" t="s">
        <v>189</v>
      </c>
      <c r="U166" s="66">
        <f t="shared" si="48"/>
        <v>1</v>
      </c>
      <c r="V166" s="60">
        <f t="shared" si="49"/>
        <v>1</v>
      </c>
      <c r="W166" s="97">
        <f t="shared" si="39"/>
        <v>0.81249999999999989</v>
      </c>
      <c r="X166" s="97">
        <f t="shared" si="40"/>
        <v>1.0416666666666665</v>
      </c>
      <c r="Y166" s="112">
        <f t="shared" si="41"/>
        <v>1</v>
      </c>
      <c r="Z166" s="97">
        <f t="shared" si="47"/>
        <v>0</v>
      </c>
      <c r="AA166" s="97">
        <f t="shared" si="42"/>
        <v>1.0416666666666665</v>
      </c>
      <c r="AB166" s="81">
        <f t="shared" si="52"/>
        <v>4</v>
      </c>
      <c r="AC166" s="81">
        <f t="shared" si="43"/>
        <v>15</v>
      </c>
      <c r="AD166" s="81" t="str">
        <f t="shared" si="51"/>
        <v>4-15</v>
      </c>
      <c r="AE166" s="97">
        <f t="shared" si="44"/>
        <v>0</v>
      </c>
      <c r="AF166" s="95">
        <f t="shared" si="45"/>
        <v>0</v>
      </c>
      <c r="AG166" s="96">
        <f t="shared" si="37"/>
        <v>1</v>
      </c>
      <c r="AH166" s="81">
        <f t="shared" si="46"/>
        <v>52</v>
      </c>
    </row>
    <row r="167" spans="2:34" ht="30" x14ac:dyDescent="0.25">
      <c r="B167" s="50" t="s">
        <v>218</v>
      </c>
      <c r="C167" s="85"/>
      <c r="D167" s="85">
        <f t="shared" si="38"/>
        <v>0</v>
      </c>
      <c r="E167" s="72" t="s">
        <v>525</v>
      </c>
      <c r="F167" s="72"/>
      <c r="G167" s="70">
        <v>0.63750000000000007</v>
      </c>
      <c r="H167" s="70">
        <v>0.66666666666666663</v>
      </c>
      <c r="I167" s="71">
        <v>44300</v>
      </c>
      <c r="J167" s="71">
        <v>44300</v>
      </c>
      <c r="K167" s="104"/>
      <c r="L167" s="104"/>
      <c r="M167" s="104"/>
      <c r="N167" s="104"/>
      <c r="O167" s="98" t="s">
        <v>526</v>
      </c>
      <c r="P167" s="50" t="s">
        <v>284</v>
      </c>
      <c r="Q167" s="50" t="s">
        <v>81</v>
      </c>
      <c r="R167" s="50" t="s">
        <v>482</v>
      </c>
      <c r="S167" s="50" t="s">
        <v>343</v>
      </c>
      <c r="T167" s="50" t="s">
        <v>193</v>
      </c>
      <c r="U167" s="66">
        <f t="shared" si="48"/>
        <v>0</v>
      </c>
      <c r="V167" s="60">
        <f t="shared" si="49"/>
        <v>1</v>
      </c>
      <c r="W167" s="97">
        <f t="shared" si="39"/>
        <v>2.9166666666666563E-2</v>
      </c>
      <c r="X167" s="97">
        <f t="shared" si="40"/>
        <v>2.9166666666666563E-2</v>
      </c>
      <c r="Y167" s="112">
        <f t="shared" si="41"/>
        <v>0</v>
      </c>
      <c r="Z167" s="97">
        <f t="shared" si="47"/>
        <v>0.20833333333333337</v>
      </c>
      <c r="AA167" s="97">
        <f t="shared" si="42"/>
        <v>0.23749999999999993</v>
      </c>
      <c r="AB167" s="81">
        <f t="shared" si="52"/>
        <v>4</v>
      </c>
      <c r="AC167" s="81">
        <f t="shared" si="43"/>
        <v>15</v>
      </c>
      <c r="AD167" s="81" t="str">
        <f t="shared" si="51"/>
        <v>4-15</v>
      </c>
      <c r="AE167" s="97">
        <f t="shared" si="44"/>
        <v>0</v>
      </c>
      <c r="AF167" s="95">
        <f t="shared" si="45"/>
        <v>0</v>
      </c>
      <c r="AG167" s="96">
        <f t="shared" si="37"/>
        <v>1</v>
      </c>
      <c r="AH167" s="81">
        <f t="shared" si="46"/>
        <v>52</v>
      </c>
    </row>
    <row r="168" spans="2:34" x14ac:dyDescent="0.25">
      <c r="B168" s="50" t="s">
        <v>212</v>
      </c>
      <c r="C168" s="85"/>
      <c r="D168" s="85">
        <f t="shared" si="38"/>
        <v>0</v>
      </c>
      <c r="E168" s="72" t="s">
        <v>527</v>
      </c>
      <c r="F168" s="72"/>
      <c r="G168" s="70">
        <v>0.125</v>
      </c>
      <c r="H168" s="70">
        <v>0.13541666666666666</v>
      </c>
      <c r="I168" s="71">
        <v>44300</v>
      </c>
      <c r="J168" s="71">
        <v>44300</v>
      </c>
      <c r="K168" s="104"/>
      <c r="L168" s="104"/>
      <c r="M168" s="104"/>
      <c r="N168" s="104"/>
      <c r="O168" s="98" t="s">
        <v>88</v>
      </c>
      <c r="P168" s="50" t="s">
        <v>280</v>
      </c>
      <c r="Q168" s="50" t="s">
        <v>81</v>
      </c>
      <c r="R168" s="50" t="s">
        <v>358</v>
      </c>
      <c r="S168" s="50" t="s">
        <v>344</v>
      </c>
      <c r="T168" s="50" t="s">
        <v>190</v>
      </c>
      <c r="U168" s="66">
        <f t="shared" si="48"/>
        <v>0</v>
      </c>
      <c r="V168" s="60">
        <f t="shared" si="49"/>
        <v>1</v>
      </c>
      <c r="W168" s="97">
        <f t="shared" si="39"/>
        <v>1.0416666666666657E-2</v>
      </c>
      <c r="X168" s="97">
        <f t="shared" si="40"/>
        <v>1.0416666666666657E-2</v>
      </c>
      <c r="Y168" s="112">
        <f t="shared" si="41"/>
        <v>1</v>
      </c>
      <c r="Z168" s="97">
        <f t="shared" si="47"/>
        <v>0</v>
      </c>
      <c r="AA168" s="97">
        <f t="shared" si="42"/>
        <v>1.0416666666666657E-2</v>
      </c>
      <c r="AB168" s="81">
        <f t="shared" si="52"/>
        <v>4</v>
      </c>
      <c r="AC168" s="81">
        <f t="shared" si="43"/>
        <v>15</v>
      </c>
      <c r="AD168" s="81" t="str">
        <f t="shared" si="51"/>
        <v>4-15</v>
      </c>
      <c r="AE168" s="97">
        <f t="shared" si="44"/>
        <v>0</v>
      </c>
      <c r="AF168" s="95">
        <f t="shared" si="45"/>
        <v>0</v>
      </c>
      <c r="AG168" s="96">
        <f t="shared" si="37"/>
        <v>1</v>
      </c>
      <c r="AH168" s="81">
        <f t="shared" si="46"/>
        <v>52</v>
      </c>
    </row>
    <row r="169" spans="2:34" x14ac:dyDescent="0.25">
      <c r="B169" s="50" t="s">
        <v>152</v>
      </c>
      <c r="C169" s="85"/>
      <c r="D169" s="85">
        <f t="shared" si="38"/>
        <v>0</v>
      </c>
      <c r="E169" s="72" t="s">
        <v>528</v>
      </c>
      <c r="F169" s="72"/>
      <c r="G169" s="70">
        <v>0.32083333333333336</v>
      </c>
      <c r="H169" s="70">
        <v>0.41666666666666669</v>
      </c>
      <c r="I169" s="71">
        <v>44300</v>
      </c>
      <c r="J169" s="71">
        <v>44300</v>
      </c>
      <c r="K169" s="104"/>
      <c r="L169" s="104"/>
      <c r="M169" s="104"/>
      <c r="N169" s="104"/>
      <c r="O169" s="98" t="s">
        <v>118</v>
      </c>
      <c r="P169" s="50" t="s">
        <v>153</v>
      </c>
      <c r="Q169" s="50" t="s">
        <v>81</v>
      </c>
      <c r="R169" s="50" t="s">
        <v>351</v>
      </c>
      <c r="S169" s="50" t="s">
        <v>343</v>
      </c>
      <c r="T169" s="50" t="s">
        <v>189</v>
      </c>
      <c r="U169" s="66">
        <f t="shared" si="48"/>
        <v>0</v>
      </c>
      <c r="V169" s="60">
        <f t="shared" si="49"/>
        <v>1</v>
      </c>
      <c r="W169" s="97">
        <f t="shared" si="39"/>
        <v>9.5833333333333326E-2</v>
      </c>
      <c r="X169" s="97">
        <f t="shared" si="40"/>
        <v>9.5833333333333326E-2</v>
      </c>
      <c r="Y169" s="112">
        <f t="shared" si="41"/>
        <v>1</v>
      </c>
      <c r="Z169" s="97">
        <f t="shared" si="47"/>
        <v>0</v>
      </c>
      <c r="AA169" s="97">
        <f t="shared" si="42"/>
        <v>9.5833333333333326E-2</v>
      </c>
      <c r="AB169" s="81">
        <f t="shared" si="52"/>
        <v>4</v>
      </c>
      <c r="AC169" s="81">
        <f t="shared" si="43"/>
        <v>15</v>
      </c>
      <c r="AD169" s="81" t="str">
        <f t="shared" si="51"/>
        <v>4-15</v>
      </c>
      <c r="AE169" s="97">
        <f t="shared" si="44"/>
        <v>0</v>
      </c>
      <c r="AF169" s="95">
        <f t="shared" si="45"/>
        <v>0</v>
      </c>
      <c r="AG169" s="96">
        <f t="shared" si="37"/>
        <v>1</v>
      </c>
      <c r="AH169" s="81">
        <f t="shared" si="46"/>
        <v>52</v>
      </c>
    </row>
    <row r="170" spans="2:34" x14ac:dyDescent="0.25">
      <c r="B170" s="50" t="s">
        <v>127</v>
      </c>
      <c r="C170" s="85"/>
      <c r="D170" s="85">
        <f t="shared" si="38"/>
        <v>0</v>
      </c>
      <c r="E170" s="72" t="s">
        <v>529</v>
      </c>
      <c r="F170" s="72"/>
      <c r="G170" s="70">
        <v>0.33333333333333331</v>
      </c>
      <c r="H170" s="70">
        <v>0.58333333333333337</v>
      </c>
      <c r="I170" s="71">
        <v>44300</v>
      </c>
      <c r="J170" s="71">
        <v>44300</v>
      </c>
      <c r="K170" s="104"/>
      <c r="L170" s="104"/>
      <c r="M170" s="104"/>
      <c r="N170" s="104"/>
      <c r="O170" s="98" t="s">
        <v>530</v>
      </c>
      <c r="P170" s="50" t="s">
        <v>128</v>
      </c>
      <c r="Q170" s="50" t="s">
        <v>81</v>
      </c>
      <c r="R170" s="50" t="s">
        <v>531</v>
      </c>
      <c r="S170" s="50" t="s">
        <v>343</v>
      </c>
      <c r="T170" s="50" t="s">
        <v>189</v>
      </c>
      <c r="U170" s="66">
        <f t="shared" si="48"/>
        <v>0</v>
      </c>
      <c r="V170" s="60">
        <f t="shared" si="49"/>
        <v>1</v>
      </c>
      <c r="W170" s="97">
        <f t="shared" si="39"/>
        <v>0.16700000000000004</v>
      </c>
      <c r="X170" s="97">
        <f t="shared" si="40"/>
        <v>0.20833000000000007</v>
      </c>
      <c r="Y170" s="112">
        <f t="shared" si="41"/>
        <v>1</v>
      </c>
      <c r="Z170" s="97">
        <f t="shared" si="47"/>
        <v>0</v>
      </c>
      <c r="AA170" s="97">
        <f t="shared" si="42"/>
        <v>0.20833000000000007</v>
      </c>
      <c r="AB170" s="81">
        <f t="shared" si="52"/>
        <v>4</v>
      </c>
      <c r="AC170" s="81">
        <f t="shared" si="43"/>
        <v>15</v>
      </c>
      <c r="AD170" s="81"/>
      <c r="AE170" s="97">
        <f t="shared" si="44"/>
        <v>0</v>
      </c>
      <c r="AF170" s="95">
        <f t="shared" si="45"/>
        <v>0</v>
      </c>
      <c r="AG170" s="96">
        <f t="shared" si="37"/>
        <v>1</v>
      </c>
      <c r="AH170" s="81">
        <f t="shared" si="46"/>
        <v>52</v>
      </c>
    </row>
    <row r="171" spans="2:34" ht="30" x14ac:dyDescent="0.25">
      <c r="B171" s="50" t="s">
        <v>139</v>
      </c>
      <c r="C171" s="85"/>
      <c r="D171" s="85">
        <f t="shared" si="38"/>
        <v>0</v>
      </c>
      <c r="E171" s="72" t="s">
        <v>532</v>
      </c>
      <c r="F171" s="72"/>
      <c r="G171" s="70">
        <v>0.41666666666666669</v>
      </c>
      <c r="H171" s="70">
        <v>0.47916666666666669</v>
      </c>
      <c r="I171" s="71">
        <v>44300</v>
      </c>
      <c r="J171" s="71">
        <v>44302</v>
      </c>
      <c r="K171" s="104"/>
      <c r="L171" s="104"/>
      <c r="M171" s="104"/>
      <c r="N171" s="104"/>
      <c r="O171" s="98" t="s">
        <v>533</v>
      </c>
      <c r="P171" s="50" t="s">
        <v>141</v>
      </c>
      <c r="Q171" s="50" t="s">
        <v>81</v>
      </c>
      <c r="R171" s="50" t="s">
        <v>454</v>
      </c>
      <c r="S171" s="50" t="s">
        <v>344</v>
      </c>
      <c r="T171" s="50" t="s">
        <v>189</v>
      </c>
      <c r="U171" s="66">
        <f t="shared" si="48"/>
        <v>2</v>
      </c>
      <c r="V171" s="60">
        <f t="shared" si="49"/>
        <v>1</v>
      </c>
      <c r="W171" s="97">
        <f t="shared" si="39"/>
        <v>0.77110000000000001</v>
      </c>
      <c r="X171" s="97">
        <f t="shared" si="40"/>
        <v>1.2704966666666666</v>
      </c>
      <c r="Y171" s="112">
        <f t="shared" si="41"/>
        <v>1</v>
      </c>
      <c r="Z171" s="97">
        <f t="shared" si="47"/>
        <v>0</v>
      </c>
      <c r="AA171" s="97">
        <f t="shared" si="42"/>
        <v>1.2704966666666666</v>
      </c>
      <c r="AB171" s="81">
        <f t="shared" si="52"/>
        <v>4</v>
      </c>
      <c r="AC171" s="81">
        <f t="shared" si="43"/>
        <v>15</v>
      </c>
      <c r="AD171" s="81" t="str">
        <f t="shared" si="51"/>
        <v>4-15</v>
      </c>
      <c r="AE171" s="97">
        <f t="shared" si="44"/>
        <v>0</v>
      </c>
      <c r="AF171" s="95">
        <f t="shared" si="45"/>
        <v>0</v>
      </c>
      <c r="AG171" s="96">
        <f t="shared" si="37"/>
        <v>1</v>
      </c>
      <c r="AH171" s="81">
        <f t="shared" si="46"/>
        <v>52</v>
      </c>
    </row>
    <row r="172" spans="2:34" x14ac:dyDescent="0.25">
      <c r="B172" s="50" t="s">
        <v>228</v>
      </c>
      <c r="C172" s="85"/>
      <c r="D172" s="85">
        <f t="shared" si="38"/>
        <v>0</v>
      </c>
      <c r="E172" s="72" t="s">
        <v>534</v>
      </c>
      <c r="F172" s="72"/>
      <c r="G172" s="70">
        <v>0.33333333333333331</v>
      </c>
      <c r="H172" s="70">
        <v>0.66666666666666663</v>
      </c>
      <c r="I172" s="71">
        <v>44300</v>
      </c>
      <c r="J172" s="71">
        <v>44300</v>
      </c>
      <c r="K172" s="104"/>
      <c r="L172" s="104"/>
      <c r="M172" s="104"/>
      <c r="N172" s="104"/>
      <c r="O172" s="98" t="s">
        <v>535</v>
      </c>
      <c r="P172" s="50" t="s">
        <v>288</v>
      </c>
      <c r="Q172" s="50" t="s">
        <v>81</v>
      </c>
      <c r="R172" s="50" t="s">
        <v>536</v>
      </c>
      <c r="S172" s="50" t="s">
        <v>343</v>
      </c>
      <c r="T172" s="50" t="s">
        <v>190</v>
      </c>
      <c r="U172" s="66">
        <f t="shared" si="48"/>
        <v>0</v>
      </c>
      <c r="V172" s="60">
        <f t="shared" si="49"/>
        <v>1</v>
      </c>
      <c r="W172" s="97">
        <f t="shared" si="39"/>
        <v>0.2503333333333333</v>
      </c>
      <c r="X172" s="97">
        <f t="shared" si="40"/>
        <v>0.29166333333333333</v>
      </c>
      <c r="Y172" s="112">
        <f t="shared" si="41"/>
        <v>0</v>
      </c>
      <c r="Z172" s="97">
        <f t="shared" si="47"/>
        <v>0.20833333333333337</v>
      </c>
      <c r="AA172" s="97">
        <f t="shared" si="42"/>
        <v>0.4999966666666667</v>
      </c>
      <c r="AB172" s="81">
        <f t="shared" si="52"/>
        <v>4</v>
      </c>
      <c r="AC172" s="81">
        <f t="shared" si="43"/>
        <v>15</v>
      </c>
      <c r="AD172" s="81" t="str">
        <f t="shared" si="51"/>
        <v>4-15</v>
      </c>
      <c r="AE172" s="97">
        <f t="shared" si="44"/>
        <v>0</v>
      </c>
      <c r="AF172" s="95">
        <f t="shared" si="45"/>
        <v>0</v>
      </c>
      <c r="AG172" s="96">
        <f t="shared" si="37"/>
        <v>1</v>
      </c>
      <c r="AH172" s="81">
        <f t="shared" si="46"/>
        <v>52</v>
      </c>
    </row>
    <row r="173" spans="2:34" x14ac:dyDescent="0.25">
      <c r="B173" s="50" t="s">
        <v>99</v>
      </c>
      <c r="C173" s="85"/>
      <c r="D173" s="85">
        <f t="shared" si="38"/>
        <v>0</v>
      </c>
      <c r="E173" s="72" t="s">
        <v>537</v>
      </c>
      <c r="F173" s="72"/>
      <c r="G173" s="70">
        <v>0.41666666666666669</v>
      </c>
      <c r="H173" s="70">
        <v>0.4375</v>
      </c>
      <c r="I173" s="71">
        <v>44301</v>
      </c>
      <c r="J173" s="71">
        <v>44301</v>
      </c>
      <c r="K173" s="104"/>
      <c r="L173" s="104"/>
      <c r="M173" s="104"/>
      <c r="N173" s="104"/>
      <c r="O173" s="98" t="s">
        <v>66</v>
      </c>
      <c r="P173" s="50" t="s">
        <v>100</v>
      </c>
      <c r="Q173" s="50" t="s">
        <v>81</v>
      </c>
      <c r="R173" s="50" t="s">
        <v>356</v>
      </c>
      <c r="S173" s="50" t="s">
        <v>344</v>
      </c>
      <c r="T173" s="50" t="s">
        <v>193</v>
      </c>
      <c r="U173" s="66">
        <f t="shared" si="48"/>
        <v>0</v>
      </c>
      <c r="V173" s="60">
        <f t="shared" si="49"/>
        <v>1</v>
      </c>
      <c r="W173" s="97">
        <f t="shared" si="39"/>
        <v>2.0833333333333315E-2</v>
      </c>
      <c r="X173" s="97">
        <f t="shared" si="40"/>
        <v>2.0833333333333315E-2</v>
      </c>
      <c r="Y173" s="112">
        <f t="shared" si="41"/>
        <v>1</v>
      </c>
      <c r="Z173" s="97">
        <f t="shared" si="47"/>
        <v>0</v>
      </c>
      <c r="AA173" s="97">
        <f t="shared" si="42"/>
        <v>2.0833333333333315E-2</v>
      </c>
      <c r="AB173" s="81">
        <f t="shared" si="52"/>
        <v>4</v>
      </c>
      <c r="AC173" s="81">
        <f t="shared" si="43"/>
        <v>15</v>
      </c>
      <c r="AD173" s="81" t="str">
        <f t="shared" si="51"/>
        <v>4-15</v>
      </c>
      <c r="AE173" s="97">
        <f t="shared" si="44"/>
        <v>0</v>
      </c>
      <c r="AF173" s="95">
        <f t="shared" si="45"/>
        <v>0</v>
      </c>
      <c r="AG173" s="96">
        <f t="shared" si="37"/>
        <v>1</v>
      </c>
      <c r="AH173" s="81">
        <f t="shared" si="46"/>
        <v>52</v>
      </c>
    </row>
    <row r="174" spans="2:34" x14ac:dyDescent="0.25">
      <c r="B174" s="50" t="s">
        <v>538</v>
      </c>
      <c r="C174" s="85"/>
      <c r="D174" s="85">
        <f t="shared" si="38"/>
        <v>0</v>
      </c>
      <c r="E174" s="72" t="s">
        <v>539</v>
      </c>
      <c r="F174" s="72"/>
      <c r="G174" s="70">
        <v>0.29166666666666669</v>
      </c>
      <c r="H174" s="70">
        <v>0.44791666666666669</v>
      </c>
      <c r="I174" s="71">
        <v>44301</v>
      </c>
      <c r="J174" s="71">
        <v>44301</v>
      </c>
      <c r="K174" s="104"/>
      <c r="L174" s="104"/>
      <c r="M174" s="104"/>
      <c r="N174" s="104"/>
      <c r="O174" s="98" t="s">
        <v>76</v>
      </c>
      <c r="P174" s="50" t="s">
        <v>100</v>
      </c>
      <c r="Q174" s="50" t="s">
        <v>81</v>
      </c>
      <c r="R174" s="50" t="s">
        <v>454</v>
      </c>
      <c r="S174" s="50" t="s">
        <v>344</v>
      </c>
      <c r="T174" s="50" t="s">
        <v>193</v>
      </c>
      <c r="U174" s="66">
        <f t="shared" si="48"/>
        <v>0</v>
      </c>
      <c r="V174" s="60">
        <f t="shared" si="49"/>
        <v>1</v>
      </c>
      <c r="W174" s="97">
        <f t="shared" si="39"/>
        <v>0.15625</v>
      </c>
      <c r="X174" s="97">
        <f t="shared" si="40"/>
        <v>0.15625</v>
      </c>
      <c r="Y174" s="112">
        <f t="shared" si="41"/>
        <v>1</v>
      </c>
      <c r="Z174" s="97">
        <f t="shared" si="47"/>
        <v>0</v>
      </c>
      <c r="AA174" s="97">
        <f t="shared" si="42"/>
        <v>0.15625</v>
      </c>
      <c r="AB174" s="81">
        <f t="shared" si="52"/>
        <v>4</v>
      </c>
      <c r="AC174" s="81">
        <f t="shared" si="43"/>
        <v>15</v>
      </c>
      <c r="AD174" s="81" t="str">
        <f t="shared" si="51"/>
        <v>4-15</v>
      </c>
      <c r="AE174" s="97">
        <f t="shared" si="44"/>
        <v>0</v>
      </c>
      <c r="AF174" s="95">
        <f t="shared" si="45"/>
        <v>0</v>
      </c>
      <c r="AG174" s="96">
        <f t="shared" si="37"/>
        <v>1</v>
      </c>
      <c r="AH174" s="81">
        <f t="shared" si="46"/>
        <v>52</v>
      </c>
    </row>
    <row r="175" spans="2:34" x14ac:dyDescent="0.25">
      <c r="B175" s="50" t="s">
        <v>211</v>
      </c>
      <c r="C175" s="85"/>
      <c r="D175" s="85">
        <f t="shared" si="38"/>
        <v>1</v>
      </c>
      <c r="E175" s="72" t="s">
        <v>540</v>
      </c>
      <c r="F175" s="72"/>
      <c r="G175" s="70">
        <v>0.41666666666666669</v>
      </c>
      <c r="H175" s="70"/>
      <c r="I175" s="71">
        <v>44301</v>
      </c>
      <c r="J175" s="71">
        <v>44302</v>
      </c>
      <c r="K175" s="104"/>
      <c r="L175" s="104"/>
      <c r="M175" s="104"/>
      <c r="N175" s="145"/>
      <c r="O175" s="98" t="s">
        <v>541</v>
      </c>
      <c r="P175" s="50" t="s">
        <v>181</v>
      </c>
      <c r="Q175" s="73" t="s">
        <v>47</v>
      </c>
      <c r="R175" s="50" t="s">
        <v>542</v>
      </c>
      <c r="S175" s="50" t="s">
        <v>344</v>
      </c>
      <c r="T175" s="50" t="s">
        <v>190</v>
      </c>
      <c r="U175" s="66">
        <f t="shared" si="48"/>
        <v>1</v>
      </c>
      <c r="V175" s="60">
        <f t="shared" si="49"/>
        <v>0</v>
      </c>
      <c r="W175" s="97">
        <f t="shared" si="39"/>
        <v>0</v>
      </c>
      <c r="X175" s="97">
        <f t="shared" si="40"/>
        <v>0</v>
      </c>
      <c r="Y175" s="112">
        <f t="shared" si="41"/>
        <v>1</v>
      </c>
      <c r="Z175" s="97">
        <f t="shared" si="47"/>
        <v>0</v>
      </c>
      <c r="AA175" s="97">
        <f t="shared" si="42"/>
        <v>0</v>
      </c>
      <c r="AB175" s="81">
        <f t="shared" si="52"/>
        <v>4</v>
      </c>
      <c r="AC175" s="81">
        <f t="shared" si="43"/>
        <v>15</v>
      </c>
      <c r="AD175" s="81" t="str">
        <f t="shared" si="51"/>
        <v>4-15</v>
      </c>
      <c r="AE175" s="97">
        <f t="shared" si="44"/>
        <v>0</v>
      </c>
      <c r="AF175" s="95">
        <f t="shared" si="45"/>
        <v>0</v>
      </c>
      <c r="AG175" s="96">
        <f t="shared" si="37"/>
        <v>1</v>
      </c>
      <c r="AH175" s="81">
        <f t="shared" si="46"/>
        <v>52</v>
      </c>
    </row>
    <row r="176" spans="2:34" x14ac:dyDescent="0.25">
      <c r="B176" s="137" t="s">
        <v>174</v>
      </c>
      <c r="C176" s="130">
        <v>62</v>
      </c>
      <c r="D176" s="85">
        <f t="shared" si="38"/>
        <v>0</v>
      </c>
      <c r="E176" s="127" t="s">
        <v>558</v>
      </c>
      <c r="F176" s="121"/>
      <c r="G176" s="138">
        <v>0.41666666666666669</v>
      </c>
      <c r="H176" s="138">
        <v>0.63888888888888895</v>
      </c>
      <c r="I176" s="100">
        <v>44302</v>
      </c>
      <c r="J176" s="100">
        <v>44306</v>
      </c>
      <c r="K176" s="100">
        <v>44302</v>
      </c>
      <c r="L176" s="100">
        <v>44302</v>
      </c>
      <c r="M176" s="139">
        <v>0.43124999999999997</v>
      </c>
      <c r="N176" s="139">
        <v>0.5</v>
      </c>
      <c r="O176" s="83" t="s">
        <v>682</v>
      </c>
      <c r="P176" s="83" t="s">
        <v>683</v>
      </c>
      <c r="Q176" s="83" t="s">
        <v>81</v>
      </c>
      <c r="R176" s="83" t="s">
        <v>452</v>
      </c>
      <c r="S176" s="83" t="s">
        <v>344</v>
      </c>
      <c r="T176" s="83" t="s">
        <v>189</v>
      </c>
      <c r="U176" s="140">
        <f>+J176-I176</f>
        <v>4</v>
      </c>
      <c r="V176" s="141">
        <f>IF(AND(G176&lt;&gt;"",H176&lt;&gt;""),1,0)</f>
        <v>1</v>
      </c>
      <c r="W176" s="97">
        <f t="shared" si="39"/>
        <v>1.6390222222222222</v>
      </c>
      <c r="X176" s="142">
        <f>IF(OR(V176=0,G176="",H176=""),0,IF(AND(V176=1,U176&lt;1,I176=J176,(H176-G176)&lt;=0.2075),H176-G176,IF(AND(V176=1,U176&lt;1,I176=J176,(H176-G176)&gt;0.2075),H176-G176-0.04167,IF(AND(V176=1,U176&gt;1),((U176-1)*0.583)+(H176-$AD$3)+($AE$3-G176-0.04167),IF(AND(V176=1,U176=1,I176&lt;&gt;J176,(H176-G176)&lt;=0.332),(H176-$AD$3)+($AE$3-G176)-0.166,(H176-$AD$3)+($AE$3-G176))))))</f>
        <v>2.5962188888888886</v>
      </c>
      <c r="Y176" s="143">
        <f>IF(H176&gt;VLOOKUP(T176,$AG$2:$AH$5,2,0),0,1)</f>
        <v>1</v>
      </c>
      <c r="Z176" s="142">
        <f>IF(Y176=1,0,($AE$3-H176))</f>
        <v>0</v>
      </c>
      <c r="AA176" s="142">
        <f>X176+Z176</f>
        <v>2.5962188888888886</v>
      </c>
      <c r="AB176" s="144">
        <f>MONTH(J176)</f>
        <v>4</v>
      </c>
      <c r="AC176" s="81">
        <f t="shared" si="43"/>
        <v>16</v>
      </c>
      <c r="AD176" s="144" t="str">
        <f>AB176&amp;"-"&amp;AC176</f>
        <v>4-16</v>
      </c>
      <c r="AE176" s="97">
        <f t="shared" si="44"/>
        <v>6.8750000000000033E-2</v>
      </c>
      <c r="AF176" s="95">
        <f t="shared" si="45"/>
        <v>0</v>
      </c>
      <c r="AG176" s="96">
        <f t="shared" si="37"/>
        <v>1</v>
      </c>
      <c r="AH176" s="81">
        <f t="shared" si="46"/>
        <v>15</v>
      </c>
    </row>
    <row r="177" spans="2:34" ht="30" x14ac:dyDescent="0.25">
      <c r="B177" s="133" t="s">
        <v>174</v>
      </c>
      <c r="C177" s="128">
        <v>62</v>
      </c>
      <c r="D177" s="85">
        <f t="shared" si="38"/>
        <v>0</v>
      </c>
      <c r="E177" s="119" t="s">
        <v>559</v>
      </c>
      <c r="F177" s="50"/>
      <c r="G177" s="134">
        <v>0.41666666666666669</v>
      </c>
      <c r="H177" s="134">
        <v>0.63888888888888895</v>
      </c>
      <c r="I177" s="71">
        <v>44302</v>
      </c>
      <c r="J177" s="71">
        <v>44306</v>
      </c>
      <c r="K177" s="71">
        <v>44302</v>
      </c>
      <c r="L177" s="71">
        <v>44302</v>
      </c>
      <c r="M177" s="135">
        <v>0.35416666666666669</v>
      </c>
      <c r="N177" s="135">
        <v>0.5</v>
      </c>
      <c r="O177" s="50" t="s">
        <v>684</v>
      </c>
      <c r="P177" s="50" t="s">
        <v>683</v>
      </c>
      <c r="Q177" s="50" t="s">
        <v>81</v>
      </c>
      <c r="R177" s="50" t="s">
        <v>685</v>
      </c>
      <c r="S177" s="50" t="s">
        <v>344</v>
      </c>
      <c r="T177" s="50" t="s">
        <v>189</v>
      </c>
      <c r="U177" s="66">
        <f t="shared" ref="U177:U240" si="53">+J177-I177</f>
        <v>4</v>
      </c>
      <c r="V177" s="60">
        <f t="shared" ref="V177:V240" si="54">IF(AND(G177&lt;&gt;"",H177&lt;&gt;""),1,0)</f>
        <v>1</v>
      </c>
      <c r="W177" s="97">
        <f t="shared" si="39"/>
        <v>1.6390222222222222</v>
      </c>
      <c r="X177" s="97">
        <f t="shared" ref="X177:X240" si="55">IF(OR(V177=0,G177="",H177=""),0,IF(AND(V177=1,U177&lt;1,I177=J177,(H177-G177)&lt;=0.2075),H177-G177,IF(AND(V177=1,U177&lt;1,I177=J177,(H177-G177)&gt;0.2075),H177-G177-0.04167,IF(AND(V177=1,U177&gt;1),((U177-1)*0.583)+(H177-$AD$3)+($AE$3-G177-0.04167),IF(AND(V177=1,U177=1,I177&lt;&gt;J177,(H177-G177)&lt;=0.332),(H177-$AD$3)+($AE$3-G177)-0.166,(H177-$AD$3)+($AE$3-G177))))))</f>
        <v>2.5962188888888886</v>
      </c>
      <c r="Y177" s="136">
        <f t="shared" ref="Y177:Y194" si="56">IF(H177&gt;VLOOKUP(T177,$AG$2:$AH$5,2,0),0,1)</f>
        <v>1</v>
      </c>
      <c r="Z177" s="97">
        <f t="shared" ref="Z177:Z240" si="57">IF(Y177=1,0,($AE$3-H177))</f>
        <v>0</v>
      </c>
      <c r="AA177" s="97">
        <f t="shared" ref="AA177:AA240" si="58">X177+Z177</f>
        <v>2.5962188888888886</v>
      </c>
      <c r="AB177" s="81">
        <f t="shared" ref="AB177:AB240" si="59">MONTH(J177)</f>
        <v>4</v>
      </c>
      <c r="AC177" s="81">
        <f t="shared" si="43"/>
        <v>16</v>
      </c>
      <c r="AD177" s="81" t="str">
        <f t="shared" ref="AD177:AD240" si="60">AB177&amp;"-"&amp;AC177</f>
        <v>4-16</v>
      </c>
      <c r="AE177" s="97">
        <f t="shared" si="44"/>
        <v>0.14583333333333331</v>
      </c>
      <c r="AF177" s="95">
        <f t="shared" si="45"/>
        <v>0</v>
      </c>
      <c r="AG177" s="96">
        <f t="shared" si="37"/>
        <v>1</v>
      </c>
      <c r="AH177" s="81">
        <f t="shared" si="46"/>
        <v>15</v>
      </c>
    </row>
    <row r="178" spans="2:34" x14ac:dyDescent="0.25">
      <c r="B178" s="133" t="s">
        <v>174</v>
      </c>
      <c r="C178" s="128">
        <v>62</v>
      </c>
      <c r="D178" s="85">
        <f t="shared" si="38"/>
        <v>0</v>
      </c>
      <c r="E178" s="119" t="s">
        <v>560</v>
      </c>
      <c r="F178" s="50"/>
      <c r="G178" s="134">
        <v>0.41666666666666669</v>
      </c>
      <c r="H178" s="134">
        <v>0.63888888888888895</v>
      </c>
      <c r="I178" s="71">
        <v>44302</v>
      </c>
      <c r="J178" s="71">
        <v>44306</v>
      </c>
      <c r="K178" s="71">
        <v>44305</v>
      </c>
      <c r="L178" s="71">
        <v>44305</v>
      </c>
      <c r="M178" s="70">
        <v>0.63888888888888895</v>
      </c>
      <c r="N178" s="135">
        <v>0.67013888888888884</v>
      </c>
      <c r="O178" s="50" t="s">
        <v>686</v>
      </c>
      <c r="P178" s="50" t="s">
        <v>683</v>
      </c>
      <c r="Q178" s="50" t="s">
        <v>81</v>
      </c>
      <c r="R178" s="50" t="s">
        <v>685</v>
      </c>
      <c r="S178" s="50" t="s">
        <v>344</v>
      </c>
      <c r="T178" s="50" t="s">
        <v>189</v>
      </c>
      <c r="U178" s="66">
        <f t="shared" si="53"/>
        <v>4</v>
      </c>
      <c r="V178" s="60">
        <f t="shared" si="54"/>
        <v>1</v>
      </c>
      <c r="W178" s="97">
        <f t="shared" si="39"/>
        <v>1.6390222222222222</v>
      </c>
      <c r="X178" s="97">
        <f t="shared" si="55"/>
        <v>2.5962188888888886</v>
      </c>
      <c r="Y178" s="136">
        <f t="shared" si="56"/>
        <v>1</v>
      </c>
      <c r="Z178" s="97">
        <f t="shared" si="57"/>
        <v>0</v>
      </c>
      <c r="AA178" s="97">
        <f t="shared" si="58"/>
        <v>2.5962188888888886</v>
      </c>
      <c r="AB178" s="81">
        <f t="shared" si="59"/>
        <v>4</v>
      </c>
      <c r="AC178" s="81">
        <f t="shared" si="43"/>
        <v>16</v>
      </c>
      <c r="AD178" s="81" t="str">
        <f t="shared" si="60"/>
        <v>4-16</v>
      </c>
      <c r="AE178" s="97">
        <f t="shared" si="44"/>
        <v>3.1249999999999889E-2</v>
      </c>
      <c r="AF178" s="95">
        <f t="shared" si="45"/>
        <v>0</v>
      </c>
      <c r="AG178" s="96">
        <f t="shared" si="37"/>
        <v>1</v>
      </c>
      <c r="AH178" s="81">
        <f t="shared" si="46"/>
        <v>16</v>
      </c>
    </row>
    <row r="179" spans="2:34" x14ac:dyDescent="0.25">
      <c r="B179" s="133" t="s">
        <v>174</v>
      </c>
      <c r="C179" s="128">
        <v>62</v>
      </c>
      <c r="D179" s="85">
        <f t="shared" si="38"/>
        <v>0</v>
      </c>
      <c r="E179" s="120" t="s">
        <v>561</v>
      </c>
      <c r="F179" s="50"/>
      <c r="G179" s="134">
        <v>0.41666666666666669</v>
      </c>
      <c r="H179" s="134">
        <v>0.63888888888888895</v>
      </c>
      <c r="I179" s="71">
        <v>44302</v>
      </c>
      <c r="J179" s="71">
        <v>44306</v>
      </c>
      <c r="K179" s="71">
        <v>44303</v>
      </c>
      <c r="L179" s="71">
        <v>44303</v>
      </c>
      <c r="M179" s="50"/>
      <c r="N179" s="135"/>
      <c r="O179" s="50" t="s">
        <v>686</v>
      </c>
      <c r="P179" s="50" t="s">
        <v>683</v>
      </c>
      <c r="Q179" s="50" t="s">
        <v>81</v>
      </c>
      <c r="R179" s="50" t="s">
        <v>358</v>
      </c>
      <c r="S179" s="50" t="s">
        <v>343</v>
      </c>
      <c r="T179" s="50" t="s">
        <v>189</v>
      </c>
      <c r="U179" s="66">
        <f t="shared" si="53"/>
        <v>4</v>
      </c>
      <c r="V179" s="60">
        <f t="shared" si="54"/>
        <v>1</v>
      </c>
      <c r="W179" s="97">
        <f t="shared" si="39"/>
        <v>1.6390222222222222</v>
      </c>
      <c r="X179" s="97">
        <f t="shared" si="55"/>
        <v>2.5962188888888886</v>
      </c>
      <c r="Y179" s="136">
        <f t="shared" si="56"/>
        <v>1</v>
      </c>
      <c r="Z179" s="97">
        <f t="shared" si="57"/>
        <v>0</v>
      </c>
      <c r="AA179" s="97">
        <f t="shared" si="58"/>
        <v>2.5962188888888886</v>
      </c>
      <c r="AB179" s="81">
        <f t="shared" si="59"/>
        <v>4</v>
      </c>
      <c r="AC179" s="81">
        <f t="shared" si="43"/>
        <v>16</v>
      </c>
      <c r="AD179" s="81" t="str">
        <f t="shared" si="60"/>
        <v>4-16</v>
      </c>
      <c r="AE179" s="97">
        <f t="shared" si="44"/>
        <v>0</v>
      </c>
      <c r="AF179" s="95">
        <f t="shared" si="45"/>
        <v>0</v>
      </c>
      <c r="AG179" s="96">
        <f t="shared" si="37"/>
        <v>1</v>
      </c>
      <c r="AH179" s="81">
        <f t="shared" si="46"/>
        <v>15</v>
      </c>
    </row>
    <row r="180" spans="2:34" x14ac:dyDescent="0.25">
      <c r="B180" s="133" t="s">
        <v>174</v>
      </c>
      <c r="C180" s="128">
        <v>62</v>
      </c>
      <c r="D180" s="85">
        <f t="shared" si="38"/>
        <v>0</v>
      </c>
      <c r="E180" s="120" t="s">
        <v>562</v>
      </c>
      <c r="F180" s="50"/>
      <c r="G180" s="134">
        <v>0.41666666666666669</v>
      </c>
      <c r="H180" s="134">
        <v>0.63888888888888895</v>
      </c>
      <c r="I180" s="71">
        <v>44302</v>
      </c>
      <c r="J180" s="71">
        <v>44306</v>
      </c>
      <c r="K180" s="71">
        <v>44302</v>
      </c>
      <c r="L180" s="71">
        <v>44302</v>
      </c>
      <c r="M180" s="135">
        <v>0.375</v>
      </c>
      <c r="N180" s="135">
        <v>0.71458333333333324</v>
      </c>
      <c r="O180" s="50" t="s">
        <v>682</v>
      </c>
      <c r="P180" s="50" t="s">
        <v>683</v>
      </c>
      <c r="Q180" s="50" t="s">
        <v>81</v>
      </c>
      <c r="R180" s="50"/>
      <c r="S180" s="50"/>
      <c r="T180" s="50" t="s">
        <v>189</v>
      </c>
      <c r="U180" s="66">
        <f t="shared" si="53"/>
        <v>4</v>
      </c>
      <c r="V180" s="60">
        <f t="shared" si="54"/>
        <v>1</v>
      </c>
      <c r="W180" s="97">
        <f t="shared" si="39"/>
        <v>1.6390222222222222</v>
      </c>
      <c r="X180" s="97">
        <f t="shared" si="55"/>
        <v>2.5962188888888886</v>
      </c>
      <c r="Y180" s="136">
        <f t="shared" si="56"/>
        <v>1</v>
      </c>
      <c r="Z180" s="97">
        <f t="shared" si="57"/>
        <v>0</v>
      </c>
      <c r="AA180" s="97">
        <f t="shared" si="58"/>
        <v>2.5962188888888886</v>
      </c>
      <c r="AB180" s="81">
        <f t="shared" si="59"/>
        <v>4</v>
      </c>
      <c r="AC180" s="81">
        <f t="shared" si="43"/>
        <v>16</v>
      </c>
      <c r="AD180" s="81" t="str">
        <f t="shared" si="60"/>
        <v>4-16</v>
      </c>
      <c r="AE180" s="97">
        <f t="shared" si="44"/>
        <v>0</v>
      </c>
      <c r="AF180" s="95">
        <f t="shared" si="45"/>
        <v>0</v>
      </c>
      <c r="AG180" s="96">
        <f t="shared" si="37"/>
        <v>0</v>
      </c>
      <c r="AH180" s="81">
        <f t="shared" si="46"/>
        <v>15</v>
      </c>
    </row>
    <row r="181" spans="2:34" x14ac:dyDescent="0.25">
      <c r="B181" s="133" t="s">
        <v>174</v>
      </c>
      <c r="C181" s="128">
        <v>62</v>
      </c>
      <c r="D181" s="85">
        <f t="shared" si="38"/>
        <v>0</v>
      </c>
      <c r="E181" s="120" t="s">
        <v>563</v>
      </c>
      <c r="F181" s="50"/>
      <c r="G181" s="134">
        <v>0.41666666666666669</v>
      </c>
      <c r="H181" s="134">
        <v>0.63888888888888895</v>
      </c>
      <c r="I181" s="71">
        <v>44302</v>
      </c>
      <c r="J181" s="71">
        <v>44306</v>
      </c>
      <c r="K181" s="71">
        <v>44303</v>
      </c>
      <c r="L181" s="71">
        <v>44305</v>
      </c>
      <c r="M181" s="135">
        <v>0.43055555555555558</v>
      </c>
      <c r="N181" s="135">
        <v>0.5</v>
      </c>
      <c r="O181" s="50" t="s">
        <v>682</v>
      </c>
      <c r="P181" s="50" t="s">
        <v>683</v>
      </c>
      <c r="Q181" s="50" t="s">
        <v>81</v>
      </c>
      <c r="R181" s="50" t="s">
        <v>452</v>
      </c>
      <c r="S181" s="50" t="s">
        <v>344</v>
      </c>
      <c r="T181" s="50" t="s">
        <v>189</v>
      </c>
      <c r="U181" s="66">
        <f t="shared" si="53"/>
        <v>4</v>
      </c>
      <c r="V181" s="60">
        <f t="shared" si="54"/>
        <v>1</v>
      </c>
      <c r="W181" s="97">
        <f t="shared" si="39"/>
        <v>1.6390222222222222</v>
      </c>
      <c r="X181" s="97">
        <f t="shared" si="55"/>
        <v>2.5962188888888886</v>
      </c>
      <c r="Y181" s="136">
        <f t="shared" si="56"/>
        <v>1</v>
      </c>
      <c r="Z181" s="97">
        <f t="shared" si="57"/>
        <v>0</v>
      </c>
      <c r="AA181" s="97">
        <f t="shared" si="58"/>
        <v>2.5962188888888886</v>
      </c>
      <c r="AB181" s="81">
        <f t="shared" si="59"/>
        <v>4</v>
      </c>
      <c r="AC181" s="81">
        <f t="shared" si="43"/>
        <v>16</v>
      </c>
      <c r="AD181" s="81" t="str">
        <f t="shared" si="60"/>
        <v>4-16</v>
      </c>
      <c r="AE181" s="97">
        <f t="shared" si="44"/>
        <v>0.77804444444444432</v>
      </c>
      <c r="AF181" s="95">
        <f t="shared" si="45"/>
        <v>2</v>
      </c>
      <c r="AG181" s="96">
        <f t="shared" si="37"/>
        <v>1</v>
      </c>
      <c r="AH181" s="81">
        <f t="shared" si="46"/>
        <v>16</v>
      </c>
    </row>
    <row r="182" spans="2:34" ht="30" x14ac:dyDescent="0.25">
      <c r="B182" s="133" t="s">
        <v>174</v>
      </c>
      <c r="C182" s="128">
        <v>62</v>
      </c>
      <c r="D182" s="85">
        <f t="shared" si="38"/>
        <v>0</v>
      </c>
      <c r="E182" s="119" t="s">
        <v>564</v>
      </c>
      <c r="F182" s="50"/>
      <c r="G182" s="134">
        <v>0.41666666666666669</v>
      </c>
      <c r="H182" s="134">
        <v>0.63888888888888895</v>
      </c>
      <c r="I182" s="71">
        <v>44302</v>
      </c>
      <c r="J182" s="71">
        <v>44306</v>
      </c>
      <c r="K182" s="71">
        <v>44305</v>
      </c>
      <c r="L182" s="71">
        <v>44305</v>
      </c>
      <c r="M182" s="70">
        <v>0.64583333333333337</v>
      </c>
      <c r="N182" s="70">
        <v>0.70833333333333337</v>
      </c>
      <c r="O182" s="50" t="s">
        <v>130</v>
      </c>
      <c r="P182" s="50" t="s">
        <v>683</v>
      </c>
      <c r="Q182" s="50" t="s">
        <v>81</v>
      </c>
      <c r="R182" s="50" t="s">
        <v>685</v>
      </c>
      <c r="S182" s="50" t="s">
        <v>344</v>
      </c>
      <c r="T182" s="50" t="s">
        <v>189</v>
      </c>
      <c r="U182" s="66">
        <f t="shared" si="53"/>
        <v>4</v>
      </c>
      <c r="V182" s="60">
        <f t="shared" si="54"/>
        <v>1</v>
      </c>
      <c r="W182" s="97">
        <f t="shared" si="39"/>
        <v>1.6390222222222222</v>
      </c>
      <c r="X182" s="97">
        <f t="shared" si="55"/>
        <v>2.5962188888888886</v>
      </c>
      <c r="Y182" s="136">
        <f t="shared" si="56"/>
        <v>1</v>
      </c>
      <c r="Z182" s="97">
        <f t="shared" si="57"/>
        <v>0</v>
      </c>
      <c r="AA182" s="97">
        <f t="shared" si="58"/>
        <v>2.5962188888888886</v>
      </c>
      <c r="AB182" s="81">
        <f t="shared" si="59"/>
        <v>4</v>
      </c>
      <c r="AC182" s="81">
        <f t="shared" si="43"/>
        <v>16</v>
      </c>
      <c r="AD182" s="81" t="str">
        <f t="shared" si="60"/>
        <v>4-16</v>
      </c>
      <c r="AE182" s="97">
        <f t="shared" si="44"/>
        <v>6.25E-2</v>
      </c>
      <c r="AF182" s="95">
        <f t="shared" si="45"/>
        <v>0</v>
      </c>
      <c r="AG182" s="96">
        <f t="shared" si="37"/>
        <v>1</v>
      </c>
      <c r="AH182" s="81">
        <f t="shared" si="46"/>
        <v>16</v>
      </c>
    </row>
    <row r="183" spans="2:34" x14ac:dyDescent="0.25">
      <c r="B183" s="133" t="s">
        <v>174</v>
      </c>
      <c r="C183" s="128">
        <v>62</v>
      </c>
      <c r="D183" s="85">
        <f t="shared" si="38"/>
        <v>0</v>
      </c>
      <c r="E183" s="120" t="s">
        <v>565</v>
      </c>
      <c r="F183" s="50"/>
      <c r="G183" s="134">
        <v>0.41666666666666669</v>
      </c>
      <c r="H183" s="134">
        <v>0.63888888888888895</v>
      </c>
      <c r="I183" s="71">
        <v>44302</v>
      </c>
      <c r="J183" s="71">
        <v>44306</v>
      </c>
      <c r="K183" s="71">
        <v>44305</v>
      </c>
      <c r="L183" s="71">
        <v>44305</v>
      </c>
      <c r="M183" s="135">
        <v>0.58333333333333337</v>
      </c>
      <c r="N183" s="135">
        <v>0.63888888888888895</v>
      </c>
      <c r="O183" s="50" t="s">
        <v>69</v>
      </c>
      <c r="P183" s="50" t="s">
        <v>683</v>
      </c>
      <c r="Q183" s="50" t="s">
        <v>81</v>
      </c>
      <c r="R183" s="50" t="s">
        <v>685</v>
      </c>
      <c r="S183" s="50" t="s">
        <v>344</v>
      </c>
      <c r="T183" s="50" t="s">
        <v>189</v>
      </c>
      <c r="U183" s="66">
        <f t="shared" si="53"/>
        <v>4</v>
      </c>
      <c r="V183" s="60">
        <f t="shared" si="54"/>
        <v>1</v>
      </c>
      <c r="W183" s="97">
        <f t="shared" si="39"/>
        <v>1.6390222222222222</v>
      </c>
      <c r="X183" s="97">
        <f t="shared" si="55"/>
        <v>2.5962188888888886</v>
      </c>
      <c r="Y183" s="136">
        <f t="shared" si="56"/>
        <v>1</v>
      </c>
      <c r="Z183" s="97">
        <f t="shared" si="57"/>
        <v>0</v>
      </c>
      <c r="AA183" s="97">
        <f t="shared" si="58"/>
        <v>2.5962188888888886</v>
      </c>
      <c r="AB183" s="81">
        <f t="shared" si="59"/>
        <v>4</v>
      </c>
      <c r="AC183" s="81">
        <f t="shared" si="43"/>
        <v>16</v>
      </c>
      <c r="AD183" s="81" t="str">
        <f t="shared" si="60"/>
        <v>4-16</v>
      </c>
      <c r="AE183" s="97">
        <f t="shared" si="44"/>
        <v>5.555555555555558E-2</v>
      </c>
      <c r="AF183" s="95">
        <f t="shared" si="45"/>
        <v>0</v>
      </c>
      <c r="AG183" s="96">
        <f t="shared" si="37"/>
        <v>1</v>
      </c>
      <c r="AH183" s="81">
        <f t="shared" si="46"/>
        <v>16</v>
      </c>
    </row>
    <row r="184" spans="2:34" ht="45" x14ac:dyDescent="0.25">
      <c r="B184" s="133" t="s">
        <v>174</v>
      </c>
      <c r="C184" s="128">
        <v>62</v>
      </c>
      <c r="D184" s="85">
        <f t="shared" si="38"/>
        <v>0</v>
      </c>
      <c r="E184" s="119" t="s">
        <v>566</v>
      </c>
      <c r="F184" s="50"/>
      <c r="G184" s="134">
        <v>0.41666666666666669</v>
      </c>
      <c r="H184" s="134">
        <v>0.63888888888888895</v>
      </c>
      <c r="I184" s="71">
        <v>44302</v>
      </c>
      <c r="J184" s="71">
        <v>44306</v>
      </c>
      <c r="K184" s="71">
        <v>44306</v>
      </c>
      <c r="L184" s="71">
        <v>44306</v>
      </c>
      <c r="M184" s="135">
        <v>0.29166666666666669</v>
      </c>
      <c r="N184" s="135">
        <v>0.5</v>
      </c>
      <c r="O184" s="50" t="s">
        <v>686</v>
      </c>
      <c r="P184" s="50" t="s">
        <v>683</v>
      </c>
      <c r="Q184" s="50" t="s">
        <v>81</v>
      </c>
      <c r="R184" s="50" t="s">
        <v>358</v>
      </c>
      <c r="S184" s="50" t="s">
        <v>343</v>
      </c>
      <c r="T184" s="50" t="s">
        <v>189</v>
      </c>
      <c r="U184" s="66">
        <f t="shared" si="53"/>
        <v>4</v>
      </c>
      <c r="V184" s="60">
        <f t="shared" si="54"/>
        <v>1</v>
      </c>
      <c r="W184" s="97">
        <f t="shared" si="39"/>
        <v>1.6390222222222222</v>
      </c>
      <c r="X184" s="97">
        <f t="shared" si="55"/>
        <v>2.5962188888888886</v>
      </c>
      <c r="Y184" s="136">
        <f t="shared" si="56"/>
        <v>1</v>
      </c>
      <c r="Z184" s="97">
        <f t="shared" si="57"/>
        <v>0</v>
      </c>
      <c r="AA184" s="97">
        <f t="shared" si="58"/>
        <v>2.5962188888888886</v>
      </c>
      <c r="AB184" s="81">
        <f t="shared" si="59"/>
        <v>4</v>
      </c>
      <c r="AC184" s="81">
        <f t="shared" si="43"/>
        <v>16</v>
      </c>
      <c r="AD184" s="81" t="str">
        <f t="shared" si="60"/>
        <v>4-16</v>
      </c>
      <c r="AE184" s="97">
        <f t="shared" si="44"/>
        <v>0.1253333333333333</v>
      </c>
      <c r="AF184" s="95">
        <f t="shared" si="45"/>
        <v>0</v>
      </c>
      <c r="AG184" s="96">
        <f t="shared" si="37"/>
        <v>1</v>
      </c>
      <c r="AH184" s="81">
        <f t="shared" si="46"/>
        <v>16</v>
      </c>
    </row>
    <row r="185" spans="2:34" x14ac:dyDescent="0.25">
      <c r="B185" s="133" t="s">
        <v>174</v>
      </c>
      <c r="C185" s="128">
        <v>62</v>
      </c>
      <c r="D185" s="85">
        <f t="shared" si="38"/>
        <v>0</v>
      </c>
      <c r="E185" s="120" t="s">
        <v>567</v>
      </c>
      <c r="F185" s="50"/>
      <c r="G185" s="134">
        <v>0.41666666666666669</v>
      </c>
      <c r="H185" s="134">
        <v>0.63888888888888895</v>
      </c>
      <c r="I185" s="71">
        <v>44302</v>
      </c>
      <c r="J185" s="71">
        <v>44306</v>
      </c>
      <c r="K185" s="71">
        <v>44306</v>
      </c>
      <c r="L185" s="71">
        <v>44306</v>
      </c>
      <c r="M185" s="135">
        <v>0.4861111111111111</v>
      </c>
      <c r="N185" s="135">
        <v>0.51388888888888895</v>
      </c>
      <c r="O185" s="50" t="s">
        <v>687</v>
      </c>
      <c r="P185" s="50" t="s">
        <v>683</v>
      </c>
      <c r="Q185" s="50" t="s">
        <v>81</v>
      </c>
      <c r="R185" s="50" t="s">
        <v>688</v>
      </c>
      <c r="S185" s="50" t="s">
        <v>344</v>
      </c>
      <c r="T185" s="50" t="s">
        <v>189</v>
      </c>
      <c r="U185" s="66">
        <f t="shared" si="53"/>
        <v>4</v>
      </c>
      <c r="V185" s="60">
        <f t="shared" si="54"/>
        <v>1</v>
      </c>
      <c r="W185" s="97">
        <f t="shared" si="39"/>
        <v>1.6390222222222222</v>
      </c>
      <c r="X185" s="97">
        <f t="shared" si="55"/>
        <v>2.5962188888888886</v>
      </c>
      <c r="Y185" s="136">
        <f t="shared" si="56"/>
        <v>1</v>
      </c>
      <c r="Z185" s="97">
        <f t="shared" si="57"/>
        <v>0</v>
      </c>
      <c r="AA185" s="97">
        <f t="shared" si="58"/>
        <v>2.5962188888888886</v>
      </c>
      <c r="AB185" s="81">
        <f t="shared" si="59"/>
        <v>4</v>
      </c>
      <c r="AC185" s="81">
        <f t="shared" si="43"/>
        <v>16</v>
      </c>
      <c r="AD185" s="81" t="str">
        <f t="shared" si="60"/>
        <v>4-16</v>
      </c>
      <c r="AE185" s="97">
        <f t="shared" si="44"/>
        <v>2.7777777777777846E-2</v>
      </c>
      <c r="AF185" s="95">
        <f t="shared" si="45"/>
        <v>0</v>
      </c>
      <c r="AG185" s="96">
        <f t="shared" si="37"/>
        <v>1</v>
      </c>
      <c r="AH185" s="81">
        <f t="shared" si="46"/>
        <v>16</v>
      </c>
    </row>
    <row r="186" spans="2:34" x14ac:dyDescent="0.25">
      <c r="B186" s="133" t="s">
        <v>174</v>
      </c>
      <c r="C186" s="128">
        <v>62</v>
      </c>
      <c r="D186" s="85">
        <f t="shared" si="38"/>
        <v>0</v>
      </c>
      <c r="E186" s="120" t="s">
        <v>568</v>
      </c>
      <c r="F186" s="50"/>
      <c r="G186" s="134">
        <v>0.41666666666666669</v>
      </c>
      <c r="H186" s="134">
        <v>0.63888888888888895</v>
      </c>
      <c r="I186" s="71">
        <v>44302</v>
      </c>
      <c r="J186" s="71">
        <v>44306</v>
      </c>
      <c r="K186" s="71">
        <v>44306</v>
      </c>
      <c r="L186" s="71">
        <v>44306</v>
      </c>
      <c r="M186" s="70">
        <v>0.54166666666666663</v>
      </c>
      <c r="N186" s="135">
        <v>0.55555555555555558</v>
      </c>
      <c r="O186" s="50" t="s">
        <v>684</v>
      </c>
      <c r="P186" s="50" t="s">
        <v>683</v>
      </c>
      <c r="Q186" s="73" t="s">
        <v>47</v>
      </c>
      <c r="R186" s="50" t="s">
        <v>685</v>
      </c>
      <c r="S186" s="50" t="s">
        <v>344</v>
      </c>
      <c r="T186" s="50" t="s">
        <v>189</v>
      </c>
      <c r="U186" s="66">
        <f t="shared" si="53"/>
        <v>4</v>
      </c>
      <c r="V186" s="60">
        <f t="shared" si="54"/>
        <v>1</v>
      </c>
      <c r="W186" s="97">
        <f t="shared" si="39"/>
        <v>1.6390222222222222</v>
      </c>
      <c r="X186" s="97">
        <f t="shared" si="55"/>
        <v>2.5962188888888886</v>
      </c>
      <c r="Y186" s="136">
        <f t="shared" si="56"/>
        <v>1</v>
      </c>
      <c r="Z186" s="97">
        <f t="shared" si="57"/>
        <v>0</v>
      </c>
      <c r="AA186" s="97">
        <f t="shared" si="58"/>
        <v>2.5962188888888886</v>
      </c>
      <c r="AB186" s="81">
        <f t="shared" si="59"/>
        <v>4</v>
      </c>
      <c r="AC186" s="81">
        <f t="shared" si="43"/>
        <v>16</v>
      </c>
      <c r="AD186" s="81" t="str">
        <f t="shared" si="60"/>
        <v>4-16</v>
      </c>
      <c r="AE186" s="97">
        <f t="shared" si="44"/>
        <v>1.3888888888888951E-2</v>
      </c>
      <c r="AF186" s="95">
        <f t="shared" si="45"/>
        <v>0</v>
      </c>
      <c r="AG186" s="96">
        <f t="shared" si="37"/>
        <v>1</v>
      </c>
      <c r="AH186" s="81">
        <f t="shared" si="46"/>
        <v>16</v>
      </c>
    </row>
    <row r="187" spans="2:34" x14ac:dyDescent="0.25">
      <c r="B187" s="122" t="s">
        <v>175</v>
      </c>
      <c r="C187" s="128">
        <v>62</v>
      </c>
      <c r="D187" s="85">
        <f t="shared" si="38"/>
        <v>1</v>
      </c>
      <c r="E187" s="119" t="s">
        <v>569</v>
      </c>
      <c r="F187" s="50"/>
      <c r="G187" s="134">
        <v>0.41666666666666702</v>
      </c>
      <c r="H187" s="134">
        <v>0.57291666666666996</v>
      </c>
      <c r="I187" s="71">
        <v>44302</v>
      </c>
      <c r="J187" s="71">
        <v>44305</v>
      </c>
      <c r="K187" s="71">
        <v>44305</v>
      </c>
      <c r="L187" s="71">
        <v>44305</v>
      </c>
      <c r="M187" s="70">
        <v>0.58333333333333337</v>
      </c>
      <c r="N187" s="135">
        <v>0.65972222222222221</v>
      </c>
      <c r="O187" s="50" t="s">
        <v>69</v>
      </c>
      <c r="P187" s="50" t="s">
        <v>176</v>
      </c>
      <c r="Q187" s="50" t="s">
        <v>81</v>
      </c>
      <c r="R187" s="50" t="s">
        <v>689</v>
      </c>
      <c r="S187" s="50" t="s">
        <v>344</v>
      </c>
      <c r="T187" s="50" t="s">
        <v>189</v>
      </c>
      <c r="U187" s="66">
        <f t="shared" si="53"/>
        <v>3</v>
      </c>
      <c r="V187" s="60">
        <f t="shared" si="54"/>
        <v>1</v>
      </c>
      <c r="W187" s="97">
        <f t="shared" si="39"/>
        <v>1.2189500000000029</v>
      </c>
      <c r="X187" s="97">
        <f t="shared" si="55"/>
        <v>1.9472466666666695</v>
      </c>
      <c r="Y187" s="136">
        <f t="shared" si="56"/>
        <v>1</v>
      </c>
      <c r="Z187" s="97">
        <f t="shared" si="57"/>
        <v>0</v>
      </c>
      <c r="AA187" s="97">
        <f t="shared" si="58"/>
        <v>1.9472466666666695</v>
      </c>
      <c r="AB187" s="81">
        <f t="shared" si="59"/>
        <v>4</v>
      </c>
      <c r="AC187" s="81">
        <f t="shared" si="43"/>
        <v>16</v>
      </c>
      <c r="AD187" s="81" t="str">
        <f t="shared" si="60"/>
        <v>4-16</v>
      </c>
      <c r="AE187" s="97">
        <f t="shared" si="44"/>
        <v>7.638888888888884E-2</v>
      </c>
      <c r="AF187" s="95">
        <f t="shared" si="45"/>
        <v>0</v>
      </c>
      <c r="AG187" s="96">
        <f t="shared" si="37"/>
        <v>1</v>
      </c>
      <c r="AH187" s="81">
        <f t="shared" si="46"/>
        <v>16</v>
      </c>
    </row>
    <row r="188" spans="2:34" ht="45" x14ac:dyDescent="0.25">
      <c r="B188" s="122" t="s">
        <v>156</v>
      </c>
      <c r="C188" s="128"/>
      <c r="D188" s="85">
        <f t="shared" si="38"/>
        <v>0</v>
      </c>
      <c r="E188" s="119" t="s">
        <v>570</v>
      </c>
      <c r="F188" s="50"/>
      <c r="G188" s="135">
        <v>0.66249999999999998</v>
      </c>
      <c r="H188" s="135">
        <v>0.625</v>
      </c>
      <c r="I188" s="71">
        <v>44301</v>
      </c>
      <c r="J188" s="71">
        <v>44302</v>
      </c>
      <c r="K188" s="71">
        <v>44302</v>
      </c>
      <c r="L188" s="71">
        <v>44302</v>
      </c>
      <c r="M188" s="135">
        <v>0.31944444444444448</v>
      </c>
      <c r="N188" s="135">
        <v>0.47222222222222227</v>
      </c>
      <c r="O188" s="50" t="s">
        <v>690</v>
      </c>
      <c r="P188" s="50" t="s">
        <v>158</v>
      </c>
      <c r="Q188" s="73" t="s">
        <v>47</v>
      </c>
      <c r="R188" s="50" t="s">
        <v>356</v>
      </c>
      <c r="S188" s="50" t="s">
        <v>343</v>
      </c>
      <c r="T188" s="50" t="s">
        <v>189</v>
      </c>
      <c r="U188" s="66">
        <f t="shared" si="53"/>
        <v>1</v>
      </c>
      <c r="V188" s="60">
        <f t="shared" si="54"/>
        <v>1</v>
      </c>
      <c r="W188" s="97">
        <f t="shared" si="39"/>
        <v>0.23399999999999996</v>
      </c>
      <c r="X188" s="97">
        <f t="shared" si="55"/>
        <v>0.46316666666666662</v>
      </c>
      <c r="Y188" s="136">
        <f t="shared" si="56"/>
        <v>1</v>
      </c>
      <c r="Z188" s="97">
        <f t="shared" si="57"/>
        <v>0</v>
      </c>
      <c r="AA188" s="97">
        <f t="shared" si="58"/>
        <v>0.46316666666666662</v>
      </c>
      <c r="AB188" s="81">
        <f t="shared" si="59"/>
        <v>4</v>
      </c>
      <c r="AC188" s="81">
        <f t="shared" si="43"/>
        <v>15</v>
      </c>
      <c r="AD188" s="81" t="str">
        <f t="shared" si="60"/>
        <v>4-15</v>
      </c>
      <c r="AE188" s="97">
        <f t="shared" si="44"/>
        <v>0.15277777777777779</v>
      </c>
      <c r="AF188" s="95">
        <f t="shared" si="45"/>
        <v>0</v>
      </c>
      <c r="AG188" s="96">
        <f t="shared" si="37"/>
        <v>1</v>
      </c>
      <c r="AH188" s="81">
        <f t="shared" si="46"/>
        <v>15</v>
      </c>
    </row>
    <row r="189" spans="2:34" ht="30" x14ac:dyDescent="0.25">
      <c r="B189" s="122" t="s">
        <v>156</v>
      </c>
      <c r="C189" s="128"/>
      <c r="D189" s="85">
        <f t="shared" si="38"/>
        <v>0</v>
      </c>
      <c r="E189" s="119" t="s">
        <v>571</v>
      </c>
      <c r="F189" s="50"/>
      <c r="G189" s="135">
        <v>0.66249999999999998</v>
      </c>
      <c r="H189" s="135">
        <v>0.625</v>
      </c>
      <c r="I189" s="71">
        <v>44301</v>
      </c>
      <c r="J189" s="71">
        <v>44302</v>
      </c>
      <c r="K189" s="71">
        <v>44302</v>
      </c>
      <c r="L189" s="71">
        <v>44302</v>
      </c>
      <c r="M189" s="135">
        <v>0.58333333333333337</v>
      </c>
      <c r="N189" s="135">
        <v>0.625</v>
      </c>
      <c r="O189" s="50" t="s">
        <v>691</v>
      </c>
      <c r="P189" s="50" t="s">
        <v>158</v>
      </c>
      <c r="Q189" s="73" t="s">
        <v>47</v>
      </c>
      <c r="R189" s="50" t="s">
        <v>692</v>
      </c>
      <c r="S189" s="50" t="s">
        <v>343</v>
      </c>
      <c r="T189" s="50" t="s">
        <v>189</v>
      </c>
      <c r="U189" s="66">
        <f t="shared" si="53"/>
        <v>1</v>
      </c>
      <c r="V189" s="60">
        <f t="shared" si="54"/>
        <v>1</v>
      </c>
      <c r="W189" s="97">
        <f t="shared" si="39"/>
        <v>0.23399999999999996</v>
      </c>
      <c r="X189" s="97">
        <f t="shared" si="55"/>
        <v>0.46316666666666662</v>
      </c>
      <c r="Y189" s="136">
        <f t="shared" si="56"/>
        <v>1</v>
      </c>
      <c r="Z189" s="97">
        <f t="shared" si="57"/>
        <v>0</v>
      </c>
      <c r="AA189" s="97">
        <f t="shared" si="58"/>
        <v>0.46316666666666662</v>
      </c>
      <c r="AB189" s="81">
        <f t="shared" si="59"/>
        <v>4</v>
      </c>
      <c r="AC189" s="81">
        <f t="shared" si="43"/>
        <v>15</v>
      </c>
      <c r="AD189" s="81" t="str">
        <f t="shared" si="60"/>
        <v>4-15</v>
      </c>
      <c r="AE189" s="97">
        <f t="shared" si="44"/>
        <v>4.166666666666663E-2</v>
      </c>
      <c r="AF189" s="95">
        <f t="shared" si="45"/>
        <v>0</v>
      </c>
      <c r="AG189" s="96">
        <f t="shared" si="37"/>
        <v>1</v>
      </c>
      <c r="AH189" s="81">
        <f t="shared" si="46"/>
        <v>15</v>
      </c>
    </row>
    <row r="190" spans="2:34" x14ac:dyDescent="0.25">
      <c r="B190" s="120" t="s">
        <v>215</v>
      </c>
      <c r="C190" s="128"/>
      <c r="D190" s="85">
        <f t="shared" si="38"/>
        <v>0</v>
      </c>
      <c r="E190" s="119" t="s">
        <v>202</v>
      </c>
      <c r="F190" s="50"/>
      <c r="G190" s="135">
        <v>0.33333333333333331</v>
      </c>
      <c r="H190" s="135">
        <v>0.39583333333333331</v>
      </c>
      <c r="I190" s="71">
        <v>44302</v>
      </c>
      <c r="J190" s="71">
        <v>44302</v>
      </c>
      <c r="K190" s="71">
        <v>44302</v>
      </c>
      <c r="L190" s="71">
        <v>44302</v>
      </c>
      <c r="M190" s="135">
        <v>0.375</v>
      </c>
      <c r="N190" s="135">
        <v>0.39583333333333331</v>
      </c>
      <c r="O190" s="50" t="s">
        <v>693</v>
      </c>
      <c r="P190" s="50"/>
      <c r="Q190" s="73" t="s">
        <v>47</v>
      </c>
      <c r="R190" s="50" t="s">
        <v>454</v>
      </c>
      <c r="S190" s="50" t="s">
        <v>344</v>
      </c>
      <c r="T190" s="50" t="s">
        <v>190</v>
      </c>
      <c r="U190" s="66">
        <f t="shared" si="53"/>
        <v>0</v>
      </c>
      <c r="V190" s="60">
        <f t="shared" si="54"/>
        <v>1</v>
      </c>
      <c r="W190" s="97">
        <f t="shared" si="39"/>
        <v>6.25E-2</v>
      </c>
      <c r="X190" s="97">
        <f t="shared" si="55"/>
        <v>6.25E-2</v>
      </c>
      <c r="Y190" s="136">
        <f t="shared" si="56"/>
        <v>1</v>
      </c>
      <c r="Z190" s="97">
        <f t="shared" si="57"/>
        <v>0</v>
      </c>
      <c r="AA190" s="97">
        <f t="shared" si="58"/>
        <v>6.25E-2</v>
      </c>
      <c r="AB190" s="81">
        <f t="shared" si="59"/>
        <v>4</v>
      </c>
      <c r="AC190" s="81">
        <f t="shared" si="43"/>
        <v>15</v>
      </c>
      <c r="AD190" s="81" t="str">
        <f t="shared" si="60"/>
        <v>4-15</v>
      </c>
      <c r="AE190" s="97">
        <f t="shared" si="44"/>
        <v>2.0833333333333315E-2</v>
      </c>
      <c r="AF190" s="95">
        <f t="shared" si="45"/>
        <v>0</v>
      </c>
      <c r="AG190" s="96">
        <f t="shared" si="37"/>
        <v>1</v>
      </c>
      <c r="AH190" s="81">
        <f t="shared" si="46"/>
        <v>15</v>
      </c>
    </row>
    <row r="191" spans="2:34" x14ac:dyDescent="0.25">
      <c r="B191" s="120" t="s">
        <v>157</v>
      </c>
      <c r="C191" s="128"/>
      <c r="D191" s="85">
        <f t="shared" si="38"/>
        <v>0</v>
      </c>
      <c r="E191" s="119" t="s">
        <v>572</v>
      </c>
      <c r="F191" s="50"/>
      <c r="G191" s="135">
        <v>0.29166666666666669</v>
      </c>
      <c r="H191" s="135">
        <v>0.625</v>
      </c>
      <c r="I191" s="71">
        <v>44302</v>
      </c>
      <c r="J191" s="71">
        <v>44302</v>
      </c>
      <c r="K191" s="71">
        <v>44302</v>
      </c>
      <c r="L191" s="71">
        <v>44302</v>
      </c>
      <c r="M191" s="70">
        <v>0.3125</v>
      </c>
      <c r="N191" s="50"/>
      <c r="O191" s="50" t="s">
        <v>104</v>
      </c>
      <c r="P191" s="50"/>
      <c r="Q191" s="73" t="s">
        <v>47</v>
      </c>
      <c r="R191" s="50" t="s">
        <v>694</v>
      </c>
      <c r="S191" s="50" t="s">
        <v>344</v>
      </c>
      <c r="T191" s="50" t="s">
        <v>189</v>
      </c>
      <c r="U191" s="66">
        <f t="shared" si="53"/>
        <v>0</v>
      </c>
      <c r="V191" s="60">
        <f t="shared" si="54"/>
        <v>1</v>
      </c>
      <c r="W191" s="97">
        <f t="shared" si="39"/>
        <v>0.2503333333333333</v>
      </c>
      <c r="X191" s="97">
        <f t="shared" si="55"/>
        <v>0.29166333333333333</v>
      </c>
      <c r="Y191" s="136">
        <f t="shared" si="56"/>
        <v>1</v>
      </c>
      <c r="Z191" s="97">
        <f t="shared" si="57"/>
        <v>0</v>
      </c>
      <c r="AA191" s="97">
        <f t="shared" si="58"/>
        <v>0.29166333333333333</v>
      </c>
      <c r="AB191" s="81">
        <f t="shared" si="59"/>
        <v>4</v>
      </c>
      <c r="AC191" s="81">
        <f t="shared" si="43"/>
        <v>15</v>
      </c>
      <c r="AD191" s="81" t="str">
        <f t="shared" si="60"/>
        <v>4-15</v>
      </c>
      <c r="AE191" s="97">
        <f t="shared" si="44"/>
        <v>0</v>
      </c>
      <c r="AF191" s="95">
        <f t="shared" si="45"/>
        <v>0</v>
      </c>
      <c r="AG191" s="96">
        <f t="shared" si="37"/>
        <v>1</v>
      </c>
      <c r="AH191" s="81">
        <f t="shared" si="46"/>
        <v>15</v>
      </c>
    </row>
    <row r="192" spans="2:34" x14ac:dyDescent="0.25">
      <c r="B192" s="120" t="s">
        <v>157</v>
      </c>
      <c r="C192" s="128"/>
      <c r="D192" s="85">
        <f t="shared" si="38"/>
        <v>1</v>
      </c>
      <c r="E192" s="120" t="s">
        <v>573</v>
      </c>
      <c r="F192" s="50"/>
      <c r="G192" s="135">
        <v>0.29166666666666669</v>
      </c>
      <c r="H192" s="135">
        <v>0.625</v>
      </c>
      <c r="I192" s="71">
        <v>44302</v>
      </c>
      <c r="J192" s="71">
        <v>44302</v>
      </c>
      <c r="K192" s="71">
        <v>44302</v>
      </c>
      <c r="L192" s="71">
        <v>44302</v>
      </c>
      <c r="M192" s="70">
        <v>0.3125</v>
      </c>
      <c r="N192" s="50"/>
      <c r="O192" s="50" t="s">
        <v>686</v>
      </c>
      <c r="P192" s="50"/>
      <c r="Q192" s="73" t="s">
        <v>47</v>
      </c>
      <c r="R192" s="50" t="s">
        <v>695</v>
      </c>
      <c r="S192" s="50" t="s">
        <v>344</v>
      </c>
      <c r="T192" s="50" t="s">
        <v>189</v>
      </c>
      <c r="U192" s="66">
        <f t="shared" si="53"/>
        <v>0</v>
      </c>
      <c r="V192" s="60">
        <f t="shared" si="54"/>
        <v>1</v>
      </c>
      <c r="W192" s="97">
        <f t="shared" si="39"/>
        <v>0.2503333333333333</v>
      </c>
      <c r="X192" s="97">
        <f t="shared" si="55"/>
        <v>0.29166333333333333</v>
      </c>
      <c r="Y192" s="136">
        <f t="shared" si="56"/>
        <v>1</v>
      </c>
      <c r="Z192" s="97">
        <f t="shared" si="57"/>
        <v>0</v>
      </c>
      <c r="AA192" s="97">
        <f t="shared" si="58"/>
        <v>0.29166333333333333</v>
      </c>
      <c r="AB192" s="81">
        <f t="shared" si="59"/>
        <v>4</v>
      </c>
      <c r="AC192" s="81">
        <f t="shared" si="43"/>
        <v>15</v>
      </c>
      <c r="AD192" s="81" t="str">
        <f t="shared" si="60"/>
        <v>4-15</v>
      </c>
      <c r="AE192" s="97">
        <f t="shared" si="44"/>
        <v>0</v>
      </c>
      <c r="AF192" s="95">
        <f t="shared" si="45"/>
        <v>0</v>
      </c>
      <c r="AG192" s="96">
        <f t="shared" si="37"/>
        <v>1</v>
      </c>
      <c r="AH192" s="81">
        <f t="shared" si="46"/>
        <v>15</v>
      </c>
    </row>
    <row r="193" spans="2:34" x14ac:dyDescent="0.25">
      <c r="B193" s="120" t="s">
        <v>96</v>
      </c>
      <c r="C193" s="128">
        <v>63</v>
      </c>
      <c r="D193" s="85">
        <f t="shared" si="38"/>
        <v>0</v>
      </c>
      <c r="E193" s="119" t="s">
        <v>574</v>
      </c>
      <c r="F193" s="50"/>
      <c r="G193" s="70">
        <v>0.39999999999999997</v>
      </c>
      <c r="H193" s="70">
        <v>0.45833333333333331</v>
      </c>
      <c r="I193" s="71">
        <v>44302</v>
      </c>
      <c r="J193" s="71">
        <v>44303</v>
      </c>
      <c r="K193" s="71">
        <v>44302</v>
      </c>
      <c r="L193" s="71">
        <v>44302</v>
      </c>
      <c r="M193" s="135">
        <v>0.41666666666666669</v>
      </c>
      <c r="N193" s="135">
        <v>0.4375</v>
      </c>
      <c r="O193" s="50" t="s">
        <v>696</v>
      </c>
      <c r="P193" s="50" t="s">
        <v>472</v>
      </c>
      <c r="Q193" s="73" t="s">
        <v>47</v>
      </c>
      <c r="R193" s="50" t="s">
        <v>454</v>
      </c>
      <c r="S193" s="50" t="s">
        <v>344</v>
      </c>
      <c r="T193" s="50" t="s">
        <v>189</v>
      </c>
      <c r="U193" s="66">
        <f t="shared" si="53"/>
        <v>1</v>
      </c>
      <c r="V193" s="60">
        <f t="shared" si="54"/>
        <v>1</v>
      </c>
      <c r="W193" s="97">
        <f t="shared" si="39"/>
        <v>0.32983333333333331</v>
      </c>
      <c r="X193" s="97">
        <f t="shared" si="55"/>
        <v>0.55899999999999994</v>
      </c>
      <c r="Y193" s="136">
        <f t="shared" si="56"/>
        <v>1</v>
      </c>
      <c r="Z193" s="97">
        <f t="shared" si="57"/>
        <v>0</v>
      </c>
      <c r="AA193" s="97">
        <f t="shared" si="58"/>
        <v>0.55899999999999994</v>
      </c>
      <c r="AB193" s="81">
        <f t="shared" si="59"/>
        <v>4</v>
      </c>
      <c r="AC193" s="81">
        <f t="shared" si="43"/>
        <v>15</v>
      </c>
      <c r="AD193" s="81" t="str">
        <f t="shared" si="60"/>
        <v>4-15</v>
      </c>
      <c r="AE193" s="97">
        <f t="shared" si="44"/>
        <v>2.0833333333333315E-2</v>
      </c>
      <c r="AF193" s="95">
        <f t="shared" si="45"/>
        <v>0</v>
      </c>
      <c r="AG193" s="96">
        <f t="shared" si="37"/>
        <v>1</v>
      </c>
      <c r="AH193" s="81">
        <f t="shared" si="46"/>
        <v>15</v>
      </c>
    </row>
    <row r="194" spans="2:34" ht="30" x14ac:dyDescent="0.25">
      <c r="B194" s="120" t="s">
        <v>96</v>
      </c>
      <c r="C194" s="128">
        <v>63</v>
      </c>
      <c r="D194" s="85">
        <f t="shared" si="38"/>
        <v>1</v>
      </c>
      <c r="E194" s="119" t="s">
        <v>575</v>
      </c>
      <c r="F194" s="50"/>
      <c r="G194" s="70">
        <v>0.39999999999999997</v>
      </c>
      <c r="H194" s="70">
        <v>0.45833333333333331</v>
      </c>
      <c r="I194" s="71">
        <v>44302</v>
      </c>
      <c r="J194" s="71">
        <v>44303</v>
      </c>
      <c r="K194" s="71">
        <v>44302</v>
      </c>
      <c r="L194" s="71">
        <v>44302</v>
      </c>
      <c r="M194" s="135">
        <v>0.625</v>
      </c>
      <c r="N194" s="135">
        <v>0.63888888888888895</v>
      </c>
      <c r="O194" s="50" t="s">
        <v>66</v>
      </c>
      <c r="P194" s="50" t="s">
        <v>472</v>
      </c>
      <c r="Q194" s="73" t="s">
        <v>47</v>
      </c>
      <c r="R194" s="50" t="s">
        <v>356</v>
      </c>
      <c r="S194" s="50" t="s">
        <v>344</v>
      </c>
      <c r="T194" s="50" t="s">
        <v>189</v>
      </c>
      <c r="U194" s="66">
        <f t="shared" si="53"/>
        <v>1</v>
      </c>
      <c r="V194" s="60">
        <f t="shared" si="54"/>
        <v>1</v>
      </c>
      <c r="W194" s="97">
        <f t="shared" si="39"/>
        <v>0.32983333333333331</v>
      </c>
      <c r="X194" s="97">
        <f t="shared" si="55"/>
        <v>0.55899999999999994</v>
      </c>
      <c r="Y194" s="136">
        <f t="shared" si="56"/>
        <v>1</v>
      </c>
      <c r="Z194" s="97">
        <f t="shared" si="57"/>
        <v>0</v>
      </c>
      <c r="AA194" s="97">
        <f t="shared" si="58"/>
        <v>0.55899999999999994</v>
      </c>
      <c r="AB194" s="81">
        <f t="shared" si="59"/>
        <v>4</v>
      </c>
      <c r="AC194" s="81">
        <f t="shared" si="43"/>
        <v>15</v>
      </c>
      <c r="AD194" s="81" t="str">
        <f t="shared" si="60"/>
        <v>4-15</v>
      </c>
      <c r="AE194" s="97">
        <f t="shared" si="44"/>
        <v>1.3888888888888951E-2</v>
      </c>
      <c r="AF194" s="95">
        <f t="shared" si="45"/>
        <v>0</v>
      </c>
      <c r="AG194" s="96">
        <f t="shared" si="37"/>
        <v>1</v>
      </c>
      <c r="AH194" s="81">
        <f t="shared" si="46"/>
        <v>15</v>
      </c>
    </row>
    <row r="195" spans="2:34" x14ac:dyDescent="0.25">
      <c r="B195" s="120" t="s">
        <v>204</v>
      </c>
      <c r="C195" s="128"/>
      <c r="D195" s="85">
        <f t="shared" si="38"/>
        <v>0</v>
      </c>
      <c r="E195" s="119" t="s">
        <v>576</v>
      </c>
      <c r="F195" s="50"/>
      <c r="G195" s="70">
        <v>0.40277777777777773</v>
      </c>
      <c r="H195" s="135">
        <v>0.44444444444444442</v>
      </c>
      <c r="I195" s="71">
        <v>44302</v>
      </c>
      <c r="J195" s="71">
        <v>44302</v>
      </c>
      <c r="K195" s="71">
        <v>44302</v>
      </c>
      <c r="L195" s="71">
        <v>44302</v>
      </c>
      <c r="M195" s="135">
        <v>0.40972222222222227</v>
      </c>
      <c r="N195" s="135">
        <v>0.4375</v>
      </c>
      <c r="O195" s="50" t="s">
        <v>696</v>
      </c>
      <c r="P195" s="50" t="s">
        <v>285</v>
      </c>
      <c r="Q195" s="73" t="s">
        <v>47</v>
      </c>
      <c r="R195" s="50" t="s">
        <v>454</v>
      </c>
      <c r="S195" s="50" t="s">
        <v>344</v>
      </c>
      <c r="T195" s="50"/>
      <c r="U195" s="66">
        <f t="shared" si="53"/>
        <v>0</v>
      </c>
      <c r="V195" s="60">
        <f t="shared" si="54"/>
        <v>1</v>
      </c>
      <c r="W195" s="97">
        <f t="shared" si="39"/>
        <v>4.1666666666666685E-2</v>
      </c>
      <c r="X195" s="97">
        <f t="shared" si="55"/>
        <v>4.1666666666666685E-2</v>
      </c>
      <c r="Y195" s="136">
        <f>IFERROR(IF(H195&gt;VLOOKUP(T195,$AG$2:$AH$5,2,0),0,1),1)</f>
        <v>1</v>
      </c>
      <c r="Z195" s="97">
        <f t="shared" si="57"/>
        <v>0</v>
      </c>
      <c r="AA195" s="97">
        <f t="shared" si="58"/>
        <v>4.1666666666666685E-2</v>
      </c>
      <c r="AB195" s="81">
        <f t="shared" si="59"/>
        <v>4</v>
      </c>
      <c r="AC195" s="81">
        <f t="shared" si="43"/>
        <v>15</v>
      </c>
      <c r="AD195" s="81" t="str">
        <f t="shared" si="60"/>
        <v>4-15</v>
      </c>
      <c r="AE195" s="97">
        <f t="shared" si="44"/>
        <v>2.7777777777777735E-2</v>
      </c>
      <c r="AF195" s="95">
        <f t="shared" si="45"/>
        <v>0</v>
      </c>
      <c r="AG195" s="96">
        <f t="shared" si="37"/>
        <v>1</v>
      </c>
      <c r="AH195" s="81">
        <f t="shared" si="46"/>
        <v>15</v>
      </c>
    </row>
    <row r="196" spans="2:34" x14ac:dyDescent="0.25">
      <c r="B196" s="120" t="s">
        <v>204</v>
      </c>
      <c r="C196" s="128"/>
      <c r="D196" s="85">
        <f t="shared" si="38"/>
        <v>0</v>
      </c>
      <c r="E196" s="120" t="s">
        <v>577</v>
      </c>
      <c r="F196" s="50"/>
      <c r="G196" s="70">
        <v>0.40277777777777773</v>
      </c>
      <c r="H196" s="135">
        <v>0.625</v>
      </c>
      <c r="I196" s="71">
        <v>44302</v>
      </c>
      <c r="J196" s="71">
        <v>44302</v>
      </c>
      <c r="K196" s="71">
        <v>44302</v>
      </c>
      <c r="L196" s="71">
        <v>44302</v>
      </c>
      <c r="M196" s="70">
        <v>0.45833333333333331</v>
      </c>
      <c r="N196" s="135">
        <v>0.625</v>
      </c>
      <c r="O196" s="50" t="s">
        <v>697</v>
      </c>
      <c r="P196" s="50" t="s">
        <v>285</v>
      </c>
      <c r="Q196" s="50"/>
      <c r="R196" s="50" t="s">
        <v>454</v>
      </c>
      <c r="S196" s="50" t="s">
        <v>344</v>
      </c>
      <c r="T196" s="50"/>
      <c r="U196" s="66">
        <f t="shared" si="53"/>
        <v>0</v>
      </c>
      <c r="V196" s="60">
        <f t="shared" si="54"/>
        <v>1</v>
      </c>
      <c r="W196" s="97">
        <f t="shared" si="39"/>
        <v>0.13922222222222225</v>
      </c>
      <c r="X196" s="97">
        <f t="shared" si="55"/>
        <v>0.18055222222222228</v>
      </c>
      <c r="Y196" s="136">
        <f t="shared" ref="Y196:Y259" si="61">IFERROR(IF(H196&gt;VLOOKUP(T196,$AG$2:$AH$5,2,0),0,1),1)</f>
        <v>1</v>
      </c>
      <c r="Z196" s="97">
        <f t="shared" si="57"/>
        <v>0</v>
      </c>
      <c r="AA196" s="97">
        <f t="shared" si="58"/>
        <v>0.18055222222222228</v>
      </c>
      <c r="AB196" s="81">
        <f t="shared" si="59"/>
        <v>4</v>
      </c>
      <c r="AC196" s="81">
        <f t="shared" si="43"/>
        <v>15</v>
      </c>
      <c r="AD196" s="81" t="str">
        <f t="shared" si="60"/>
        <v>4-15</v>
      </c>
      <c r="AE196" s="97">
        <f t="shared" si="44"/>
        <v>0.16666666666666669</v>
      </c>
      <c r="AF196" s="95">
        <f t="shared" si="45"/>
        <v>0</v>
      </c>
      <c r="AG196" s="96">
        <f t="shared" si="37"/>
        <v>1</v>
      </c>
      <c r="AH196" s="81">
        <f t="shared" si="46"/>
        <v>15</v>
      </c>
    </row>
    <row r="197" spans="2:34" x14ac:dyDescent="0.25">
      <c r="B197" s="123" t="s">
        <v>243</v>
      </c>
      <c r="C197" s="85"/>
      <c r="D197" s="85">
        <f t="shared" si="38"/>
        <v>0</v>
      </c>
      <c r="E197" s="124" t="s">
        <v>578</v>
      </c>
      <c r="F197" s="50"/>
      <c r="G197" s="70">
        <v>0.40277777777777773</v>
      </c>
      <c r="H197" s="50"/>
      <c r="I197" s="71">
        <v>44302</v>
      </c>
      <c r="J197" s="71">
        <v>44302</v>
      </c>
      <c r="K197" s="71">
        <v>44302</v>
      </c>
      <c r="L197" s="71">
        <v>44302</v>
      </c>
      <c r="M197" s="71"/>
      <c r="N197" s="71"/>
      <c r="O197" s="50" t="s">
        <v>698</v>
      </c>
      <c r="P197" s="50" t="s">
        <v>285</v>
      </c>
      <c r="Q197" s="73" t="s">
        <v>47</v>
      </c>
      <c r="R197" s="50" t="s">
        <v>454</v>
      </c>
      <c r="S197" s="50" t="s">
        <v>344</v>
      </c>
      <c r="T197" s="50" t="s">
        <v>190</v>
      </c>
      <c r="U197" s="66">
        <f t="shared" si="53"/>
        <v>0</v>
      </c>
      <c r="V197" s="60">
        <f t="shared" si="54"/>
        <v>0</v>
      </c>
      <c r="W197" s="97">
        <f t="shared" si="39"/>
        <v>0</v>
      </c>
      <c r="X197" s="97">
        <f t="shared" si="55"/>
        <v>0</v>
      </c>
      <c r="Y197" s="136">
        <f t="shared" si="61"/>
        <v>1</v>
      </c>
      <c r="Z197" s="97">
        <f t="shared" si="57"/>
        <v>0</v>
      </c>
      <c r="AA197" s="97">
        <f t="shared" si="58"/>
        <v>0</v>
      </c>
      <c r="AB197" s="81">
        <f t="shared" si="59"/>
        <v>4</v>
      </c>
      <c r="AC197" s="81">
        <f t="shared" si="43"/>
        <v>15</v>
      </c>
      <c r="AD197" s="81" t="str">
        <f t="shared" si="60"/>
        <v>4-15</v>
      </c>
      <c r="AE197" s="97">
        <f t="shared" si="44"/>
        <v>0</v>
      </c>
      <c r="AF197" s="95">
        <f t="shared" si="45"/>
        <v>0</v>
      </c>
      <c r="AG197" s="96">
        <f t="shared" si="37"/>
        <v>1</v>
      </c>
      <c r="AH197" s="81">
        <f t="shared" si="46"/>
        <v>15</v>
      </c>
    </row>
    <row r="198" spans="2:34" x14ac:dyDescent="0.25">
      <c r="B198" s="123" t="s">
        <v>101</v>
      </c>
      <c r="C198" s="85"/>
      <c r="D198" s="85">
        <f t="shared" si="38"/>
        <v>0</v>
      </c>
      <c r="E198" s="124" t="s">
        <v>579</v>
      </c>
      <c r="F198" s="50"/>
      <c r="G198" s="70">
        <v>0.46527777777777773</v>
      </c>
      <c r="H198" s="70">
        <v>0.49305555555555558</v>
      </c>
      <c r="I198" s="71">
        <v>44302</v>
      </c>
      <c r="J198" s="71">
        <v>44302</v>
      </c>
      <c r="K198" s="71">
        <v>44302</v>
      </c>
      <c r="L198" s="71">
        <v>44302</v>
      </c>
      <c r="M198" s="135">
        <v>0.46527777777777773</v>
      </c>
      <c r="N198" s="135">
        <v>0.49305555555555558</v>
      </c>
      <c r="O198" s="50" t="s">
        <v>690</v>
      </c>
      <c r="P198" s="50"/>
      <c r="Q198" s="73" t="s">
        <v>47</v>
      </c>
      <c r="R198" s="50" t="s">
        <v>356</v>
      </c>
      <c r="S198" s="50" t="s">
        <v>344</v>
      </c>
      <c r="T198" s="50" t="s">
        <v>189</v>
      </c>
      <c r="U198" s="66">
        <f t="shared" si="53"/>
        <v>0</v>
      </c>
      <c r="V198" s="60">
        <f t="shared" si="54"/>
        <v>1</v>
      </c>
      <c r="W198" s="97">
        <f t="shared" si="39"/>
        <v>2.7777777777777846E-2</v>
      </c>
      <c r="X198" s="97">
        <f t="shared" si="55"/>
        <v>2.7777777777777846E-2</v>
      </c>
      <c r="Y198" s="136">
        <f t="shared" si="61"/>
        <v>1</v>
      </c>
      <c r="Z198" s="97">
        <f t="shared" si="57"/>
        <v>0</v>
      </c>
      <c r="AA198" s="97">
        <f t="shared" si="58"/>
        <v>2.7777777777777846E-2</v>
      </c>
      <c r="AB198" s="81">
        <f t="shared" si="59"/>
        <v>4</v>
      </c>
      <c r="AC198" s="81">
        <f t="shared" si="43"/>
        <v>15</v>
      </c>
      <c r="AD198" s="81" t="str">
        <f t="shared" si="60"/>
        <v>4-15</v>
      </c>
      <c r="AE198" s="97">
        <f t="shared" si="44"/>
        <v>2.7777777777777846E-2</v>
      </c>
      <c r="AF198" s="95">
        <f t="shared" si="45"/>
        <v>0</v>
      </c>
      <c r="AG198" s="96">
        <f t="shared" si="37"/>
        <v>1</v>
      </c>
      <c r="AH198" s="81">
        <f t="shared" si="46"/>
        <v>15</v>
      </c>
    </row>
    <row r="199" spans="2:34" ht="30" x14ac:dyDescent="0.25">
      <c r="B199" s="123" t="s">
        <v>224</v>
      </c>
      <c r="C199" s="85"/>
      <c r="D199" s="85">
        <f t="shared" si="38"/>
        <v>0</v>
      </c>
      <c r="E199" s="124" t="s">
        <v>580</v>
      </c>
      <c r="F199" s="50"/>
      <c r="G199" s="70">
        <v>0.1875</v>
      </c>
      <c r="H199" s="70"/>
      <c r="I199" s="71">
        <v>44302</v>
      </c>
      <c r="J199" s="71">
        <v>44302</v>
      </c>
      <c r="K199" s="71">
        <v>44302</v>
      </c>
      <c r="L199" s="71">
        <v>44302</v>
      </c>
      <c r="M199" s="70">
        <v>0.6875</v>
      </c>
      <c r="N199" s="135">
        <v>0.71875</v>
      </c>
      <c r="O199" s="50" t="s">
        <v>690</v>
      </c>
      <c r="P199" s="50"/>
      <c r="Q199" s="50" t="s">
        <v>81</v>
      </c>
      <c r="R199" s="50" t="s">
        <v>356</v>
      </c>
      <c r="S199" s="50" t="s">
        <v>344</v>
      </c>
      <c r="T199" s="50"/>
      <c r="U199" s="66">
        <f t="shared" si="53"/>
        <v>0</v>
      </c>
      <c r="V199" s="60">
        <f t="shared" si="54"/>
        <v>0</v>
      </c>
      <c r="W199" s="97">
        <f t="shared" si="39"/>
        <v>0</v>
      </c>
      <c r="X199" s="97">
        <f t="shared" si="55"/>
        <v>0</v>
      </c>
      <c r="Y199" s="136">
        <f t="shared" si="61"/>
        <v>1</v>
      </c>
      <c r="Z199" s="97">
        <f t="shared" si="57"/>
        <v>0</v>
      </c>
      <c r="AA199" s="97">
        <f t="shared" si="58"/>
        <v>0</v>
      </c>
      <c r="AB199" s="81">
        <f t="shared" si="59"/>
        <v>4</v>
      </c>
      <c r="AC199" s="81">
        <f t="shared" si="43"/>
        <v>15</v>
      </c>
      <c r="AD199" s="81" t="str">
        <f t="shared" si="60"/>
        <v>4-15</v>
      </c>
      <c r="AE199" s="97">
        <f t="shared" si="44"/>
        <v>3.125E-2</v>
      </c>
      <c r="AF199" s="95">
        <f t="shared" si="45"/>
        <v>0</v>
      </c>
      <c r="AG199" s="96">
        <f t="shared" si="37"/>
        <v>1</v>
      </c>
      <c r="AH199" s="81">
        <f t="shared" si="46"/>
        <v>15</v>
      </c>
    </row>
    <row r="200" spans="2:34" x14ac:dyDescent="0.25">
      <c r="B200" s="123" t="s">
        <v>144</v>
      </c>
      <c r="C200" s="85"/>
      <c r="D200" s="85">
        <f t="shared" si="38"/>
        <v>0</v>
      </c>
      <c r="E200" s="124" t="s">
        <v>581</v>
      </c>
      <c r="F200" s="50"/>
      <c r="G200" s="70">
        <v>0.34375</v>
      </c>
      <c r="H200" s="70">
        <v>0.39583333333333331</v>
      </c>
      <c r="I200" s="71">
        <v>44303</v>
      </c>
      <c r="J200" s="71">
        <v>44303</v>
      </c>
      <c r="K200" s="71">
        <v>44303</v>
      </c>
      <c r="L200" s="71">
        <v>44303</v>
      </c>
      <c r="M200" s="50"/>
      <c r="N200" s="50"/>
      <c r="O200" s="50" t="s">
        <v>699</v>
      </c>
      <c r="P200" s="50" t="s">
        <v>147</v>
      </c>
      <c r="Q200" s="50" t="s">
        <v>81</v>
      </c>
      <c r="R200" s="50" t="s">
        <v>356</v>
      </c>
      <c r="S200" s="50" t="s">
        <v>343</v>
      </c>
      <c r="T200" s="50" t="s">
        <v>189</v>
      </c>
      <c r="U200" s="66">
        <f t="shared" si="53"/>
        <v>0</v>
      </c>
      <c r="V200" s="60">
        <f t="shared" si="54"/>
        <v>1</v>
      </c>
      <c r="W200" s="97">
        <f t="shared" si="39"/>
        <v>5.2083333333333315E-2</v>
      </c>
      <c r="X200" s="97">
        <f t="shared" si="55"/>
        <v>5.2083333333333315E-2</v>
      </c>
      <c r="Y200" s="136">
        <f t="shared" si="61"/>
        <v>1</v>
      </c>
      <c r="Z200" s="97">
        <f t="shared" si="57"/>
        <v>0</v>
      </c>
      <c r="AA200" s="97">
        <f t="shared" si="58"/>
        <v>5.2083333333333315E-2</v>
      </c>
      <c r="AB200" s="81">
        <f t="shared" si="59"/>
        <v>4</v>
      </c>
      <c r="AC200" s="81">
        <f t="shared" si="43"/>
        <v>15</v>
      </c>
      <c r="AD200" s="81" t="str">
        <f t="shared" si="60"/>
        <v>4-15</v>
      </c>
      <c r="AE200" s="97">
        <f t="shared" si="44"/>
        <v>0</v>
      </c>
      <c r="AF200" s="95">
        <f t="shared" si="45"/>
        <v>0</v>
      </c>
      <c r="AG200" s="96">
        <f t="shared" ref="AG200:AG263" si="62">IF(AND(R200&lt;&gt;"",S200&lt;&gt;""),1,0)</f>
        <v>1</v>
      </c>
      <c r="AH200" s="81">
        <f t="shared" si="46"/>
        <v>15</v>
      </c>
    </row>
    <row r="201" spans="2:34" ht="30" x14ac:dyDescent="0.25">
      <c r="B201" s="123" t="s">
        <v>144</v>
      </c>
      <c r="C201" s="85"/>
      <c r="D201" s="85">
        <f t="shared" ref="D201:D264" si="63">IF(C201=C202,0,1)</f>
        <v>0</v>
      </c>
      <c r="E201" s="124" t="s">
        <v>582</v>
      </c>
      <c r="F201" s="50"/>
      <c r="G201" s="70">
        <v>0.34375</v>
      </c>
      <c r="H201" s="70">
        <v>0.39583333333333331</v>
      </c>
      <c r="I201" s="71">
        <v>44303</v>
      </c>
      <c r="J201" s="71">
        <v>44303</v>
      </c>
      <c r="K201" s="71">
        <v>44303</v>
      </c>
      <c r="L201" s="71">
        <v>44303</v>
      </c>
      <c r="M201" s="50"/>
      <c r="N201" s="50"/>
      <c r="O201" s="50" t="s">
        <v>690</v>
      </c>
      <c r="P201" s="50" t="s">
        <v>147</v>
      </c>
      <c r="Q201" s="50" t="s">
        <v>81</v>
      </c>
      <c r="R201" s="50" t="s">
        <v>452</v>
      </c>
      <c r="S201" s="50" t="s">
        <v>343</v>
      </c>
      <c r="T201" s="50" t="s">
        <v>189</v>
      </c>
      <c r="U201" s="66">
        <f t="shared" si="53"/>
        <v>0</v>
      </c>
      <c r="V201" s="60">
        <f t="shared" si="54"/>
        <v>1</v>
      </c>
      <c r="W201" s="97">
        <f t="shared" ref="W201:W264" si="64">IF(OR(V201=0,G201="",H201=""),0,IF(AND(V201=1,U201&lt;1,I201=J201,(H201-G201)&lt;=0.2075),H201-G201,IF(AND(V201=1,U201&lt;1,I201=J201,(H201-G201)&gt;0.2075),H201-G201-0.083,IF(AND(V201=1,U201&gt;1),((U201-1)*0.3541)+(H201-$AD$5)+($AE$5-G201-0.083),IF(AND(V201=1,U201=1,I201&lt;&gt;J201,(H201-G201)&lt;=0.332),(H201-$AD$5)+($AE$5-G201)-0.166,(H201-$AD$5)+($AE$5-G201))))))</f>
        <v>5.2083333333333315E-2</v>
      </c>
      <c r="X201" s="97">
        <f t="shared" si="55"/>
        <v>5.2083333333333315E-2</v>
      </c>
      <c r="Y201" s="136">
        <f t="shared" si="61"/>
        <v>1</v>
      </c>
      <c r="Z201" s="97">
        <f t="shared" si="57"/>
        <v>0</v>
      </c>
      <c r="AA201" s="97">
        <f t="shared" si="58"/>
        <v>5.2083333333333315E-2</v>
      </c>
      <c r="AB201" s="81">
        <f t="shared" si="59"/>
        <v>4</v>
      </c>
      <c r="AC201" s="81">
        <f t="shared" ref="AC201:AC264" si="65">WEEKNUM(J201,21)</f>
        <v>15</v>
      </c>
      <c r="AD201" s="81" t="str">
        <f t="shared" si="60"/>
        <v>4-15</v>
      </c>
      <c r="AE201" s="97">
        <f t="shared" ref="AE201:AE264" si="66">IFERROR(IF(OR(AG201=0,M201="",N201=""),0,IF(AND(AG201=1,AF201&lt;1,K201=L201,(N201-M201)&lt;=0.2075),N201-M201,IF(AND(AG201=1,AF201&lt;1,K201=L201,(N201-M201)&gt;0.2075),N201-M201-0.083,IF(AND(AG201=1,AF201&gt;1),((AF201-1)*0.3541)+(N201-$AD$5)+($AE$5-M201-0.083),IF(AND(AG201=1,AF201=1,K201&lt;&gt;L201,(N201-M201)&lt;=0.332),(N201-$AD$5)+($AE$5-M201)-0.166,(N201-$AD$5)+($AE$5-M201)))))),"")</f>
        <v>0</v>
      </c>
      <c r="AF201" s="95">
        <f t="shared" ref="AF201:AF264" si="67">(L201-K201)</f>
        <v>0</v>
      </c>
      <c r="AG201" s="96">
        <f t="shared" si="62"/>
        <v>1</v>
      </c>
      <c r="AH201" s="81">
        <f t="shared" ref="AH201:AH264" si="68">WEEKNUM(L201,21)</f>
        <v>15</v>
      </c>
    </row>
    <row r="202" spans="2:34" ht="45" x14ac:dyDescent="0.25">
      <c r="B202" s="123" t="s">
        <v>109</v>
      </c>
      <c r="C202" s="85"/>
      <c r="D202" s="85">
        <f t="shared" si="63"/>
        <v>0</v>
      </c>
      <c r="E202" s="124" t="s">
        <v>583</v>
      </c>
      <c r="F202" s="50"/>
      <c r="G202" s="70">
        <v>0.3125</v>
      </c>
      <c r="H202" s="70">
        <v>0.52083333333333337</v>
      </c>
      <c r="I202" s="71">
        <v>44303</v>
      </c>
      <c r="J202" s="71">
        <v>44303</v>
      </c>
      <c r="K202" s="71">
        <v>44303</v>
      </c>
      <c r="L202" s="71">
        <v>44303</v>
      </c>
      <c r="M202" s="50"/>
      <c r="N202" s="50"/>
      <c r="O202" s="71" t="s">
        <v>104</v>
      </c>
      <c r="P202" s="50"/>
      <c r="Q202" s="50" t="s">
        <v>81</v>
      </c>
      <c r="R202" s="50" t="s">
        <v>700</v>
      </c>
      <c r="S202" s="50" t="s">
        <v>344</v>
      </c>
      <c r="T202" s="50"/>
      <c r="U202" s="66">
        <f t="shared" si="53"/>
        <v>0</v>
      </c>
      <c r="V202" s="60">
        <f t="shared" si="54"/>
        <v>1</v>
      </c>
      <c r="W202" s="97">
        <f t="shared" si="64"/>
        <v>0.12533333333333335</v>
      </c>
      <c r="X202" s="97">
        <f t="shared" si="55"/>
        <v>0.16666333333333339</v>
      </c>
      <c r="Y202" s="136">
        <f t="shared" si="61"/>
        <v>1</v>
      </c>
      <c r="Z202" s="97">
        <f t="shared" si="57"/>
        <v>0</v>
      </c>
      <c r="AA202" s="97">
        <f t="shared" si="58"/>
        <v>0.16666333333333339</v>
      </c>
      <c r="AB202" s="81">
        <f t="shared" si="59"/>
        <v>4</v>
      </c>
      <c r="AC202" s="81">
        <f t="shared" si="65"/>
        <v>15</v>
      </c>
      <c r="AD202" s="81" t="str">
        <f t="shared" si="60"/>
        <v>4-15</v>
      </c>
      <c r="AE202" s="97">
        <f t="shared" si="66"/>
        <v>0</v>
      </c>
      <c r="AF202" s="95">
        <f t="shared" si="67"/>
        <v>0</v>
      </c>
      <c r="AG202" s="96">
        <f t="shared" si="62"/>
        <v>1</v>
      </c>
      <c r="AH202" s="81">
        <f t="shared" si="68"/>
        <v>15</v>
      </c>
    </row>
    <row r="203" spans="2:34" ht="30" x14ac:dyDescent="0.25">
      <c r="B203" s="123" t="s">
        <v>68</v>
      </c>
      <c r="C203" s="85"/>
      <c r="D203" s="85">
        <f t="shared" si="63"/>
        <v>0</v>
      </c>
      <c r="E203" s="124" t="s">
        <v>584</v>
      </c>
      <c r="F203" s="50"/>
      <c r="G203" s="70">
        <v>0.3125</v>
      </c>
      <c r="H203" s="70">
        <v>0.34375</v>
      </c>
      <c r="I203" s="71">
        <v>44303</v>
      </c>
      <c r="J203" s="71">
        <v>44303</v>
      </c>
      <c r="K203" s="71">
        <v>44303</v>
      </c>
      <c r="L203" s="71">
        <v>44303</v>
      </c>
      <c r="M203" s="50"/>
      <c r="N203" s="50"/>
      <c r="O203" s="71" t="s">
        <v>701</v>
      </c>
      <c r="P203" s="50"/>
      <c r="Q203" s="50" t="s">
        <v>81</v>
      </c>
      <c r="R203" s="50" t="s">
        <v>356</v>
      </c>
      <c r="S203" s="50" t="s">
        <v>344</v>
      </c>
      <c r="T203" s="50" t="s">
        <v>189</v>
      </c>
      <c r="U203" s="66">
        <f t="shared" si="53"/>
        <v>0</v>
      </c>
      <c r="V203" s="60">
        <f t="shared" si="54"/>
        <v>1</v>
      </c>
      <c r="W203" s="97">
        <f t="shared" si="64"/>
        <v>3.125E-2</v>
      </c>
      <c r="X203" s="97">
        <f t="shared" si="55"/>
        <v>3.125E-2</v>
      </c>
      <c r="Y203" s="136">
        <f t="shared" si="61"/>
        <v>1</v>
      </c>
      <c r="Z203" s="97">
        <f t="shared" si="57"/>
        <v>0</v>
      </c>
      <c r="AA203" s="97">
        <f t="shared" si="58"/>
        <v>3.125E-2</v>
      </c>
      <c r="AB203" s="81">
        <f t="shared" si="59"/>
        <v>4</v>
      </c>
      <c r="AC203" s="81">
        <f t="shared" si="65"/>
        <v>15</v>
      </c>
      <c r="AD203" s="81" t="str">
        <f t="shared" si="60"/>
        <v>4-15</v>
      </c>
      <c r="AE203" s="97">
        <f t="shared" si="66"/>
        <v>0</v>
      </c>
      <c r="AF203" s="95">
        <f t="shared" si="67"/>
        <v>0</v>
      </c>
      <c r="AG203" s="96">
        <f t="shared" si="62"/>
        <v>1</v>
      </c>
      <c r="AH203" s="81">
        <f t="shared" si="68"/>
        <v>15</v>
      </c>
    </row>
    <row r="204" spans="2:34" x14ac:dyDescent="0.25">
      <c r="B204" s="123" t="s">
        <v>136</v>
      </c>
      <c r="C204" s="85"/>
      <c r="D204" s="85">
        <f t="shared" si="63"/>
        <v>0</v>
      </c>
      <c r="E204" s="124" t="s">
        <v>585</v>
      </c>
      <c r="F204" s="50"/>
      <c r="G204" s="70">
        <v>0.5</v>
      </c>
      <c r="H204" s="70">
        <v>0.52083333333333337</v>
      </c>
      <c r="I204" s="71">
        <v>44303</v>
      </c>
      <c r="J204" s="71">
        <v>44303</v>
      </c>
      <c r="K204" s="71">
        <v>44303</v>
      </c>
      <c r="L204" s="71">
        <v>44303</v>
      </c>
      <c r="M204" s="50"/>
      <c r="N204" s="50"/>
      <c r="O204" s="71" t="s">
        <v>76</v>
      </c>
      <c r="P204" s="50"/>
      <c r="Q204" s="50" t="s">
        <v>81</v>
      </c>
      <c r="R204" s="50" t="s">
        <v>358</v>
      </c>
      <c r="S204" s="50" t="s">
        <v>343</v>
      </c>
      <c r="T204" s="50" t="s">
        <v>190</v>
      </c>
      <c r="U204" s="66">
        <f t="shared" si="53"/>
        <v>0</v>
      </c>
      <c r="V204" s="60">
        <f t="shared" si="54"/>
        <v>1</v>
      </c>
      <c r="W204" s="97">
        <f t="shared" si="64"/>
        <v>2.083333333333337E-2</v>
      </c>
      <c r="X204" s="97">
        <f t="shared" si="55"/>
        <v>2.083333333333337E-2</v>
      </c>
      <c r="Y204" s="136">
        <f t="shared" si="61"/>
        <v>1</v>
      </c>
      <c r="Z204" s="97">
        <f t="shared" si="57"/>
        <v>0</v>
      </c>
      <c r="AA204" s="97">
        <f t="shared" si="58"/>
        <v>2.083333333333337E-2</v>
      </c>
      <c r="AB204" s="81">
        <f t="shared" si="59"/>
        <v>4</v>
      </c>
      <c r="AC204" s="81">
        <f t="shared" si="65"/>
        <v>15</v>
      </c>
      <c r="AD204" s="81" t="str">
        <f t="shared" si="60"/>
        <v>4-15</v>
      </c>
      <c r="AE204" s="97">
        <f t="shared" si="66"/>
        <v>0</v>
      </c>
      <c r="AF204" s="95">
        <f t="shared" si="67"/>
        <v>0</v>
      </c>
      <c r="AG204" s="96">
        <f t="shared" si="62"/>
        <v>1</v>
      </c>
      <c r="AH204" s="81">
        <f t="shared" si="68"/>
        <v>15</v>
      </c>
    </row>
    <row r="205" spans="2:34" x14ac:dyDescent="0.25">
      <c r="B205" s="123" t="s">
        <v>119</v>
      </c>
      <c r="C205" s="85"/>
      <c r="D205" s="85">
        <f t="shared" si="63"/>
        <v>0</v>
      </c>
      <c r="E205" s="124" t="s">
        <v>586</v>
      </c>
      <c r="F205" s="50"/>
      <c r="G205" s="70">
        <v>0.34027777777777773</v>
      </c>
      <c r="H205" s="70">
        <v>0.56944444444444442</v>
      </c>
      <c r="I205" s="71">
        <v>44303</v>
      </c>
      <c r="J205" s="71">
        <v>44303</v>
      </c>
      <c r="K205" s="71">
        <v>44303</v>
      </c>
      <c r="L205" s="71">
        <v>44303</v>
      </c>
      <c r="M205" s="50"/>
      <c r="N205" s="50"/>
      <c r="O205" s="71" t="s">
        <v>702</v>
      </c>
      <c r="P205" s="50"/>
      <c r="Q205" s="50" t="s">
        <v>81</v>
      </c>
      <c r="R205" s="50" t="s">
        <v>454</v>
      </c>
      <c r="S205" s="50" t="s">
        <v>344</v>
      </c>
      <c r="T205" s="50" t="s">
        <v>189</v>
      </c>
      <c r="U205" s="66">
        <f t="shared" si="53"/>
        <v>0</v>
      </c>
      <c r="V205" s="60">
        <f t="shared" si="54"/>
        <v>1</v>
      </c>
      <c r="W205" s="97">
        <f t="shared" si="64"/>
        <v>0.14616666666666667</v>
      </c>
      <c r="X205" s="97">
        <f t="shared" si="55"/>
        <v>0.1874966666666667</v>
      </c>
      <c r="Y205" s="136">
        <f t="shared" si="61"/>
        <v>1</v>
      </c>
      <c r="Z205" s="97">
        <f t="shared" si="57"/>
        <v>0</v>
      </c>
      <c r="AA205" s="97">
        <f t="shared" si="58"/>
        <v>0.1874966666666667</v>
      </c>
      <c r="AB205" s="81">
        <f t="shared" si="59"/>
        <v>4</v>
      </c>
      <c r="AC205" s="81">
        <f t="shared" si="65"/>
        <v>15</v>
      </c>
      <c r="AD205" s="81" t="str">
        <f t="shared" si="60"/>
        <v>4-15</v>
      </c>
      <c r="AE205" s="97">
        <f t="shared" si="66"/>
        <v>0</v>
      </c>
      <c r="AF205" s="95">
        <f t="shared" si="67"/>
        <v>0</v>
      </c>
      <c r="AG205" s="96">
        <f t="shared" si="62"/>
        <v>1</v>
      </c>
      <c r="AH205" s="81">
        <f t="shared" si="68"/>
        <v>15</v>
      </c>
    </row>
    <row r="206" spans="2:34" ht="30" x14ac:dyDescent="0.25">
      <c r="B206" s="123" t="s">
        <v>112</v>
      </c>
      <c r="C206" s="85"/>
      <c r="D206" s="85">
        <f t="shared" si="63"/>
        <v>0</v>
      </c>
      <c r="E206" s="124" t="s">
        <v>587</v>
      </c>
      <c r="F206" s="50"/>
      <c r="G206" s="70">
        <v>0.38541666666666669</v>
      </c>
      <c r="H206" s="70">
        <v>0.54166666666666663</v>
      </c>
      <c r="I206" s="71">
        <v>44303</v>
      </c>
      <c r="J206" s="71">
        <v>44303</v>
      </c>
      <c r="K206" s="71">
        <v>44303</v>
      </c>
      <c r="L206" s="71">
        <v>44303</v>
      </c>
      <c r="M206" s="50"/>
      <c r="N206" s="50"/>
      <c r="O206" s="50"/>
      <c r="P206" s="50"/>
      <c r="Q206" s="50" t="s">
        <v>81</v>
      </c>
      <c r="R206" s="50" t="s">
        <v>703</v>
      </c>
      <c r="S206" s="50" t="s">
        <v>344</v>
      </c>
      <c r="T206" s="50" t="s">
        <v>189</v>
      </c>
      <c r="U206" s="66">
        <f t="shared" si="53"/>
        <v>0</v>
      </c>
      <c r="V206" s="60">
        <f t="shared" si="54"/>
        <v>1</v>
      </c>
      <c r="W206" s="97">
        <f t="shared" si="64"/>
        <v>0.15624999999999994</v>
      </c>
      <c r="X206" s="97">
        <f t="shared" si="55"/>
        <v>0.15624999999999994</v>
      </c>
      <c r="Y206" s="136">
        <f t="shared" si="61"/>
        <v>1</v>
      </c>
      <c r="Z206" s="97">
        <f t="shared" si="57"/>
        <v>0</v>
      </c>
      <c r="AA206" s="97">
        <f t="shared" si="58"/>
        <v>0.15624999999999994</v>
      </c>
      <c r="AB206" s="81">
        <f t="shared" si="59"/>
        <v>4</v>
      </c>
      <c r="AC206" s="81">
        <f t="shared" si="65"/>
        <v>15</v>
      </c>
      <c r="AD206" s="81" t="str">
        <f t="shared" si="60"/>
        <v>4-15</v>
      </c>
      <c r="AE206" s="97">
        <f t="shared" si="66"/>
        <v>0</v>
      </c>
      <c r="AF206" s="95">
        <f t="shared" si="67"/>
        <v>0</v>
      </c>
      <c r="AG206" s="96">
        <f t="shared" si="62"/>
        <v>1</v>
      </c>
      <c r="AH206" s="81">
        <f t="shared" si="68"/>
        <v>15</v>
      </c>
    </row>
    <row r="207" spans="2:34" x14ac:dyDescent="0.25">
      <c r="B207" s="123" t="s">
        <v>112</v>
      </c>
      <c r="C207" s="85"/>
      <c r="D207" s="85">
        <f t="shared" si="63"/>
        <v>0</v>
      </c>
      <c r="E207" s="123" t="s">
        <v>588</v>
      </c>
      <c r="F207" s="50"/>
      <c r="G207" s="70">
        <v>0.38541666666666669</v>
      </c>
      <c r="H207" s="70">
        <v>0.54166666666666663</v>
      </c>
      <c r="I207" s="71">
        <v>44303</v>
      </c>
      <c r="J207" s="71">
        <v>44303</v>
      </c>
      <c r="K207" s="71">
        <v>44303</v>
      </c>
      <c r="L207" s="71">
        <v>44303</v>
      </c>
      <c r="M207" s="50"/>
      <c r="N207" s="50"/>
      <c r="O207" s="50" t="s">
        <v>118</v>
      </c>
      <c r="P207" s="50"/>
      <c r="Q207" s="50"/>
      <c r="R207" s="50" t="s">
        <v>704</v>
      </c>
      <c r="S207" s="50" t="s">
        <v>344</v>
      </c>
      <c r="T207" s="50" t="s">
        <v>189</v>
      </c>
      <c r="U207" s="66">
        <f t="shared" si="53"/>
        <v>0</v>
      </c>
      <c r="V207" s="60">
        <f t="shared" si="54"/>
        <v>1</v>
      </c>
      <c r="W207" s="97">
        <f t="shared" si="64"/>
        <v>0.15624999999999994</v>
      </c>
      <c r="X207" s="97">
        <f t="shared" si="55"/>
        <v>0.15624999999999994</v>
      </c>
      <c r="Y207" s="136">
        <f t="shared" si="61"/>
        <v>1</v>
      </c>
      <c r="Z207" s="97">
        <f t="shared" si="57"/>
        <v>0</v>
      </c>
      <c r="AA207" s="97">
        <f t="shared" si="58"/>
        <v>0.15624999999999994</v>
      </c>
      <c r="AB207" s="81">
        <f t="shared" si="59"/>
        <v>4</v>
      </c>
      <c r="AC207" s="81">
        <f t="shared" si="65"/>
        <v>15</v>
      </c>
      <c r="AD207" s="81" t="str">
        <f t="shared" si="60"/>
        <v>4-15</v>
      </c>
      <c r="AE207" s="97">
        <f t="shared" si="66"/>
        <v>0</v>
      </c>
      <c r="AF207" s="95">
        <f t="shared" si="67"/>
        <v>0</v>
      </c>
      <c r="AG207" s="96">
        <f t="shared" si="62"/>
        <v>1</v>
      </c>
      <c r="AH207" s="81">
        <f t="shared" si="68"/>
        <v>15</v>
      </c>
    </row>
    <row r="208" spans="2:34" ht="30" x14ac:dyDescent="0.25">
      <c r="B208" s="123" t="s">
        <v>129</v>
      </c>
      <c r="C208" s="85"/>
      <c r="D208" s="85">
        <f t="shared" si="63"/>
        <v>0</v>
      </c>
      <c r="E208" s="124" t="s">
        <v>589</v>
      </c>
      <c r="F208" s="50"/>
      <c r="G208" s="50"/>
      <c r="H208" s="50"/>
      <c r="I208" s="71">
        <v>44303</v>
      </c>
      <c r="J208" s="71">
        <v>44303</v>
      </c>
      <c r="K208" s="71">
        <v>44303</v>
      </c>
      <c r="L208" s="71">
        <v>44303</v>
      </c>
      <c r="M208" s="50"/>
      <c r="N208" s="50"/>
      <c r="O208" s="50"/>
      <c r="P208" s="50"/>
      <c r="Q208" s="50" t="s">
        <v>81</v>
      </c>
      <c r="R208" s="50" t="s">
        <v>356</v>
      </c>
      <c r="S208" s="50" t="s">
        <v>344</v>
      </c>
      <c r="T208" s="50" t="s">
        <v>190</v>
      </c>
      <c r="U208" s="66">
        <f t="shared" si="53"/>
        <v>0</v>
      </c>
      <c r="V208" s="60">
        <f t="shared" si="54"/>
        <v>0</v>
      </c>
      <c r="W208" s="97">
        <f t="shared" si="64"/>
        <v>0</v>
      </c>
      <c r="X208" s="97">
        <f t="shared" si="55"/>
        <v>0</v>
      </c>
      <c r="Y208" s="136">
        <f t="shared" si="61"/>
        <v>1</v>
      </c>
      <c r="Z208" s="97">
        <f t="shared" si="57"/>
        <v>0</v>
      </c>
      <c r="AA208" s="97">
        <f t="shared" si="58"/>
        <v>0</v>
      </c>
      <c r="AB208" s="81">
        <f t="shared" si="59"/>
        <v>4</v>
      </c>
      <c r="AC208" s="81">
        <f t="shared" si="65"/>
        <v>15</v>
      </c>
      <c r="AD208" s="81" t="str">
        <f t="shared" si="60"/>
        <v>4-15</v>
      </c>
      <c r="AE208" s="97">
        <f t="shared" si="66"/>
        <v>0</v>
      </c>
      <c r="AF208" s="95">
        <f t="shared" si="67"/>
        <v>0</v>
      </c>
      <c r="AG208" s="96">
        <f t="shared" si="62"/>
        <v>1</v>
      </c>
      <c r="AH208" s="81">
        <f t="shared" si="68"/>
        <v>15</v>
      </c>
    </row>
    <row r="209" spans="2:34" ht="30" x14ac:dyDescent="0.25">
      <c r="B209" s="123" t="s">
        <v>155</v>
      </c>
      <c r="C209" s="85"/>
      <c r="D209" s="85">
        <f t="shared" si="63"/>
        <v>0</v>
      </c>
      <c r="E209" s="124" t="s">
        <v>590</v>
      </c>
      <c r="F209" s="50"/>
      <c r="G209" s="50"/>
      <c r="H209" s="50"/>
      <c r="I209" s="71">
        <v>44303</v>
      </c>
      <c r="J209" s="71">
        <v>44303</v>
      </c>
      <c r="K209" s="71">
        <v>44303</v>
      </c>
      <c r="L209" s="71">
        <v>44303</v>
      </c>
      <c r="M209" s="50"/>
      <c r="N209" s="50"/>
      <c r="O209" s="71" t="s">
        <v>168</v>
      </c>
      <c r="P209" s="50"/>
      <c r="Q209" s="73" t="s">
        <v>47</v>
      </c>
      <c r="R209" s="50" t="s">
        <v>454</v>
      </c>
      <c r="S209" s="50" t="s">
        <v>344</v>
      </c>
      <c r="T209" s="50"/>
      <c r="U209" s="66">
        <f t="shared" si="53"/>
        <v>0</v>
      </c>
      <c r="V209" s="60">
        <f t="shared" si="54"/>
        <v>0</v>
      </c>
      <c r="W209" s="97">
        <f t="shared" si="64"/>
        <v>0</v>
      </c>
      <c r="X209" s="97">
        <f t="shared" si="55"/>
        <v>0</v>
      </c>
      <c r="Y209" s="136">
        <f t="shared" si="61"/>
        <v>1</v>
      </c>
      <c r="Z209" s="97">
        <f t="shared" si="57"/>
        <v>0</v>
      </c>
      <c r="AA209" s="97">
        <f t="shared" si="58"/>
        <v>0</v>
      </c>
      <c r="AB209" s="81">
        <f t="shared" si="59"/>
        <v>4</v>
      </c>
      <c r="AC209" s="81">
        <f t="shared" si="65"/>
        <v>15</v>
      </c>
      <c r="AD209" s="81" t="str">
        <f t="shared" si="60"/>
        <v>4-15</v>
      </c>
      <c r="AE209" s="97">
        <f t="shared" si="66"/>
        <v>0</v>
      </c>
      <c r="AF209" s="95">
        <f t="shared" si="67"/>
        <v>0</v>
      </c>
      <c r="AG209" s="96">
        <f t="shared" si="62"/>
        <v>1</v>
      </c>
      <c r="AH209" s="81">
        <f t="shared" si="68"/>
        <v>15</v>
      </c>
    </row>
    <row r="210" spans="2:34" x14ac:dyDescent="0.25">
      <c r="B210" s="123" t="s">
        <v>591</v>
      </c>
      <c r="C210" s="85"/>
      <c r="D210" s="85">
        <f t="shared" si="63"/>
        <v>0</v>
      </c>
      <c r="E210" s="124" t="s">
        <v>592</v>
      </c>
      <c r="F210" s="50"/>
      <c r="G210" s="50"/>
      <c r="H210" s="50"/>
      <c r="I210" s="71">
        <v>44303</v>
      </c>
      <c r="J210" s="71">
        <v>44303</v>
      </c>
      <c r="K210" s="71">
        <v>44303</v>
      </c>
      <c r="L210" s="71">
        <v>44303</v>
      </c>
      <c r="M210" s="50"/>
      <c r="N210" s="50"/>
      <c r="O210" s="71" t="s">
        <v>379</v>
      </c>
      <c r="P210" s="50"/>
      <c r="Q210" s="50" t="s">
        <v>81</v>
      </c>
      <c r="R210" s="50" t="s">
        <v>705</v>
      </c>
      <c r="S210" s="50" t="s">
        <v>344</v>
      </c>
      <c r="T210" s="50" t="s">
        <v>189</v>
      </c>
      <c r="U210" s="66">
        <f t="shared" si="53"/>
        <v>0</v>
      </c>
      <c r="V210" s="60">
        <f t="shared" si="54"/>
        <v>0</v>
      </c>
      <c r="W210" s="97">
        <f t="shared" si="64"/>
        <v>0</v>
      </c>
      <c r="X210" s="97">
        <f t="shared" si="55"/>
        <v>0</v>
      </c>
      <c r="Y210" s="136">
        <f t="shared" si="61"/>
        <v>1</v>
      </c>
      <c r="Z210" s="97">
        <f t="shared" si="57"/>
        <v>0</v>
      </c>
      <c r="AA210" s="97">
        <f t="shared" si="58"/>
        <v>0</v>
      </c>
      <c r="AB210" s="81">
        <f t="shared" si="59"/>
        <v>4</v>
      </c>
      <c r="AC210" s="81">
        <f t="shared" si="65"/>
        <v>15</v>
      </c>
      <c r="AD210" s="81" t="str">
        <f t="shared" si="60"/>
        <v>4-15</v>
      </c>
      <c r="AE210" s="97">
        <f t="shared" si="66"/>
        <v>0</v>
      </c>
      <c r="AF210" s="95">
        <f t="shared" si="67"/>
        <v>0</v>
      </c>
      <c r="AG210" s="96">
        <f t="shared" si="62"/>
        <v>1</v>
      </c>
      <c r="AH210" s="81">
        <f t="shared" si="68"/>
        <v>15</v>
      </c>
    </row>
    <row r="211" spans="2:34" x14ac:dyDescent="0.25">
      <c r="B211" s="123" t="s">
        <v>142</v>
      </c>
      <c r="C211" s="85"/>
      <c r="D211" s="85">
        <f t="shared" si="63"/>
        <v>1</v>
      </c>
      <c r="E211" s="124" t="s">
        <v>593</v>
      </c>
      <c r="F211" s="50"/>
      <c r="G211" s="70">
        <v>0.4861111111111111</v>
      </c>
      <c r="H211" s="70">
        <v>0.49305555555555558</v>
      </c>
      <c r="I211" s="71">
        <v>44303</v>
      </c>
      <c r="J211" s="71">
        <v>44303</v>
      </c>
      <c r="K211" s="71">
        <v>44303</v>
      </c>
      <c r="L211" s="71">
        <v>44303</v>
      </c>
      <c r="M211" s="50"/>
      <c r="N211" s="50"/>
      <c r="O211" s="71" t="s">
        <v>66</v>
      </c>
      <c r="P211" s="50"/>
      <c r="Q211" s="50" t="s">
        <v>81</v>
      </c>
      <c r="R211" s="50" t="s">
        <v>356</v>
      </c>
      <c r="S211" s="50" t="s">
        <v>343</v>
      </c>
      <c r="T211" s="50" t="s">
        <v>189</v>
      </c>
      <c r="U211" s="66">
        <f t="shared" si="53"/>
        <v>0</v>
      </c>
      <c r="V211" s="60">
        <f t="shared" si="54"/>
        <v>1</v>
      </c>
      <c r="W211" s="97">
        <f t="shared" si="64"/>
        <v>6.9444444444444753E-3</v>
      </c>
      <c r="X211" s="97">
        <f t="shared" si="55"/>
        <v>6.9444444444444753E-3</v>
      </c>
      <c r="Y211" s="136">
        <f t="shared" si="61"/>
        <v>1</v>
      </c>
      <c r="Z211" s="97">
        <f t="shared" si="57"/>
        <v>0</v>
      </c>
      <c r="AA211" s="97">
        <f t="shared" si="58"/>
        <v>6.9444444444444753E-3</v>
      </c>
      <c r="AB211" s="81">
        <f t="shared" si="59"/>
        <v>4</v>
      </c>
      <c r="AC211" s="81">
        <f t="shared" si="65"/>
        <v>15</v>
      </c>
      <c r="AD211" s="81" t="str">
        <f t="shared" si="60"/>
        <v>4-15</v>
      </c>
      <c r="AE211" s="97">
        <f t="shared" si="66"/>
        <v>0</v>
      </c>
      <c r="AF211" s="95">
        <f t="shared" si="67"/>
        <v>0</v>
      </c>
      <c r="AG211" s="96">
        <f t="shared" si="62"/>
        <v>1</v>
      </c>
      <c r="AH211" s="81">
        <f t="shared" si="68"/>
        <v>15</v>
      </c>
    </row>
    <row r="212" spans="2:34" s="159" customFormat="1" ht="30" x14ac:dyDescent="0.25">
      <c r="B212" s="125" t="s">
        <v>170</v>
      </c>
      <c r="C212" s="129">
        <v>65</v>
      </c>
      <c r="D212" s="85">
        <f t="shared" si="63"/>
        <v>0</v>
      </c>
      <c r="E212" s="126" t="s">
        <v>594</v>
      </c>
      <c r="F212" s="151"/>
      <c r="G212" s="150">
        <v>0.29166666666666669</v>
      </c>
      <c r="H212" s="166"/>
      <c r="I212" s="152">
        <v>44303</v>
      </c>
      <c r="J212" s="83"/>
      <c r="K212" s="152">
        <v>44306</v>
      </c>
      <c r="L212" s="152">
        <v>44306</v>
      </c>
      <c r="M212" s="151"/>
      <c r="N212" s="151"/>
      <c r="O212" s="151" t="s">
        <v>76</v>
      </c>
      <c r="P212" s="151" t="s">
        <v>171</v>
      </c>
      <c r="Q212" s="151" t="s">
        <v>81</v>
      </c>
      <c r="R212" s="151" t="s">
        <v>706</v>
      </c>
      <c r="S212" s="151" t="s">
        <v>344</v>
      </c>
      <c r="T212" s="151" t="s">
        <v>189</v>
      </c>
      <c r="U212" s="167">
        <f t="shared" si="53"/>
        <v>-44303</v>
      </c>
      <c r="V212" s="149">
        <f t="shared" si="54"/>
        <v>0</v>
      </c>
      <c r="W212" s="168">
        <f t="shared" si="64"/>
        <v>0</v>
      </c>
      <c r="X212" s="168">
        <f t="shared" si="55"/>
        <v>0</v>
      </c>
      <c r="Y212" s="160">
        <f t="shared" si="61"/>
        <v>1</v>
      </c>
      <c r="Z212" s="168">
        <f t="shared" si="57"/>
        <v>0</v>
      </c>
      <c r="AA212" s="168">
        <f t="shared" si="58"/>
        <v>0</v>
      </c>
      <c r="AB212" s="161">
        <f t="shared" si="59"/>
        <v>1</v>
      </c>
      <c r="AC212" s="81">
        <f t="shared" si="65"/>
        <v>52</v>
      </c>
      <c r="AD212" s="161" t="str">
        <f t="shared" si="60"/>
        <v>1-52</v>
      </c>
      <c r="AE212" s="168">
        <f t="shared" si="66"/>
        <v>0</v>
      </c>
      <c r="AF212" s="169">
        <f t="shared" si="67"/>
        <v>0</v>
      </c>
      <c r="AG212" s="132">
        <f t="shared" si="62"/>
        <v>1</v>
      </c>
      <c r="AH212" s="81">
        <f t="shared" si="68"/>
        <v>16</v>
      </c>
    </row>
    <row r="213" spans="2:34" s="159" customFormat="1" x14ac:dyDescent="0.25">
      <c r="B213" s="125" t="s">
        <v>170</v>
      </c>
      <c r="C213" s="129">
        <v>65</v>
      </c>
      <c r="D213" s="85">
        <f t="shared" si="63"/>
        <v>0</v>
      </c>
      <c r="E213" s="125" t="s">
        <v>595</v>
      </c>
      <c r="F213" s="151"/>
      <c r="G213" s="150">
        <v>0.29166666666666669</v>
      </c>
      <c r="H213" s="166"/>
      <c r="I213" s="152">
        <v>44303</v>
      </c>
      <c r="J213" s="100"/>
      <c r="K213" s="152">
        <v>44306</v>
      </c>
      <c r="L213" s="152">
        <v>44306</v>
      </c>
      <c r="M213" s="151"/>
      <c r="N213" s="151"/>
      <c r="O213" s="151" t="s">
        <v>707</v>
      </c>
      <c r="P213" s="151" t="s">
        <v>171</v>
      </c>
      <c r="Q213" s="151" t="s">
        <v>81</v>
      </c>
      <c r="R213" s="151" t="s">
        <v>357</v>
      </c>
      <c r="S213" s="151" t="s">
        <v>344</v>
      </c>
      <c r="T213" s="151" t="s">
        <v>189</v>
      </c>
      <c r="U213" s="167">
        <f t="shared" si="53"/>
        <v>-44303</v>
      </c>
      <c r="V213" s="149">
        <f t="shared" si="54"/>
        <v>0</v>
      </c>
      <c r="W213" s="168">
        <f t="shared" si="64"/>
        <v>0</v>
      </c>
      <c r="X213" s="168">
        <f t="shared" si="55"/>
        <v>0</v>
      </c>
      <c r="Y213" s="160">
        <f t="shared" si="61"/>
        <v>1</v>
      </c>
      <c r="Z213" s="168">
        <f t="shared" si="57"/>
        <v>0</v>
      </c>
      <c r="AA213" s="168">
        <f t="shared" si="58"/>
        <v>0</v>
      </c>
      <c r="AB213" s="161">
        <f t="shared" si="59"/>
        <v>1</v>
      </c>
      <c r="AC213" s="81">
        <f t="shared" si="65"/>
        <v>52</v>
      </c>
      <c r="AD213" s="161" t="str">
        <f t="shared" si="60"/>
        <v>1-52</v>
      </c>
      <c r="AE213" s="168">
        <f t="shared" si="66"/>
        <v>0</v>
      </c>
      <c r="AF213" s="169">
        <f t="shared" si="67"/>
        <v>0</v>
      </c>
      <c r="AG213" s="132">
        <f t="shared" si="62"/>
        <v>1</v>
      </c>
      <c r="AH213" s="81">
        <f t="shared" si="68"/>
        <v>16</v>
      </c>
    </row>
    <row r="214" spans="2:34" s="159" customFormat="1" x14ac:dyDescent="0.25">
      <c r="B214" s="125" t="s">
        <v>170</v>
      </c>
      <c r="C214" s="129">
        <v>65</v>
      </c>
      <c r="D214" s="85">
        <f t="shared" si="63"/>
        <v>0</v>
      </c>
      <c r="E214" s="126" t="s">
        <v>596</v>
      </c>
      <c r="F214" s="151"/>
      <c r="G214" s="150">
        <v>0.29166666666666669</v>
      </c>
      <c r="H214" s="166"/>
      <c r="I214" s="152">
        <v>44303</v>
      </c>
      <c r="J214" s="83"/>
      <c r="K214" s="151"/>
      <c r="L214" s="151"/>
      <c r="M214" s="151"/>
      <c r="N214" s="151"/>
      <c r="O214" s="151" t="s">
        <v>168</v>
      </c>
      <c r="P214" s="151" t="s">
        <v>171</v>
      </c>
      <c r="Q214" s="151" t="s">
        <v>81</v>
      </c>
      <c r="R214" s="151" t="s">
        <v>706</v>
      </c>
      <c r="S214" s="151" t="s">
        <v>344</v>
      </c>
      <c r="T214" s="151" t="s">
        <v>189</v>
      </c>
      <c r="U214" s="167">
        <f t="shared" si="53"/>
        <v>-44303</v>
      </c>
      <c r="V214" s="149">
        <f t="shared" si="54"/>
        <v>0</v>
      </c>
      <c r="W214" s="168">
        <f t="shared" si="64"/>
        <v>0</v>
      </c>
      <c r="X214" s="168">
        <f t="shared" si="55"/>
        <v>0</v>
      </c>
      <c r="Y214" s="160">
        <f t="shared" si="61"/>
        <v>1</v>
      </c>
      <c r="Z214" s="168">
        <f t="shared" si="57"/>
        <v>0</v>
      </c>
      <c r="AA214" s="168">
        <f t="shared" si="58"/>
        <v>0</v>
      </c>
      <c r="AB214" s="161">
        <f t="shared" si="59"/>
        <v>1</v>
      </c>
      <c r="AC214" s="81">
        <f t="shared" si="65"/>
        <v>52</v>
      </c>
      <c r="AD214" s="161" t="str">
        <f t="shared" si="60"/>
        <v>1-52</v>
      </c>
      <c r="AE214" s="168">
        <f t="shared" si="66"/>
        <v>0</v>
      </c>
      <c r="AF214" s="169">
        <f t="shared" si="67"/>
        <v>0</v>
      </c>
      <c r="AG214" s="132">
        <f t="shared" si="62"/>
        <v>1</v>
      </c>
      <c r="AH214" s="81">
        <f t="shared" si="68"/>
        <v>52</v>
      </c>
    </row>
    <row r="215" spans="2:34" s="159" customFormat="1" ht="90" x14ac:dyDescent="0.25">
      <c r="B215" s="125" t="s">
        <v>170</v>
      </c>
      <c r="C215" s="129">
        <v>65</v>
      </c>
      <c r="D215" s="85">
        <f t="shared" si="63"/>
        <v>0</v>
      </c>
      <c r="E215" s="126" t="s">
        <v>597</v>
      </c>
      <c r="F215" s="151"/>
      <c r="G215" s="150">
        <v>0.29166666666666669</v>
      </c>
      <c r="H215" s="166"/>
      <c r="I215" s="152">
        <v>44303</v>
      </c>
      <c r="J215" s="83"/>
      <c r="K215" s="152">
        <v>44307</v>
      </c>
      <c r="L215" s="152">
        <v>44307</v>
      </c>
      <c r="M215" s="170">
        <v>0.3125</v>
      </c>
      <c r="N215" s="170">
        <v>0.70833333333333337</v>
      </c>
      <c r="O215" s="151" t="s">
        <v>708</v>
      </c>
      <c r="P215" s="151" t="s">
        <v>171</v>
      </c>
      <c r="Q215" s="151" t="s">
        <v>81</v>
      </c>
      <c r="R215" s="151" t="s">
        <v>709</v>
      </c>
      <c r="S215" s="151" t="s">
        <v>344</v>
      </c>
      <c r="T215" s="151" t="s">
        <v>189</v>
      </c>
      <c r="U215" s="167">
        <f t="shared" si="53"/>
        <v>-44303</v>
      </c>
      <c r="V215" s="149">
        <f t="shared" si="54"/>
        <v>0</v>
      </c>
      <c r="W215" s="168">
        <f t="shared" si="64"/>
        <v>0</v>
      </c>
      <c r="X215" s="168">
        <f t="shared" si="55"/>
        <v>0</v>
      </c>
      <c r="Y215" s="160">
        <f t="shared" si="61"/>
        <v>1</v>
      </c>
      <c r="Z215" s="168">
        <f t="shared" si="57"/>
        <v>0</v>
      </c>
      <c r="AA215" s="168">
        <f t="shared" si="58"/>
        <v>0</v>
      </c>
      <c r="AB215" s="161">
        <f t="shared" si="59"/>
        <v>1</v>
      </c>
      <c r="AC215" s="81">
        <f t="shared" si="65"/>
        <v>52</v>
      </c>
      <c r="AD215" s="161" t="str">
        <f t="shared" si="60"/>
        <v>1-52</v>
      </c>
      <c r="AE215" s="168">
        <f t="shared" si="66"/>
        <v>0.31283333333333335</v>
      </c>
      <c r="AF215" s="169">
        <f t="shared" si="67"/>
        <v>0</v>
      </c>
      <c r="AG215" s="132">
        <f t="shared" si="62"/>
        <v>1</v>
      </c>
      <c r="AH215" s="81">
        <f t="shared" si="68"/>
        <v>16</v>
      </c>
    </row>
    <row r="216" spans="2:34" s="159" customFormat="1" ht="30" x14ac:dyDescent="0.25">
      <c r="B216" s="125" t="s">
        <v>170</v>
      </c>
      <c r="C216" s="129">
        <v>65</v>
      </c>
      <c r="D216" s="85">
        <f t="shared" si="63"/>
        <v>1</v>
      </c>
      <c r="E216" s="126" t="s">
        <v>598</v>
      </c>
      <c r="F216" s="151"/>
      <c r="G216" s="150">
        <v>0.29166666666666669</v>
      </c>
      <c r="H216" s="166"/>
      <c r="I216" s="152">
        <v>44303</v>
      </c>
      <c r="J216" s="100"/>
      <c r="K216" s="152">
        <v>44307</v>
      </c>
      <c r="L216" s="152">
        <v>44307</v>
      </c>
      <c r="M216" s="150">
        <v>0.375</v>
      </c>
      <c r="N216" s="150">
        <v>0.70833333333333337</v>
      </c>
      <c r="O216" s="151" t="s">
        <v>710</v>
      </c>
      <c r="P216" s="151" t="s">
        <v>171</v>
      </c>
      <c r="Q216" s="151" t="s">
        <v>81</v>
      </c>
      <c r="R216" s="151" t="s">
        <v>709</v>
      </c>
      <c r="S216" s="151" t="s">
        <v>344</v>
      </c>
      <c r="T216" s="151" t="s">
        <v>189</v>
      </c>
      <c r="U216" s="167">
        <f t="shared" si="53"/>
        <v>-44303</v>
      </c>
      <c r="V216" s="149">
        <f t="shared" si="54"/>
        <v>0</v>
      </c>
      <c r="W216" s="168">
        <f t="shared" si="64"/>
        <v>0</v>
      </c>
      <c r="X216" s="168">
        <f t="shared" si="55"/>
        <v>0</v>
      </c>
      <c r="Y216" s="160">
        <f t="shared" si="61"/>
        <v>1</v>
      </c>
      <c r="Z216" s="168">
        <f t="shared" si="57"/>
        <v>0</v>
      </c>
      <c r="AA216" s="168">
        <f t="shared" si="58"/>
        <v>0</v>
      </c>
      <c r="AB216" s="161">
        <f t="shared" si="59"/>
        <v>1</v>
      </c>
      <c r="AC216" s="81">
        <f t="shared" si="65"/>
        <v>52</v>
      </c>
      <c r="AD216" s="161" t="str">
        <f t="shared" si="60"/>
        <v>1-52</v>
      </c>
      <c r="AE216" s="168">
        <f t="shared" si="66"/>
        <v>0.25033333333333335</v>
      </c>
      <c r="AF216" s="169">
        <f t="shared" si="67"/>
        <v>0</v>
      </c>
      <c r="AG216" s="132">
        <f t="shared" si="62"/>
        <v>1</v>
      </c>
      <c r="AH216" s="81">
        <f t="shared" si="68"/>
        <v>16</v>
      </c>
    </row>
    <row r="217" spans="2:34" ht="30" x14ac:dyDescent="0.25">
      <c r="B217" s="156" t="s">
        <v>115</v>
      </c>
      <c r="C217" s="157">
        <v>73</v>
      </c>
      <c r="D217" s="85">
        <f t="shared" si="63"/>
        <v>0</v>
      </c>
      <c r="E217" s="158" t="s">
        <v>599</v>
      </c>
      <c r="F217" s="50"/>
      <c r="G217" s="70">
        <v>0.31944444444444448</v>
      </c>
      <c r="H217" s="70">
        <v>0.35416666666666669</v>
      </c>
      <c r="I217" s="71">
        <v>44305</v>
      </c>
      <c r="J217" s="71">
        <v>44305</v>
      </c>
      <c r="K217" s="71">
        <v>44305</v>
      </c>
      <c r="L217" s="71">
        <v>44305</v>
      </c>
      <c r="M217" s="50"/>
      <c r="N217" s="50"/>
      <c r="O217" s="50" t="s">
        <v>301</v>
      </c>
      <c r="P217" s="50" t="s">
        <v>116</v>
      </c>
      <c r="Q217" s="73" t="s">
        <v>47</v>
      </c>
      <c r="R217" s="50" t="s">
        <v>711</v>
      </c>
      <c r="S217" s="50" t="s">
        <v>344</v>
      </c>
      <c r="T217" s="50" t="s">
        <v>191</v>
      </c>
      <c r="U217" s="66">
        <f t="shared" si="53"/>
        <v>0</v>
      </c>
      <c r="V217" s="60">
        <f t="shared" si="54"/>
        <v>1</v>
      </c>
      <c r="W217" s="97">
        <f t="shared" si="64"/>
        <v>3.472222222222221E-2</v>
      </c>
      <c r="X217" s="97">
        <f t="shared" si="55"/>
        <v>3.472222222222221E-2</v>
      </c>
      <c r="Y217" s="136">
        <f t="shared" si="61"/>
        <v>1</v>
      </c>
      <c r="Z217" s="97">
        <f t="shared" si="57"/>
        <v>0</v>
      </c>
      <c r="AA217" s="97">
        <f t="shared" si="58"/>
        <v>3.472222222222221E-2</v>
      </c>
      <c r="AB217" s="81">
        <f t="shared" si="59"/>
        <v>4</v>
      </c>
      <c r="AC217" s="81">
        <f t="shared" si="65"/>
        <v>16</v>
      </c>
      <c r="AD217" s="81" t="str">
        <f t="shared" si="60"/>
        <v>4-16</v>
      </c>
      <c r="AE217" s="97">
        <f t="shared" si="66"/>
        <v>0</v>
      </c>
      <c r="AF217" s="95">
        <f t="shared" si="67"/>
        <v>0</v>
      </c>
      <c r="AG217" s="96">
        <f t="shared" si="62"/>
        <v>1</v>
      </c>
      <c r="AH217" s="81">
        <f t="shared" si="68"/>
        <v>16</v>
      </c>
    </row>
    <row r="218" spans="2:34" x14ac:dyDescent="0.25">
      <c r="B218" s="156" t="s">
        <v>115</v>
      </c>
      <c r="C218" s="157">
        <v>73</v>
      </c>
      <c r="D218" s="85">
        <f t="shared" si="63"/>
        <v>1</v>
      </c>
      <c r="E218" s="156" t="s">
        <v>600</v>
      </c>
      <c r="F218" s="50"/>
      <c r="G218" s="70">
        <v>0.31944444444444448</v>
      </c>
      <c r="H218" s="70">
        <v>0.35416666666666669</v>
      </c>
      <c r="I218" s="71">
        <v>44305</v>
      </c>
      <c r="J218" s="71">
        <v>44305</v>
      </c>
      <c r="K218" s="71">
        <v>44305</v>
      </c>
      <c r="L218" s="71">
        <v>44305</v>
      </c>
      <c r="M218" s="50"/>
      <c r="N218" s="50"/>
      <c r="O218" s="50" t="s">
        <v>130</v>
      </c>
      <c r="P218" s="50" t="s">
        <v>116</v>
      </c>
      <c r="Q218" s="73" t="s">
        <v>47</v>
      </c>
      <c r="R218" s="50" t="s">
        <v>685</v>
      </c>
      <c r="S218" s="50" t="s">
        <v>344</v>
      </c>
      <c r="T218" s="50" t="s">
        <v>191</v>
      </c>
      <c r="U218" s="66">
        <f t="shared" si="53"/>
        <v>0</v>
      </c>
      <c r="V218" s="60">
        <f t="shared" si="54"/>
        <v>1</v>
      </c>
      <c r="W218" s="97">
        <f t="shared" si="64"/>
        <v>3.472222222222221E-2</v>
      </c>
      <c r="X218" s="97">
        <f t="shared" si="55"/>
        <v>3.472222222222221E-2</v>
      </c>
      <c r="Y218" s="136">
        <f t="shared" si="61"/>
        <v>1</v>
      </c>
      <c r="Z218" s="97">
        <f t="shared" si="57"/>
        <v>0</v>
      </c>
      <c r="AA218" s="97">
        <f t="shared" si="58"/>
        <v>3.472222222222221E-2</v>
      </c>
      <c r="AB218" s="81">
        <f t="shared" si="59"/>
        <v>4</v>
      </c>
      <c r="AC218" s="81">
        <f t="shared" si="65"/>
        <v>16</v>
      </c>
      <c r="AD218" s="81" t="str">
        <f t="shared" si="60"/>
        <v>4-16</v>
      </c>
      <c r="AE218" s="97">
        <f t="shared" si="66"/>
        <v>0</v>
      </c>
      <c r="AF218" s="95">
        <f t="shared" si="67"/>
        <v>0</v>
      </c>
      <c r="AG218" s="96">
        <f t="shared" si="62"/>
        <v>1</v>
      </c>
      <c r="AH218" s="81">
        <f t="shared" si="68"/>
        <v>16</v>
      </c>
    </row>
    <row r="219" spans="2:34" ht="30" x14ac:dyDescent="0.25">
      <c r="B219" s="156" t="s">
        <v>94</v>
      </c>
      <c r="C219" s="157">
        <v>74</v>
      </c>
      <c r="D219" s="85">
        <f t="shared" si="63"/>
        <v>0</v>
      </c>
      <c r="E219" s="158" t="s">
        <v>601</v>
      </c>
      <c r="F219" s="50"/>
      <c r="G219" s="70">
        <v>0.32291666666666669</v>
      </c>
      <c r="H219" s="70">
        <v>0.68819444444444444</v>
      </c>
      <c r="I219" s="71">
        <v>44305</v>
      </c>
      <c r="J219" s="71">
        <v>44307</v>
      </c>
      <c r="K219" s="71">
        <v>44305</v>
      </c>
      <c r="L219" s="71">
        <v>44307</v>
      </c>
      <c r="M219" s="50"/>
      <c r="N219" s="50"/>
      <c r="O219" s="50" t="s">
        <v>130</v>
      </c>
      <c r="P219" s="50"/>
      <c r="Q219" s="50" t="s">
        <v>81</v>
      </c>
      <c r="R219" s="50" t="s">
        <v>454</v>
      </c>
      <c r="S219" s="50" t="s">
        <v>343</v>
      </c>
      <c r="T219" s="50" t="s">
        <v>191</v>
      </c>
      <c r="U219" s="66">
        <f t="shared" si="53"/>
        <v>2</v>
      </c>
      <c r="V219" s="60">
        <f t="shared" si="54"/>
        <v>1</v>
      </c>
      <c r="W219" s="97">
        <f t="shared" si="64"/>
        <v>1.0738777777777777</v>
      </c>
      <c r="X219" s="97">
        <f t="shared" si="55"/>
        <v>1.5732744444444444</v>
      </c>
      <c r="Y219" s="136">
        <f t="shared" si="61"/>
        <v>0</v>
      </c>
      <c r="Z219" s="97">
        <f t="shared" si="57"/>
        <v>0.18680555555555556</v>
      </c>
      <c r="AA219" s="97">
        <f t="shared" si="58"/>
        <v>1.7600799999999999</v>
      </c>
      <c r="AB219" s="81">
        <f t="shared" si="59"/>
        <v>4</v>
      </c>
      <c r="AC219" s="81">
        <f t="shared" si="65"/>
        <v>16</v>
      </c>
      <c r="AD219" s="81" t="str">
        <f t="shared" si="60"/>
        <v>4-16</v>
      </c>
      <c r="AE219" s="97">
        <f t="shared" si="66"/>
        <v>0</v>
      </c>
      <c r="AF219" s="95">
        <f t="shared" si="67"/>
        <v>2</v>
      </c>
      <c r="AG219" s="96">
        <f t="shared" si="62"/>
        <v>1</v>
      </c>
      <c r="AH219" s="81">
        <f t="shared" si="68"/>
        <v>16</v>
      </c>
    </row>
    <row r="220" spans="2:34" ht="30" x14ac:dyDescent="0.25">
      <c r="B220" s="156" t="s">
        <v>602</v>
      </c>
      <c r="C220" s="157">
        <v>74</v>
      </c>
      <c r="D220" s="85">
        <f t="shared" si="63"/>
        <v>1</v>
      </c>
      <c r="E220" s="158" t="s">
        <v>603</v>
      </c>
      <c r="F220" s="50"/>
      <c r="G220" s="70">
        <v>0.32291666666666669</v>
      </c>
      <c r="H220" s="70">
        <v>0.68819444444444444</v>
      </c>
      <c r="I220" s="71">
        <v>44305</v>
      </c>
      <c r="J220" s="71">
        <v>44307</v>
      </c>
      <c r="K220" s="71">
        <v>44305</v>
      </c>
      <c r="L220" s="71">
        <v>44305</v>
      </c>
      <c r="M220" s="70">
        <v>0.32291666666666669</v>
      </c>
      <c r="N220" s="70">
        <v>0.70833333333333337</v>
      </c>
      <c r="O220" s="50" t="s">
        <v>275</v>
      </c>
      <c r="P220" s="50"/>
      <c r="Q220" s="50" t="s">
        <v>81</v>
      </c>
      <c r="R220" s="50" t="s">
        <v>357</v>
      </c>
      <c r="S220" s="50" t="s">
        <v>344</v>
      </c>
      <c r="T220" s="50" t="s">
        <v>191</v>
      </c>
      <c r="U220" s="66">
        <f t="shared" si="53"/>
        <v>2</v>
      </c>
      <c r="V220" s="60">
        <f t="shared" si="54"/>
        <v>1</v>
      </c>
      <c r="W220" s="97">
        <f t="shared" si="64"/>
        <v>1.0738777777777777</v>
      </c>
      <c r="X220" s="97">
        <f t="shared" si="55"/>
        <v>1.5732744444444444</v>
      </c>
      <c r="Y220" s="136">
        <f t="shared" si="61"/>
        <v>0</v>
      </c>
      <c r="Z220" s="97">
        <f t="shared" si="57"/>
        <v>0.18680555555555556</v>
      </c>
      <c r="AA220" s="97">
        <f t="shared" si="58"/>
        <v>1.7600799999999999</v>
      </c>
      <c r="AB220" s="81">
        <f t="shared" si="59"/>
        <v>4</v>
      </c>
      <c r="AC220" s="81">
        <f t="shared" si="65"/>
        <v>16</v>
      </c>
      <c r="AD220" s="81" t="str">
        <f t="shared" si="60"/>
        <v>4-16</v>
      </c>
      <c r="AE220" s="97">
        <f t="shared" si="66"/>
        <v>0.30241666666666667</v>
      </c>
      <c r="AF220" s="95">
        <f t="shared" si="67"/>
        <v>0</v>
      </c>
      <c r="AG220" s="96">
        <f t="shared" si="62"/>
        <v>1</v>
      </c>
      <c r="AH220" s="81">
        <f t="shared" si="68"/>
        <v>16</v>
      </c>
    </row>
    <row r="221" spans="2:34" ht="30" x14ac:dyDescent="0.25">
      <c r="B221" s="156" t="s">
        <v>71</v>
      </c>
      <c r="C221" s="157">
        <v>75</v>
      </c>
      <c r="D221" s="85">
        <f t="shared" si="63"/>
        <v>0</v>
      </c>
      <c r="E221" s="158" t="s">
        <v>604</v>
      </c>
      <c r="F221" s="50"/>
      <c r="G221" s="70">
        <v>0.3125</v>
      </c>
      <c r="H221" s="70">
        <v>0.63958333333333328</v>
      </c>
      <c r="I221" s="71">
        <v>44305</v>
      </c>
      <c r="J221" s="71">
        <v>44305</v>
      </c>
      <c r="K221" s="71">
        <v>44305</v>
      </c>
      <c r="L221" s="71">
        <v>44305</v>
      </c>
      <c r="M221" s="135">
        <v>0.3125</v>
      </c>
      <c r="N221" s="135">
        <v>0.43055555555555558</v>
      </c>
      <c r="O221" s="50" t="s">
        <v>712</v>
      </c>
      <c r="P221" s="50" t="s">
        <v>72</v>
      </c>
      <c r="Q221" s="50" t="s">
        <v>81</v>
      </c>
      <c r="R221" s="50" t="s">
        <v>713</v>
      </c>
      <c r="S221" s="50" t="s">
        <v>343</v>
      </c>
      <c r="T221" s="50" t="s">
        <v>189</v>
      </c>
      <c r="U221" s="66">
        <f t="shared" si="53"/>
        <v>0</v>
      </c>
      <c r="V221" s="60">
        <f t="shared" si="54"/>
        <v>1</v>
      </c>
      <c r="W221" s="97">
        <f t="shared" si="64"/>
        <v>0.24408333333333326</v>
      </c>
      <c r="X221" s="97">
        <f t="shared" si="55"/>
        <v>0.2854133333333333</v>
      </c>
      <c r="Y221" s="136">
        <f t="shared" si="61"/>
        <v>1</v>
      </c>
      <c r="Z221" s="97">
        <f t="shared" si="57"/>
        <v>0</v>
      </c>
      <c r="AA221" s="97">
        <f t="shared" si="58"/>
        <v>0.2854133333333333</v>
      </c>
      <c r="AB221" s="81">
        <f t="shared" si="59"/>
        <v>4</v>
      </c>
      <c r="AC221" s="81">
        <f t="shared" si="65"/>
        <v>16</v>
      </c>
      <c r="AD221" s="81" t="str">
        <f t="shared" si="60"/>
        <v>4-16</v>
      </c>
      <c r="AE221" s="97">
        <f t="shared" si="66"/>
        <v>0.11805555555555558</v>
      </c>
      <c r="AF221" s="95">
        <f t="shared" si="67"/>
        <v>0</v>
      </c>
      <c r="AG221" s="96">
        <f t="shared" si="62"/>
        <v>1</v>
      </c>
      <c r="AH221" s="81">
        <f t="shared" si="68"/>
        <v>16</v>
      </c>
    </row>
    <row r="222" spans="2:34" x14ac:dyDescent="0.25">
      <c r="B222" s="156" t="s">
        <v>71</v>
      </c>
      <c r="C222" s="157">
        <v>75</v>
      </c>
      <c r="D222" s="85">
        <f t="shared" si="63"/>
        <v>0</v>
      </c>
      <c r="E222" s="156" t="s">
        <v>528</v>
      </c>
      <c r="F222" s="50"/>
      <c r="G222" s="70">
        <v>0.3125</v>
      </c>
      <c r="H222" s="70">
        <v>0.63958333333333328</v>
      </c>
      <c r="I222" s="71">
        <v>44305</v>
      </c>
      <c r="J222" s="71">
        <v>44305</v>
      </c>
      <c r="K222" s="71">
        <v>44305</v>
      </c>
      <c r="L222" s="71">
        <v>44305</v>
      </c>
      <c r="M222" s="135">
        <v>0.47916666666666669</v>
      </c>
      <c r="N222" s="135">
        <v>0.63958333333333328</v>
      </c>
      <c r="O222" s="50" t="s">
        <v>118</v>
      </c>
      <c r="P222" s="50" t="s">
        <v>72</v>
      </c>
      <c r="Q222" s="50" t="s">
        <v>81</v>
      </c>
      <c r="R222" s="50" t="s">
        <v>351</v>
      </c>
      <c r="S222" s="50" t="s">
        <v>343</v>
      </c>
      <c r="T222" s="50" t="s">
        <v>189</v>
      </c>
      <c r="U222" s="66">
        <f t="shared" si="53"/>
        <v>0</v>
      </c>
      <c r="V222" s="60">
        <f t="shared" si="54"/>
        <v>1</v>
      </c>
      <c r="W222" s="97">
        <f t="shared" si="64"/>
        <v>0.24408333333333326</v>
      </c>
      <c r="X222" s="97">
        <f t="shared" si="55"/>
        <v>0.2854133333333333</v>
      </c>
      <c r="Y222" s="136">
        <f t="shared" si="61"/>
        <v>1</v>
      </c>
      <c r="Z222" s="97">
        <f t="shared" si="57"/>
        <v>0</v>
      </c>
      <c r="AA222" s="97">
        <f t="shared" si="58"/>
        <v>0.2854133333333333</v>
      </c>
      <c r="AB222" s="81">
        <f t="shared" si="59"/>
        <v>4</v>
      </c>
      <c r="AC222" s="81">
        <f t="shared" si="65"/>
        <v>16</v>
      </c>
      <c r="AD222" s="81" t="str">
        <f t="shared" si="60"/>
        <v>4-16</v>
      </c>
      <c r="AE222" s="97">
        <f t="shared" si="66"/>
        <v>0.1604166666666666</v>
      </c>
      <c r="AF222" s="95">
        <f t="shared" si="67"/>
        <v>0</v>
      </c>
      <c r="AG222" s="96">
        <f t="shared" si="62"/>
        <v>1</v>
      </c>
      <c r="AH222" s="81">
        <f t="shared" si="68"/>
        <v>16</v>
      </c>
    </row>
    <row r="223" spans="2:34" x14ac:dyDescent="0.25">
      <c r="B223" s="156" t="s">
        <v>71</v>
      </c>
      <c r="C223" s="157">
        <v>75</v>
      </c>
      <c r="D223" s="85">
        <f t="shared" si="63"/>
        <v>0</v>
      </c>
      <c r="E223" s="156" t="s">
        <v>605</v>
      </c>
      <c r="F223" s="50"/>
      <c r="G223" s="70">
        <v>0.3125</v>
      </c>
      <c r="H223" s="70">
        <v>0.63958333333333328</v>
      </c>
      <c r="I223" s="71">
        <v>44305</v>
      </c>
      <c r="J223" s="71">
        <v>44305</v>
      </c>
      <c r="K223" s="71">
        <v>44305</v>
      </c>
      <c r="L223" s="71">
        <v>44305</v>
      </c>
      <c r="M223" s="135">
        <v>0.43055555555555558</v>
      </c>
      <c r="N223" s="135">
        <v>0.46527777777777773</v>
      </c>
      <c r="O223" s="50" t="s">
        <v>69</v>
      </c>
      <c r="P223" s="50" t="s">
        <v>72</v>
      </c>
      <c r="Q223" s="50" t="s">
        <v>81</v>
      </c>
      <c r="R223" s="50" t="s">
        <v>358</v>
      </c>
      <c r="S223" s="50" t="s">
        <v>343</v>
      </c>
      <c r="T223" s="50" t="s">
        <v>189</v>
      </c>
      <c r="U223" s="66">
        <f t="shared" si="53"/>
        <v>0</v>
      </c>
      <c r="V223" s="60">
        <f t="shared" si="54"/>
        <v>1</v>
      </c>
      <c r="W223" s="97">
        <f t="shared" si="64"/>
        <v>0.24408333333333326</v>
      </c>
      <c r="X223" s="97">
        <f t="shared" si="55"/>
        <v>0.2854133333333333</v>
      </c>
      <c r="Y223" s="136">
        <f t="shared" si="61"/>
        <v>1</v>
      </c>
      <c r="Z223" s="97">
        <f t="shared" si="57"/>
        <v>0</v>
      </c>
      <c r="AA223" s="97">
        <f t="shared" si="58"/>
        <v>0.2854133333333333</v>
      </c>
      <c r="AB223" s="81">
        <f t="shared" si="59"/>
        <v>4</v>
      </c>
      <c r="AC223" s="81">
        <f t="shared" si="65"/>
        <v>16</v>
      </c>
      <c r="AD223" s="81" t="str">
        <f t="shared" si="60"/>
        <v>4-16</v>
      </c>
      <c r="AE223" s="97">
        <f t="shared" si="66"/>
        <v>3.4722222222222154E-2</v>
      </c>
      <c r="AF223" s="95">
        <f t="shared" si="67"/>
        <v>0</v>
      </c>
      <c r="AG223" s="96">
        <f t="shared" si="62"/>
        <v>1</v>
      </c>
      <c r="AH223" s="81">
        <f t="shared" si="68"/>
        <v>16</v>
      </c>
    </row>
    <row r="224" spans="2:34" x14ac:dyDescent="0.25">
      <c r="B224" s="156" t="s">
        <v>71</v>
      </c>
      <c r="C224" s="157">
        <v>75</v>
      </c>
      <c r="D224" s="85">
        <f t="shared" si="63"/>
        <v>1</v>
      </c>
      <c r="E224" s="156" t="s">
        <v>606</v>
      </c>
      <c r="F224" s="50"/>
      <c r="G224" s="70">
        <v>0.3125</v>
      </c>
      <c r="H224" s="70">
        <v>0.63958333333333328</v>
      </c>
      <c r="I224" s="71">
        <v>44305</v>
      </c>
      <c r="J224" s="71">
        <v>44305</v>
      </c>
      <c r="K224" s="71">
        <v>44305</v>
      </c>
      <c r="L224" s="71">
        <v>44305</v>
      </c>
      <c r="M224" s="135">
        <v>0.45833333333333331</v>
      </c>
      <c r="N224" s="135">
        <v>0.5</v>
      </c>
      <c r="O224" s="50" t="s">
        <v>104</v>
      </c>
      <c r="P224" s="50" t="s">
        <v>72</v>
      </c>
      <c r="Q224" s="50" t="s">
        <v>81</v>
      </c>
      <c r="R224" s="50" t="s">
        <v>454</v>
      </c>
      <c r="S224" s="50" t="s">
        <v>344</v>
      </c>
      <c r="T224" s="50" t="s">
        <v>189</v>
      </c>
      <c r="U224" s="66">
        <f t="shared" si="53"/>
        <v>0</v>
      </c>
      <c r="V224" s="60">
        <f t="shared" si="54"/>
        <v>1</v>
      </c>
      <c r="W224" s="97">
        <f t="shared" si="64"/>
        <v>0.24408333333333326</v>
      </c>
      <c r="X224" s="97">
        <f t="shared" si="55"/>
        <v>0.2854133333333333</v>
      </c>
      <c r="Y224" s="136">
        <f t="shared" si="61"/>
        <v>1</v>
      </c>
      <c r="Z224" s="97">
        <f t="shared" si="57"/>
        <v>0</v>
      </c>
      <c r="AA224" s="97">
        <f t="shared" si="58"/>
        <v>0.2854133333333333</v>
      </c>
      <c r="AB224" s="81">
        <f t="shared" si="59"/>
        <v>4</v>
      </c>
      <c r="AC224" s="81">
        <f t="shared" si="65"/>
        <v>16</v>
      </c>
      <c r="AD224" s="81" t="str">
        <f t="shared" si="60"/>
        <v>4-16</v>
      </c>
      <c r="AE224" s="97">
        <f t="shared" si="66"/>
        <v>4.1666666666666685E-2</v>
      </c>
      <c r="AF224" s="95">
        <f t="shared" si="67"/>
        <v>0</v>
      </c>
      <c r="AG224" s="96">
        <f t="shared" si="62"/>
        <v>1</v>
      </c>
      <c r="AH224" s="81">
        <f t="shared" si="68"/>
        <v>16</v>
      </c>
    </row>
    <row r="225" spans="2:34" x14ac:dyDescent="0.25">
      <c r="B225" s="156" t="s">
        <v>99</v>
      </c>
      <c r="C225" s="157">
        <v>76</v>
      </c>
      <c r="D225" s="85">
        <f t="shared" si="63"/>
        <v>1</v>
      </c>
      <c r="E225" s="158" t="s">
        <v>607</v>
      </c>
      <c r="F225" s="50"/>
      <c r="G225" s="70">
        <v>0.3263888888888889</v>
      </c>
      <c r="H225" s="70">
        <v>0.375</v>
      </c>
      <c r="I225" s="71">
        <v>44305</v>
      </c>
      <c r="J225" s="71">
        <v>44305</v>
      </c>
      <c r="K225" s="71">
        <v>44305</v>
      </c>
      <c r="L225" s="71">
        <v>44305</v>
      </c>
      <c r="M225" s="70">
        <v>0.3263888888888889</v>
      </c>
      <c r="N225" s="70">
        <v>0.375</v>
      </c>
      <c r="O225" s="50" t="s">
        <v>69</v>
      </c>
      <c r="P225" s="50" t="s">
        <v>100</v>
      </c>
      <c r="Q225" s="50" t="s">
        <v>81</v>
      </c>
      <c r="R225" s="50" t="s">
        <v>358</v>
      </c>
      <c r="S225" s="50" t="s">
        <v>343</v>
      </c>
      <c r="T225" s="50" t="s">
        <v>193</v>
      </c>
      <c r="U225" s="66">
        <f t="shared" si="53"/>
        <v>0</v>
      </c>
      <c r="V225" s="60">
        <f t="shared" si="54"/>
        <v>1</v>
      </c>
      <c r="W225" s="97">
        <f t="shared" si="64"/>
        <v>4.8611111111111105E-2</v>
      </c>
      <c r="X225" s="97">
        <f t="shared" si="55"/>
        <v>4.8611111111111105E-2</v>
      </c>
      <c r="Y225" s="136">
        <f t="shared" si="61"/>
        <v>1</v>
      </c>
      <c r="Z225" s="97">
        <f t="shared" si="57"/>
        <v>0</v>
      </c>
      <c r="AA225" s="97">
        <f t="shared" si="58"/>
        <v>4.8611111111111105E-2</v>
      </c>
      <c r="AB225" s="81">
        <f t="shared" si="59"/>
        <v>4</v>
      </c>
      <c r="AC225" s="81">
        <f t="shared" si="65"/>
        <v>16</v>
      </c>
      <c r="AD225" s="81" t="str">
        <f t="shared" si="60"/>
        <v>4-16</v>
      </c>
      <c r="AE225" s="97">
        <f t="shared" si="66"/>
        <v>4.8611111111111105E-2</v>
      </c>
      <c r="AF225" s="95">
        <f t="shared" si="67"/>
        <v>0</v>
      </c>
      <c r="AG225" s="96">
        <f t="shared" si="62"/>
        <v>1</v>
      </c>
      <c r="AH225" s="81">
        <f t="shared" si="68"/>
        <v>16</v>
      </c>
    </row>
    <row r="226" spans="2:34" ht="30" x14ac:dyDescent="0.25">
      <c r="B226" s="156" t="s">
        <v>591</v>
      </c>
      <c r="C226" s="157">
        <v>77</v>
      </c>
      <c r="D226" s="85">
        <f t="shared" si="63"/>
        <v>0</v>
      </c>
      <c r="E226" s="158" t="s">
        <v>608</v>
      </c>
      <c r="F226" s="50"/>
      <c r="G226" s="70">
        <v>0.3298611111111111</v>
      </c>
      <c r="H226" s="70">
        <v>0.66666666666666663</v>
      </c>
      <c r="I226" s="71">
        <v>44305</v>
      </c>
      <c r="J226" s="71">
        <v>44305</v>
      </c>
      <c r="K226" s="71">
        <v>44305</v>
      </c>
      <c r="L226" s="71">
        <v>44305</v>
      </c>
      <c r="M226" s="135">
        <v>0.375</v>
      </c>
      <c r="N226" s="135">
        <v>0.41666666666666669</v>
      </c>
      <c r="O226" s="50" t="s">
        <v>124</v>
      </c>
      <c r="P226" s="50" t="s">
        <v>714</v>
      </c>
      <c r="Q226" s="50" t="s">
        <v>81</v>
      </c>
      <c r="R226" s="50" t="s">
        <v>715</v>
      </c>
      <c r="S226" s="50" t="s">
        <v>344</v>
      </c>
      <c r="T226" s="50" t="s">
        <v>189</v>
      </c>
      <c r="U226" s="66">
        <f t="shared" si="53"/>
        <v>0</v>
      </c>
      <c r="V226" s="60">
        <f t="shared" si="54"/>
        <v>1</v>
      </c>
      <c r="W226" s="97">
        <f t="shared" si="64"/>
        <v>0.25380555555555551</v>
      </c>
      <c r="X226" s="97">
        <f t="shared" si="55"/>
        <v>0.29513555555555554</v>
      </c>
      <c r="Y226" s="136">
        <f t="shared" si="61"/>
        <v>1</v>
      </c>
      <c r="Z226" s="97">
        <f t="shared" si="57"/>
        <v>0</v>
      </c>
      <c r="AA226" s="97">
        <f t="shared" si="58"/>
        <v>0.29513555555555554</v>
      </c>
      <c r="AB226" s="81">
        <f t="shared" si="59"/>
        <v>4</v>
      </c>
      <c r="AC226" s="81">
        <f t="shared" si="65"/>
        <v>16</v>
      </c>
      <c r="AD226" s="81" t="str">
        <f t="shared" si="60"/>
        <v>4-16</v>
      </c>
      <c r="AE226" s="97">
        <f t="shared" si="66"/>
        <v>4.1666666666666685E-2</v>
      </c>
      <c r="AF226" s="95">
        <f t="shared" si="67"/>
        <v>0</v>
      </c>
      <c r="AG226" s="96">
        <f t="shared" si="62"/>
        <v>1</v>
      </c>
      <c r="AH226" s="81">
        <f t="shared" si="68"/>
        <v>16</v>
      </c>
    </row>
    <row r="227" spans="2:34" x14ac:dyDescent="0.25">
      <c r="B227" s="156" t="s">
        <v>591</v>
      </c>
      <c r="C227" s="157">
        <v>77</v>
      </c>
      <c r="D227" s="85">
        <f t="shared" si="63"/>
        <v>0</v>
      </c>
      <c r="E227" s="156" t="s">
        <v>609</v>
      </c>
      <c r="F227" s="50"/>
      <c r="G227" s="70">
        <v>0.3298611111111111</v>
      </c>
      <c r="H227" s="70">
        <v>0.66666666666666663</v>
      </c>
      <c r="I227" s="71">
        <v>44305</v>
      </c>
      <c r="J227" s="71">
        <v>44305</v>
      </c>
      <c r="K227" s="71">
        <v>44305</v>
      </c>
      <c r="L227" s="71">
        <v>44305</v>
      </c>
      <c r="M227" s="135">
        <v>0.58333333333333337</v>
      </c>
      <c r="N227" s="135">
        <v>0.65277777777777779</v>
      </c>
      <c r="O227" s="50" t="s">
        <v>66</v>
      </c>
      <c r="P227" s="50" t="s">
        <v>714</v>
      </c>
      <c r="Q227" s="50" t="s">
        <v>81</v>
      </c>
      <c r="R227" s="50" t="s">
        <v>356</v>
      </c>
      <c r="S227" s="50" t="s">
        <v>344</v>
      </c>
      <c r="T227" s="50" t="s">
        <v>189</v>
      </c>
      <c r="U227" s="66">
        <f t="shared" si="53"/>
        <v>0</v>
      </c>
      <c r="V227" s="60">
        <f t="shared" si="54"/>
        <v>1</v>
      </c>
      <c r="W227" s="97">
        <f t="shared" si="64"/>
        <v>0.25380555555555551</v>
      </c>
      <c r="X227" s="97">
        <f t="shared" si="55"/>
        <v>0.29513555555555554</v>
      </c>
      <c r="Y227" s="136">
        <f t="shared" si="61"/>
        <v>1</v>
      </c>
      <c r="Z227" s="97">
        <f t="shared" si="57"/>
        <v>0</v>
      </c>
      <c r="AA227" s="97">
        <f t="shared" si="58"/>
        <v>0.29513555555555554</v>
      </c>
      <c r="AB227" s="81">
        <f t="shared" si="59"/>
        <v>4</v>
      </c>
      <c r="AC227" s="81">
        <f t="shared" si="65"/>
        <v>16</v>
      </c>
      <c r="AD227" s="81" t="str">
        <f t="shared" si="60"/>
        <v>4-16</v>
      </c>
      <c r="AE227" s="97">
        <f t="shared" si="66"/>
        <v>6.944444444444442E-2</v>
      </c>
      <c r="AF227" s="95">
        <f t="shared" si="67"/>
        <v>0</v>
      </c>
      <c r="AG227" s="96">
        <f t="shared" si="62"/>
        <v>1</v>
      </c>
      <c r="AH227" s="81">
        <f t="shared" si="68"/>
        <v>16</v>
      </c>
    </row>
    <row r="228" spans="2:34" ht="30" x14ac:dyDescent="0.25">
      <c r="B228" s="156" t="s">
        <v>591</v>
      </c>
      <c r="C228" s="157">
        <v>77</v>
      </c>
      <c r="D228" s="85">
        <f t="shared" si="63"/>
        <v>1</v>
      </c>
      <c r="E228" s="158" t="s">
        <v>610</v>
      </c>
      <c r="F228" s="50"/>
      <c r="G228" s="70">
        <v>0.3298611111111111</v>
      </c>
      <c r="H228" s="70">
        <v>0.66666666666666663</v>
      </c>
      <c r="I228" s="71">
        <v>44305</v>
      </c>
      <c r="J228" s="71">
        <v>44305</v>
      </c>
      <c r="K228" s="71">
        <v>44305</v>
      </c>
      <c r="L228" s="71">
        <v>44305</v>
      </c>
      <c r="M228" s="135">
        <v>0.58333333333333337</v>
      </c>
      <c r="N228" s="135">
        <v>0.66666666666666663</v>
      </c>
      <c r="O228" s="50" t="s">
        <v>682</v>
      </c>
      <c r="P228" s="50" t="s">
        <v>714</v>
      </c>
      <c r="Q228" s="50" t="s">
        <v>81</v>
      </c>
      <c r="R228" s="50" t="s">
        <v>345</v>
      </c>
      <c r="S228" s="50" t="s">
        <v>343</v>
      </c>
      <c r="T228" s="50" t="s">
        <v>189</v>
      </c>
      <c r="U228" s="66">
        <f t="shared" si="53"/>
        <v>0</v>
      </c>
      <c r="V228" s="60">
        <f t="shared" si="54"/>
        <v>1</v>
      </c>
      <c r="W228" s="97">
        <f t="shared" si="64"/>
        <v>0.25380555555555551</v>
      </c>
      <c r="X228" s="97">
        <f t="shared" si="55"/>
        <v>0.29513555555555554</v>
      </c>
      <c r="Y228" s="136">
        <f t="shared" si="61"/>
        <v>1</v>
      </c>
      <c r="Z228" s="97">
        <f t="shared" si="57"/>
        <v>0</v>
      </c>
      <c r="AA228" s="97">
        <f t="shared" si="58"/>
        <v>0.29513555555555554</v>
      </c>
      <c r="AB228" s="81">
        <f t="shared" si="59"/>
        <v>4</v>
      </c>
      <c r="AC228" s="81">
        <f t="shared" si="65"/>
        <v>16</v>
      </c>
      <c r="AD228" s="81" t="str">
        <f t="shared" si="60"/>
        <v>4-16</v>
      </c>
      <c r="AE228" s="97">
        <f t="shared" si="66"/>
        <v>8.3333333333333259E-2</v>
      </c>
      <c r="AF228" s="95">
        <f t="shared" si="67"/>
        <v>0</v>
      </c>
      <c r="AG228" s="96">
        <f t="shared" si="62"/>
        <v>1</v>
      </c>
      <c r="AH228" s="81">
        <f t="shared" si="68"/>
        <v>16</v>
      </c>
    </row>
    <row r="229" spans="2:34" x14ac:dyDescent="0.25">
      <c r="B229" s="156" t="s">
        <v>218</v>
      </c>
      <c r="C229" s="157">
        <v>78</v>
      </c>
      <c r="D229" s="85">
        <f t="shared" si="63"/>
        <v>1</v>
      </c>
      <c r="E229" s="158" t="s">
        <v>611</v>
      </c>
      <c r="F229" s="50"/>
      <c r="G229" s="70">
        <v>0.33333333333333331</v>
      </c>
      <c r="H229" s="70">
        <v>0.3659722222222222</v>
      </c>
      <c r="I229" s="71">
        <v>44305</v>
      </c>
      <c r="J229" s="71">
        <v>44305</v>
      </c>
      <c r="K229" s="71">
        <v>44305</v>
      </c>
      <c r="L229" s="71">
        <v>44305</v>
      </c>
      <c r="M229" s="135">
        <v>0.33333333333333331</v>
      </c>
      <c r="N229" s="135">
        <v>0.3659722222222222</v>
      </c>
      <c r="O229" s="50" t="s">
        <v>104</v>
      </c>
      <c r="P229" s="50" t="s">
        <v>284</v>
      </c>
      <c r="Q229" s="73" t="s">
        <v>47</v>
      </c>
      <c r="R229" s="50" t="s">
        <v>454</v>
      </c>
      <c r="S229" s="50" t="s">
        <v>344</v>
      </c>
      <c r="T229" s="50" t="s">
        <v>193</v>
      </c>
      <c r="U229" s="66">
        <f t="shared" si="53"/>
        <v>0</v>
      </c>
      <c r="V229" s="60">
        <f t="shared" si="54"/>
        <v>1</v>
      </c>
      <c r="W229" s="97">
        <f t="shared" si="64"/>
        <v>3.2638888888888884E-2</v>
      </c>
      <c r="X229" s="97">
        <f t="shared" si="55"/>
        <v>3.2638888888888884E-2</v>
      </c>
      <c r="Y229" s="136">
        <f t="shared" si="61"/>
        <v>1</v>
      </c>
      <c r="Z229" s="97">
        <f t="shared" si="57"/>
        <v>0</v>
      </c>
      <c r="AA229" s="97">
        <f t="shared" si="58"/>
        <v>3.2638888888888884E-2</v>
      </c>
      <c r="AB229" s="81">
        <f t="shared" si="59"/>
        <v>4</v>
      </c>
      <c r="AC229" s="81">
        <f t="shared" si="65"/>
        <v>16</v>
      </c>
      <c r="AD229" s="81" t="str">
        <f t="shared" si="60"/>
        <v>4-16</v>
      </c>
      <c r="AE229" s="97">
        <f t="shared" si="66"/>
        <v>3.2638888888888884E-2</v>
      </c>
      <c r="AF229" s="95">
        <f t="shared" si="67"/>
        <v>0</v>
      </c>
      <c r="AG229" s="96">
        <f t="shared" si="62"/>
        <v>1</v>
      </c>
      <c r="AH229" s="81">
        <f t="shared" si="68"/>
        <v>16</v>
      </c>
    </row>
    <row r="230" spans="2:34" x14ac:dyDescent="0.25">
      <c r="B230" s="156" t="s">
        <v>212</v>
      </c>
      <c r="C230" s="157">
        <v>80</v>
      </c>
      <c r="D230" s="85">
        <f t="shared" si="63"/>
        <v>1</v>
      </c>
      <c r="E230" s="158" t="s">
        <v>612</v>
      </c>
      <c r="F230" s="50"/>
      <c r="G230" s="70">
        <v>0.33333333333333331</v>
      </c>
      <c r="H230" s="70">
        <v>0.5</v>
      </c>
      <c r="I230" s="71">
        <v>44306</v>
      </c>
      <c r="J230" s="71">
        <v>44306</v>
      </c>
      <c r="K230" s="71">
        <v>44306</v>
      </c>
      <c r="L230" s="71">
        <v>44306</v>
      </c>
      <c r="M230" s="70">
        <v>0.33333333333333331</v>
      </c>
      <c r="N230" s="70">
        <v>0.5</v>
      </c>
      <c r="O230" s="50" t="s">
        <v>69</v>
      </c>
      <c r="P230" s="50" t="s">
        <v>280</v>
      </c>
      <c r="Q230" s="50" t="s">
        <v>81</v>
      </c>
      <c r="R230" s="50" t="s">
        <v>452</v>
      </c>
      <c r="S230" s="50"/>
      <c r="T230" s="50" t="s">
        <v>190</v>
      </c>
      <c r="U230" s="66">
        <f t="shared" si="53"/>
        <v>0</v>
      </c>
      <c r="V230" s="60">
        <f t="shared" si="54"/>
        <v>1</v>
      </c>
      <c r="W230" s="97">
        <f t="shared" si="64"/>
        <v>0.16666666666666669</v>
      </c>
      <c r="X230" s="97">
        <f t="shared" si="55"/>
        <v>0.16666666666666669</v>
      </c>
      <c r="Y230" s="136">
        <f t="shared" si="61"/>
        <v>1</v>
      </c>
      <c r="Z230" s="97">
        <f t="shared" si="57"/>
        <v>0</v>
      </c>
      <c r="AA230" s="97">
        <f t="shared" si="58"/>
        <v>0.16666666666666669</v>
      </c>
      <c r="AB230" s="81">
        <f t="shared" si="59"/>
        <v>4</v>
      </c>
      <c r="AC230" s="81">
        <f t="shared" si="65"/>
        <v>16</v>
      </c>
      <c r="AD230" s="81" t="str">
        <f t="shared" si="60"/>
        <v>4-16</v>
      </c>
      <c r="AE230" s="97">
        <f t="shared" si="66"/>
        <v>0</v>
      </c>
      <c r="AF230" s="95">
        <f t="shared" si="67"/>
        <v>0</v>
      </c>
      <c r="AG230" s="96">
        <f t="shared" si="62"/>
        <v>0</v>
      </c>
      <c r="AH230" s="81">
        <f t="shared" si="68"/>
        <v>16</v>
      </c>
    </row>
    <row r="231" spans="2:34" ht="45" x14ac:dyDescent="0.25">
      <c r="B231" s="156" t="s">
        <v>235</v>
      </c>
      <c r="C231" s="157">
        <v>81</v>
      </c>
      <c r="D231" s="85">
        <f t="shared" si="63"/>
        <v>0</v>
      </c>
      <c r="E231" s="158" t="s">
        <v>613</v>
      </c>
      <c r="F231" s="50"/>
      <c r="G231" s="70">
        <v>0.39861111111111108</v>
      </c>
      <c r="H231" s="70">
        <v>0.69652777777777775</v>
      </c>
      <c r="I231" s="71">
        <v>44303</v>
      </c>
      <c r="J231" s="71">
        <v>44305</v>
      </c>
      <c r="K231" s="71">
        <v>44305</v>
      </c>
      <c r="L231" s="71">
        <v>44305</v>
      </c>
      <c r="M231" s="135">
        <v>0.3125</v>
      </c>
      <c r="N231" s="135">
        <v>0.41666666666666669</v>
      </c>
      <c r="O231" s="50" t="s">
        <v>88</v>
      </c>
      <c r="P231" s="50" t="s">
        <v>325</v>
      </c>
      <c r="Q231" s="50" t="s">
        <v>81</v>
      </c>
      <c r="R231" s="50" t="s">
        <v>542</v>
      </c>
      <c r="S231" s="50" t="s">
        <v>343</v>
      </c>
      <c r="T231" s="50" t="s">
        <v>191</v>
      </c>
      <c r="U231" s="66">
        <f t="shared" si="53"/>
        <v>2</v>
      </c>
      <c r="V231" s="60">
        <f t="shared" si="54"/>
        <v>1</v>
      </c>
      <c r="W231" s="97">
        <f t="shared" si="64"/>
        <v>1.0065166666666667</v>
      </c>
      <c r="X231" s="97">
        <f t="shared" si="55"/>
        <v>1.5059133333333332</v>
      </c>
      <c r="Y231" s="136">
        <f t="shared" si="61"/>
        <v>0</v>
      </c>
      <c r="Z231" s="97">
        <f t="shared" si="57"/>
        <v>0.17847222222222225</v>
      </c>
      <c r="AA231" s="97">
        <f t="shared" si="58"/>
        <v>1.6843855555555556</v>
      </c>
      <c r="AB231" s="81">
        <f t="shared" si="59"/>
        <v>4</v>
      </c>
      <c r="AC231" s="81">
        <f t="shared" si="65"/>
        <v>16</v>
      </c>
      <c r="AD231" s="81" t="str">
        <f t="shared" si="60"/>
        <v>4-16</v>
      </c>
      <c r="AE231" s="97">
        <f t="shared" si="66"/>
        <v>0.10416666666666669</v>
      </c>
      <c r="AF231" s="95">
        <f t="shared" si="67"/>
        <v>0</v>
      </c>
      <c r="AG231" s="96">
        <f t="shared" si="62"/>
        <v>1</v>
      </c>
      <c r="AH231" s="81">
        <f t="shared" si="68"/>
        <v>16</v>
      </c>
    </row>
    <row r="232" spans="2:34" x14ac:dyDescent="0.25">
      <c r="B232" s="156" t="s">
        <v>235</v>
      </c>
      <c r="C232" s="157">
        <v>81</v>
      </c>
      <c r="D232" s="85">
        <f t="shared" si="63"/>
        <v>0</v>
      </c>
      <c r="E232" s="156" t="s">
        <v>614</v>
      </c>
      <c r="F232" s="50"/>
      <c r="G232" s="70">
        <v>0.39861111111111108</v>
      </c>
      <c r="H232" s="70">
        <v>0.69652777777777775</v>
      </c>
      <c r="I232" s="71">
        <v>44303</v>
      </c>
      <c r="J232" s="71">
        <v>44305</v>
      </c>
      <c r="K232" s="71">
        <v>44305</v>
      </c>
      <c r="L232" s="71">
        <v>44305</v>
      </c>
      <c r="M232" s="70">
        <v>0.63263888888888886</v>
      </c>
      <c r="N232" s="70">
        <v>0.65277777777777779</v>
      </c>
      <c r="O232" s="50" t="s">
        <v>409</v>
      </c>
      <c r="P232" s="50" t="s">
        <v>325</v>
      </c>
      <c r="Q232" s="50" t="s">
        <v>81</v>
      </c>
      <c r="R232" s="50" t="s">
        <v>359</v>
      </c>
      <c r="S232" s="50" t="s">
        <v>344</v>
      </c>
      <c r="T232" s="50" t="s">
        <v>191</v>
      </c>
      <c r="U232" s="66">
        <f t="shared" si="53"/>
        <v>2</v>
      </c>
      <c r="V232" s="60">
        <f t="shared" si="54"/>
        <v>1</v>
      </c>
      <c r="W232" s="97">
        <f t="shared" si="64"/>
        <v>1.0065166666666667</v>
      </c>
      <c r="X232" s="97">
        <f t="shared" si="55"/>
        <v>1.5059133333333332</v>
      </c>
      <c r="Y232" s="136">
        <f t="shared" si="61"/>
        <v>0</v>
      </c>
      <c r="Z232" s="97">
        <f t="shared" si="57"/>
        <v>0.17847222222222225</v>
      </c>
      <c r="AA232" s="97">
        <f t="shared" si="58"/>
        <v>1.6843855555555556</v>
      </c>
      <c r="AB232" s="81">
        <f t="shared" si="59"/>
        <v>4</v>
      </c>
      <c r="AC232" s="81">
        <f t="shared" si="65"/>
        <v>16</v>
      </c>
      <c r="AD232" s="81" t="str">
        <f t="shared" si="60"/>
        <v>4-16</v>
      </c>
      <c r="AE232" s="97">
        <f t="shared" si="66"/>
        <v>2.0138888888888928E-2</v>
      </c>
      <c r="AF232" s="95">
        <f t="shared" si="67"/>
        <v>0</v>
      </c>
      <c r="AG232" s="96">
        <f t="shared" si="62"/>
        <v>1</v>
      </c>
      <c r="AH232" s="81">
        <f t="shared" si="68"/>
        <v>16</v>
      </c>
    </row>
    <row r="233" spans="2:34" x14ac:dyDescent="0.25">
      <c r="B233" s="156" t="s">
        <v>235</v>
      </c>
      <c r="C233" s="157">
        <v>81</v>
      </c>
      <c r="D233" s="85">
        <f t="shared" si="63"/>
        <v>0</v>
      </c>
      <c r="E233" s="156" t="s">
        <v>615</v>
      </c>
      <c r="F233" s="50"/>
      <c r="G233" s="70">
        <v>0.39861111111111108</v>
      </c>
      <c r="H233" s="70">
        <v>0.69652777777777775</v>
      </c>
      <c r="I233" s="71">
        <v>44303</v>
      </c>
      <c r="J233" s="71">
        <v>44305</v>
      </c>
      <c r="K233" s="71">
        <v>44305</v>
      </c>
      <c r="L233" s="71">
        <v>44305</v>
      </c>
      <c r="M233" s="135">
        <v>0.375</v>
      </c>
      <c r="N233" s="135">
        <v>0.43055555555555558</v>
      </c>
      <c r="O233" s="50" t="s">
        <v>69</v>
      </c>
      <c r="P233" s="50" t="s">
        <v>325</v>
      </c>
      <c r="Q233" s="50" t="s">
        <v>81</v>
      </c>
      <c r="R233" s="50" t="s">
        <v>452</v>
      </c>
      <c r="S233" s="50" t="s">
        <v>343</v>
      </c>
      <c r="T233" s="50" t="s">
        <v>191</v>
      </c>
      <c r="U233" s="66">
        <f t="shared" si="53"/>
        <v>2</v>
      </c>
      <c r="V233" s="60">
        <f t="shared" si="54"/>
        <v>1</v>
      </c>
      <c r="W233" s="97">
        <f t="shared" si="64"/>
        <v>1.0065166666666667</v>
      </c>
      <c r="X233" s="97">
        <f t="shared" si="55"/>
        <v>1.5059133333333332</v>
      </c>
      <c r="Y233" s="136">
        <f t="shared" si="61"/>
        <v>0</v>
      </c>
      <c r="Z233" s="97">
        <f t="shared" si="57"/>
        <v>0.17847222222222225</v>
      </c>
      <c r="AA233" s="97">
        <f t="shared" si="58"/>
        <v>1.6843855555555556</v>
      </c>
      <c r="AB233" s="81">
        <f t="shared" si="59"/>
        <v>4</v>
      </c>
      <c r="AC233" s="81">
        <f t="shared" si="65"/>
        <v>16</v>
      </c>
      <c r="AD233" s="81" t="str">
        <f t="shared" si="60"/>
        <v>4-16</v>
      </c>
      <c r="AE233" s="97">
        <f t="shared" si="66"/>
        <v>5.555555555555558E-2</v>
      </c>
      <c r="AF233" s="95">
        <f t="shared" si="67"/>
        <v>0</v>
      </c>
      <c r="AG233" s="96">
        <f t="shared" si="62"/>
        <v>1</v>
      </c>
      <c r="AH233" s="81">
        <f t="shared" si="68"/>
        <v>16</v>
      </c>
    </row>
    <row r="234" spans="2:34" x14ac:dyDescent="0.25">
      <c r="B234" s="156" t="s">
        <v>235</v>
      </c>
      <c r="C234" s="157">
        <v>81</v>
      </c>
      <c r="D234" s="85">
        <f t="shared" si="63"/>
        <v>1</v>
      </c>
      <c r="E234" s="156" t="s">
        <v>616</v>
      </c>
      <c r="F234" s="50"/>
      <c r="G234" s="70">
        <v>0.39861111111111108</v>
      </c>
      <c r="H234" s="70">
        <v>0.69652777777777775</v>
      </c>
      <c r="I234" s="71">
        <v>44303</v>
      </c>
      <c r="J234" s="71">
        <v>44305</v>
      </c>
      <c r="K234" s="71">
        <v>44305</v>
      </c>
      <c r="L234" s="71">
        <v>44305</v>
      </c>
      <c r="M234" s="135">
        <v>0.59027777777777779</v>
      </c>
      <c r="N234" s="135">
        <v>0.63541666666666663</v>
      </c>
      <c r="O234" s="50" t="s">
        <v>88</v>
      </c>
      <c r="P234" s="50" t="s">
        <v>325</v>
      </c>
      <c r="Q234" s="50" t="s">
        <v>81</v>
      </c>
      <c r="R234" s="50" t="s">
        <v>358</v>
      </c>
      <c r="S234" s="50" t="s">
        <v>343</v>
      </c>
      <c r="T234" s="50" t="s">
        <v>191</v>
      </c>
      <c r="U234" s="66">
        <f t="shared" si="53"/>
        <v>2</v>
      </c>
      <c r="V234" s="60">
        <f t="shared" si="54"/>
        <v>1</v>
      </c>
      <c r="W234" s="97">
        <f t="shared" si="64"/>
        <v>1.0065166666666667</v>
      </c>
      <c r="X234" s="97">
        <f t="shared" si="55"/>
        <v>1.5059133333333332</v>
      </c>
      <c r="Y234" s="136">
        <f t="shared" si="61"/>
        <v>0</v>
      </c>
      <c r="Z234" s="97">
        <f t="shared" si="57"/>
        <v>0.17847222222222225</v>
      </c>
      <c r="AA234" s="97">
        <f t="shared" si="58"/>
        <v>1.6843855555555556</v>
      </c>
      <c r="AB234" s="81">
        <f t="shared" si="59"/>
        <v>4</v>
      </c>
      <c r="AC234" s="81">
        <f t="shared" si="65"/>
        <v>16</v>
      </c>
      <c r="AD234" s="81" t="str">
        <f t="shared" si="60"/>
        <v>4-16</v>
      </c>
      <c r="AE234" s="97">
        <f t="shared" si="66"/>
        <v>4.513888888888884E-2</v>
      </c>
      <c r="AF234" s="95">
        <f t="shared" si="67"/>
        <v>0</v>
      </c>
      <c r="AG234" s="96">
        <f t="shared" si="62"/>
        <v>1</v>
      </c>
      <c r="AH234" s="81">
        <f t="shared" si="68"/>
        <v>16</v>
      </c>
    </row>
    <row r="235" spans="2:34" x14ac:dyDescent="0.25">
      <c r="B235" s="156" t="s">
        <v>222</v>
      </c>
      <c r="C235" s="157">
        <v>82</v>
      </c>
      <c r="D235" s="85">
        <f t="shared" si="63"/>
        <v>0</v>
      </c>
      <c r="E235" s="158" t="s">
        <v>244</v>
      </c>
      <c r="F235" s="50"/>
      <c r="G235" s="70">
        <v>0.46527777777777773</v>
      </c>
      <c r="H235" s="70">
        <v>0.61805555555555558</v>
      </c>
      <c r="I235" s="71">
        <v>44305</v>
      </c>
      <c r="J235" s="71">
        <v>44310</v>
      </c>
      <c r="K235" s="71">
        <v>44305</v>
      </c>
      <c r="L235" s="71">
        <v>44305</v>
      </c>
      <c r="M235" s="135">
        <v>0.46527777777777773</v>
      </c>
      <c r="N235" s="135">
        <v>0.5</v>
      </c>
      <c r="O235" s="50" t="s">
        <v>104</v>
      </c>
      <c r="P235" s="50" t="s">
        <v>281</v>
      </c>
      <c r="Q235" s="73" t="s">
        <v>47</v>
      </c>
      <c r="R235" s="50" t="s">
        <v>454</v>
      </c>
      <c r="S235" s="50" t="s">
        <v>344</v>
      </c>
      <c r="T235" s="50" t="s">
        <v>189</v>
      </c>
      <c r="U235" s="66">
        <f t="shared" si="53"/>
        <v>5</v>
      </c>
      <c r="V235" s="60">
        <f t="shared" si="54"/>
        <v>1</v>
      </c>
      <c r="W235" s="97">
        <f t="shared" si="64"/>
        <v>1.9236777777777778</v>
      </c>
      <c r="X235" s="97">
        <f t="shared" si="55"/>
        <v>3.1097744444444446</v>
      </c>
      <c r="Y235" s="136">
        <f t="shared" si="61"/>
        <v>1</v>
      </c>
      <c r="Z235" s="97">
        <f t="shared" si="57"/>
        <v>0</v>
      </c>
      <c r="AA235" s="97">
        <f t="shared" si="58"/>
        <v>3.1097744444444446</v>
      </c>
      <c r="AB235" s="81">
        <f t="shared" si="59"/>
        <v>4</v>
      </c>
      <c r="AC235" s="81">
        <f t="shared" si="65"/>
        <v>16</v>
      </c>
      <c r="AD235" s="81" t="str">
        <f t="shared" si="60"/>
        <v>4-16</v>
      </c>
      <c r="AE235" s="97">
        <f t="shared" si="66"/>
        <v>3.4722222222222265E-2</v>
      </c>
      <c r="AF235" s="95">
        <f t="shared" si="67"/>
        <v>0</v>
      </c>
      <c r="AG235" s="96">
        <f>IF(AND(R235&lt;&gt;"",S235&lt;&gt;""),1,0)</f>
        <v>1</v>
      </c>
      <c r="AH235" s="81">
        <f t="shared" si="68"/>
        <v>16</v>
      </c>
    </row>
    <row r="236" spans="2:34" ht="30" x14ac:dyDescent="0.25">
      <c r="B236" s="156" t="s">
        <v>222</v>
      </c>
      <c r="C236" s="157">
        <v>82</v>
      </c>
      <c r="D236" s="85">
        <f t="shared" si="63"/>
        <v>1</v>
      </c>
      <c r="E236" s="158" t="s">
        <v>617</v>
      </c>
      <c r="F236" s="50"/>
      <c r="G236" s="70">
        <v>0.46527777777777773</v>
      </c>
      <c r="H236" s="70">
        <v>0.61805555555555558</v>
      </c>
      <c r="I236" s="71">
        <v>44305</v>
      </c>
      <c r="J236" s="71">
        <v>44310</v>
      </c>
      <c r="K236" s="71">
        <v>44305</v>
      </c>
      <c r="L236" s="71">
        <v>44305</v>
      </c>
      <c r="M236" s="135">
        <v>0.3125</v>
      </c>
      <c r="N236" s="135">
        <v>0.70833333333333337</v>
      </c>
      <c r="O236" s="50" t="s">
        <v>716</v>
      </c>
      <c r="P236" s="50" t="s">
        <v>281</v>
      </c>
      <c r="Q236" s="73" t="s">
        <v>47</v>
      </c>
      <c r="R236" s="50" t="s">
        <v>454</v>
      </c>
      <c r="S236" s="50" t="s">
        <v>344</v>
      </c>
      <c r="T236" s="50" t="s">
        <v>189</v>
      </c>
      <c r="U236" s="66">
        <f t="shared" si="53"/>
        <v>5</v>
      </c>
      <c r="V236" s="60">
        <f t="shared" si="54"/>
        <v>1</v>
      </c>
      <c r="W236" s="97">
        <f t="shared" si="64"/>
        <v>1.9236777777777778</v>
      </c>
      <c r="X236" s="97">
        <f t="shared" si="55"/>
        <v>3.1097744444444446</v>
      </c>
      <c r="Y236" s="136">
        <f t="shared" si="61"/>
        <v>1</v>
      </c>
      <c r="Z236" s="97">
        <f t="shared" si="57"/>
        <v>0</v>
      </c>
      <c r="AA236" s="97">
        <f t="shared" si="58"/>
        <v>3.1097744444444446</v>
      </c>
      <c r="AB236" s="81">
        <f t="shared" si="59"/>
        <v>4</v>
      </c>
      <c r="AC236" s="81">
        <f t="shared" si="65"/>
        <v>16</v>
      </c>
      <c r="AD236" s="81" t="str">
        <f t="shared" si="60"/>
        <v>4-16</v>
      </c>
      <c r="AE236" s="97">
        <f t="shared" si="66"/>
        <v>0.31283333333333335</v>
      </c>
      <c r="AF236" s="95">
        <f t="shared" si="67"/>
        <v>0</v>
      </c>
      <c r="AG236" s="96">
        <f t="shared" si="62"/>
        <v>1</v>
      </c>
      <c r="AH236" s="81">
        <f t="shared" si="68"/>
        <v>16</v>
      </c>
    </row>
    <row r="237" spans="2:34" x14ac:dyDescent="0.25">
      <c r="B237" s="156"/>
      <c r="C237" s="157"/>
      <c r="D237" s="85">
        <f t="shared" si="63"/>
        <v>1</v>
      </c>
      <c r="E237" s="158"/>
      <c r="F237" s="50"/>
      <c r="G237" s="70"/>
      <c r="H237" s="70"/>
      <c r="I237" s="71"/>
      <c r="J237" s="71"/>
      <c r="K237" s="71"/>
      <c r="L237" s="71"/>
      <c r="M237" s="135"/>
      <c r="N237" s="135"/>
      <c r="O237" s="50"/>
      <c r="P237" s="50"/>
      <c r="Q237" s="50"/>
      <c r="R237" s="50"/>
      <c r="S237" s="50"/>
      <c r="T237" s="50"/>
      <c r="U237" s="66">
        <f t="shared" si="53"/>
        <v>0</v>
      </c>
      <c r="V237" s="60">
        <f t="shared" si="54"/>
        <v>0</v>
      </c>
      <c r="W237" s="97">
        <f t="shared" si="64"/>
        <v>0</v>
      </c>
      <c r="X237" s="97">
        <f t="shared" si="55"/>
        <v>0</v>
      </c>
      <c r="Y237" s="136">
        <f t="shared" si="61"/>
        <v>1</v>
      </c>
      <c r="Z237" s="97">
        <f t="shared" si="57"/>
        <v>0</v>
      </c>
      <c r="AA237" s="97">
        <f t="shared" si="58"/>
        <v>0</v>
      </c>
      <c r="AB237" s="81">
        <f t="shared" si="59"/>
        <v>1</v>
      </c>
      <c r="AC237" s="81">
        <f t="shared" si="65"/>
        <v>52</v>
      </c>
      <c r="AD237" s="81" t="str">
        <f t="shared" si="60"/>
        <v>1-52</v>
      </c>
      <c r="AE237" s="97">
        <f t="shared" si="66"/>
        <v>0</v>
      </c>
      <c r="AF237" s="95">
        <f t="shared" si="67"/>
        <v>0</v>
      </c>
      <c r="AG237" s="96">
        <f t="shared" si="62"/>
        <v>0</v>
      </c>
      <c r="AH237" s="81">
        <f t="shared" si="68"/>
        <v>52</v>
      </c>
    </row>
    <row r="238" spans="2:34" x14ac:dyDescent="0.25">
      <c r="B238" s="156" t="s">
        <v>209</v>
      </c>
      <c r="C238" s="157">
        <v>82</v>
      </c>
      <c r="D238" s="85">
        <f t="shared" si="63"/>
        <v>1</v>
      </c>
      <c r="E238" s="158" t="s">
        <v>618</v>
      </c>
      <c r="F238" s="50"/>
      <c r="G238" s="70">
        <v>0.46527777777777773</v>
      </c>
      <c r="H238" s="70"/>
      <c r="I238" s="71">
        <v>44305</v>
      </c>
      <c r="J238" s="50"/>
      <c r="K238" s="50"/>
      <c r="L238" s="50"/>
      <c r="M238" s="50"/>
      <c r="N238" s="50"/>
      <c r="O238" s="50"/>
      <c r="P238" s="50" t="s">
        <v>717</v>
      </c>
      <c r="Q238" s="73" t="s">
        <v>47</v>
      </c>
      <c r="R238" s="50" t="s">
        <v>718</v>
      </c>
      <c r="S238" s="50"/>
      <c r="T238" s="50" t="s">
        <v>189</v>
      </c>
      <c r="U238" s="66">
        <f t="shared" si="53"/>
        <v>-44305</v>
      </c>
      <c r="V238" s="60">
        <f t="shared" si="54"/>
        <v>0</v>
      </c>
      <c r="W238" s="97">
        <f t="shared" si="64"/>
        <v>0</v>
      </c>
      <c r="X238" s="97">
        <f t="shared" si="55"/>
        <v>0</v>
      </c>
      <c r="Y238" s="136">
        <f t="shared" si="61"/>
        <v>1</v>
      </c>
      <c r="Z238" s="97">
        <f t="shared" si="57"/>
        <v>0</v>
      </c>
      <c r="AA238" s="97">
        <f t="shared" si="58"/>
        <v>0</v>
      </c>
      <c r="AB238" s="81">
        <f t="shared" si="59"/>
        <v>1</v>
      </c>
      <c r="AC238" s="81">
        <f t="shared" si="65"/>
        <v>52</v>
      </c>
      <c r="AD238" s="81" t="str">
        <f t="shared" si="60"/>
        <v>1-52</v>
      </c>
      <c r="AE238" s="97">
        <f t="shared" si="66"/>
        <v>0</v>
      </c>
      <c r="AF238" s="95">
        <f t="shared" si="67"/>
        <v>0</v>
      </c>
      <c r="AG238" s="96">
        <f t="shared" si="62"/>
        <v>0</v>
      </c>
      <c r="AH238" s="81">
        <f t="shared" si="68"/>
        <v>52</v>
      </c>
    </row>
    <row r="239" spans="2:34" x14ac:dyDescent="0.25">
      <c r="B239" s="156" t="s">
        <v>619</v>
      </c>
      <c r="C239" s="157">
        <v>83</v>
      </c>
      <c r="D239" s="85">
        <f t="shared" si="63"/>
        <v>1</v>
      </c>
      <c r="E239" s="158" t="s">
        <v>244</v>
      </c>
      <c r="F239" s="50"/>
      <c r="G239" s="70">
        <v>0.5</v>
      </c>
      <c r="H239" s="70"/>
      <c r="I239" s="71">
        <v>44305</v>
      </c>
      <c r="J239" s="50"/>
      <c r="K239" s="50"/>
      <c r="L239" s="50"/>
      <c r="M239" s="50"/>
      <c r="N239" s="50"/>
      <c r="O239" s="50" t="s">
        <v>104</v>
      </c>
      <c r="P239" s="50" t="s">
        <v>270</v>
      </c>
      <c r="Q239" s="73" t="s">
        <v>47</v>
      </c>
      <c r="R239" s="50" t="s">
        <v>454</v>
      </c>
      <c r="S239" s="50" t="s">
        <v>344</v>
      </c>
      <c r="T239" s="50" t="s">
        <v>189</v>
      </c>
      <c r="U239" s="66">
        <f t="shared" si="53"/>
        <v>-44305</v>
      </c>
      <c r="V239" s="60">
        <f t="shared" si="54"/>
        <v>0</v>
      </c>
      <c r="W239" s="97">
        <f t="shared" si="64"/>
        <v>0</v>
      </c>
      <c r="X239" s="97">
        <f t="shared" si="55"/>
        <v>0</v>
      </c>
      <c r="Y239" s="136">
        <f t="shared" si="61"/>
        <v>1</v>
      </c>
      <c r="Z239" s="97">
        <f t="shared" si="57"/>
        <v>0</v>
      </c>
      <c r="AA239" s="97">
        <f t="shared" si="58"/>
        <v>0</v>
      </c>
      <c r="AB239" s="81">
        <f t="shared" si="59"/>
        <v>1</v>
      </c>
      <c r="AC239" s="81">
        <f t="shared" si="65"/>
        <v>52</v>
      </c>
      <c r="AD239" s="81" t="str">
        <f t="shared" si="60"/>
        <v>1-52</v>
      </c>
      <c r="AE239" s="97">
        <f t="shared" si="66"/>
        <v>0</v>
      </c>
      <c r="AF239" s="95">
        <f t="shared" si="67"/>
        <v>0</v>
      </c>
      <c r="AG239" s="96">
        <f t="shared" si="62"/>
        <v>1</v>
      </c>
      <c r="AH239" s="81">
        <f t="shared" si="68"/>
        <v>52</v>
      </c>
    </row>
    <row r="240" spans="2:34" x14ac:dyDescent="0.25">
      <c r="B240" s="156" t="s">
        <v>226</v>
      </c>
      <c r="C240" s="157">
        <v>84</v>
      </c>
      <c r="D240" s="85">
        <f t="shared" si="63"/>
        <v>0</v>
      </c>
      <c r="E240" s="158" t="s">
        <v>620</v>
      </c>
      <c r="F240" s="50"/>
      <c r="G240" s="70">
        <v>0.37152777777777773</v>
      </c>
      <c r="H240" s="70">
        <v>0.44444444444444442</v>
      </c>
      <c r="I240" s="71">
        <v>44305</v>
      </c>
      <c r="J240" s="71">
        <v>44305</v>
      </c>
      <c r="K240" s="71">
        <v>44305</v>
      </c>
      <c r="L240" s="71">
        <v>44305</v>
      </c>
      <c r="M240" s="70">
        <v>0.37638888888888888</v>
      </c>
      <c r="N240" s="135">
        <v>0.39930555555555558</v>
      </c>
      <c r="O240" s="50" t="s">
        <v>719</v>
      </c>
      <c r="P240" s="50" t="s">
        <v>79</v>
      </c>
      <c r="Q240" s="50" t="s">
        <v>81</v>
      </c>
      <c r="R240" s="50" t="s">
        <v>720</v>
      </c>
      <c r="S240" s="50" t="s">
        <v>344</v>
      </c>
      <c r="T240" s="50" t="s">
        <v>191</v>
      </c>
      <c r="U240" s="66">
        <f t="shared" si="53"/>
        <v>0</v>
      </c>
      <c r="V240" s="60">
        <f t="shared" si="54"/>
        <v>1</v>
      </c>
      <c r="W240" s="97">
        <f t="shared" si="64"/>
        <v>7.2916666666666685E-2</v>
      </c>
      <c r="X240" s="97">
        <f t="shared" si="55"/>
        <v>7.2916666666666685E-2</v>
      </c>
      <c r="Y240" s="136">
        <f t="shared" si="61"/>
        <v>1</v>
      </c>
      <c r="Z240" s="97">
        <f t="shared" si="57"/>
        <v>0</v>
      </c>
      <c r="AA240" s="97">
        <f t="shared" si="58"/>
        <v>7.2916666666666685E-2</v>
      </c>
      <c r="AB240" s="81">
        <f t="shared" si="59"/>
        <v>4</v>
      </c>
      <c r="AC240" s="81">
        <f t="shared" si="65"/>
        <v>16</v>
      </c>
      <c r="AD240" s="81" t="str">
        <f t="shared" si="60"/>
        <v>4-16</v>
      </c>
      <c r="AE240" s="97">
        <f t="shared" si="66"/>
        <v>2.2916666666666696E-2</v>
      </c>
      <c r="AF240" s="95">
        <f t="shared" si="67"/>
        <v>0</v>
      </c>
      <c r="AG240" s="96">
        <f t="shared" si="62"/>
        <v>1</v>
      </c>
      <c r="AH240" s="81">
        <f t="shared" si="68"/>
        <v>16</v>
      </c>
    </row>
    <row r="241" spans="2:34" x14ac:dyDescent="0.25">
      <c r="B241" s="156" t="s">
        <v>233</v>
      </c>
      <c r="C241" s="157">
        <v>84</v>
      </c>
      <c r="D241" s="85">
        <f t="shared" si="63"/>
        <v>0</v>
      </c>
      <c r="E241" s="158" t="s">
        <v>621</v>
      </c>
      <c r="F241" s="50"/>
      <c r="G241" s="70">
        <v>0.37152777777777773</v>
      </c>
      <c r="H241" s="70">
        <v>0.48958333333333331</v>
      </c>
      <c r="I241" s="71">
        <v>44305</v>
      </c>
      <c r="J241" s="71">
        <v>44306</v>
      </c>
      <c r="K241" s="71">
        <v>44305</v>
      </c>
      <c r="L241" s="71">
        <v>44305</v>
      </c>
      <c r="M241" s="135">
        <v>0.39930555555555558</v>
      </c>
      <c r="N241" s="135">
        <v>0.41666666666666669</v>
      </c>
      <c r="O241" s="50" t="s">
        <v>104</v>
      </c>
      <c r="P241" s="50" t="s">
        <v>79</v>
      </c>
      <c r="Q241" s="50" t="s">
        <v>81</v>
      </c>
      <c r="R241" s="50" t="s">
        <v>454</v>
      </c>
      <c r="S241" s="50" t="s">
        <v>344</v>
      </c>
      <c r="T241" s="50" t="s">
        <v>191</v>
      </c>
      <c r="U241" s="66">
        <f t="shared" ref="U241:U304" si="69">+J241-I241</f>
        <v>1</v>
      </c>
      <c r="V241" s="60">
        <f t="shared" ref="V241:V304" si="70">IF(AND(G241&lt;&gt;"",H241&lt;&gt;""),1,0)</f>
        <v>1</v>
      </c>
      <c r="W241" s="97">
        <f t="shared" si="64"/>
        <v>0.38955555555555554</v>
      </c>
      <c r="X241" s="97">
        <f t="shared" ref="X241:X304" si="71">IF(OR(V241=0,G241="",H241=""),0,IF(AND(V241=1,U241&lt;1,I241=J241,(H241-G241)&lt;=0.2075),H241-G241,IF(AND(V241=1,U241&lt;1,I241=J241,(H241-G241)&gt;0.2075),H241-G241-0.04167,IF(AND(V241=1,U241&gt;1),((U241-1)*0.583)+(H241-$AD$3)+($AE$3-G241-0.04167),IF(AND(V241=1,U241=1,I241&lt;&gt;J241,(H241-G241)&lt;=0.332),(H241-$AD$3)+($AE$3-G241)-0.166,(H241-$AD$3)+($AE$3-G241))))))</f>
        <v>0.61872222222222228</v>
      </c>
      <c r="Y241" s="136">
        <f t="shared" si="61"/>
        <v>1</v>
      </c>
      <c r="Z241" s="97">
        <f t="shared" ref="Z241:Z304" si="72">IF(Y241=1,0,($AE$3-H241))</f>
        <v>0</v>
      </c>
      <c r="AA241" s="97">
        <f t="shared" ref="AA241:AA304" si="73">X241+Z241</f>
        <v>0.61872222222222228</v>
      </c>
      <c r="AB241" s="81">
        <f t="shared" ref="AB241:AB304" si="74">MONTH(J241)</f>
        <v>4</v>
      </c>
      <c r="AC241" s="81">
        <f t="shared" si="65"/>
        <v>16</v>
      </c>
      <c r="AD241" s="81" t="str">
        <f t="shared" ref="AD241:AD282" si="75">AB241&amp;"-"&amp;AC241</f>
        <v>4-16</v>
      </c>
      <c r="AE241" s="97">
        <f t="shared" si="66"/>
        <v>1.7361111111111105E-2</v>
      </c>
      <c r="AF241" s="95">
        <f t="shared" si="67"/>
        <v>0</v>
      </c>
      <c r="AG241" s="96">
        <f t="shared" si="62"/>
        <v>1</v>
      </c>
      <c r="AH241" s="81">
        <f t="shared" si="68"/>
        <v>16</v>
      </c>
    </row>
    <row r="242" spans="2:34" x14ac:dyDescent="0.25">
      <c r="B242" s="156" t="s">
        <v>226</v>
      </c>
      <c r="C242" s="157">
        <v>84</v>
      </c>
      <c r="D242" s="85">
        <f t="shared" si="63"/>
        <v>0</v>
      </c>
      <c r="E242" s="156" t="s">
        <v>622</v>
      </c>
      <c r="F242" s="50"/>
      <c r="G242" s="70">
        <v>0.37152777777777773</v>
      </c>
      <c r="H242" s="70">
        <v>0.44444444444444442</v>
      </c>
      <c r="I242" s="71">
        <v>44305</v>
      </c>
      <c r="J242" s="71">
        <v>44305</v>
      </c>
      <c r="K242" s="71">
        <v>44305</v>
      </c>
      <c r="L242" s="71">
        <v>44305</v>
      </c>
      <c r="M242" s="135">
        <v>0.4236111111111111</v>
      </c>
      <c r="N242" s="135">
        <v>0.44444444444444442</v>
      </c>
      <c r="O242" s="50" t="s">
        <v>88</v>
      </c>
      <c r="P242" s="50" t="s">
        <v>79</v>
      </c>
      <c r="Q242" s="50" t="s">
        <v>81</v>
      </c>
      <c r="R242" s="50" t="s">
        <v>358</v>
      </c>
      <c r="S242" s="50" t="s">
        <v>343</v>
      </c>
      <c r="T242" s="50" t="s">
        <v>191</v>
      </c>
      <c r="U242" s="66">
        <f t="shared" si="69"/>
        <v>0</v>
      </c>
      <c r="V242" s="60">
        <f t="shared" si="70"/>
        <v>1</v>
      </c>
      <c r="W242" s="97">
        <f t="shared" si="64"/>
        <v>7.2916666666666685E-2</v>
      </c>
      <c r="X242" s="97">
        <f t="shared" si="71"/>
        <v>7.2916666666666685E-2</v>
      </c>
      <c r="Y242" s="136">
        <f t="shared" si="61"/>
        <v>1</v>
      </c>
      <c r="Z242" s="97">
        <f t="shared" si="72"/>
        <v>0</v>
      </c>
      <c r="AA242" s="97">
        <f t="shared" si="73"/>
        <v>7.2916666666666685E-2</v>
      </c>
      <c r="AB242" s="81">
        <f t="shared" si="74"/>
        <v>4</v>
      </c>
      <c r="AC242" s="81">
        <f t="shared" si="65"/>
        <v>16</v>
      </c>
      <c r="AD242" s="81" t="str">
        <f t="shared" si="75"/>
        <v>4-16</v>
      </c>
      <c r="AE242" s="97">
        <f t="shared" si="66"/>
        <v>2.0833333333333315E-2</v>
      </c>
      <c r="AF242" s="95">
        <f t="shared" si="67"/>
        <v>0</v>
      </c>
      <c r="AG242" s="96">
        <f t="shared" si="62"/>
        <v>1</v>
      </c>
      <c r="AH242" s="81">
        <f t="shared" si="68"/>
        <v>16</v>
      </c>
    </row>
    <row r="243" spans="2:34" ht="30" x14ac:dyDescent="0.25">
      <c r="B243" s="156" t="s">
        <v>233</v>
      </c>
      <c r="C243" s="157">
        <v>84</v>
      </c>
      <c r="D243" s="85">
        <f t="shared" si="63"/>
        <v>0</v>
      </c>
      <c r="E243" s="158" t="s">
        <v>623</v>
      </c>
      <c r="F243" s="50"/>
      <c r="G243" s="70"/>
      <c r="H243" s="70"/>
      <c r="I243" s="71"/>
      <c r="J243" s="71"/>
      <c r="K243" s="71">
        <v>44305</v>
      </c>
      <c r="L243" s="71">
        <v>44306</v>
      </c>
      <c r="M243" s="135">
        <v>0.44791666666666669</v>
      </c>
      <c r="N243" s="135">
        <v>0.48958333333333331</v>
      </c>
      <c r="O243" s="50" t="s">
        <v>76</v>
      </c>
      <c r="P243" s="50" t="s">
        <v>79</v>
      </c>
      <c r="Q243" s="50" t="s">
        <v>81</v>
      </c>
      <c r="R243" s="50" t="s">
        <v>720</v>
      </c>
      <c r="S243" s="50" t="s">
        <v>344</v>
      </c>
      <c r="T243" s="50" t="s">
        <v>191</v>
      </c>
      <c r="U243" s="66">
        <f t="shared" si="69"/>
        <v>0</v>
      </c>
      <c r="V243" s="60">
        <f t="shared" si="70"/>
        <v>0</v>
      </c>
      <c r="W243" s="97">
        <f t="shared" si="64"/>
        <v>0</v>
      </c>
      <c r="X243" s="97">
        <f t="shared" si="71"/>
        <v>0</v>
      </c>
      <c r="Y243" s="136">
        <f t="shared" si="61"/>
        <v>1</v>
      </c>
      <c r="Z243" s="97">
        <f t="shared" si="72"/>
        <v>0</v>
      </c>
      <c r="AA243" s="97">
        <f t="shared" si="73"/>
        <v>0</v>
      </c>
      <c r="AB243" s="81">
        <f t="shared" si="74"/>
        <v>1</v>
      </c>
      <c r="AC243" s="81">
        <f t="shared" si="65"/>
        <v>52</v>
      </c>
      <c r="AD243" s="81" t="str">
        <f t="shared" si="75"/>
        <v>1-52</v>
      </c>
      <c r="AE243" s="97">
        <f t="shared" si="66"/>
        <v>0.31316666666666659</v>
      </c>
      <c r="AF243" s="95">
        <f t="shared" si="67"/>
        <v>1</v>
      </c>
      <c r="AG243" s="96">
        <f t="shared" si="62"/>
        <v>1</v>
      </c>
      <c r="AH243" s="81">
        <f t="shared" si="68"/>
        <v>16</v>
      </c>
    </row>
    <row r="244" spans="2:34" x14ac:dyDescent="0.25">
      <c r="B244" s="156" t="s">
        <v>233</v>
      </c>
      <c r="C244" s="157">
        <v>84</v>
      </c>
      <c r="D244" s="85">
        <f t="shared" si="63"/>
        <v>1</v>
      </c>
      <c r="E244" s="156" t="s">
        <v>624</v>
      </c>
      <c r="F244" s="50"/>
      <c r="G244" s="70"/>
      <c r="H244" s="70"/>
      <c r="I244" s="71"/>
      <c r="J244" s="71"/>
      <c r="K244" s="71">
        <v>44305</v>
      </c>
      <c r="L244" s="71">
        <v>44305</v>
      </c>
      <c r="M244" s="135">
        <v>0.65625</v>
      </c>
      <c r="N244" s="135">
        <v>0.68055555555555547</v>
      </c>
      <c r="O244" s="50" t="s">
        <v>66</v>
      </c>
      <c r="P244" s="50" t="s">
        <v>79</v>
      </c>
      <c r="Q244" s="50" t="s">
        <v>81</v>
      </c>
      <c r="R244" s="50" t="s">
        <v>356</v>
      </c>
      <c r="S244" s="50" t="s">
        <v>344</v>
      </c>
      <c r="T244" s="50" t="s">
        <v>191</v>
      </c>
      <c r="U244" s="66">
        <f t="shared" si="69"/>
        <v>0</v>
      </c>
      <c r="V244" s="60">
        <f t="shared" si="70"/>
        <v>0</v>
      </c>
      <c r="W244" s="97">
        <f t="shared" si="64"/>
        <v>0</v>
      </c>
      <c r="X244" s="97">
        <f t="shared" si="71"/>
        <v>0</v>
      </c>
      <c r="Y244" s="136">
        <f t="shared" si="61"/>
        <v>1</v>
      </c>
      <c r="Z244" s="97">
        <f t="shared" si="72"/>
        <v>0</v>
      </c>
      <c r="AA244" s="97">
        <f t="shared" si="73"/>
        <v>0</v>
      </c>
      <c r="AB244" s="81">
        <f t="shared" si="74"/>
        <v>1</v>
      </c>
      <c r="AC244" s="81">
        <f t="shared" si="65"/>
        <v>52</v>
      </c>
      <c r="AD244" s="81" t="str">
        <f t="shared" si="75"/>
        <v>1-52</v>
      </c>
      <c r="AE244" s="97">
        <f t="shared" si="66"/>
        <v>2.4305555555555469E-2</v>
      </c>
      <c r="AF244" s="95">
        <f t="shared" si="67"/>
        <v>0</v>
      </c>
      <c r="AG244" s="96">
        <f t="shared" si="62"/>
        <v>1</v>
      </c>
      <c r="AH244" s="81">
        <f t="shared" si="68"/>
        <v>16</v>
      </c>
    </row>
    <row r="245" spans="2:34" x14ac:dyDescent="0.25">
      <c r="B245" s="156" t="s">
        <v>208</v>
      </c>
      <c r="C245" s="157">
        <v>85</v>
      </c>
      <c r="D245" s="85">
        <f t="shared" si="63"/>
        <v>0</v>
      </c>
      <c r="E245" s="158" t="s">
        <v>625</v>
      </c>
      <c r="F245" s="50"/>
      <c r="G245" s="70">
        <v>0.625</v>
      </c>
      <c r="H245" s="70">
        <v>0.67013888888888884</v>
      </c>
      <c r="I245" s="71">
        <v>44305</v>
      </c>
      <c r="J245" s="71">
        <v>44305</v>
      </c>
      <c r="K245" s="71">
        <v>44305</v>
      </c>
      <c r="L245" s="71">
        <v>44305</v>
      </c>
      <c r="M245" s="135">
        <v>0.64583333333333337</v>
      </c>
      <c r="N245" s="135">
        <v>0.66666666666666663</v>
      </c>
      <c r="O245" s="50" t="s">
        <v>104</v>
      </c>
      <c r="P245" s="50" t="s">
        <v>269</v>
      </c>
      <c r="Q245" s="73" t="s">
        <v>47</v>
      </c>
      <c r="R245" s="50" t="s">
        <v>720</v>
      </c>
      <c r="S245" s="50" t="s">
        <v>344</v>
      </c>
      <c r="T245" s="50" t="s">
        <v>190</v>
      </c>
      <c r="U245" s="66">
        <f t="shared" si="69"/>
        <v>0</v>
      </c>
      <c r="V245" s="60">
        <f t="shared" si="70"/>
        <v>1</v>
      </c>
      <c r="W245" s="97">
        <f t="shared" si="64"/>
        <v>4.513888888888884E-2</v>
      </c>
      <c r="X245" s="97">
        <f t="shared" si="71"/>
        <v>4.513888888888884E-2</v>
      </c>
      <c r="Y245" s="136">
        <f t="shared" si="61"/>
        <v>0</v>
      </c>
      <c r="Z245" s="97">
        <f t="shared" si="72"/>
        <v>0.20486111111111116</v>
      </c>
      <c r="AA245" s="97">
        <f t="shared" si="73"/>
        <v>0.25</v>
      </c>
      <c r="AB245" s="81">
        <f t="shared" si="74"/>
        <v>4</v>
      </c>
      <c r="AC245" s="81">
        <f t="shared" si="65"/>
        <v>16</v>
      </c>
      <c r="AD245" s="81" t="str">
        <f t="shared" si="75"/>
        <v>4-16</v>
      </c>
      <c r="AE245" s="97">
        <f t="shared" si="66"/>
        <v>2.0833333333333259E-2</v>
      </c>
      <c r="AF245" s="95">
        <f t="shared" si="67"/>
        <v>0</v>
      </c>
      <c r="AG245" s="96">
        <f t="shared" si="62"/>
        <v>1</v>
      </c>
      <c r="AH245" s="81">
        <f t="shared" si="68"/>
        <v>16</v>
      </c>
    </row>
    <row r="246" spans="2:34" x14ac:dyDescent="0.25">
      <c r="B246" s="156" t="s">
        <v>208</v>
      </c>
      <c r="C246" s="157">
        <v>85</v>
      </c>
      <c r="D246" s="85">
        <f t="shared" si="63"/>
        <v>1</v>
      </c>
      <c r="E246" s="156" t="s">
        <v>626</v>
      </c>
      <c r="F246" s="50"/>
      <c r="G246" s="70">
        <v>0.625</v>
      </c>
      <c r="H246" s="70">
        <v>0.67013888888888884</v>
      </c>
      <c r="I246" s="71">
        <v>44305</v>
      </c>
      <c r="J246" s="71">
        <v>44305</v>
      </c>
      <c r="K246" s="71">
        <v>44305</v>
      </c>
      <c r="L246" s="71">
        <v>44305</v>
      </c>
      <c r="M246" s="135">
        <v>0.65277777777777779</v>
      </c>
      <c r="N246" s="135">
        <v>0.66666666666666663</v>
      </c>
      <c r="O246" s="50" t="s">
        <v>104</v>
      </c>
      <c r="P246" s="50" t="s">
        <v>269</v>
      </c>
      <c r="Q246" s="73" t="s">
        <v>47</v>
      </c>
      <c r="R246" s="50" t="s">
        <v>359</v>
      </c>
      <c r="S246" s="50" t="s">
        <v>344</v>
      </c>
      <c r="T246" s="50" t="s">
        <v>190</v>
      </c>
      <c r="U246" s="66">
        <f t="shared" si="69"/>
        <v>0</v>
      </c>
      <c r="V246" s="60">
        <f t="shared" si="70"/>
        <v>1</v>
      </c>
      <c r="W246" s="97">
        <f t="shared" si="64"/>
        <v>4.513888888888884E-2</v>
      </c>
      <c r="X246" s="97">
        <f t="shared" si="71"/>
        <v>4.513888888888884E-2</v>
      </c>
      <c r="Y246" s="136">
        <f t="shared" si="61"/>
        <v>0</v>
      </c>
      <c r="Z246" s="97">
        <f t="shared" si="72"/>
        <v>0.20486111111111116</v>
      </c>
      <c r="AA246" s="97">
        <f t="shared" si="73"/>
        <v>0.25</v>
      </c>
      <c r="AB246" s="81">
        <f t="shared" si="74"/>
        <v>4</v>
      </c>
      <c r="AC246" s="81">
        <f t="shared" si="65"/>
        <v>16</v>
      </c>
      <c r="AD246" s="81" t="str">
        <f t="shared" si="75"/>
        <v>4-16</v>
      </c>
      <c r="AE246" s="97">
        <f t="shared" si="66"/>
        <v>1.388888888888884E-2</v>
      </c>
      <c r="AF246" s="95">
        <f t="shared" si="67"/>
        <v>0</v>
      </c>
      <c r="AG246" s="96">
        <f t="shared" si="62"/>
        <v>1</v>
      </c>
      <c r="AH246" s="81">
        <f t="shared" si="68"/>
        <v>16</v>
      </c>
    </row>
    <row r="247" spans="2:34" x14ac:dyDescent="0.25">
      <c r="B247" s="156" t="s">
        <v>90</v>
      </c>
      <c r="C247" s="157">
        <v>86</v>
      </c>
      <c r="D247" s="85">
        <f t="shared" si="63"/>
        <v>0</v>
      </c>
      <c r="E247" s="158" t="s">
        <v>627</v>
      </c>
      <c r="F247" s="50"/>
      <c r="G247" s="70">
        <v>0.58333333333333337</v>
      </c>
      <c r="H247" s="70">
        <v>0.72916666666666663</v>
      </c>
      <c r="I247" s="71">
        <v>44305</v>
      </c>
      <c r="J247" s="71">
        <v>44305</v>
      </c>
      <c r="K247" s="71">
        <v>44305</v>
      </c>
      <c r="L247" s="71">
        <v>44305</v>
      </c>
      <c r="M247" s="135">
        <v>0.71875</v>
      </c>
      <c r="N247" s="135">
        <v>0.72916666666666663</v>
      </c>
      <c r="O247" s="50" t="s">
        <v>721</v>
      </c>
      <c r="P247" s="50" t="s">
        <v>722</v>
      </c>
      <c r="Q247" s="50" t="s">
        <v>81</v>
      </c>
      <c r="R247" s="50" t="s">
        <v>723</v>
      </c>
      <c r="S247" s="50" t="s">
        <v>344</v>
      </c>
      <c r="T247" s="50" t="s">
        <v>189</v>
      </c>
      <c r="U247" s="66">
        <f t="shared" si="69"/>
        <v>0</v>
      </c>
      <c r="V247" s="60">
        <f t="shared" si="70"/>
        <v>1</v>
      </c>
      <c r="W247" s="97">
        <f t="shared" si="64"/>
        <v>0.14583333333333326</v>
      </c>
      <c r="X247" s="97">
        <f t="shared" si="71"/>
        <v>0.14583333333333326</v>
      </c>
      <c r="Y247" s="136">
        <f t="shared" si="61"/>
        <v>0</v>
      </c>
      <c r="Z247" s="97">
        <f t="shared" si="72"/>
        <v>0.14583333333333337</v>
      </c>
      <c r="AA247" s="97">
        <f t="shared" si="73"/>
        <v>0.29166666666666663</v>
      </c>
      <c r="AB247" s="81">
        <f t="shared" si="74"/>
        <v>4</v>
      </c>
      <c r="AC247" s="81">
        <f t="shared" si="65"/>
        <v>16</v>
      </c>
      <c r="AD247" s="81" t="str">
        <f t="shared" si="75"/>
        <v>4-16</v>
      </c>
      <c r="AE247" s="97">
        <f t="shared" si="66"/>
        <v>1.041666666666663E-2</v>
      </c>
      <c r="AF247" s="95">
        <f t="shared" si="67"/>
        <v>0</v>
      </c>
      <c r="AG247" s="96">
        <f t="shared" si="62"/>
        <v>1</v>
      </c>
      <c r="AH247" s="81">
        <f t="shared" si="68"/>
        <v>16</v>
      </c>
    </row>
    <row r="248" spans="2:34" x14ac:dyDescent="0.25">
      <c r="B248" s="156" t="s">
        <v>90</v>
      </c>
      <c r="C248" s="157">
        <v>86</v>
      </c>
      <c r="D248" s="85">
        <f t="shared" si="63"/>
        <v>1</v>
      </c>
      <c r="E248" s="156" t="s">
        <v>628</v>
      </c>
      <c r="F248" s="50"/>
      <c r="G248" s="70">
        <v>0.58333333333333337</v>
      </c>
      <c r="H248" s="70">
        <v>0.72916666666666663</v>
      </c>
      <c r="I248" s="71">
        <v>44305</v>
      </c>
      <c r="J248" s="71">
        <v>44305</v>
      </c>
      <c r="K248" s="71">
        <v>44305</v>
      </c>
      <c r="L248" s="71">
        <v>44305</v>
      </c>
      <c r="M248" s="135">
        <v>0.70833333333333337</v>
      </c>
      <c r="N248" s="135">
        <v>0.71875</v>
      </c>
      <c r="O248" s="50" t="s">
        <v>66</v>
      </c>
      <c r="P248" s="50" t="s">
        <v>722</v>
      </c>
      <c r="Q248" s="50" t="s">
        <v>81</v>
      </c>
      <c r="R248" s="50" t="s">
        <v>356</v>
      </c>
      <c r="S248" s="50" t="s">
        <v>344</v>
      </c>
      <c r="T248" s="50" t="s">
        <v>189</v>
      </c>
      <c r="U248" s="66">
        <f t="shared" si="69"/>
        <v>0</v>
      </c>
      <c r="V248" s="60">
        <f t="shared" si="70"/>
        <v>1</v>
      </c>
      <c r="W248" s="97">
        <f t="shared" si="64"/>
        <v>0.14583333333333326</v>
      </c>
      <c r="X248" s="97">
        <f t="shared" si="71"/>
        <v>0.14583333333333326</v>
      </c>
      <c r="Y248" s="136">
        <f t="shared" si="61"/>
        <v>0</v>
      </c>
      <c r="Z248" s="97">
        <f t="shared" si="72"/>
        <v>0.14583333333333337</v>
      </c>
      <c r="AA248" s="97">
        <f t="shared" si="73"/>
        <v>0.29166666666666663</v>
      </c>
      <c r="AB248" s="81">
        <f t="shared" si="74"/>
        <v>4</v>
      </c>
      <c r="AC248" s="81">
        <f t="shared" si="65"/>
        <v>16</v>
      </c>
      <c r="AD248" s="81" t="str">
        <f t="shared" si="75"/>
        <v>4-16</v>
      </c>
      <c r="AE248" s="97">
        <f t="shared" si="66"/>
        <v>1.041666666666663E-2</v>
      </c>
      <c r="AF248" s="95">
        <f t="shared" si="67"/>
        <v>0</v>
      </c>
      <c r="AG248" s="96">
        <f t="shared" si="62"/>
        <v>1</v>
      </c>
      <c r="AH248" s="81">
        <f t="shared" si="68"/>
        <v>16</v>
      </c>
    </row>
    <row r="249" spans="2:34" x14ac:dyDescent="0.25">
      <c r="B249" s="156" t="s">
        <v>119</v>
      </c>
      <c r="C249" s="157">
        <v>87</v>
      </c>
      <c r="D249" s="85">
        <f t="shared" si="63"/>
        <v>1</v>
      </c>
      <c r="E249" s="158" t="s">
        <v>629</v>
      </c>
      <c r="F249" s="50"/>
      <c r="G249" s="70">
        <v>0.58333333333333337</v>
      </c>
      <c r="H249" s="70">
        <v>0.72916666666666663</v>
      </c>
      <c r="I249" s="71">
        <v>44305</v>
      </c>
      <c r="J249" s="71">
        <v>44305</v>
      </c>
      <c r="K249" s="71">
        <v>44305</v>
      </c>
      <c r="L249" s="71">
        <v>44305</v>
      </c>
      <c r="M249" s="135">
        <v>0.58333333333333337</v>
      </c>
      <c r="N249" s="135">
        <v>0.75</v>
      </c>
      <c r="O249" s="50" t="s">
        <v>702</v>
      </c>
      <c r="P249" s="50" t="s">
        <v>724</v>
      </c>
      <c r="Q249" s="50" t="s">
        <v>81</v>
      </c>
      <c r="R249" s="50" t="s">
        <v>725</v>
      </c>
      <c r="S249" s="50" t="s">
        <v>343</v>
      </c>
      <c r="T249" s="50" t="s">
        <v>189</v>
      </c>
      <c r="U249" s="66">
        <f t="shared" si="69"/>
        <v>0</v>
      </c>
      <c r="V249" s="60">
        <f t="shared" si="70"/>
        <v>1</v>
      </c>
      <c r="W249" s="97">
        <f t="shared" si="64"/>
        <v>0.14583333333333326</v>
      </c>
      <c r="X249" s="97">
        <f t="shared" si="71"/>
        <v>0.14583333333333326</v>
      </c>
      <c r="Y249" s="136">
        <f t="shared" si="61"/>
        <v>0</v>
      </c>
      <c r="Z249" s="97">
        <f t="shared" si="72"/>
        <v>0.14583333333333337</v>
      </c>
      <c r="AA249" s="97">
        <f t="shared" si="73"/>
        <v>0.29166666666666663</v>
      </c>
      <c r="AB249" s="81">
        <f t="shared" si="74"/>
        <v>4</v>
      </c>
      <c r="AC249" s="81">
        <f t="shared" si="65"/>
        <v>16</v>
      </c>
      <c r="AD249" s="81" t="str">
        <f t="shared" si="75"/>
        <v>4-16</v>
      </c>
      <c r="AE249" s="97">
        <f t="shared" si="66"/>
        <v>0.16666666666666663</v>
      </c>
      <c r="AF249" s="95">
        <f t="shared" si="67"/>
        <v>0</v>
      </c>
      <c r="AG249" s="96">
        <f t="shared" si="62"/>
        <v>1</v>
      </c>
      <c r="AH249" s="81">
        <f t="shared" si="68"/>
        <v>16</v>
      </c>
    </row>
    <row r="250" spans="2:34" x14ac:dyDescent="0.25">
      <c r="B250" s="156" t="s">
        <v>94</v>
      </c>
      <c r="C250" s="157">
        <v>74</v>
      </c>
      <c r="D250" s="85">
        <f t="shared" si="63"/>
        <v>1</v>
      </c>
      <c r="E250" s="158" t="s">
        <v>630</v>
      </c>
      <c r="F250" s="50"/>
      <c r="G250" s="70">
        <v>0.32291666666666669</v>
      </c>
      <c r="H250" s="70"/>
      <c r="I250" s="71">
        <v>44305</v>
      </c>
      <c r="J250" s="71">
        <v>44307</v>
      </c>
      <c r="K250" s="71">
        <v>44306</v>
      </c>
      <c r="L250" s="71">
        <v>44306</v>
      </c>
      <c r="M250" s="135">
        <v>0.38194444444444442</v>
      </c>
      <c r="N250" s="135">
        <v>0.40972222222222227</v>
      </c>
      <c r="O250" s="50" t="s">
        <v>726</v>
      </c>
      <c r="P250" s="50" t="s">
        <v>95</v>
      </c>
      <c r="Q250" s="50" t="s">
        <v>81</v>
      </c>
      <c r="R250" s="50" t="s">
        <v>727</v>
      </c>
      <c r="S250" s="50" t="s">
        <v>344</v>
      </c>
      <c r="T250" s="50" t="s">
        <v>191</v>
      </c>
      <c r="U250" s="66">
        <f t="shared" si="69"/>
        <v>2</v>
      </c>
      <c r="V250" s="60">
        <f t="shared" si="70"/>
        <v>0</v>
      </c>
      <c r="W250" s="97">
        <f t="shared" si="64"/>
        <v>0</v>
      </c>
      <c r="X250" s="97">
        <f t="shared" si="71"/>
        <v>0</v>
      </c>
      <c r="Y250" s="136">
        <f t="shared" si="61"/>
        <v>1</v>
      </c>
      <c r="Z250" s="97">
        <f t="shared" si="72"/>
        <v>0</v>
      </c>
      <c r="AA250" s="97">
        <f t="shared" si="73"/>
        <v>0</v>
      </c>
      <c r="AB250" s="81">
        <f t="shared" si="74"/>
        <v>4</v>
      </c>
      <c r="AC250" s="81">
        <f t="shared" si="65"/>
        <v>16</v>
      </c>
      <c r="AD250" s="81" t="str">
        <f t="shared" si="75"/>
        <v>4-16</v>
      </c>
      <c r="AE250" s="97">
        <f t="shared" si="66"/>
        <v>2.7777777777777846E-2</v>
      </c>
      <c r="AF250" s="95">
        <f t="shared" si="67"/>
        <v>0</v>
      </c>
      <c r="AG250" s="96">
        <f t="shared" si="62"/>
        <v>1</v>
      </c>
      <c r="AH250" s="81">
        <f t="shared" si="68"/>
        <v>16</v>
      </c>
    </row>
    <row r="251" spans="2:34" x14ac:dyDescent="0.25">
      <c r="B251" s="156" t="s">
        <v>68</v>
      </c>
      <c r="C251" s="157">
        <v>79</v>
      </c>
      <c r="D251" s="85">
        <f t="shared" si="63"/>
        <v>0</v>
      </c>
      <c r="E251" s="158" t="s">
        <v>631</v>
      </c>
      <c r="F251" s="50"/>
      <c r="G251" s="70">
        <v>0.375</v>
      </c>
      <c r="H251" s="70"/>
      <c r="I251" s="71">
        <v>44305</v>
      </c>
      <c r="J251" s="50"/>
      <c r="K251" s="71">
        <v>44306</v>
      </c>
      <c r="L251" s="71">
        <v>44306</v>
      </c>
      <c r="M251" s="135">
        <v>0.41666666666666669</v>
      </c>
      <c r="N251" s="135">
        <v>0.58680555555555558</v>
      </c>
      <c r="O251" s="50" t="s">
        <v>728</v>
      </c>
      <c r="P251" s="50" t="s">
        <v>70</v>
      </c>
      <c r="Q251" s="50" t="s">
        <v>81</v>
      </c>
      <c r="R251" s="50" t="s">
        <v>729</v>
      </c>
      <c r="S251" s="50" t="s">
        <v>730</v>
      </c>
      <c r="T251" s="50" t="s">
        <v>189</v>
      </c>
      <c r="U251" s="66">
        <f t="shared" si="69"/>
        <v>-44305</v>
      </c>
      <c r="V251" s="60">
        <f t="shared" si="70"/>
        <v>0</v>
      </c>
      <c r="W251" s="97">
        <f t="shared" si="64"/>
        <v>0</v>
      </c>
      <c r="X251" s="97">
        <f t="shared" si="71"/>
        <v>0</v>
      </c>
      <c r="Y251" s="136">
        <f t="shared" si="61"/>
        <v>1</v>
      </c>
      <c r="Z251" s="97">
        <f t="shared" si="72"/>
        <v>0</v>
      </c>
      <c r="AA251" s="97">
        <f t="shared" si="73"/>
        <v>0</v>
      </c>
      <c r="AB251" s="81">
        <f t="shared" si="74"/>
        <v>1</v>
      </c>
      <c r="AC251" s="81">
        <f t="shared" si="65"/>
        <v>52</v>
      </c>
      <c r="AD251" s="81" t="str">
        <f t="shared" si="75"/>
        <v>1-52</v>
      </c>
      <c r="AE251" s="97">
        <f t="shared" si="66"/>
        <v>0.1701388888888889</v>
      </c>
      <c r="AF251" s="95">
        <f t="shared" si="67"/>
        <v>0</v>
      </c>
      <c r="AG251" s="96">
        <f t="shared" si="62"/>
        <v>1</v>
      </c>
      <c r="AH251" s="81">
        <f t="shared" si="68"/>
        <v>16</v>
      </c>
    </row>
    <row r="252" spans="2:34" ht="45" x14ac:dyDescent="0.25">
      <c r="B252" s="156" t="s">
        <v>68</v>
      </c>
      <c r="C252" s="157">
        <v>79</v>
      </c>
      <c r="D252" s="85">
        <f t="shared" si="63"/>
        <v>1</v>
      </c>
      <c r="E252" s="158" t="s">
        <v>632</v>
      </c>
      <c r="F252" s="50"/>
      <c r="G252" s="70">
        <v>0.375</v>
      </c>
      <c r="H252" s="70"/>
      <c r="I252" s="71">
        <v>44305</v>
      </c>
      <c r="J252" s="50"/>
      <c r="K252" s="71">
        <v>44306</v>
      </c>
      <c r="L252" s="71">
        <v>44306</v>
      </c>
      <c r="M252" s="135">
        <v>0.33333333333333331</v>
      </c>
      <c r="N252" s="135">
        <v>0.42499999999999999</v>
      </c>
      <c r="O252" s="50" t="s">
        <v>731</v>
      </c>
      <c r="P252" s="50" t="s">
        <v>70</v>
      </c>
      <c r="Q252" s="50" t="s">
        <v>81</v>
      </c>
      <c r="R252" s="50" t="s">
        <v>732</v>
      </c>
      <c r="S252" s="50" t="s">
        <v>730</v>
      </c>
      <c r="T252" s="50" t="s">
        <v>189</v>
      </c>
      <c r="U252" s="66">
        <f t="shared" si="69"/>
        <v>-44305</v>
      </c>
      <c r="V252" s="60">
        <f t="shared" si="70"/>
        <v>0</v>
      </c>
      <c r="W252" s="97">
        <f t="shared" si="64"/>
        <v>0</v>
      </c>
      <c r="X252" s="97">
        <f t="shared" si="71"/>
        <v>0</v>
      </c>
      <c r="Y252" s="136">
        <f t="shared" si="61"/>
        <v>1</v>
      </c>
      <c r="Z252" s="97">
        <f t="shared" si="72"/>
        <v>0</v>
      </c>
      <c r="AA252" s="97">
        <f t="shared" si="73"/>
        <v>0</v>
      </c>
      <c r="AB252" s="81">
        <f t="shared" si="74"/>
        <v>1</v>
      </c>
      <c r="AC252" s="81">
        <f t="shared" si="65"/>
        <v>52</v>
      </c>
      <c r="AD252" s="81" t="str">
        <f t="shared" si="75"/>
        <v>1-52</v>
      </c>
      <c r="AE252" s="97">
        <f t="shared" si="66"/>
        <v>9.1666666666666674E-2</v>
      </c>
      <c r="AF252" s="95">
        <f t="shared" si="67"/>
        <v>0</v>
      </c>
      <c r="AG252" s="96">
        <f t="shared" si="62"/>
        <v>1</v>
      </c>
      <c r="AH252" s="81">
        <f t="shared" si="68"/>
        <v>16</v>
      </c>
    </row>
    <row r="253" spans="2:34" x14ac:dyDescent="0.25">
      <c r="B253" s="156"/>
      <c r="C253" s="157"/>
      <c r="D253" s="85">
        <f t="shared" si="63"/>
        <v>0</v>
      </c>
      <c r="E253" s="158"/>
      <c r="F253" s="50"/>
      <c r="G253" s="70"/>
      <c r="H253" s="70"/>
      <c r="I253" s="71"/>
      <c r="J253" s="50"/>
      <c r="K253" s="71"/>
      <c r="L253" s="71"/>
      <c r="M253" s="135"/>
      <c r="N253" s="135"/>
      <c r="O253" s="50"/>
      <c r="P253" s="50"/>
      <c r="Q253" s="50"/>
      <c r="R253" s="50"/>
      <c r="S253" s="50"/>
      <c r="T253" s="50"/>
      <c r="U253" s="66">
        <f t="shared" si="69"/>
        <v>0</v>
      </c>
      <c r="V253" s="60">
        <f t="shared" si="70"/>
        <v>0</v>
      </c>
      <c r="W253" s="97">
        <f t="shared" si="64"/>
        <v>0</v>
      </c>
      <c r="X253" s="97">
        <f t="shared" si="71"/>
        <v>0</v>
      </c>
      <c r="Y253" s="136">
        <f t="shared" si="61"/>
        <v>1</v>
      </c>
      <c r="Z253" s="97">
        <f t="shared" si="72"/>
        <v>0</v>
      </c>
      <c r="AA253" s="97">
        <f t="shared" si="73"/>
        <v>0</v>
      </c>
      <c r="AB253" s="81">
        <f t="shared" si="74"/>
        <v>1</v>
      </c>
      <c r="AC253" s="81">
        <f t="shared" si="65"/>
        <v>52</v>
      </c>
      <c r="AD253" s="81" t="str">
        <f t="shared" si="75"/>
        <v>1-52</v>
      </c>
      <c r="AE253" s="97">
        <f t="shared" si="66"/>
        <v>0</v>
      </c>
      <c r="AF253" s="95">
        <f t="shared" si="67"/>
        <v>0</v>
      </c>
      <c r="AG253" s="96">
        <f t="shared" si="62"/>
        <v>0</v>
      </c>
      <c r="AH253" s="81">
        <f t="shared" si="68"/>
        <v>52</v>
      </c>
    </row>
    <row r="254" spans="2:34" x14ac:dyDescent="0.25">
      <c r="B254" s="156"/>
      <c r="C254" s="157"/>
      <c r="D254" s="85">
        <f t="shared" si="63"/>
        <v>1</v>
      </c>
      <c r="E254" s="156" t="s">
        <v>633</v>
      </c>
      <c r="F254" s="50"/>
      <c r="G254" s="70">
        <v>0.46527777777777773</v>
      </c>
      <c r="H254" s="70"/>
      <c r="I254" s="71">
        <v>44305</v>
      </c>
      <c r="J254" s="50"/>
      <c r="K254" s="71">
        <v>44305</v>
      </c>
      <c r="L254" s="71">
        <v>44305</v>
      </c>
      <c r="M254" s="135">
        <v>0.3125</v>
      </c>
      <c r="N254" s="135">
        <v>0.70833333333333337</v>
      </c>
      <c r="O254" s="50" t="s">
        <v>733</v>
      </c>
      <c r="P254" s="50" t="s">
        <v>281</v>
      </c>
      <c r="Q254" s="73" t="s">
        <v>47</v>
      </c>
      <c r="R254" s="50" t="s">
        <v>454</v>
      </c>
      <c r="S254" s="50" t="s">
        <v>344</v>
      </c>
      <c r="T254" s="50" t="s">
        <v>189</v>
      </c>
      <c r="U254" s="66">
        <f t="shared" si="69"/>
        <v>-44305</v>
      </c>
      <c r="V254" s="60">
        <f t="shared" si="70"/>
        <v>0</v>
      </c>
      <c r="W254" s="97">
        <f t="shared" si="64"/>
        <v>0</v>
      </c>
      <c r="X254" s="97">
        <f t="shared" si="71"/>
        <v>0</v>
      </c>
      <c r="Y254" s="136">
        <f t="shared" si="61"/>
        <v>1</v>
      </c>
      <c r="Z254" s="97">
        <f t="shared" si="72"/>
        <v>0</v>
      </c>
      <c r="AA254" s="97">
        <f t="shared" si="73"/>
        <v>0</v>
      </c>
      <c r="AB254" s="81">
        <f t="shared" si="74"/>
        <v>1</v>
      </c>
      <c r="AC254" s="81">
        <f t="shared" si="65"/>
        <v>52</v>
      </c>
      <c r="AD254" s="81" t="str">
        <f t="shared" si="75"/>
        <v>1-52</v>
      </c>
      <c r="AE254" s="97">
        <f t="shared" si="66"/>
        <v>0.31283333333333335</v>
      </c>
      <c r="AF254" s="95">
        <f t="shared" si="67"/>
        <v>0</v>
      </c>
      <c r="AG254" s="96">
        <f t="shared" si="62"/>
        <v>1</v>
      </c>
      <c r="AH254" s="81">
        <f t="shared" si="68"/>
        <v>16</v>
      </c>
    </row>
    <row r="255" spans="2:34" ht="30" x14ac:dyDescent="0.25">
      <c r="B255" s="156" t="s">
        <v>619</v>
      </c>
      <c r="C255" s="157">
        <v>83</v>
      </c>
      <c r="D255" s="85">
        <f t="shared" si="63"/>
        <v>1</v>
      </c>
      <c r="E255" s="158" t="s">
        <v>634</v>
      </c>
      <c r="F255" s="50"/>
      <c r="G255" s="70">
        <v>0.5</v>
      </c>
      <c r="H255" s="70"/>
      <c r="I255" s="71">
        <v>44305</v>
      </c>
      <c r="J255" s="50"/>
      <c r="K255" s="50"/>
      <c r="L255" s="50"/>
      <c r="M255" s="135">
        <v>0.66666666666666663</v>
      </c>
      <c r="N255" s="135">
        <v>0.70833333333333337</v>
      </c>
      <c r="O255" s="50" t="s">
        <v>130</v>
      </c>
      <c r="P255" s="50" t="s">
        <v>270</v>
      </c>
      <c r="Q255" s="73" t="s">
        <v>47</v>
      </c>
      <c r="R255" s="50" t="s">
        <v>454</v>
      </c>
      <c r="S255" s="50" t="s">
        <v>344</v>
      </c>
      <c r="T255" s="50" t="s">
        <v>189</v>
      </c>
      <c r="U255" s="66">
        <f t="shared" si="69"/>
        <v>-44305</v>
      </c>
      <c r="V255" s="60">
        <f t="shared" si="70"/>
        <v>0</v>
      </c>
      <c r="W255" s="97">
        <f t="shared" si="64"/>
        <v>0</v>
      </c>
      <c r="X255" s="97">
        <f t="shared" si="71"/>
        <v>0</v>
      </c>
      <c r="Y255" s="136">
        <f t="shared" si="61"/>
        <v>1</v>
      </c>
      <c r="Z255" s="97">
        <f t="shared" si="72"/>
        <v>0</v>
      </c>
      <c r="AA255" s="97">
        <f t="shared" si="73"/>
        <v>0</v>
      </c>
      <c r="AB255" s="81">
        <f t="shared" si="74"/>
        <v>1</v>
      </c>
      <c r="AC255" s="81">
        <f t="shared" si="65"/>
        <v>52</v>
      </c>
      <c r="AD255" s="81" t="str">
        <f t="shared" si="75"/>
        <v>1-52</v>
      </c>
      <c r="AE255" s="97">
        <f t="shared" si="66"/>
        <v>4.1666666666666741E-2</v>
      </c>
      <c r="AF255" s="95">
        <f t="shared" si="67"/>
        <v>0</v>
      </c>
      <c r="AG255" s="96">
        <f t="shared" si="62"/>
        <v>1</v>
      </c>
      <c r="AH255" s="81">
        <f t="shared" si="68"/>
        <v>52</v>
      </c>
    </row>
    <row r="256" spans="2:34" x14ac:dyDescent="0.25">
      <c r="B256" s="156" t="s">
        <v>133</v>
      </c>
      <c r="C256" s="157">
        <v>93</v>
      </c>
      <c r="D256" s="85">
        <f t="shared" si="63"/>
        <v>1</v>
      </c>
      <c r="E256" s="158" t="s">
        <v>635</v>
      </c>
      <c r="F256" s="50"/>
      <c r="G256" s="135">
        <v>0.63541666666666663</v>
      </c>
      <c r="H256" s="135">
        <v>0.46527777777777773</v>
      </c>
      <c r="I256" s="71">
        <v>44305</v>
      </c>
      <c r="J256" s="71">
        <v>44306</v>
      </c>
      <c r="K256" s="71">
        <v>44306</v>
      </c>
      <c r="L256" s="71">
        <v>44306</v>
      </c>
      <c r="M256" s="135">
        <v>0.63541666666666663</v>
      </c>
      <c r="N256" s="135">
        <v>0.46527777777777773</v>
      </c>
      <c r="O256" s="50" t="s">
        <v>734</v>
      </c>
      <c r="P256" s="50" t="s">
        <v>735</v>
      </c>
      <c r="Q256" s="50" t="s">
        <v>81</v>
      </c>
      <c r="R256" s="50" t="s">
        <v>452</v>
      </c>
      <c r="S256" s="50" t="s">
        <v>344</v>
      </c>
      <c r="T256" s="50" t="s">
        <v>189</v>
      </c>
      <c r="U256" s="66">
        <f t="shared" si="69"/>
        <v>1</v>
      </c>
      <c r="V256" s="60">
        <f t="shared" si="70"/>
        <v>1</v>
      </c>
      <c r="W256" s="97">
        <f t="shared" si="64"/>
        <v>0.10136111111111104</v>
      </c>
      <c r="X256" s="97">
        <f t="shared" si="71"/>
        <v>0.33052777777777775</v>
      </c>
      <c r="Y256" s="136">
        <f t="shared" si="61"/>
        <v>1</v>
      </c>
      <c r="Z256" s="97">
        <f t="shared" si="72"/>
        <v>0</v>
      </c>
      <c r="AA256" s="97">
        <f t="shared" si="73"/>
        <v>0.33052777777777775</v>
      </c>
      <c r="AB256" s="81">
        <f t="shared" si="74"/>
        <v>4</v>
      </c>
      <c r="AC256" s="81">
        <f t="shared" si="65"/>
        <v>16</v>
      </c>
      <c r="AD256" s="81" t="str">
        <f t="shared" si="75"/>
        <v>4-16</v>
      </c>
      <c r="AE256" s="97">
        <f t="shared" si="66"/>
        <v>-0.1701388888888889</v>
      </c>
      <c r="AF256" s="95">
        <f t="shared" si="67"/>
        <v>0</v>
      </c>
      <c r="AG256" s="96">
        <f t="shared" si="62"/>
        <v>1</v>
      </c>
      <c r="AH256" s="81">
        <f t="shared" si="68"/>
        <v>16</v>
      </c>
    </row>
    <row r="257" spans="2:34" ht="45" x14ac:dyDescent="0.25">
      <c r="B257" s="156" t="s">
        <v>94</v>
      </c>
      <c r="C257" s="157">
        <v>74</v>
      </c>
      <c r="D257" s="85">
        <f t="shared" si="63"/>
        <v>0</v>
      </c>
      <c r="E257" s="158" t="s">
        <v>636</v>
      </c>
      <c r="F257" s="50"/>
      <c r="G257" s="70">
        <v>0.32291666666666669</v>
      </c>
      <c r="H257" s="70">
        <v>0.7368055555555556</v>
      </c>
      <c r="I257" s="71">
        <v>44305</v>
      </c>
      <c r="J257" s="71">
        <v>44307</v>
      </c>
      <c r="K257" s="71">
        <v>44307</v>
      </c>
      <c r="L257" s="71">
        <v>44307</v>
      </c>
      <c r="M257" s="135">
        <v>0.3125</v>
      </c>
      <c r="N257" s="70">
        <v>0.49305555555555558</v>
      </c>
      <c r="O257" s="50" t="s">
        <v>736</v>
      </c>
      <c r="P257" s="50" t="s">
        <v>737</v>
      </c>
      <c r="Q257" s="50" t="s">
        <v>81</v>
      </c>
      <c r="R257" s="50" t="s">
        <v>700</v>
      </c>
      <c r="S257" s="50" t="s">
        <v>344</v>
      </c>
      <c r="T257" s="50" t="s">
        <v>191</v>
      </c>
      <c r="U257" s="66">
        <f t="shared" si="69"/>
        <v>2</v>
      </c>
      <c r="V257" s="60">
        <f t="shared" si="70"/>
        <v>1</v>
      </c>
      <c r="W257" s="97">
        <f t="shared" si="64"/>
        <v>1.1224888888888889</v>
      </c>
      <c r="X257" s="97">
        <f t="shared" si="71"/>
        <v>1.6218855555555556</v>
      </c>
      <c r="Y257" s="136">
        <f t="shared" si="61"/>
        <v>0</v>
      </c>
      <c r="Z257" s="97">
        <f t="shared" si="72"/>
        <v>0.1381944444444444</v>
      </c>
      <c r="AA257" s="97">
        <f t="shared" si="73"/>
        <v>1.7600799999999999</v>
      </c>
      <c r="AB257" s="81">
        <f t="shared" si="74"/>
        <v>4</v>
      </c>
      <c r="AC257" s="81">
        <f t="shared" si="65"/>
        <v>16</v>
      </c>
      <c r="AD257" s="81" t="str">
        <f t="shared" si="75"/>
        <v>4-16</v>
      </c>
      <c r="AE257" s="97">
        <f t="shared" si="66"/>
        <v>0.18055555555555558</v>
      </c>
      <c r="AF257" s="95">
        <f t="shared" si="67"/>
        <v>0</v>
      </c>
      <c r="AG257" s="96">
        <f t="shared" si="62"/>
        <v>1</v>
      </c>
      <c r="AH257" s="81">
        <f t="shared" si="68"/>
        <v>16</v>
      </c>
    </row>
    <row r="258" spans="2:34" x14ac:dyDescent="0.25">
      <c r="B258" s="156" t="s">
        <v>94</v>
      </c>
      <c r="C258" s="157">
        <v>74</v>
      </c>
      <c r="D258" s="85">
        <f t="shared" si="63"/>
        <v>1</v>
      </c>
      <c r="E258" s="156" t="s">
        <v>637</v>
      </c>
      <c r="F258" s="50"/>
      <c r="G258" s="70">
        <v>0.32291666666666669</v>
      </c>
      <c r="H258" s="70">
        <v>0.7368055555555556</v>
      </c>
      <c r="I258" s="71">
        <v>44305</v>
      </c>
      <c r="J258" s="71">
        <v>44307</v>
      </c>
      <c r="K258" s="71">
        <v>44307</v>
      </c>
      <c r="L258" s="71">
        <v>44307</v>
      </c>
      <c r="M258" s="135">
        <v>0.58333333333333337</v>
      </c>
      <c r="N258" s="70">
        <v>0.70833333333333337</v>
      </c>
      <c r="O258" s="50" t="s">
        <v>738</v>
      </c>
      <c r="P258" s="50" t="s">
        <v>737</v>
      </c>
      <c r="Q258" s="50" t="s">
        <v>81</v>
      </c>
      <c r="R258" s="50" t="s">
        <v>700</v>
      </c>
      <c r="S258" s="50" t="s">
        <v>344</v>
      </c>
      <c r="T258" s="50" t="s">
        <v>191</v>
      </c>
      <c r="U258" s="66">
        <f t="shared" si="69"/>
        <v>2</v>
      </c>
      <c r="V258" s="60">
        <f t="shared" si="70"/>
        <v>1</v>
      </c>
      <c r="W258" s="97">
        <f t="shared" si="64"/>
        <v>1.1224888888888889</v>
      </c>
      <c r="X258" s="97">
        <f t="shared" si="71"/>
        <v>1.6218855555555556</v>
      </c>
      <c r="Y258" s="136">
        <f t="shared" si="61"/>
        <v>0</v>
      </c>
      <c r="Z258" s="97">
        <f t="shared" si="72"/>
        <v>0.1381944444444444</v>
      </c>
      <c r="AA258" s="97">
        <f t="shared" si="73"/>
        <v>1.7600799999999999</v>
      </c>
      <c r="AB258" s="81">
        <f t="shared" si="74"/>
        <v>4</v>
      </c>
      <c r="AC258" s="81">
        <f t="shared" si="65"/>
        <v>16</v>
      </c>
      <c r="AD258" s="81" t="str">
        <f t="shared" si="75"/>
        <v>4-16</v>
      </c>
      <c r="AE258" s="97">
        <f t="shared" si="66"/>
        <v>0.125</v>
      </c>
      <c r="AF258" s="95">
        <f t="shared" si="67"/>
        <v>0</v>
      </c>
      <c r="AG258" s="96">
        <f t="shared" si="62"/>
        <v>1</v>
      </c>
      <c r="AH258" s="81">
        <f t="shared" si="68"/>
        <v>16</v>
      </c>
    </row>
    <row r="259" spans="2:34" x14ac:dyDescent="0.25">
      <c r="B259" s="156" t="s">
        <v>209</v>
      </c>
      <c r="C259" s="157">
        <v>82</v>
      </c>
      <c r="D259" s="85">
        <f t="shared" si="63"/>
        <v>1</v>
      </c>
      <c r="E259" s="158" t="s">
        <v>618</v>
      </c>
      <c r="F259" s="50"/>
      <c r="G259" s="70">
        <v>0.46527777777777773</v>
      </c>
      <c r="H259" s="70"/>
      <c r="I259" s="71">
        <v>44305</v>
      </c>
      <c r="J259" s="50"/>
      <c r="K259" s="50"/>
      <c r="L259" s="50"/>
      <c r="M259" s="50"/>
      <c r="N259" s="50"/>
      <c r="O259" s="50" t="s">
        <v>168</v>
      </c>
      <c r="P259" s="50" t="s">
        <v>717</v>
      </c>
      <c r="Q259" s="73" t="s">
        <v>47</v>
      </c>
      <c r="R259" s="50" t="s">
        <v>718</v>
      </c>
      <c r="S259" s="50"/>
      <c r="T259" s="50" t="s">
        <v>189</v>
      </c>
      <c r="U259" s="66">
        <f t="shared" si="69"/>
        <v>-44305</v>
      </c>
      <c r="V259" s="60">
        <f t="shared" si="70"/>
        <v>0</v>
      </c>
      <c r="W259" s="97">
        <f t="shared" si="64"/>
        <v>0</v>
      </c>
      <c r="X259" s="97">
        <f t="shared" si="71"/>
        <v>0</v>
      </c>
      <c r="Y259" s="136">
        <f t="shared" si="61"/>
        <v>1</v>
      </c>
      <c r="Z259" s="97">
        <f t="shared" si="72"/>
        <v>0</v>
      </c>
      <c r="AA259" s="97">
        <f t="shared" si="73"/>
        <v>0</v>
      </c>
      <c r="AB259" s="81">
        <f t="shared" si="74"/>
        <v>1</v>
      </c>
      <c r="AC259" s="81">
        <f t="shared" si="65"/>
        <v>52</v>
      </c>
      <c r="AD259" s="81" t="str">
        <f t="shared" si="75"/>
        <v>1-52</v>
      </c>
      <c r="AE259" s="97">
        <f t="shared" si="66"/>
        <v>0</v>
      </c>
      <c r="AF259" s="95">
        <f t="shared" si="67"/>
        <v>0</v>
      </c>
      <c r="AG259" s="96">
        <f t="shared" si="62"/>
        <v>0</v>
      </c>
      <c r="AH259" s="81">
        <f t="shared" si="68"/>
        <v>52</v>
      </c>
    </row>
    <row r="260" spans="2:34" x14ac:dyDescent="0.25">
      <c r="B260" s="156" t="s">
        <v>619</v>
      </c>
      <c r="C260" s="157">
        <v>83</v>
      </c>
      <c r="D260" s="85">
        <f t="shared" si="63"/>
        <v>0</v>
      </c>
      <c r="E260" s="158" t="s">
        <v>638</v>
      </c>
      <c r="F260" s="50"/>
      <c r="G260" s="70">
        <v>0.5</v>
      </c>
      <c r="H260" s="70"/>
      <c r="I260" s="71">
        <v>44305</v>
      </c>
      <c r="J260" s="50"/>
      <c r="K260" s="71">
        <v>44307</v>
      </c>
      <c r="L260" s="71">
        <v>44307</v>
      </c>
      <c r="M260" s="135">
        <v>0.3125</v>
      </c>
      <c r="N260" s="135">
        <v>0.375</v>
      </c>
      <c r="O260" s="50" t="s">
        <v>409</v>
      </c>
      <c r="P260" s="50" t="s">
        <v>270</v>
      </c>
      <c r="Q260" s="73" t="s">
        <v>47</v>
      </c>
      <c r="R260" s="50" t="s">
        <v>454</v>
      </c>
      <c r="S260" s="50"/>
      <c r="T260" s="50" t="s">
        <v>189</v>
      </c>
      <c r="U260" s="66">
        <f t="shared" si="69"/>
        <v>-44305</v>
      </c>
      <c r="V260" s="60">
        <f t="shared" si="70"/>
        <v>0</v>
      </c>
      <c r="W260" s="97">
        <f t="shared" si="64"/>
        <v>0</v>
      </c>
      <c r="X260" s="97">
        <f t="shared" si="71"/>
        <v>0</v>
      </c>
      <c r="Y260" s="136">
        <f t="shared" ref="Y260:Y323" si="76">IFERROR(IF(H260&gt;VLOOKUP(T260,$AG$2:$AH$5,2,0),0,1),1)</f>
        <v>1</v>
      </c>
      <c r="Z260" s="97">
        <f t="shared" si="72"/>
        <v>0</v>
      </c>
      <c r="AA260" s="97">
        <f t="shared" si="73"/>
        <v>0</v>
      </c>
      <c r="AB260" s="81">
        <f t="shared" si="74"/>
        <v>1</v>
      </c>
      <c r="AC260" s="81">
        <f t="shared" si="65"/>
        <v>52</v>
      </c>
      <c r="AD260" s="81" t="str">
        <f t="shared" si="75"/>
        <v>1-52</v>
      </c>
      <c r="AE260" s="97">
        <f t="shared" si="66"/>
        <v>0</v>
      </c>
      <c r="AF260" s="95">
        <f t="shared" si="67"/>
        <v>0</v>
      </c>
      <c r="AG260" s="96">
        <f t="shared" si="62"/>
        <v>0</v>
      </c>
      <c r="AH260" s="81">
        <f t="shared" si="68"/>
        <v>16</v>
      </c>
    </row>
    <row r="261" spans="2:34" ht="45" x14ac:dyDescent="0.25">
      <c r="B261" s="156" t="s">
        <v>619</v>
      </c>
      <c r="C261" s="157">
        <v>83</v>
      </c>
      <c r="D261" s="85">
        <f t="shared" si="63"/>
        <v>1</v>
      </c>
      <c r="E261" s="158" t="s">
        <v>639</v>
      </c>
      <c r="F261" s="50"/>
      <c r="G261" s="70">
        <v>0.5</v>
      </c>
      <c r="H261" s="70"/>
      <c r="I261" s="71">
        <v>44305</v>
      </c>
      <c r="J261" s="50"/>
      <c r="K261" s="71">
        <v>44307</v>
      </c>
      <c r="L261" s="71">
        <v>44307</v>
      </c>
      <c r="M261" s="135">
        <v>0.58333333333333337</v>
      </c>
      <c r="N261" s="135">
        <v>0.70833333333333337</v>
      </c>
      <c r="O261" s="50" t="s">
        <v>682</v>
      </c>
      <c r="P261" s="50" t="s">
        <v>270</v>
      </c>
      <c r="Q261" s="73" t="s">
        <v>47</v>
      </c>
      <c r="R261" s="50" t="s">
        <v>454</v>
      </c>
      <c r="S261" s="50"/>
      <c r="T261" s="50" t="s">
        <v>189</v>
      </c>
      <c r="U261" s="66">
        <f t="shared" si="69"/>
        <v>-44305</v>
      </c>
      <c r="V261" s="60">
        <f t="shared" si="70"/>
        <v>0</v>
      </c>
      <c r="W261" s="97">
        <f t="shared" si="64"/>
        <v>0</v>
      </c>
      <c r="X261" s="97">
        <f t="shared" si="71"/>
        <v>0</v>
      </c>
      <c r="Y261" s="136">
        <f t="shared" si="76"/>
        <v>1</v>
      </c>
      <c r="Z261" s="97">
        <f t="shared" si="72"/>
        <v>0</v>
      </c>
      <c r="AA261" s="97">
        <f t="shared" si="73"/>
        <v>0</v>
      </c>
      <c r="AB261" s="81">
        <f t="shared" si="74"/>
        <v>1</v>
      </c>
      <c r="AC261" s="81">
        <f t="shared" si="65"/>
        <v>52</v>
      </c>
      <c r="AD261" s="81" t="str">
        <f t="shared" si="75"/>
        <v>1-52</v>
      </c>
      <c r="AE261" s="97">
        <f t="shared" si="66"/>
        <v>0</v>
      </c>
      <c r="AF261" s="95">
        <f t="shared" si="67"/>
        <v>0</v>
      </c>
      <c r="AG261" s="96">
        <f t="shared" si="62"/>
        <v>0</v>
      </c>
      <c r="AH261" s="81">
        <f t="shared" si="68"/>
        <v>16</v>
      </c>
    </row>
    <row r="262" spans="2:34" x14ac:dyDescent="0.25">
      <c r="B262" s="156" t="s">
        <v>94</v>
      </c>
      <c r="C262" s="157">
        <v>74</v>
      </c>
      <c r="D262" s="85">
        <f t="shared" si="63"/>
        <v>1</v>
      </c>
      <c r="E262" s="156" t="s">
        <v>640</v>
      </c>
      <c r="F262" s="50"/>
      <c r="G262" s="70">
        <v>0.32291666666666669</v>
      </c>
      <c r="H262" s="70"/>
      <c r="I262" s="71">
        <v>44306</v>
      </c>
      <c r="J262" s="71">
        <v>44307</v>
      </c>
      <c r="K262" s="71">
        <v>44306</v>
      </c>
      <c r="L262" s="71">
        <v>44306</v>
      </c>
      <c r="M262" s="70">
        <v>0.4861111111111111</v>
      </c>
      <c r="N262" s="135">
        <v>0.125</v>
      </c>
      <c r="O262" s="50" t="s">
        <v>739</v>
      </c>
      <c r="P262" s="50" t="s">
        <v>95</v>
      </c>
      <c r="Q262" s="50" t="s">
        <v>81</v>
      </c>
      <c r="R262" s="50" t="s">
        <v>452</v>
      </c>
      <c r="S262" s="50" t="s">
        <v>344</v>
      </c>
      <c r="T262" s="50" t="s">
        <v>191</v>
      </c>
      <c r="U262" s="66">
        <f t="shared" si="69"/>
        <v>1</v>
      </c>
      <c r="V262" s="60">
        <f t="shared" si="70"/>
        <v>0</v>
      </c>
      <c r="W262" s="97">
        <f t="shared" si="64"/>
        <v>0</v>
      </c>
      <c r="X262" s="97">
        <f t="shared" si="71"/>
        <v>0</v>
      </c>
      <c r="Y262" s="136">
        <f t="shared" si="76"/>
        <v>1</v>
      </c>
      <c r="Z262" s="97">
        <f t="shared" si="72"/>
        <v>0</v>
      </c>
      <c r="AA262" s="97">
        <f t="shared" si="73"/>
        <v>0</v>
      </c>
      <c r="AB262" s="81">
        <f t="shared" si="74"/>
        <v>4</v>
      </c>
      <c r="AC262" s="81">
        <f t="shared" si="65"/>
        <v>16</v>
      </c>
      <c r="AD262" s="81" t="str">
        <f t="shared" si="75"/>
        <v>4-16</v>
      </c>
      <c r="AE262" s="97">
        <f t="shared" si="66"/>
        <v>-0.3611111111111111</v>
      </c>
      <c r="AF262" s="95">
        <f t="shared" si="67"/>
        <v>0</v>
      </c>
      <c r="AG262" s="96">
        <f t="shared" si="62"/>
        <v>1</v>
      </c>
      <c r="AH262" s="81">
        <f t="shared" si="68"/>
        <v>16</v>
      </c>
    </row>
    <row r="263" spans="2:34" x14ac:dyDescent="0.25">
      <c r="B263" s="156" t="s">
        <v>138</v>
      </c>
      <c r="C263" s="157" t="s">
        <v>641</v>
      </c>
      <c r="D263" s="85">
        <f t="shared" si="63"/>
        <v>0</v>
      </c>
      <c r="E263" s="158" t="s">
        <v>642</v>
      </c>
      <c r="F263" s="50"/>
      <c r="G263" s="70">
        <v>0.3125</v>
      </c>
      <c r="H263" s="70">
        <v>0.375</v>
      </c>
      <c r="I263" s="71">
        <v>44306</v>
      </c>
      <c r="J263" s="50"/>
      <c r="K263" s="71">
        <v>44306</v>
      </c>
      <c r="L263" s="71">
        <v>44306</v>
      </c>
      <c r="M263" s="70">
        <v>0.31944444444444448</v>
      </c>
      <c r="N263" s="70">
        <v>0.35416666666666669</v>
      </c>
      <c r="O263" s="50" t="s">
        <v>740</v>
      </c>
      <c r="P263" s="50" t="s">
        <v>741</v>
      </c>
      <c r="Q263" s="73" t="s">
        <v>47</v>
      </c>
      <c r="R263" s="50" t="s">
        <v>742</v>
      </c>
      <c r="S263" s="50" t="s">
        <v>344</v>
      </c>
      <c r="T263" s="50" t="s">
        <v>190</v>
      </c>
      <c r="U263" s="66">
        <f t="shared" si="69"/>
        <v>-44306</v>
      </c>
      <c r="V263" s="60">
        <f t="shared" si="70"/>
        <v>1</v>
      </c>
      <c r="W263" s="97">
        <f t="shared" si="64"/>
        <v>0.49999999999999994</v>
      </c>
      <c r="X263" s="97">
        <f t="shared" si="71"/>
        <v>0.72916666666666663</v>
      </c>
      <c r="Y263" s="136">
        <f t="shared" si="76"/>
        <v>1</v>
      </c>
      <c r="Z263" s="97">
        <f t="shared" si="72"/>
        <v>0</v>
      </c>
      <c r="AA263" s="97">
        <f t="shared" si="73"/>
        <v>0.72916666666666663</v>
      </c>
      <c r="AB263" s="81">
        <f t="shared" si="74"/>
        <v>1</v>
      </c>
      <c r="AC263" s="81">
        <f t="shared" si="65"/>
        <v>52</v>
      </c>
      <c r="AD263" s="81" t="str">
        <f t="shared" si="75"/>
        <v>1-52</v>
      </c>
      <c r="AE263" s="97">
        <f t="shared" si="66"/>
        <v>3.472222222222221E-2</v>
      </c>
      <c r="AF263" s="95">
        <f t="shared" si="67"/>
        <v>0</v>
      </c>
      <c r="AG263" s="96">
        <f t="shared" si="62"/>
        <v>1</v>
      </c>
      <c r="AH263" s="81">
        <f t="shared" si="68"/>
        <v>16</v>
      </c>
    </row>
    <row r="264" spans="2:34" ht="30" x14ac:dyDescent="0.25">
      <c r="B264" s="156" t="s">
        <v>138</v>
      </c>
      <c r="C264" s="157" t="s">
        <v>641</v>
      </c>
      <c r="D264" s="85">
        <f t="shared" si="63"/>
        <v>1</v>
      </c>
      <c r="E264" s="158" t="s">
        <v>643</v>
      </c>
      <c r="F264" s="50"/>
      <c r="G264" s="70">
        <v>0.3125</v>
      </c>
      <c r="H264" s="70">
        <v>0.375</v>
      </c>
      <c r="I264" s="71">
        <v>44306</v>
      </c>
      <c r="J264" s="50"/>
      <c r="K264" s="71">
        <v>44306</v>
      </c>
      <c r="L264" s="71">
        <v>44306</v>
      </c>
      <c r="M264" s="135">
        <v>0.35416666666666669</v>
      </c>
      <c r="N264" s="70">
        <v>0.375</v>
      </c>
      <c r="O264" s="50" t="s">
        <v>743</v>
      </c>
      <c r="P264" s="50" t="s">
        <v>741</v>
      </c>
      <c r="Q264" s="73" t="s">
        <v>47</v>
      </c>
      <c r="R264" s="50" t="s">
        <v>742</v>
      </c>
      <c r="S264" s="50" t="s">
        <v>344</v>
      </c>
      <c r="T264" s="50" t="s">
        <v>190</v>
      </c>
      <c r="U264" s="66">
        <f t="shared" si="69"/>
        <v>-44306</v>
      </c>
      <c r="V264" s="60">
        <f t="shared" si="70"/>
        <v>1</v>
      </c>
      <c r="W264" s="97">
        <f t="shared" si="64"/>
        <v>0.49999999999999994</v>
      </c>
      <c r="X264" s="97">
        <f t="shared" si="71"/>
        <v>0.72916666666666663</v>
      </c>
      <c r="Y264" s="136">
        <f t="shared" si="76"/>
        <v>1</v>
      </c>
      <c r="Z264" s="97">
        <f t="shared" si="72"/>
        <v>0</v>
      </c>
      <c r="AA264" s="97">
        <f t="shared" si="73"/>
        <v>0.72916666666666663</v>
      </c>
      <c r="AB264" s="81">
        <f t="shared" si="74"/>
        <v>1</v>
      </c>
      <c r="AC264" s="81">
        <f t="shared" si="65"/>
        <v>52</v>
      </c>
      <c r="AD264" s="81" t="str">
        <f t="shared" si="75"/>
        <v>1-52</v>
      </c>
      <c r="AE264" s="97">
        <f t="shared" si="66"/>
        <v>2.0833333333333315E-2</v>
      </c>
      <c r="AF264" s="95">
        <f t="shared" si="67"/>
        <v>0</v>
      </c>
      <c r="AG264" s="96">
        <f t="shared" ref="AG264:AG282" si="77">IF(AND(R264&lt;&gt;"",S264&lt;&gt;""),1,0)</f>
        <v>1</v>
      </c>
      <c r="AH264" s="81">
        <f t="shared" si="68"/>
        <v>16</v>
      </c>
    </row>
    <row r="265" spans="2:34" ht="30" x14ac:dyDescent="0.25">
      <c r="B265" s="156" t="s">
        <v>200</v>
      </c>
      <c r="C265" s="157">
        <v>89</v>
      </c>
      <c r="D265" s="85">
        <f t="shared" ref="D265:D328" si="78">IF(C265=C266,0,1)</f>
        <v>1</v>
      </c>
      <c r="E265" s="158" t="s">
        <v>644</v>
      </c>
      <c r="F265" s="50"/>
      <c r="G265" s="70">
        <v>0.29166666666666669</v>
      </c>
      <c r="H265" s="70">
        <v>0.41666666666666669</v>
      </c>
      <c r="I265" s="71">
        <v>44306</v>
      </c>
      <c r="J265" s="71">
        <v>44306</v>
      </c>
      <c r="K265" s="71">
        <v>44306</v>
      </c>
      <c r="L265" s="71">
        <v>44306</v>
      </c>
      <c r="M265" s="70">
        <v>0.29166666666666669</v>
      </c>
      <c r="N265" s="70">
        <v>0.41666666666666669</v>
      </c>
      <c r="O265" s="50" t="s">
        <v>686</v>
      </c>
      <c r="P265" s="50"/>
      <c r="Q265" s="73" t="s">
        <v>47</v>
      </c>
      <c r="R265" s="50" t="s">
        <v>358</v>
      </c>
      <c r="S265" s="50" t="s">
        <v>343</v>
      </c>
      <c r="T265" s="50" t="s">
        <v>191</v>
      </c>
      <c r="U265" s="66">
        <f t="shared" si="69"/>
        <v>0</v>
      </c>
      <c r="V265" s="60">
        <f t="shared" si="70"/>
        <v>1</v>
      </c>
      <c r="W265" s="97">
        <f t="shared" ref="W265:W328" si="79">IF(OR(V265=0,G265="",H265=""),0,IF(AND(V265=1,U265&lt;1,I265=J265,(H265-G265)&lt;=0.2075),H265-G265,IF(AND(V265=1,U265&lt;1,I265=J265,(H265-G265)&gt;0.2075),H265-G265-0.083,IF(AND(V265=1,U265&gt;1),((U265-1)*0.3541)+(H265-$AD$5)+($AE$5-G265-0.083),IF(AND(V265=1,U265=1,I265&lt;&gt;J265,(H265-G265)&lt;=0.332),(H265-$AD$5)+($AE$5-G265)-0.166,(H265-$AD$5)+($AE$5-G265))))))</f>
        <v>0.125</v>
      </c>
      <c r="X265" s="97">
        <f t="shared" si="71"/>
        <v>0.125</v>
      </c>
      <c r="Y265" s="136">
        <f t="shared" si="76"/>
        <v>1</v>
      </c>
      <c r="Z265" s="97">
        <f t="shared" si="72"/>
        <v>0</v>
      </c>
      <c r="AA265" s="97">
        <f t="shared" si="73"/>
        <v>0.125</v>
      </c>
      <c r="AB265" s="81">
        <f t="shared" si="74"/>
        <v>4</v>
      </c>
      <c r="AC265" s="81">
        <f t="shared" ref="AC265:AC328" si="80">WEEKNUM(J265,21)</f>
        <v>16</v>
      </c>
      <c r="AD265" s="81" t="str">
        <f t="shared" si="75"/>
        <v>4-16</v>
      </c>
      <c r="AE265" s="97">
        <f t="shared" ref="AE265:AE282" si="81">IFERROR(IF(OR(AG265=0,M265="",N265=""),0,IF(AND(AG265=1,AF265&lt;1,K265=L265,(N265-M265)&lt;=0.2075),N265-M265,IF(AND(AG265=1,AF265&lt;1,K265=L265,(N265-M265)&gt;0.2075),N265-M265-0.083,IF(AND(AG265=1,AF265&gt;1),((AF265-1)*0.3541)+(N265-$AD$5)+($AE$5-M265-0.083),IF(AND(AG265=1,AF265=1,K265&lt;&gt;L265,(N265-M265)&lt;=0.332),(N265-$AD$5)+($AE$5-M265)-0.166,(N265-$AD$5)+($AE$5-M265)))))),"")</f>
        <v>0.125</v>
      </c>
      <c r="AF265" s="95">
        <f t="shared" ref="AF265:AF282" si="82">(L265-K265)</f>
        <v>0</v>
      </c>
      <c r="AG265" s="96">
        <f t="shared" si="77"/>
        <v>1</v>
      </c>
      <c r="AH265" s="81">
        <f t="shared" ref="AH265:AH328" si="83">WEEKNUM(L265,21)</f>
        <v>16</v>
      </c>
    </row>
    <row r="266" spans="2:34" x14ac:dyDescent="0.25">
      <c r="B266" s="156" t="s">
        <v>186</v>
      </c>
      <c r="C266" s="157">
        <v>90</v>
      </c>
      <c r="D266" s="85">
        <f t="shared" si="78"/>
        <v>1</v>
      </c>
      <c r="E266" s="158" t="s">
        <v>618</v>
      </c>
      <c r="F266" s="50"/>
      <c r="G266" s="70">
        <v>0.375</v>
      </c>
      <c r="H266" s="70"/>
      <c r="I266" s="71">
        <v>44306</v>
      </c>
      <c r="J266" s="50"/>
      <c r="K266" s="50"/>
      <c r="L266" s="50"/>
      <c r="M266" s="50"/>
      <c r="N266" s="50"/>
      <c r="O266" s="50"/>
      <c r="P266" s="50" t="s">
        <v>744</v>
      </c>
      <c r="Q266" s="50" t="s">
        <v>81</v>
      </c>
      <c r="R266" s="50"/>
      <c r="S266" s="50"/>
      <c r="T266" s="50" t="s">
        <v>189</v>
      </c>
      <c r="U266" s="66">
        <f t="shared" si="69"/>
        <v>-44306</v>
      </c>
      <c r="V266" s="60">
        <f t="shared" si="70"/>
        <v>0</v>
      </c>
      <c r="W266" s="97">
        <f t="shared" si="79"/>
        <v>0</v>
      </c>
      <c r="X266" s="97">
        <f t="shared" si="71"/>
        <v>0</v>
      </c>
      <c r="Y266" s="136">
        <f t="shared" si="76"/>
        <v>1</v>
      </c>
      <c r="Z266" s="97">
        <f t="shared" si="72"/>
        <v>0</v>
      </c>
      <c r="AA266" s="97">
        <f t="shared" si="73"/>
        <v>0</v>
      </c>
      <c r="AB266" s="81">
        <f t="shared" si="74"/>
        <v>1</v>
      </c>
      <c r="AC266" s="81">
        <f t="shared" si="80"/>
        <v>52</v>
      </c>
      <c r="AD266" s="81" t="str">
        <f t="shared" si="75"/>
        <v>1-52</v>
      </c>
      <c r="AE266" s="97">
        <f t="shared" si="81"/>
        <v>0</v>
      </c>
      <c r="AF266" s="95">
        <f t="shared" si="82"/>
        <v>0</v>
      </c>
      <c r="AG266" s="96">
        <f t="shared" si="77"/>
        <v>0</v>
      </c>
      <c r="AH266" s="81">
        <f t="shared" si="83"/>
        <v>52</v>
      </c>
    </row>
    <row r="267" spans="2:34" x14ac:dyDescent="0.25">
      <c r="B267" s="156" t="s">
        <v>97</v>
      </c>
      <c r="C267" s="157">
        <v>91</v>
      </c>
      <c r="D267" s="85">
        <f t="shared" si="78"/>
        <v>1</v>
      </c>
      <c r="E267" s="158" t="s">
        <v>645</v>
      </c>
      <c r="F267" s="50"/>
      <c r="G267" s="70">
        <v>0.375</v>
      </c>
      <c r="H267" s="70">
        <v>0.60416666666666663</v>
      </c>
      <c r="I267" s="71">
        <v>44306</v>
      </c>
      <c r="J267" s="71">
        <v>44307</v>
      </c>
      <c r="K267" s="71">
        <v>44306</v>
      </c>
      <c r="L267" s="71">
        <v>44306</v>
      </c>
      <c r="M267" s="135">
        <v>0.3923611111111111</v>
      </c>
      <c r="N267" s="135">
        <v>0.41666666666666669</v>
      </c>
      <c r="O267" s="50" t="s">
        <v>686</v>
      </c>
      <c r="P267" s="50" t="s">
        <v>745</v>
      </c>
      <c r="Q267" s="73" t="s">
        <v>47</v>
      </c>
      <c r="R267" s="50" t="s">
        <v>358</v>
      </c>
      <c r="S267" s="50" t="s">
        <v>746</v>
      </c>
      <c r="T267" s="50" t="s">
        <v>189</v>
      </c>
      <c r="U267" s="66">
        <f t="shared" si="69"/>
        <v>1</v>
      </c>
      <c r="V267" s="60">
        <f t="shared" si="70"/>
        <v>1</v>
      </c>
      <c r="W267" s="97">
        <f t="shared" si="79"/>
        <v>0.50066666666666648</v>
      </c>
      <c r="X267" s="97">
        <f t="shared" si="71"/>
        <v>0.72983333333333322</v>
      </c>
      <c r="Y267" s="136">
        <f t="shared" si="76"/>
        <v>1</v>
      </c>
      <c r="Z267" s="97">
        <f t="shared" si="72"/>
        <v>0</v>
      </c>
      <c r="AA267" s="97">
        <f t="shared" si="73"/>
        <v>0.72983333333333322</v>
      </c>
      <c r="AB267" s="81">
        <f t="shared" si="74"/>
        <v>4</v>
      </c>
      <c r="AC267" s="81">
        <f t="shared" si="80"/>
        <v>16</v>
      </c>
      <c r="AD267" s="81" t="str">
        <f t="shared" si="75"/>
        <v>4-16</v>
      </c>
      <c r="AE267" s="97">
        <f t="shared" si="81"/>
        <v>2.430555555555558E-2</v>
      </c>
      <c r="AF267" s="95">
        <f t="shared" si="82"/>
        <v>0</v>
      </c>
      <c r="AG267" s="96">
        <f t="shared" si="77"/>
        <v>1</v>
      </c>
      <c r="AH267" s="81">
        <f t="shared" si="83"/>
        <v>16</v>
      </c>
    </row>
    <row r="268" spans="2:34" x14ac:dyDescent="0.25">
      <c r="B268" s="156" t="s">
        <v>78</v>
      </c>
      <c r="C268" s="157">
        <v>92</v>
      </c>
      <c r="D268" s="85">
        <f t="shared" si="78"/>
        <v>1</v>
      </c>
      <c r="E268" s="158" t="s">
        <v>646</v>
      </c>
      <c r="F268" s="50"/>
      <c r="G268" s="70">
        <v>0.47916666666666669</v>
      </c>
      <c r="H268" s="70">
        <v>0.72569444444444453</v>
      </c>
      <c r="I268" s="71">
        <v>44306</v>
      </c>
      <c r="J268" s="71">
        <v>44306</v>
      </c>
      <c r="K268" s="71">
        <v>44306</v>
      </c>
      <c r="L268" s="71">
        <v>44306</v>
      </c>
      <c r="M268" s="135">
        <v>0.67013888888888884</v>
      </c>
      <c r="N268" s="70">
        <v>0.72569444444444453</v>
      </c>
      <c r="O268" s="50" t="s">
        <v>747</v>
      </c>
      <c r="P268" s="50" t="s">
        <v>278</v>
      </c>
      <c r="Q268" s="73" t="s">
        <v>47</v>
      </c>
      <c r="R268" s="50" t="s">
        <v>748</v>
      </c>
      <c r="S268" s="50" t="s">
        <v>343</v>
      </c>
      <c r="T268" s="50" t="s">
        <v>189</v>
      </c>
      <c r="U268" s="66">
        <f t="shared" si="69"/>
        <v>0</v>
      </c>
      <c r="V268" s="60">
        <f>IF(AND(H268&lt;&gt;"",G268&lt;&gt;""),1,0)</f>
        <v>1</v>
      </c>
      <c r="W268" s="97">
        <f t="shared" si="79"/>
        <v>0.16352777777777783</v>
      </c>
      <c r="X268" s="97">
        <f>IF(OR(V268=0,H268="",G268=""),0,IF(AND(V268=1,U268&lt;1,I268=J268,(G268-H268)&lt;=0.2075),G268-H268,IF(AND(V268=1,U268&lt;1,I268=J268,(G268-H268)&gt;0.2075),G268-H268-0.04167,IF(AND(V268=1,U268&gt;1),((U268-1)*0.583)+(G268-$AD$3)+($AE$3-H268-0.04167),IF(AND(V268=1,U268=1,I268&lt;&gt;J268,(G268-H268)&lt;=0.332),(G268-$AD$3)+($AE$3-H268)-0.166,(G268-$AD$3)+($AE$3-H268))))))</f>
        <v>-0.24652777777777785</v>
      </c>
      <c r="Y268" s="136">
        <f>IFERROR(IF(G268&gt;VLOOKUP(T268,$AG$2:$AH$5,2,0),0,1),1)</f>
        <v>1</v>
      </c>
      <c r="Z268" s="97">
        <f>IF(Y268=1,0,($AE$3-G268))</f>
        <v>0</v>
      </c>
      <c r="AA268" s="97">
        <f t="shared" si="73"/>
        <v>-0.24652777777777785</v>
      </c>
      <c r="AB268" s="81">
        <f t="shared" si="74"/>
        <v>4</v>
      </c>
      <c r="AC268" s="81">
        <f t="shared" si="80"/>
        <v>16</v>
      </c>
      <c r="AD268" s="81" t="str">
        <f t="shared" si="75"/>
        <v>4-16</v>
      </c>
      <c r="AE268" s="97">
        <f t="shared" si="81"/>
        <v>5.5555555555555691E-2</v>
      </c>
      <c r="AF268" s="95">
        <f t="shared" si="82"/>
        <v>0</v>
      </c>
      <c r="AG268" s="96">
        <f t="shared" si="77"/>
        <v>1</v>
      </c>
      <c r="AH268" s="81">
        <f t="shared" si="83"/>
        <v>16</v>
      </c>
    </row>
    <row r="269" spans="2:34" x14ac:dyDescent="0.25">
      <c r="B269" s="156" t="s">
        <v>197</v>
      </c>
      <c r="C269" s="157">
        <v>95</v>
      </c>
      <c r="D269" s="85">
        <f t="shared" si="78"/>
        <v>1</v>
      </c>
      <c r="E269" s="158" t="s">
        <v>213</v>
      </c>
      <c r="F269" s="50"/>
      <c r="G269" s="70">
        <v>0.10416666666666667</v>
      </c>
      <c r="H269" s="70">
        <v>0.64583333333333337</v>
      </c>
      <c r="I269" s="71">
        <v>44306</v>
      </c>
      <c r="J269" s="71">
        <v>44307</v>
      </c>
      <c r="K269" s="71">
        <v>44306</v>
      </c>
      <c r="L269" s="71">
        <v>44306</v>
      </c>
      <c r="M269" s="135">
        <v>0.61111111111111105</v>
      </c>
      <c r="N269" s="135">
        <v>0.61805555555555558</v>
      </c>
      <c r="O269" s="50" t="s">
        <v>684</v>
      </c>
      <c r="P269" s="50" t="s">
        <v>247</v>
      </c>
      <c r="Q269" s="73" t="s">
        <v>47</v>
      </c>
      <c r="R269" s="50" t="s">
        <v>685</v>
      </c>
      <c r="S269" s="50" t="s">
        <v>746</v>
      </c>
      <c r="T269" s="50" t="s">
        <v>189</v>
      </c>
      <c r="U269" s="66">
        <f t="shared" si="69"/>
        <v>1</v>
      </c>
      <c r="V269" s="60">
        <f t="shared" si="70"/>
        <v>1</v>
      </c>
      <c r="W269" s="97">
        <f t="shared" si="79"/>
        <v>0.97916666666666674</v>
      </c>
      <c r="X269" s="97">
        <f t="shared" si="71"/>
        <v>1.2083333333333335</v>
      </c>
      <c r="Y269" s="136">
        <f t="shared" si="76"/>
        <v>1</v>
      </c>
      <c r="Z269" s="97">
        <f t="shared" si="72"/>
        <v>0</v>
      </c>
      <c r="AA269" s="97">
        <f t="shared" si="73"/>
        <v>1.2083333333333335</v>
      </c>
      <c r="AB269" s="81">
        <f t="shared" si="74"/>
        <v>4</v>
      </c>
      <c r="AC269" s="81">
        <f t="shared" si="80"/>
        <v>16</v>
      </c>
      <c r="AD269" s="81" t="str">
        <f t="shared" si="75"/>
        <v>4-16</v>
      </c>
      <c r="AE269" s="97">
        <f t="shared" si="81"/>
        <v>6.9444444444445308E-3</v>
      </c>
      <c r="AF269" s="95">
        <f t="shared" si="82"/>
        <v>0</v>
      </c>
      <c r="AG269" s="96">
        <f t="shared" si="77"/>
        <v>1</v>
      </c>
      <c r="AH269" s="81">
        <f t="shared" si="83"/>
        <v>16</v>
      </c>
    </row>
    <row r="270" spans="2:34" ht="30" x14ac:dyDescent="0.25">
      <c r="B270" s="156" t="s">
        <v>159</v>
      </c>
      <c r="C270" s="157">
        <v>96</v>
      </c>
      <c r="D270" s="85">
        <f t="shared" si="78"/>
        <v>1</v>
      </c>
      <c r="E270" s="158" t="s">
        <v>647</v>
      </c>
      <c r="F270" s="50"/>
      <c r="G270" s="70">
        <v>0.41666666666666669</v>
      </c>
      <c r="H270" s="70">
        <v>0.64583333333333337</v>
      </c>
      <c r="I270" s="71">
        <v>44306</v>
      </c>
      <c r="J270" s="71">
        <v>44306</v>
      </c>
      <c r="K270" s="71">
        <v>44306</v>
      </c>
      <c r="L270" s="71">
        <v>44306</v>
      </c>
      <c r="M270" s="70">
        <v>0.41666666666666669</v>
      </c>
      <c r="N270" s="70">
        <v>0.64583333333333337</v>
      </c>
      <c r="O270" s="50" t="s">
        <v>66</v>
      </c>
      <c r="P270" s="50"/>
      <c r="Q270" s="50" t="s">
        <v>81</v>
      </c>
      <c r="R270" s="50" t="s">
        <v>688</v>
      </c>
      <c r="S270" s="50" t="s">
        <v>746</v>
      </c>
      <c r="T270" s="50" t="s">
        <v>191</v>
      </c>
      <c r="U270" s="66">
        <f t="shared" si="69"/>
        <v>0</v>
      </c>
      <c r="V270" s="60">
        <f t="shared" si="70"/>
        <v>1</v>
      </c>
      <c r="W270" s="97">
        <f t="shared" si="79"/>
        <v>0.14616666666666667</v>
      </c>
      <c r="X270" s="97">
        <f t="shared" si="71"/>
        <v>0.1874966666666667</v>
      </c>
      <c r="Y270" s="136">
        <f t="shared" si="76"/>
        <v>0</v>
      </c>
      <c r="Z270" s="97">
        <f t="shared" si="72"/>
        <v>0.22916666666666663</v>
      </c>
      <c r="AA270" s="97">
        <f t="shared" si="73"/>
        <v>0.41666333333333333</v>
      </c>
      <c r="AB270" s="81">
        <f t="shared" si="74"/>
        <v>4</v>
      </c>
      <c r="AC270" s="81">
        <f t="shared" si="80"/>
        <v>16</v>
      </c>
      <c r="AD270" s="81" t="str">
        <f t="shared" si="75"/>
        <v>4-16</v>
      </c>
      <c r="AE270" s="97">
        <f t="shared" si="81"/>
        <v>0.14616666666666667</v>
      </c>
      <c r="AF270" s="95">
        <f t="shared" si="82"/>
        <v>0</v>
      </c>
      <c r="AG270" s="96">
        <f t="shared" si="77"/>
        <v>1</v>
      </c>
      <c r="AH270" s="81">
        <f t="shared" si="83"/>
        <v>16</v>
      </c>
    </row>
    <row r="271" spans="2:34" ht="45" x14ac:dyDescent="0.25">
      <c r="B271" s="156" t="s">
        <v>97</v>
      </c>
      <c r="C271" s="157">
        <v>91</v>
      </c>
      <c r="D271" s="85">
        <f t="shared" si="78"/>
        <v>1</v>
      </c>
      <c r="E271" s="158" t="s">
        <v>648</v>
      </c>
      <c r="F271" s="50"/>
      <c r="G271" s="70">
        <v>0.375</v>
      </c>
      <c r="H271" s="70">
        <v>0.60486111111111118</v>
      </c>
      <c r="I271" s="71">
        <v>44306</v>
      </c>
      <c r="J271" s="71">
        <v>44307</v>
      </c>
      <c r="K271" s="71">
        <v>44307</v>
      </c>
      <c r="L271" s="71">
        <v>44307</v>
      </c>
      <c r="M271" s="135">
        <v>0.375</v>
      </c>
      <c r="N271" s="135">
        <v>0.60416666666666663</v>
      </c>
      <c r="O271" s="50" t="s">
        <v>66</v>
      </c>
      <c r="P271" s="50" t="s">
        <v>745</v>
      </c>
      <c r="Q271" s="73" t="s">
        <v>47</v>
      </c>
      <c r="R271" s="50" t="s">
        <v>358</v>
      </c>
      <c r="S271" s="50" t="s">
        <v>746</v>
      </c>
      <c r="T271" s="50" t="s">
        <v>189</v>
      </c>
      <c r="U271" s="66">
        <f t="shared" si="69"/>
        <v>1</v>
      </c>
      <c r="V271" s="60">
        <f t="shared" si="70"/>
        <v>1</v>
      </c>
      <c r="W271" s="97">
        <f t="shared" si="79"/>
        <v>0.50136111111111104</v>
      </c>
      <c r="X271" s="97">
        <f t="shared" si="71"/>
        <v>0.73052777777777778</v>
      </c>
      <c r="Y271" s="136">
        <f t="shared" si="76"/>
        <v>1</v>
      </c>
      <c r="Z271" s="97">
        <f t="shared" si="72"/>
        <v>0</v>
      </c>
      <c r="AA271" s="97">
        <f t="shared" si="73"/>
        <v>0.73052777777777778</v>
      </c>
      <c r="AB271" s="81">
        <f t="shared" si="74"/>
        <v>4</v>
      </c>
      <c r="AC271" s="81">
        <f t="shared" si="80"/>
        <v>16</v>
      </c>
      <c r="AD271" s="81" t="str">
        <f t="shared" si="75"/>
        <v>4-16</v>
      </c>
      <c r="AE271" s="97">
        <f t="shared" si="81"/>
        <v>0.14616666666666661</v>
      </c>
      <c r="AF271" s="95">
        <f t="shared" si="82"/>
        <v>0</v>
      </c>
      <c r="AG271" s="96">
        <f t="shared" si="77"/>
        <v>1</v>
      </c>
      <c r="AH271" s="81">
        <f t="shared" si="83"/>
        <v>16</v>
      </c>
    </row>
    <row r="272" spans="2:34" x14ac:dyDescent="0.25">
      <c r="B272" s="156" t="s">
        <v>197</v>
      </c>
      <c r="C272" s="157">
        <v>95</v>
      </c>
      <c r="D272" s="85">
        <f t="shared" si="78"/>
        <v>0</v>
      </c>
      <c r="E272" s="158" t="s">
        <v>649</v>
      </c>
      <c r="F272" s="50"/>
      <c r="G272" s="70">
        <v>0.60416666666666663</v>
      </c>
      <c r="H272" s="70">
        <v>0.46180555555555558</v>
      </c>
      <c r="I272" s="71">
        <v>44306</v>
      </c>
      <c r="J272" s="71">
        <v>44307</v>
      </c>
      <c r="K272" s="71">
        <v>44306</v>
      </c>
      <c r="L272" s="71">
        <v>44306</v>
      </c>
      <c r="M272" s="135">
        <v>0.66666666666666663</v>
      </c>
      <c r="N272" s="135">
        <v>0.68055555555555547</v>
      </c>
      <c r="O272" s="50" t="s">
        <v>749</v>
      </c>
      <c r="P272" s="50" t="s">
        <v>247</v>
      </c>
      <c r="Q272" s="73" t="s">
        <v>47</v>
      </c>
      <c r="R272" s="50" t="s">
        <v>750</v>
      </c>
      <c r="S272" s="50" t="s">
        <v>746</v>
      </c>
      <c r="T272" s="50" t="s">
        <v>189</v>
      </c>
      <c r="U272" s="66">
        <f t="shared" si="69"/>
        <v>1</v>
      </c>
      <c r="V272" s="60">
        <f t="shared" si="70"/>
        <v>1</v>
      </c>
      <c r="W272" s="97">
        <f t="shared" si="79"/>
        <v>0.12913888888888889</v>
      </c>
      <c r="X272" s="97">
        <f t="shared" si="71"/>
        <v>0.35830555555555554</v>
      </c>
      <c r="Y272" s="136">
        <f t="shared" si="76"/>
        <v>1</v>
      </c>
      <c r="Z272" s="97">
        <f t="shared" si="72"/>
        <v>0</v>
      </c>
      <c r="AA272" s="97">
        <f t="shared" si="73"/>
        <v>0.35830555555555554</v>
      </c>
      <c r="AB272" s="81">
        <f t="shared" si="74"/>
        <v>4</v>
      </c>
      <c r="AC272" s="81">
        <f t="shared" si="80"/>
        <v>16</v>
      </c>
      <c r="AD272" s="81" t="str">
        <f t="shared" si="75"/>
        <v>4-16</v>
      </c>
      <c r="AE272" s="97">
        <f t="shared" si="81"/>
        <v>1.388888888888884E-2</v>
      </c>
      <c r="AF272" s="95">
        <f t="shared" si="82"/>
        <v>0</v>
      </c>
      <c r="AG272" s="96">
        <f t="shared" si="77"/>
        <v>1</v>
      </c>
      <c r="AH272" s="81">
        <f t="shared" si="83"/>
        <v>16</v>
      </c>
    </row>
    <row r="273" spans="2:35" ht="30" x14ac:dyDescent="0.25">
      <c r="B273" s="156" t="s">
        <v>197</v>
      </c>
      <c r="C273" s="157">
        <v>95</v>
      </c>
      <c r="D273" s="85">
        <f t="shared" si="78"/>
        <v>1</v>
      </c>
      <c r="E273" s="158" t="s">
        <v>650</v>
      </c>
      <c r="F273" s="50"/>
      <c r="G273" s="70">
        <v>0.10416666666666667</v>
      </c>
      <c r="H273" s="70">
        <v>0.46180555555555558</v>
      </c>
      <c r="I273" s="71">
        <v>44306</v>
      </c>
      <c r="J273" s="71">
        <v>44307</v>
      </c>
      <c r="K273" s="71">
        <v>44307</v>
      </c>
      <c r="L273" s="71">
        <v>44307</v>
      </c>
      <c r="M273" s="135">
        <v>0.3263888888888889</v>
      </c>
      <c r="N273" s="135">
        <v>0.4604166666666667</v>
      </c>
      <c r="O273" s="50" t="s">
        <v>702</v>
      </c>
      <c r="P273" s="50" t="s">
        <v>247</v>
      </c>
      <c r="Q273" s="73" t="s">
        <v>47</v>
      </c>
      <c r="R273" s="50" t="s">
        <v>345</v>
      </c>
      <c r="S273" s="50" t="s">
        <v>746</v>
      </c>
      <c r="T273" s="50" t="s">
        <v>189</v>
      </c>
      <c r="U273" s="66">
        <f t="shared" si="69"/>
        <v>1</v>
      </c>
      <c r="V273" s="60">
        <f t="shared" si="70"/>
        <v>1</v>
      </c>
      <c r="W273" s="97">
        <f t="shared" si="79"/>
        <v>0.79513888888888884</v>
      </c>
      <c r="X273" s="97">
        <f t="shared" si="71"/>
        <v>1.0243055555555556</v>
      </c>
      <c r="Y273" s="136">
        <f t="shared" si="76"/>
        <v>1</v>
      </c>
      <c r="Z273" s="97">
        <f t="shared" si="72"/>
        <v>0</v>
      </c>
      <c r="AA273" s="97">
        <f t="shared" si="73"/>
        <v>1.0243055555555556</v>
      </c>
      <c r="AB273" s="81">
        <f t="shared" si="74"/>
        <v>4</v>
      </c>
      <c r="AC273" s="81">
        <f t="shared" si="80"/>
        <v>16</v>
      </c>
      <c r="AD273" s="81" t="str">
        <f t="shared" si="75"/>
        <v>4-16</v>
      </c>
      <c r="AE273" s="97">
        <f t="shared" si="81"/>
        <v>0.1340277777777778</v>
      </c>
      <c r="AF273" s="95">
        <f t="shared" si="82"/>
        <v>0</v>
      </c>
      <c r="AG273" s="96">
        <f t="shared" si="77"/>
        <v>1</v>
      </c>
      <c r="AH273" s="81">
        <f t="shared" si="83"/>
        <v>16</v>
      </c>
    </row>
    <row r="274" spans="2:35" x14ac:dyDescent="0.25">
      <c r="B274" s="156" t="s">
        <v>94</v>
      </c>
      <c r="C274" s="157">
        <v>74</v>
      </c>
      <c r="D274" s="85">
        <f t="shared" si="78"/>
        <v>1</v>
      </c>
      <c r="E274" s="156" t="s">
        <v>651</v>
      </c>
      <c r="F274" s="50"/>
      <c r="G274" s="70">
        <v>0.32291666666666669</v>
      </c>
      <c r="H274" s="70"/>
      <c r="I274" s="71">
        <v>44307</v>
      </c>
      <c r="J274" s="71">
        <v>44307</v>
      </c>
      <c r="K274" s="71">
        <v>44306</v>
      </c>
      <c r="L274" s="71">
        <v>44306</v>
      </c>
      <c r="M274" s="135">
        <v>0.4861111111111111</v>
      </c>
      <c r="N274" s="135">
        <v>0.5</v>
      </c>
      <c r="O274" s="50" t="s">
        <v>751</v>
      </c>
      <c r="P274" s="50" t="s">
        <v>95</v>
      </c>
      <c r="Q274" s="50" t="s">
        <v>81</v>
      </c>
      <c r="R274" s="50" t="s">
        <v>752</v>
      </c>
      <c r="S274" s="50" t="s">
        <v>344</v>
      </c>
      <c r="T274" s="50" t="s">
        <v>191</v>
      </c>
      <c r="U274" s="66">
        <f t="shared" si="69"/>
        <v>0</v>
      </c>
      <c r="V274" s="60">
        <f t="shared" si="70"/>
        <v>0</v>
      </c>
      <c r="W274" s="97">
        <f t="shared" si="79"/>
        <v>0</v>
      </c>
      <c r="X274" s="97">
        <f t="shared" si="71"/>
        <v>0</v>
      </c>
      <c r="Y274" s="136">
        <f t="shared" si="76"/>
        <v>1</v>
      </c>
      <c r="Z274" s="97">
        <f t="shared" si="72"/>
        <v>0</v>
      </c>
      <c r="AA274" s="97">
        <f t="shared" si="73"/>
        <v>0</v>
      </c>
      <c r="AB274" s="81">
        <f t="shared" si="74"/>
        <v>4</v>
      </c>
      <c r="AC274" s="81">
        <f t="shared" si="80"/>
        <v>16</v>
      </c>
      <c r="AD274" s="81" t="str">
        <f t="shared" si="75"/>
        <v>4-16</v>
      </c>
      <c r="AE274" s="97">
        <f t="shared" si="81"/>
        <v>1.3888888888888895E-2</v>
      </c>
      <c r="AF274" s="95">
        <f t="shared" si="82"/>
        <v>0</v>
      </c>
      <c r="AG274" s="96">
        <f t="shared" si="77"/>
        <v>1</v>
      </c>
      <c r="AH274" s="81">
        <f t="shared" si="83"/>
        <v>16</v>
      </c>
    </row>
    <row r="275" spans="2:35" ht="45" x14ac:dyDescent="0.25">
      <c r="B275" s="156" t="s">
        <v>125</v>
      </c>
      <c r="C275" s="157">
        <v>97</v>
      </c>
      <c r="D275" s="85">
        <f t="shared" si="78"/>
        <v>1</v>
      </c>
      <c r="E275" s="158" t="s">
        <v>652</v>
      </c>
      <c r="F275" s="50"/>
      <c r="G275" s="70">
        <v>0.35000000000000003</v>
      </c>
      <c r="H275" s="70">
        <v>0.48472222222222222</v>
      </c>
      <c r="I275" s="71">
        <v>44307</v>
      </c>
      <c r="J275" s="71">
        <v>44307</v>
      </c>
      <c r="K275" s="71">
        <v>44307</v>
      </c>
      <c r="L275" s="71">
        <v>44307</v>
      </c>
      <c r="M275" s="135">
        <v>0.35000000000000003</v>
      </c>
      <c r="N275" s="135">
        <v>0.48472222222222222</v>
      </c>
      <c r="O275" s="50" t="s">
        <v>88</v>
      </c>
      <c r="P275" s="50" t="s">
        <v>126</v>
      </c>
      <c r="Q275" s="50" t="s">
        <v>81</v>
      </c>
      <c r="R275" s="50" t="s">
        <v>732</v>
      </c>
      <c r="S275" s="50" t="s">
        <v>753</v>
      </c>
      <c r="T275" s="50" t="s">
        <v>189</v>
      </c>
      <c r="U275" s="66">
        <f t="shared" si="69"/>
        <v>0</v>
      </c>
      <c r="V275" s="60">
        <f t="shared" si="70"/>
        <v>1</v>
      </c>
      <c r="W275" s="97">
        <f t="shared" si="79"/>
        <v>0.13472222222222219</v>
      </c>
      <c r="X275" s="97">
        <f t="shared" si="71"/>
        <v>0.13472222222222219</v>
      </c>
      <c r="Y275" s="136">
        <f t="shared" si="76"/>
        <v>1</v>
      </c>
      <c r="Z275" s="97">
        <f t="shared" si="72"/>
        <v>0</v>
      </c>
      <c r="AA275" s="97">
        <f t="shared" si="73"/>
        <v>0.13472222222222219</v>
      </c>
      <c r="AB275" s="81">
        <f t="shared" si="74"/>
        <v>4</v>
      </c>
      <c r="AC275" s="81">
        <f t="shared" si="80"/>
        <v>16</v>
      </c>
      <c r="AD275" s="81" t="str">
        <f t="shared" si="75"/>
        <v>4-16</v>
      </c>
      <c r="AE275" s="97">
        <f t="shared" si="81"/>
        <v>0.13472222222222219</v>
      </c>
      <c r="AF275" s="95">
        <f t="shared" si="82"/>
        <v>0</v>
      </c>
      <c r="AG275" s="96">
        <f t="shared" si="77"/>
        <v>1</v>
      </c>
      <c r="AH275" s="81">
        <f t="shared" si="83"/>
        <v>16</v>
      </c>
    </row>
    <row r="276" spans="2:35" ht="30" x14ac:dyDescent="0.25">
      <c r="B276" s="156" t="s">
        <v>241</v>
      </c>
      <c r="C276" s="157">
        <v>98</v>
      </c>
      <c r="D276" s="85">
        <f t="shared" si="78"/>
        <v>0</v>
      </c>
      <c r="E276" s="158" t="s">
        <v>653</v>
      </c>
      <c r="F276" s="50"/>
      <c r="G276" s="50"/>
      <c r="H276" s="50"/>
      <c r="I276" s="71">
        <v>44307</v>
      </c>
      <c r="J276" s="50"/>
      <c r="K276" s="71">
        <v>44307</v>
      </c>
      <c r="L276" s="71">
        <v>44307</v>
      </c>
      <c r="M276" s="50"/>
      <c r="N276" s="50"/>
      <c r="O276" s="50" t="s">
        <v>754</v>
      </c>
      <c r="P276" s="50"/>
      <c r="Q276" s="50" t="s">
        <v>454</v>
      </c>
      <c r="R276" s="50" t="s">
        <v>746</v>
      </c>
      <c r="S276" s="50" t="s">
        <v>344</v>
      </c>
      <c r="T276" s="50"/>
      <c r="U276" s="66">
        <f t="shared" si="69"/>
        <v>-44307</v>
      </c>
      <c r="V276" s="60">
        <f t="shared" si="70"/>
        <v>0</v>
      </c>
      <c r="W276" s="97">
        <f t="shared" si="79"/>
        <v>0</v>
      </c>
      <c r="X276" s="97">
        <f t="shared" si="71"/>
        <v>0</v>
      </c>
      <c r="Y276" s="136">
        <f t="shared" si="76"/>
        <v>1</v>
      </c>
      <c r="Z276" s="97">
        <f t="shared" si="72"/>
        <v>0</v>
      </c>
      <c r="AA276" s="97">
        <f t="shared" si="73"/>
        <v>0</v>
      </c>
      <c r="AB276" s="81">
        <f t="shared" si="74"/>
        <v>1</v>
      </c>
      <c r="AC276" s="81">
        <f t="shared" si="80"/>
        <v>52</v>
      </c>
      <c r="AD276" s="81" t="str">
        <f t="shared" si="75"/>
        <v>1-52</v>
      </c>
      <c r="AE276" s="97">
        <f t="shared" si="81"/>
        <v>0</v>
      </c>
      <c r="AF276" s="95">
        <f t="shared" si="82"/>
        <v>0</v>
      </c>
      <c r="AG276" s="96">
        <f t="shared" si="77"/>
        <v>1</v>
      </c>
      <c r="AH276" s="81">
        <f t="shared" si="83"/>
        <v>16</v>
      </c>
    </row>
    <row r="277" spans="2:35" x14ac:dyDescent="0.25">
      <c r="B277" s="156" t="s">
        <v>241</v>
      </c>
      <c r="C277" s="157">
        <v>98</v>
      </c>
      <c r="D277" s="85">
        <f t="shared" si="78"/>
        <v>1</v>
      </c>
      <c r="E277" s="158" t="s">
        <v>654</v>
      </c>
      <c r="F277" s="50"/>
      <c r="G277" s="70"/>
      <c r="H277" s="70"/>
      <c r="I277" s="71">
        <v>44307</v>
      </c>
      <c r="J277" s="50"/>
      <c r="K277" s="71">
        <v>44307</v>
      </c>
      <c r="L277" s="71">
        <v>44307</v>
      </c>
      <c r="M277" s="50"/>
      <c r="N277" s="50"/>
      <c r="O277" s="50" t="s">
        <v>684</v>
      </c>
      <c r="P277" s="50"/>
      <c r="Q277" s="50" t="s">
        <v>454</v>
      </c>
      <c r="R277" s="50" t="s">
        <v>746</v>
      </c>
      <c r="S277" s="50" t="s">
        <v>344</v>
      </c>
      <c r="T277" s="50"/>
      <c r="U277" s="66">
        <f t="shared" si="69"/>
        <v>-44307</v>
      </c>
      <c r="V277" s="60">
        <f t="shared" si="70"/>
        <v>0</v>
      </c>
      <c r="W277" s="97">
        <f t="shared" si="79"/>
        <v>0</v>
      </c>
      <c r="X277" s="97">
        <f t="shared" si="71"/>
        <v>0</v>
      </c>
      <c r="Y277" s="136">
        <f t="shared" si="76"/>
        <v>1</v>
      </c>
      <c r="Z277" s="97">
        <f t="shared" si="72"/>
        <v>0</v>
      </c>
      <c r="AA277" s="97">
        <f t="shared" si="73"/>
        <v>0</v>
      </c>
      <c r="AB277" s="81">
        <f t="shared" si="74"/>
        <v>1</v>
      </c>
      <c r="AC277" s="81">
        <f t="shared" si="80"/>
        <v>52</v>
      </c>
      <c r="AD277" s="81" t="str">
        <f t="shared" si="75"/>
        <v>1-52</v>
      </c>
      <c r="AE277" s="97">
        <f t="shared" si="81"/>
        <v>0</v>
      </c>
      <c r="AF277" s="95">
        <f t="shared" si="82"/>
        <v>0</v>
      </c>
      <c r="AG277" s="96">
        <f t="shared" si="77"/>
        <v>1</v>
      </c>
      <c r="AH277" s="81">
        <f t="shared" si="83"/>
        <v>16</v>
      </c>
    </row>
    <row r="278" spans="2:35" ht="30" x14ac:dyDescent="0.25">
      <c r="B278" s="156" t="s">
        <v>431</v>
      </c>
      <c r="C278" s="157">
        <v>99</v>
      </c>
      <c r="D278" s="85">
        <f t="shared" si="78"/>
        <v>1</v>
      </c>
      <c r="E278" s="158" t="s">
        <v>655</v>
      </c>
      <c r="F278" s="50"/>
      <c r="G278" s="70">
        <v>0.39444444444444443</v>
      </c>
      <c r="H278" s="70">
        <v>0.40138888888888885</v>
      </c>
      <c r="I278" s="71">
        <v>44307</v>
      </c>
      <c r="J278" s="71">
        <v>44307</v>
      </c>
      <c r="K278" s="71">
        <v>44307</v>
      </c>
      <c r="L278" s="71">
        <v>44307</v>
      </c>
      <c r="M278" s="70">
        <v>0.39444444444444443</v>
      </c>
      <c r="N278" s="70">
        <v>0.40138888888888885</v>
      </c>
      <c r="O278" s="50" t="s">
        <v>69</v>
      </c>
      <c r="P278" s="50" t="s">
        <v>755</v>
      </c>
      <c r="Q278" s="50" t="s">
        <v>81</v>
      </c>
      <c r="R278" s="50" t="s">
        <v>358</v>
      </c>
      <c r="S278" s="50" t="s">
        <v>344</v>
      </c>
      <c r="T278" s="50"/>
      <c r="U278" s="66">
        <f t="shared" si="69"/>
        <v>0</v>
      </c>
      <c r="V278" s="60">
        <f t="shared" si="70"/>
        <v>1</v>
      </c>
      <c r="W278" s="97">
        <f t="shared" si="79"/>
        <v>6.9444444444444198E-3</v>
      </c>
      <c r="X278" s="97">
        <f t="shared" si="71"/>
        <v>6.9444444444444198E-3</v>
      </c>
      <c r="Y278" s="136">
        <f t="shared" si="76"/>
        <v>1</v>
      </c>
      <c r="Z278" s="97">
        <f t="shared" si="72"/>
        <v>0</v>
      </c>
      <c r="AA278" s="97">
        <f t="shared" si="73"/>
        <v>6.9444444444444198E-3</v>
      </c>
      <c r="AB278" s="81">
        <f t="shared" si="74"/>
        <v>4</v>
      </c>
      <c r="AC278" s="81">
        <f t="shared" si="80"/>
        <v>16</v>
      </c>
      <c r="AD278" s="81" t="str">
        <f t="shared" si="75"/>
        <v>4-16</v>
      </c>
      <c r="AE278" s="97">
        <f t="shared" si="81"/>
        <v>6.9444444444444198E-3</v>
      </c>
      <c r="AF278" s="95">
        <f t="shared" si="82"/>
        <v>0</v>
      </c>
      <c r="AG278" s="96">
        <f t="shared" si="77"/>
        <v>1</v>
      </c>
      <c r="AH278" s="81">
        <f t="shared" si="83"/>
        <v>16</v>
      </c>
    </row>
    <row r="279" spans="2:35" ht="30" x14ac:dyDescent="0.25">
      <c r="B279" s="156" t="s">
        <v>73</v>
      </c>
      <c r="C279" s="157">
        <v>100</v>
      </c>
      <c r="D279" s="85">
        <f t="shared" si="78"/>
        <v>1</v>
      </c>
      <c r="E279" s="158" t="s">
        <v>656</v>
      </c>
      <c r="F279" s="50"/>
      <c r="G279" s="70">
        <v>0.45833333333333331</v>
      </c>
      <c r="H279" s="70"/>
      <c r="I279" s="71">
        <v>44307</v>
      </c>
      <c r="J279" s="71"/>
      <c r="K279" s="71">
        <v>44307</v>
      </c>
      <c r="L279" s="71">
        <v>44307</v>
      </c>
      <c r="M279" s="135">
        <v>0.67708333333333337</v>
      </c>
      <c r="N279" s="135">
        <v>0.71875</v>
      </c>
      <c r="O279" s="50" t="s">
        <v>88</v>
      </c>
      <c r="P279" s="50" t="s">
        <v>74</v>
      </c>
      <c r="Q279" s="50" t="s">
        <v>81</v>
      </c>
      <c r="R279" s="50" t="s">
        <v>358</v>
      </c>
      <c r="S279" s="50" t="s">
        <v>746</v>
      </c>
      <c r="T279" s="50"/>
      <c r="U279" s="66">
        <f t="shared" si="69"/>
        <v>-44307</v>
      </c>
      <c r="V279" s="60">
        <f t="shared" si="70"/>
        <v>0</v>
      </c>
      <c r="W279" s="97">
        <f t="shared" si="79"/>
        <v>0</v>
      </c>
      <c r="X279" s="97">
        <f t="shared" si="71"/>
        <v>0</v>
      </c>
      <c r="Y279" s="136">
        <f t="shared" si="76"/>
        <v>1</v>
      </c>
      <c r="Z279" s="97">
        <f t="shared" si="72"/>
        <v>0</v>
      </c>
      <c r="AA279" s="97">
        <f t="shared" si="73"/>
        <v>0</v>
      </c>
      <c r="AB279" s="81">
        <f t="shared" si="74"/>
        <v>1</v>
      </c>
      <c r="AC279" s="81">
        <f t="shared" si="80"/>
        <v>52</v>
      </c>
      <c r="AD279" s="81" t="str">
        <f t="shared" si="75"/>
        <v>1-52</v>
      </c>
      <c r="AE279" s="97">
        <f t="shared" si="81"/>
        <v>4.166666666666663E-2</v>
      </c>
      <c r="AF279" s="95">
        <f t="shared" si="82"/>
        <v>0</v>
      </c>
      <c r="AG279" s="96">
        <f t="shared" si="77"/>
        <v>1</v>
      </c>
      <c r="AH279" s="81">
        <f t="shared" si="83"/>
        <v>16</v>
      </c>
    </row>
    <row r="280" spans="2:35" ht="45" x14ac:dyDescent="0.25">
      <c r="B280" s="156" t="s">
        <v>129</v>
      </c>
      <c r="C280" s="157">
        <v>102</v>
      </c>
      <c r="D280" s="85">
        <f t="shared" si="78"/>
        <v>1</v>
      </c>
      <c r="E280" s="158" t="s">
        <v>657</v>
      </c>
      <c r="F280" s="50"/>
      <c r="G280" s="70">
        <v>0.5</v>
      </c>
      <c r="H280" s="70">
        <v>0.68055555555555547</v>
      </c>
      <c r="I280" s="71">
        <v>44307</v>
      </c>
      <c r="J280" s="71">
        <v>44307</v>
      </c>
      <c r="K280" s="71">
        <v>44307</v>
      </c>
      <c r="L280" s="71">
        <v>44307</v>
      </c>
      <c r="M280" s="70">
        <v>0.5</v>
      </c>
      <c r="N280" s="70">
        <v>0.68055555555555547</v>
      </c>
      <c r="O280" s="50" t="s">
        <v>66</v>
      </c>
      <c r="P280" s="50" t="s">
        <v>114</v>
      </c>
      <c r="Q280" s="50" t="s">
        <v>81</v>
      </c>
      <c r="R280" s="50" t="s">
        <v>356</v>
      </c>
      <c r="S280" s="50" t="s">
        <v>344</v>
      </c>
      <c r="T280" s="50" t="s">
        <v>191</v>
      </c>
      <c r="U280" s="66">
        <f t="shared" si="69"/>
        <v>0</v>
      </c>
      <c r="V280" s="60">
        <f t="shared" si="70"/>
        <v>1</v>
      </c>
      <c r="W280" s="97">
        <f t="shared" si="79"/>
        <v>0.18055555555555547</v>
      </c>
      <c r="X280" s="97">
        <f t="shared" si="71"/>
        <v>0.18055555555555547</v>
      </c>
      <c r="Y280" s="136">
        <f t="shared" si="76"/>
        <v>0</v>
      </c>
      <c r="Z280" s="97">
        <f t="shared" si="72"/>
        <v>0.19444444444444453</v>
      </c>
      <c r="AA280" s="97">
        <f t="shared" si="73"/>
        <v>0.375</v>
      </c>
      <c r="AB280" s="81">
        <f t="shared" si="74"/>
        <v>4</v>
      </c>
      <c r="AC280" s="81">
        <f t="shared" si="80"/>
        <v>16</v>
      </c>
      <c r="AD280" s="81" t="str">
        <f t="shared" si="75"/>
        <v>4-16</v>
      </c>
      <c r="AE280" s="97">
        <f t="shared" si="81"/>
        <v>0.18055555555555547</v>
      </c>
      <c r="AF280" s="95">
        <f t="shared" si="82"/>
        <v>0</v>
      </c>
      <c r="AG280" s="96">
        <f t="shared" si="77"/>
        <v>1</v>
      </c>
      <c r="AH280" s="81">
        <f t="shared" si="83"/>
        <v>16</v>
      </c>
    </row>
    <row r="281" spans="2:35" ht="30" x14ac:dyDescent="0.25">
      <c r="B281" s="156" t="s">
        <v>174</v>
      </c>
      <c r="C281" s="157">
        <v>103</v>
      </c>
      <c r="D281" s="85">
        <f t="shared" si="78"/>
        <v>1</v>
      </c>
      <c r="E281" s="158" t="s">
        <v>658</v>
      </c>
      <c r="F281" s="50"/>
      <c r="G281" s="70">
        <v>9.7222222222222224E-2</v>
      </c>
      <c r="H281" s="70">
        <v>0.62916666666666665</v>
      </c>
      <c r="I281" s="71">
        <v>44307</v>
      </c>
      <c r="J281" s="71">
        <v>44307</v>
      </c>
      <c r="K281" s="71">
        <v>44307</v>
      </c>
      <c r="L281" s="71">
        <v>44307</v>
      </c>
      <c r="M281" s="70">
        <v>9.7222222222222224E-2</v>
      </c>
      <c r="N281" s="70">
        <v>0.62916666666666665</v>
      </c>
      <c r="O281" s="50" t="s">
        <v>686</v>
      </c>
      <c r="P281" s="50" t="s">
        <v>756</v>
      </c>
      <c r="Q281" s="50" t="s">
        <v>81</v>
      </c>
      <c r="R281" s="50" t="s">
        <v>358</v>
      </c>
      <c r="S281" s="50" t="s">
        <v>344</v>
      </c>
      <c r="T281" s="50" t="s">
        <v>189</v>
      </c>
      <c r="U281" s="66">
        <f t="shared" si="69"/>
        <v>0</v>
      </c>
      <c r="V281" s="60">
        <f t="shared" si="70"/>
        <v>1</v>
      </c>
      <c r="W281" s="97">
        <f t="shared" si="79"/>
        <v>0.44894444444444442</v>
      </c>
      <c r="X281" s="97">
        <f t="shared" si="71"/>
        <v>0.49027444444444446</v>
      </c>
      <c r="Y281" s="136">
        <f t="shared" si="76"/>
        <v>1</v>
      </c>
      <c r="Z281" s="97">
        <f t="shared" si="72"/>
        <v>0</v>
      </c>
      <c r="AA281" s="97">
        <f t="shared" si="73"/>
        <v>0.49027444444444446</v>
      </c>
      <c r="AB281" s="81">
        <f t="shared" si="74"/>
        <v>4</v>
      </c>
      <c r="AC281" s="81">
        <f t="shared" si="80"/>
        <v>16</v>
      </c>
      <c r="AD281" s="81" t="str">
        <f t="shared" si="75"/>
        <v>4-16</v>
      </c>
      <c r="AE281" s="97">
        <f t="shared" si="81"/>
        <v>0.44894444444444442</v>
      </c>
      <c r="AF281" s="95">
        <f t="shared" si="82"/>
        <v>0</v>
      </c>
      <c r="AG281" s="96">
        <f t="shared" si="77"/>
        <v>1</v>
      </c>
      <c r="AH281" s="81">
        <f t="shared" si="83"/>
        <v>16</v>
      </c>
    </row>
    <row r="282" spans="2:35" x14ac:dyDescent="0.25">
      <c r="B282" s="156" t="s">
        <v>138</v>
      </c>
      <c r="C282" s="157">
        <v>104</v>
      </c>
      <c r="D282" s="85">
        <f t="shared" si="78"/>
        <v>1</v>
      </c>
      <c r="E282" s="158" t="s">
        <v>659</v>
      </c>
      <c r="F282" s="50"/>
      <c r="G282" s="70">
        <v>0.625</v>
      </c>
      <c r="H282" s="70">
        <v>0.63194444444444442</v>
      </c>
      <c r="I282" s="71">
        <v>44307</v>
      </c>
      <c r="J282" s="71">
        <v>44307</v>
      </c>
      <c r="K282" s="71">
        <v>44307</v>
      </c>
      <c r="L282" s="71">
        <v>44307</v>
      </c>
      <c r="M282" s="70">
        <v>0.625</v>
      </c>
      <c r="N282" s="70">
        <v>0.63194444444444442</v>
      </c>
      <c r="O282" s="50" t="s">
        <v>66</v>
      </c>
      <c r="P282" s="50" t="s">
        <v>741</v>
      </c>
      <c r="Q282" s="50" t="s">
        <v>81</v>
      </c>
      <c r="R282" s="50" t="s">
        <v>356</v>
      </c>
      <c r="S282" s="50" t="s">
        <v>343</v>
      </c>
      <c r="T282" s="50" t="s">
        <v>190</v>
      </c>
      <c r="U282" s="153">
        <f t="shared" si="69"/>
        <v>0</v>
      </c>
      <c r="V282" s="50">
        <f t="shared" si="70"/>
        <v>1</v>
      </c>
      <c r="W282" s="154">
        <f t="shared" si="79"/>
        <v>6.9444444444444198E-3</v>
      </c>
      <c r="X282" s="154">
        <f t="shared" si="71"/>
        <v>6.9444444444444198E-3</v>
      </c>
      <c r="Y282" s="136">
        <f t="shared" si="76"/>
        <v>0</v>
      </c>
      <c r="Z282" s="154">
        <f t="shared" si="72"/>
        <v>0.24305555555555558</v>
      </c>
      <c r="AA282" s="154">
        <f t="shared" si="73"/>
        <v>0.25</v>
      </c>
      <c r="AB282" s="81">
        <f t="shared" si="74"/>
        <v>4</v>
      </c>
      <c r="AC282" s="81">
        <f t="shared" si="80"/>
        <v>16</v>
      </c>
      <c r="AD282" s="81" t="str">
        <f t="shared" si="75"/>
        <v>4-16</v>
      </c>
      <c r="AE282" s="154">
        <f t="shared" si="81"/>
        <v>6.9444444444444198E-3</v>
      </c>
      <c r="AF282" s="155">
        <f t="shared" si="82"/>
        <v>0</v>
      </c>
      <c r="AG282" s="85">
        <f t="shared" si="77"/>
        <v>1</v>
      </c>
      <c r="AH282" s="81">
        <f t="shared" si="83"/>
        <v>16</v>
      </c>
      <c r="AI282" s="162">
        <f>WEEKNUM(J282,21)</f>
        <v>16</v>
      </c>
    </row>
    <row r="283" spans="2:35" s="162" customFormat="1" x14ac:dyDescent="0.25">
      <c r="B283" s="50" t="s">
        <v>219</v>
      </c>
      <c r="C283" s="157">
        <v>127</v>
      </c>
      <c r="D283" s="85">
        <f t="shared" si="78"/>
        <v>0</v>
      </c>
      <c r="E283" s="72" t="s">
        <v>660</v>
      </c>
      <c r="F283" s="50" t="s">
        <v>912</v>
      </c>
      <c r="G283" s="70">
        <v>0.3125</v>
      </c>
      <c r="H283" s="70">
        <v>0.67013888888888884</v>
      </c>
      <c r="I283" s="71">
        <v>44312</v>
      </c>
      <c r="J283" s="71">
        <v>44313</v>
      </c>
      <c r="K283" s="71">
        <v>44312</v>
      </c>
      <c r="L283" s="71">
        <v>44312</v>
      </c>
      <c r="M283" s="70">
        <v>0.66666666666666663</v>
      </c>
      <c r="N283" s="70">
        <v>0.67708333333333337</v>
      </c>
      <c r="O283" s="72" t="s">
        <v>76</v>
      </c>
      <c r="P283" s="50" t="s">
        <v>305</v>
      </c>
      <c r="Q283" s="50" t="s">
        <v>81</v>
      </c>
      <c r="R283" s="72" t="s">
        <v>359</v>
      </c>
      <c r="S283" s="50" t="s">
        <v>344</v>
      </c>
      <c r="T283" s="50" t="s">
        <v>191</v>
      </c>
      <c r="U283" s="153">
        <f t="shared" si="69"/>
        <v>1</v>
      </c>
      <c r="V283" s="50">
        <f t="shared" si="70"/>
        <v>1</v>
      </c>
      <c r="W283" s="154">
        <f t="shared" si="79"/>
        <v>0.79513888888888884</v>
      </c>
      <c r="X283" s="154">
        <f t="shared" si="71"/>
        <v>1.0243055555555554</v>
      </c>
      <c r="Y283" s="136">
        <f t="shared" si="76"/>
        <v>0</v>
      </c>
      <c r="Z283" s="154">
        <f t="shared" si="72"/>
        <v>0.20486111111111116</v>
      </c>
      <c r="AA283" s="154">
        <f t="shared" si="73"/>
        <v>1.2291666666666665</v>
      </c>
      <c r="AB283" s="81">
        <f t="shared" si="74"/>
        <v>4</v>
      </c>
      <c r="AC283" s="81">
        <f t="shared" si="80"/>
        <v>17</v>
      </c>
      <c r="AD283" s="164" t="str">
        <f>AB283&amp;"-"&amp;AC283</f>
        <v>4-17</v>
      </c>
      <c r="AE283" s="163">
        <f t="shared" ref="AE283:AE348" si="84">IFERROR(IF(OR(AG283=0,M283="",N283=""),0,IF(AND(AG283=1,AF283&lt;1,K283=L283,(N283-M283)&lt;=0.2075),N283-M283,IF(AND(AG283=1,AF283&lt;1,K283=L283,(N283-M283)&gt;0.2075),N283-M283-0.083,IF(AND(AG283=1,AF283&gt;1),((AF283-1)*0.3541)+(N283-$AD$5)+($AE$5-M283-0.083),IF(AND(AG283=1,AF283=1,K283&lt;&gt;L283,(N283-M283)&lt;=0.332),(N283-$AD$5)+($AE$5-M283)-0.166,(N283-$AD$5)+($AE$5-M283)))))),"")</f>
        <v>1.0416666666666741E-2</v>
      </c>
      <c r="AF283" s="165">
        <f t="shared" ref="AF283:AF348" si="85">(L283-K283)</f>
        <v>0</v>
      </c>
      <c r="AG283" s="157">
        <f t="shared" ref="AG283:AG348" si="86">IF(AND(R283&lt;&gt;"",S283&lt;&gt;""),1,0)</f>
        <v>1</v>
      </c>
      <c r="AH283" s="81">
        <f t="shared" si="83"/>
        <v>17</v>
      </c>
      <c r="AI283" s="162">
        <f>WEEKNUM(J283,21)</f>
        <v>17</v>
      </c>
    </row>
    <row r="284" spans="2:35" s="162" customFormat="1" x14ac:dyDescent="0.25">
      <c r="B284" s="50" t="s">
        <v>219</v>
      </c>
      <c r="C284" s="157">
        <v>127</v>
      </c>
      <c r="D284" s="85">
        <f t="shared" si="78"/>
        <v>0</v>
      </c>
      <c r="E284" s="178" t="s">
        <v>913</v>
      </c>
      <c r="F284" s="50" t="s">
        <v>914</v>
      </c>
      <c r="G284" s="70">
        <v>0.3125</v>
      </c>
      <c r="H284" s="70">
        <v>0.67013888888888884</v>
      </c>
      <c r="I284" s="71">
        <v>44312</v>
      </c>
      <c r="J284" s="71">
        <v>44313</v>
      </c>
      <c r="K284" s="71">
        <v>44313</v>
      </c>
      <c r="L284" s="71">
        <v>44313</v>
      </c>
      <c r="M284" s="70">
        <v>0.35416666666666669</v>
      </c>
      <c r="N284" s="70">
        <v>0.60763888888888895</v>
      </c>
      <c r="O284" s="178" t="s">
        <v>776</v>
      </c>
      <c r="P284" s="50" t="s">
        <v>305</v>
      </c>
      <c r="Q284" s="50" t="s">
        <v>81</v>
      </c>
      <c r="R284" s="72" t="s">
        <v>689</v>
      </c>
      <c r="S284" s="50" t="s">
        <v>344</v>
      </c>
      <c r="T284" s="50" t="s">
        <v>191</v>
      </c>
      <c r="U284" s="153">
        <f t="shared" si="69"/>
        <v>1</v>
      </c>
      <c r="V284" s="50">
        <f t="shared" si="70"/>
        <v>1</v>
      </c>
      <c r="W284" s="154">
        <f t="shared" si="79"/>
        <v>0.79513888888888884</v>
      </c>
      <c r="X284" s="154">
        <f t="shared" si="71"/>
        <v>1.0243055555555554</v>
      </c>
      <c r="Y284" s="136">
        <f t="shared" si="76"/>
        <v>0</v>
      </c>
      <c r="Z284" s="154">
        <f t="shared" si="72"/>
        <v>0.20486111111111116</v>
      </c>
      <c r="AA284" s="154">
        <f t="shared" si="73"/>
        <v>1.2291666666666665</v>
      </c>
      <c r="AB284" s="81">
        <f t="shared" si="74"/>
        <v>4</v>
      </c>
      <c r="AC284" s="81">
        <f t="shared" si="80"/>
        <v>17</v>
      </c>
      <c r="AD284" s="164" t="str">
        <f>AB284&amp;"-"&amp;AC284</f>
        <v>4-17</v>
      </c>
      <c r="AE284" s="163">
        <f t="shared" si="84"/>
        <v>0.17047222222222225</v>
      </c>
      <c r="AF284" s="165">
        <f t="shared" si="85"/>
        <v>0</v>
      </c>
      <c r="AG284" s="157">
        <f t="shared" si="86"/>
        <v>1</v>
      </c>
      <c r="AH284" s="81">
        <f t="shared" si="83"/>
        <v>17</v>
      </c>
    </row>
    <row r="285" spans="2:35" s="162" customFormat="1" x14ac:dyDescent="0.25">
      <c r="B285" s="50" t="s">
        <v>219</v>
      </c>
      <c r="C285" s="157">
        <v>127</v>
      </c>
      <c r="D285" s="85">
        <f t="shared" si="78"/>
        <v>1</v>
      </c>
      <c r="E285" s="178" t="s">
        <v>777</v>
      </c>
      <c r="F285" s="50" t="s">
        <v>452</v>
      </c>
      <c r="G285" s="70">
        <v>0.3125</v>
      </c>
      <c r="H285" s="70">
        <v>0.67013888888888884</v>
      </c>
      <c r="I285" s="71">
        <v>44312</v>
      </c>
      <c r="J285" s="71">
        <v>44313</v>
      </c>
      <c r="K285" s="71">
        <v>44313</v>
      </c>
      <c r="L285" s="71">
        <v>44313</v>
      </c>
      <c r="M285" s="70">
        <v>0.72916666666666663</v>
      </c>
      <c r="N285" s="70">
        <v>0.75347222222222221</v>
      </c>
      <c r="O285" s="178" t="s">
        <v>76</v>
      </c>
      <c r="P285" s="50" t="s">
        <v>305</v>
      </c>
      <c r="Q285" s="50" t="s">
        <v>81</v>
      </c>
      <c r="R285" s="72" t="s">
        <v>454</v>
      </c>
      <c r="S285" s="50" t="s">
        <v>343</v>
      </c>
      <c r="T285" s="50" t="s">
        <v>191</v>
      </c>
      <c r="U285" s="153">
        <f t="shared" si="69"/>
        <v>1</v>
      </c>
      <c r="V285" s="50">
        <f t="shared" si="70"/>
        <v>1</v>
      </c>
      <c r="W285" s="154">
        <f t="shared" si="79"/>
        <v>0.79513888888888884</v>
      </c>
      <c r="X285" s="154">
        <f t="shared" si="71"/>
        <v>1.0243055555555554</v>
      </c>
      <c r="Y285" s="136">
        <f t="shared" si="76"/>
        <v>0</v>
      </c>
      <c r="Z285" s="154">
        <f t="shared" si="72"/>
        <v>0.20486111111111116</v>
      </c>
      <c r="AA285" s="154">
        <f t="shared" si="73"/>
        <v>1.2291666666666665</v>
      </c>
      <c r="AB285" s="81">
        <f t="shared" si="74"/>
        <v>4</v>
      </c>
      <c r="AC285" s="81">
        <f t="shared" si="80"/>
        <v>17</v>
      </c>
      <c r="AD285" s="164" t="str">
        <f t="shared" ref="AD285:AD348" si="87">AB285&amp;"-"&amp;AC285</f>
        <v>4-17</v>
      </c>
      <c r="AE285" s="163">
        <f>IFERROR(IF(OR(AG285=0,M285="",N285=""),0,IF(AND(AG285=1,AF285&lt;1,K285=L285,(N285-M285)&lt;=0.2075),N285-M285,IF(AND(AG285=1,AF285&lt;1,K285=L285,(N285-M285)&gt;0.2075),N285-M285-0.083,IF(AND(AG285=1,AF285&gt;1),((AF285-1)*0.3541)+(N285-$AD$5)+($AE$5-M285-0.083),IF(AND(AG285=1,AF285=1,K285&lt;&gt;L285,(N285-M285)&lt;=0.332),(N285-$AD$5)+($AE$5-M285)-0.166,(N285-$AD$5)+($AE$5-M285)))))),"")</f>
        <v>2.430555555555558E-2</v>
      </c>
      <c r="AF285" s="165">
        <f t="shared" si="85"/>
        <v>0</v>
      </c>
      <c r="AG285" s="157">
        <f t="shared" si="86"/>
        <v>1</v>
      </c>
      <c r="AH285" s="81">
        <f t="shared" si="83"/>
        <v>17</v>
      </c>
    </row>
    <row r="286" spans="2:35" s="162" customFormat="1" ht="30" x14ac:dyDescent="0.25">
      <c r="B286" s="50" t="s">
        <v>102</v>
      </c>
      <c r="C286" s="157">
        <v>128</v>
      </c>
      <c r="D286" s="85">
        <f t="shared" si="78"/>
        <v>0</v>
      </c>
      <c r="E286" s="72" t="s">
        <v>661</v>
      </c>
      <c r="F286" s="50" t="s">
        <v>915</v>
      </c>
      <c r="G286" s="70">
        <v>0.3125</v>
      </c>
      <c r="H286" s="70">
        <v>0.3527777777777778</v>
      </c>
      <c r="I286" s="71">
        <v>44312</v>
      </c>
      <c r="J286" s="71">
        <v>44312</v>
      </c>
      <c r="K286" s="71">
        <v>44312</v>
      </c>
      <c r="L286" s="71">
        <v>44312</v>
      </c>
      <c r="M286" s="70">
        <v>0.31944444444444448</v>
      </c>
      <c r="N286" s="70">
        <v>0.33333333333333331</v>
      </c>
      <c r="O286" s="72" t="s">
        <v>757</v>
      </c>
      <c r="P286" s="50" t="s">
        <v>103</v>
      </c>
      <c r="Q286" s="50" t="s">
        <v>81</v>
      </c>
      <c r="R286" s="72" t="s">
        <v>356</v>
      </c>
      <c r="S286" s="50" t="s">
        <v>344</v>
      </c>
      <c r="T286" s="50" t="s">
        <v>192</v>
      </c>
      <c r="U286" s="153">
        <f t="shared" si="69"/>
        <v>0</v>
      </c>
      <c r="V286" s="50">
        <f t="shared" si="70"/>
        <v>1</v>
      </c>
      <c r="W286" s="154">
        <f t="shared" si="79"/>
        <v>4.0277777777777801E-2</v>
      </c>
      <c r="X286" s="154">
        <f t="shared" si="71"/>
        <v>4.0277777777777801E-2</v>
      </c>
      <c r="Y286" s="136">
        <f t="shared" si="76"/>
        <v>1</v>
      </c>
      <c r="Z286" s="154">
        <f t="shared" si="72"/>
        <v>0</v>
      </c>
      <c r="AA286" s="154">
        <f t="shared" si="73"/>
        <v>4.0277777777777801E-2</v>
      </c>
      <c r="AB286" s="81">
        <f t="shared" si="74"/>
        <v>4</v>
      </c>
      <c r="AC286" s="81">
        <f t="shared" si="80"/>
        <v>17</v>
      </c>
      <c r="AD286" s="164" t="str">
        <f t="shared" si="87"/>
        <v>4-17</v>
      </c>
      <c r="AE286" s="163">
        <f t="shared" si="84"/>
        <v>1.388888888888884E-2</v>
      </c>
      <c r="AF286" s="165">
        <f t="shared" si="85"/>
        <v>0</v>
      </c>
      <c r="AG286" s="157">
        <f t="shared" si="86"/>
        <v>1</v>
      </c>
      <c r="AH286" s="81">
        <f t="shared" si="83"/>
        <v>17</v>
      </c>
    </row>
    <row r="287" spans="2:35" s="162" customFormat="1" x14ac:dyDescent="0.25">
      <c r="B287" s="50" t="s">
        <v>102</v>
      </c>
      <c r="C287" s="157">
        <v>128</v>
      </c>
      <c r="D287" s="85">
        <f t="shared" si="78"/>
        <v>1</v>
      </c>
      <c r="E287" s="72" t="s">
        <v>662</v>
      </c>
      <c r="F287" s="50" t="s">
        <v>912</v>
      </c>
      <c r="G287" s="70">
        <v>0.3125</v>
      </c>
      <c r="H287" s="70">
        <v>0.3527777777777778</v>
      </c>
      <c r="I287" s="71">
        <v>44312</v>
      </c>
      <c r="J287" s="71">
        <v>44312</v>
      </c>
      <c r="K287" s="71">
        <v>44312</v>
      </c>
      <c r="L287" s="71">
        <v>44312</v>
      </c>
      <c r="M287" s="70">
        <v>0.33680555555555558</v>
      </c>
      <c r="N287" s="70">
        <v>0.35069444444444442</v>
      </c>
      <c r="O287" s="72" t="s">
        <v>409</v>
      </c>
      <c r="P287" s="50" t="s">
        <v>103</v>
      </c>
      <c r="Q287" s="50" t="s">
        <v>81</v>
      </c>
      <c r="R287" s="72" t="s">
        <v>359</v>
      </c>
      <c r="S287" s="50" t="s">
        <v>344</v>
      </c>
      <c r="T287" s="50" t="s">
        <v>192</v>
      </c>
      <c r="U287" s="153">
        <f t="shared" si="69"/>
        <v>0</v>
      </c>
      <c r="V287" s="50">
        <f t="shared" si="70"/>
        <v>1</v>
      </c>
      <c r="W287" s="154">
        <f t="shared" si="79"/>
        <v>4.0277777777777801E-2</v>
      </c>
      <c r="X287" s="154">
        <f t="shared" si="71"/>
        <v>4.0277777777777801E-2</v>
      </c>
      <c r="Y287" s="136">
        <f t="shared" si="76"/>
        <v>1</v>
      </c>
      <c r="Z287" s="154">
        <f t="shared" si="72"/>
        <v>0</v>
      </c>
      <c r="AA287" s="154">
        <f t="shared" si="73"/>
        <v>4.0277777777777801E-2</v>
      </c>
      <c r="AB287" s="81">
        <f t="shared" si="74"/>
        <v>4</v>
      </c>
      <c r="AC287" s="81">
        <f t="shared" si="80"/>
        <v>17</v>
      </c>
      <c r="AD287" s="164" t="str">
        <f t="shared" si="87"/>
        <v>4-17</v>
      </c>
      <c r="AE287" s="163">
        <f t="shared" si="84"/>
        <v>1.388888888888884E-2</v>
      </c>
      <c r="AF287" s="165">
        <f t="shared" si="85"/>
        <v>0</v>
      </c>
      <c r="AG287" s="157">
        <f t="shared" si="86"/>
        <v>1</v>
      </c>
      <c r="AH287" s="81">
        <f t="shared" si="83"/>
        <v>17</v>
      </c>
    </row>
    <row r="288" spans="2:35" s="162" customFormat="1" x14ac:dyDescent="0.25">
      <c r="B288" s="50" t="s">
        <v>144</v>
      </c>
      <c r="C288" s="157">
        <v>129</v>
      </c>
      <c r="D288" s="85">
        <f t="shared" si="78"/>
        <v>0</v>
      </c>
      <c r="E288" s="72" t="s">
        <v>663</v>
      </c>
      <c r="F288" s="50" t="s">
        <v>914</v>
      </c>
      <c r="G288" s="70">
        <v>0.31944444444444448</v>
      </c>
      <c r="H288" s="70">
        <v>0.50694444444444442</v>
      </c>
      <c r="I288" s="71">
        <v>44312</v>
      </c>
      <c r="J288" s="71">
        <v>44312</v>
      </c>
      <c r="K288" s="71">
        <v>44312</v>
      </c>
      <c r="L288" s="71">
        <v>44312</v>
      </c>
      <c r="M288" s="70">
        <v>0.33333333333333331</v>
      </c>
      <c r="N288" s="70">
        <v>0.35416666666666669</v>
      </c>
      <c r="O288" s="72" t="s">
        <v>88</v>
      </c>
      <c r="P288" s="50" t="s">
        <v>147</v>
      </c>
      <c r="Q288" s="50" t="s">
        <v>81</v>
      </c>
      <c r="R288" s="72" t="s">
        <v>358</v>
      </c>
      <c r="S288" s="50" t="s">
        <v>344</v>
      </c>
      <c r="T288" s="50" t="s">
        <v>189</v>
      </c>
      <c r="U288" s="153">
        <f t="shared" si="69"/>
        <v>0</v>
      </c>
      <c r="V288" s="50">
        <f t="shared" si="70"/>
        <v>1</v>
      </c>
      <c r="W288" s="154">
        <f t="shared" si="79"/>
        <v>0.18749999999999994</v>
      </c>
      <c r="X288" s="154">
        <f t="shared" si="71"/>
        <v>0.18749999999999994</v>
      </c>
      <c r="Y288" s="136">
        <f t="shared" si="76"/>
        <v>1</v>
      </c>
      <c r="Z288" s="154">
        <f t="shared" si="72"/>
        <v>0</v>
      </c>
      <c r="AA288" s="154">
        <f t="shared" si="73"/>
        <v>0.18749999999999994</v>
      </c>
      <c r="AB288" s="81">
        <f t="shared" si="74"/>
        <v>4</v>
      </c>
      <c r="AC288" s="81">
        <f t="shared" si="80"/>
        <v>17</v>
      </c>
      <c r="AD288" s="164" t="str">
        <f t="shared" si="87"/>
        <v>4-17</v>
      </c>
      <c r="AE288" s="163">
        <f t="shared" si="84"/>
        <v>2.083333333333337E-2</v>
      </c>
      <c r="AF288" s="165">
        <f t="shared" si="85"/>
        <v>0</v>
      </c>
      <c r="AG288" s="157">
        <f t="shared" si="86"/>
        <v>1</v>
      </c>
      <c r="AH288" s="81">
        <f t="shared" si="83"/>
        <v>17</v>
      </c>
    </row>
    <row r="289" spans="2:34" s="162" customFormat="1" ht="31.5" customHeight="1" x14ac:dyDescent="0.25">
      <c r="B289" s="50" t="s">
        <v>144</v>
      </c>
      <c r="C289" s="157">
        <v>129</v>
      </c>
      <c r="D289" s="85">
        <f t="shared" si="78"/>
        <v>0</v>
      </c>
      <c r="E289" s="72" t="s">
        <v>664</v>
      </c>
      <c r="F289" s="50" t="s">
        <v>912</v>
      </c>
      <c r="G289" s="70">
        <v>0.31944444444444448</v>
      </c>
      <c r="H289" s="70">
        <v>0.50694444444444442</v>
      </c>
      <c r="I289" s="71">
        <v>44312</v>
      </c>
      <c r="J289" s="71">
        <v>44312</v>
      </c>
      <c r="K289" s="71">
        <v>44312</v>
      </c>
      <c r="L289" s="71">
        <v>44312</v>
      </c>
      <c r="M289" s="70">
        <v>0.35416666666666669</v>
      </c>
      <c r="N289" s="70">
        <v>0.36388888888888887</v>
      </c>
      <c r="O289" s="72" t="s">
        <v>409</v>
      </c>
      <c r="P289" s="50" t="s">
        <v>147</v>
      </c>
      <c r="Q289" s="50" t="s">
        <v>81</v>
      </c>
      <c r="R289" s="72" t="s">
        <v>359</v>
      </c>
      <c r="S289" s="50" t="s">
        <v>344</v>
      </c>
      <c r="T289" s="50" t="s">
        <v>189</v>
      </c>
      <c r="U289" s="153">
        <f t="shared" si="69"/>
        <v>0</v>
      </c>
      <c r="V289" s="50">
        <f t="shared" si="70"/>
        <v>1</v>
      </c>
      <c r="W289" s="154">
        <f t="shared" si="79"/>
        <v>0.18749999999999994</v>
      </c>
      <c r="X289" s="154">
        <f t="shared" si="71"/>
        <v>0.18749999999999994</v>
      </c>
      <c r="Y289" s="136">
        <f t="shared" si="76"/>
        <v>1</v>
      </c>
      <c r="Z289" s="154">
        <f t="shared" si="72"/>
        <v>0</v>
      </c>
      <c r="AA289" s="154">
        <f t="shared" si="73"/>
        <v>0.18749999999999994</v>
      </c>
      <c r="AB289" s="81">
        <f t="shared" si="74"/>
        <v>4</v>
      </c>
      <c r="AC289" s="81">
        <f t="shared" si="80"/>
        <v>17</v>
      </c>
      <c r="AD289" s="164" t="str">
        <f t="shared" si="87"/>
        <v>4-17</v>
      </c>
      <c r="AE289" s="163">
        <f t="shared" si="84"/>
        <v>9.7222222222221877E-3</v>
      </c>
      <c r="AF289" s="165">
        <f t="shared" si="85"/>
        <v>0</v>
      </c>
      <c r="AG289" s="157">
        <f t="shared" si="86"/>
        <v>1</v>
      </c>
      <c r="AH289" s="81">
        <f t="shared" si="83"/>
        <v>17</v>
      </c>
    </row>
    <row r="290" spans="2:34" s="162" customFormat="1" x14ac:dyDescent="0.25">
      <c r="B290" s="50" t="s">
        <v>144</v>
      </c>
      <c r="C290" s="157">
        <v>129</v>
      </c>
      <c r="D290" s="85">
        <f t="shared" si="78"/>
        <v>0</v>
      </c>
      <c r="E290" s="72" t="s">
        <v>665</v>
      </c>
      <c r="F290" s="50" t="s">
        <v>452</v>
      </c>
      <c r="G290" s="70">
        <v>0.31944444444444448</v>
      </c>
      <c r="H290" s="70">
        <v>0.50694444444444442</v>
      </c>
      <c r="I290" s="71">
        <v>44312</v>
      </c>
      <c r="J290" s="71">
        <v>44312</v>
      </c>
      <c r="K290" s="71">
        <v>44312</v>
      </c>
      <c r="L290" s="71">
        <v>44312</v>
      </c>
      <c r="M290" s="70">
        <v>0.35416666666666669</v>
      </c>
      <c r="N290" s="70">
        <v>0.3611111111111111</v>
      </c>
      <c r="O290" s="72" t="s">
        <v>76</v>
      </c>
      <c r="P290" s="50" t="s">
        <v>147</v>
      </c>
      <c r="Q290" s="50" t="s">
        <v>81</v>
      </c>
      <c r="R290" s="72" t="s">
        <v>345</v>
      </c>
      <c r="S290" s="50" t="s">
        <v>344</v>
      </c>
      <c r="T290" s="50" t="s">
        <v>189</v>
      </c>
      <c r="U290" s="153">
        <f t="shared" si="69"/>
        <v>0</v>
      </c>
      <c r="V290" s="50">
        <f t="shared" si="70"/>
        <v>1</v>
      </c>
      <c r="W290" s="154">
        <f t="shared" si="79"/>
        <v>0.18749999999999994</v>
      </c>
      <c r="X290" s="154">
        <f t="shared" si="71"/>
        <v>0.18749999999999994</v>
      </c>
      <c r="Y290" s="136">
        <f t="shared" si="76"/>
        <v>1</v>
      </c>
      <c r="Z290" s="154">
        <f t="shared" si="72"/>
        <v>0</v>
      </c>
      <c r="AA290" s="154">
        <f t="shared" si="73"/>
        <v>0.18749999999999994</v>
      </c>
      <c r="AB290" s="81">
        <f t="shared" si="74"/>
        <v>4</v>
      </c>
      <c r="AC290" s="81">
        <f t="shared" si="80"/>
        <v>17</v>
      </c>
      <c r="AD290" s="164" t="str">
        <f t="shared" si="87"/>
        <v>4-17</v>
      </c>
      <c r="AE290" s="163">
        <f t="shared" si="84"/>
        <v>6.9444444444444198E-3</v>
      </c>
      <c r="AF290" s="165">
        <f t="shared" si="85"/>
        <v>0</v>
      </c>
      <c r="AG290" s="157">
        <f t="shared" si="86"/>
        <v>1</v>
      </c>
      <c r="AH290" s="81">
        <f t="shared" si="83"/>
        <v>17</v>
      </c>
    </row>
    <row r="291" spans="2:34" s="162" customFormat="1" ht="30" x14ac:dyDescent="0.25">
      <c r="B291" s="50" t="s">
        <v>144</v>
      </c>
      <c r="C291" s="157">
        <v>129</v>
      </c>
      <c r="D291" s="85">
        <f t="shared" si="78"/>
        <v>0</v>
      </c>
      <c r="E291" s="72" t="s">
        <v>666</v>
      </c>
      <c r="F291" s="50" t="s">
        <v>452</v>
      </c>
      <c r="G291" s="70">
        <v>0.31944444444444448</v>
      </c>
      <c r="H291" s="70">
        <v>0.50694444444444442</v>
      </c>
      <c r="I291" s="71">
        <v>44312</v>
      </c>
      <c r="J291" s="71">
        <v>44312</v>
      </c>
      <c r="K291" s="71">
        <v>44312</v>
      </c>
      <c r="L291" s="71">
        <v>44312</v>
      </c>
      <c r="M291" s="70">
        <v>0.38541666666666669</v>
      </c>
      <c r="N291" s="70">
        <v>0.3888888888888889</v>
      </c>
      <c r="O291" s="72" t="s">
        <v>69</v>
      </c>
      <c r="P291" s="50" t="s">
        <v>147</v>
      </c>
      <c r="Q291" s="50" t="s">
        <v>81</v>
      </c>
      <c r="R291" s="72" t="s">
        <v>345</v>
      </c>
      <c r="S291" s="50" t="s">
        <v>344</v>
      </c>
      <c r="T291" s="50" t="s">
        <v>189</v>
      </c>
      <c r="U291" s="153">
        <f t="shared" si="69"/>
        <v>0</v>
      </c>
      <c r="V291" s="50">
        <f t="shared" si="70"/>
        <v>1</v>
      </c>
      <c r="W291" s="154">
        <f t="shared" si="79"/>
        <v>0.18749999999999994</v>
      </c>
      <c r="X291" s="154">
        <f t="shared" si="71"/>
        <v>0.18749999999999994</v>
      </c>
      <c r="Y291" s="136">
        <f t="shared" si="76"/>
        <v>1</v>
      </c>
      <c r="Z291" s="154">
        <f t="shared" si="72"/>
        <v>0</v>
      </c>
      <c r="AA291" s="154">
        <f t="shared" si="73"/>
        <v>0.18749999999999994</v>
      </c>
      <c r="AB291" s="81">
        <f t="shared" si="74"/>
        <v>4</v>
      </c>
      <c r="AC291" s="81">
        <f t="shared" si="80"/>
        <v>17</v>
      </c>
      <c r="AD291" s="164" t="str">
        <f t="shared" si="87"/>
        <v>4-17</v>
      </c>
      <c r="AE291" s="163">
        <f t="shared" si="84"/>
        <v>3.4722222222222099E-3</v>
      </c>
      <c r="AF291" s="165">
        <f t="shared" si="85"/>
        <v>0</v>
      </c>
      <c r="AG291" s="157">
        <f t="shared" si="86"/>
        <v>1</v>
      </c>
      <c r="AH291" s="81">
        <f t="shared" si="83"/>
        <v>17</v>
      </c>
    </row>
    <row r="292" spans="2:34" s="162" customFormat="1" ht="30" x14ac:dyDescent="0.25">
      <c r="B292" s="50" t="s">
        <v>144</v>
      </c>
      <c r="C292" s="157">
        <v>129</v>
      </c>
      <c r="D292" s="85">
        <f t="shared" si="78"/>
        <v>1</v>
      </c>
      <c r="E292" s="72" t="s">
        <v>667</v>
      </c>
      <c r="F292" s="50" t="s">
        <v>452</v>
      </c>
      <c r="G292" s="70">
        <v>0.31944444444444448</v>
      </c>
      <c r="H292" s="70">
        <v>0.50694444444444442</v>
      </c>
      <c r="I292" s="71">
        <v>44312</v>
      </c>
      <c r="J292" s="71">
        <v>44312</v>
      </c>
      <c r="K292" s="71">
        <v>44312</v>
      </c>
      <c r="L292" s="71">
        <v>44312</v>
      </c>
      <c r="M292" s="70">
        <v>0.49305555555555558</v>
      </c>
      <c r="N292" s="70">
        <v>0.50694444444444442</v>
      </c>
      <c r="O292" s="72" t="s">
        <v>69</v>
      </c>
      <c r="P292" s="50" t="s">
        <v>147</v>
      </c>
      <c r="Q292" s="50" t="s">
        <v>81</v>
      </c>
      <c r="R292" s="72" t="s">
        <v>345</v>
      </c>
      <c r="S292" s="50" t="s">
        <v>344</v>
      </c>
      <c r="T292" s="50" t="s">
        <v>189</v>
      </c>
      <c r="U292" s="153">
        <f t="shared" si="69"/>
        <v>0</v>
      </c>
      <c r="V292" s="50">
        <f t="shared" si="70"/>
        <v>1</v>
      </c>
      <c r="W292" s="154">
        <f t="shared" si="79"/>
        <v>0.18749999999999994</v>
      </c>
      <c r="X292" s="154">
        <f t="shared" si="71"/>
        <v>0.18749999999999994</v>
      </c>
      <c r="Y292" s="136">
        <f t="shared" si="76"/>
        <v>1</v>
      </c>
      <c r="Z292" s="154">
        <f t="shared" si="72"/>
        <v>0</v>
      </c>
      <c r="AA292" s="154">
        <f t="shared" si="73"/>
        <v>0.18749999999999994</v>
      </c>
      <c r="AB292" s="81">
        <f t="shared" si="74"/>
        <v>4</v>
      </c>
      <c r="AC292" s="81">
        <f t="shared" si="80"/>
        <v>17</v>
      </c>
      <c r="AD292" s="164" t="str">
        <f t="shared" si="87"/>
        <v>4-17</v>
      </c>
      <c r="AE292" s="163">
        <f t="shared" si="84"/>
        <v>1.388888888888884E-2</v>
      </c>
      <c r="AF292" s="165">
        <f t="shared" si="85"/>
        <v>0</v>
      </c>
      <c r="AG292" s="157">
        <f t="shared" si="86"/>
        <v>1</v>
      </c>
      <c r="AH292" s="81">
        <f t="shared" si="83"/>
        <v>17</v>
      </c>
    </row>
    <row r="293" spans="2:34" s="162" customFormat="1" ht="30" x14ac:dyDescent="0.25">
      <c r="B293" s="50" t="s">
        <v>237</v>
      </c>
      <c r="C293" s="157">
        <v>130</v>
      </c>
      <c r="D293" s="85">
        <f t="shared" si="78"/>
        <v>0</v>
      </c>
      <c r="E293" s="72" t="s">
        <v>668</v>
      </c>
      <c r="F293" s="50" t="s">
        <v>452</v>
      </c>
      <c r="G293" s="70">
        <v>0.42499999999999999</v>
      </c>
      <c r="H293" s="70">
        <v>0.4513888888888889</v>
      </c>
      <c r="I293" s="71">
        <v>44312</v>
      </c>
      <c r="J293" s="71">
        <v>44312</v>
      </c>
      <c r="K293" s="71">
        <v>44312</v>
      </c>
      <c r="L293" s="71">
        <v>44312</v>
      </c>
      <c r="M293" s="70">
        <v>0.4375</v>
      </c>
      <c r="N293" s="70">
        <v>0.4513888888888889</v>
      </c>
      <c r="O293" s="72" t="s">
        <v>104</v>
      </c>
      <c r="P293" s="50" t="s">
        <v>279</v>
      </c>
      <c r="Q293" s="50" t="s">
        <v>81</v>
      </c>
      <c r="R293" s="72" t="s">
        <v>454</v>
      </c>
      <c r="S293" s="50" t="s">
        <v>343</v>
      </c>
      <c r="T293" s="50" t="s">
        <v>190</v>
      </c>
      <c r="U293" s="153">
        <f t="shared" si="69"/>
        <v>0</v>
      </c>
      <c r="V293" s="50">
        <f t="shared" si="70"/>
        <v>1</v>
      </c>
      <c r="W293" s="154">
        <f t="shared" si="79"/>
        <v>2.6388888888888906E-2</v>
      </c>
      <c r="X293" s="154">
        <f t="shared" si="71"/>
        <v>2.6388888888888906E-2</v>
      </c>
      <c r="Y293" s="136">
        <f t="shared" si="76"/>
        <v>1</v>
      </c>
      <c r="Z293" s="154">
        <f t="shared" si="72"/>
        <v>0</v>
      </c>
      <c r="AA293" s="154">
        <f t="shared" si="73"/>
        <v>2.6388888888888906E-2</v>
      </c>
      <c r="AB293" s="81">
        <f t="shared" si="74"/>
        <v>4</v>
      </c>
      <c r="AC293" s="81">
        <f t="shared" si="80"/>
        <v>17</v>
      </c>
      <c r="AD293" s="164" t="str">
        <f t="shared" si="87"/>
        <v>4-17</v>
      </c>
      <c r="AE293" s="163">
        <f t="shared" si="84"/>
        <v>1.3888888888888895E-2</v>
      </c>
      <c r="AF293" s="165">
        <f t="shared" si="85"/>
        <v>0</v>
      </c>
      <c r="AG293" s="157">
        <f t="shared" si="86"/>
        <v>1</v>
      </c>
      <c r="AH293" s="81">
        <f t="shared" si="83"/>
        <v>17</v>
      </c>
    </row>
    <row r="294" spans="2:34" s="162" customFormat="1" ht="30" x14ac:dyDescent="0.25">
      <c r="B294" s="50" t="s">
        <v>237</v>
      </c>
      <c r="C294" s="157">
        <v>130</v>
      </c>
      <c r="D294" s="85">
        <f t="shared" si="78"/>
        <v>1</v>
      </c>
      <c r="E294" s="72" t="s">
        <v>669</v>
      </c>
      <c r="F294" s="50" t="s">
        <v>799</v>
      </c>
      <c r="G294" s="70">
        <v>0.42499999999999999</v>
      </c>
      <c r="H294" s="70">
        <v>0.4513888888888889</v>
      </c>
      <c r="I294" s="71">
        <v>44312</v>
      </c>
      <c r="J294" s="71">
        <v>44312</v>
      </c>
      <c r="K294" s="71">
        <v>44312</v>
      </c>
      <c r="L294" s="71">
        <v>44312</v>
      </c>
      <c r="M294" s="70">
        <v>0.4375</v>
      </c>
      <c r="N294" s="70">
        <v>0.4513888888888889</v>
      </c>
      <c r="O294" s="72" t="s">
        <v>104</v>
      </c>
      <c r="P294" s="50" t="s">
        <v>279</v>
      </c>
      <c r="Q294" s="73" t="s">
        <v>47</v>
      </c>
      <c r="R294" s="72" t="s">
        <v>454</v>
      </c>
      <c r="S294" s="50" t="s">
        <v>344</v>
      </c>
      <c r="T294" s="50" t="s">
        <v>190</v>
      </c>
      <c r="U294" s="153">
        <f t="shared" si="69"/>
        <v>0</v>
      </c>
      <c r="V294" s="50">
        <f t="shared" si="70"/>
        <v>1</v>
      </c>
      <c r="W294" s="154">
        <f t="shared" si="79"/>
        <v>2.6388888888888906E-2</v>
      </c>
      <c r="X294" s="154">
        <f t="shared" si="71"/>
        <v>2.6388888888888906E-2</v>
      </c>
      <c r="Y294" s="136">
        <f t="shared" si="76"/>
        <v>1</v>
      </c>
      <c r="Z294" s="154">
        <f t="shared" si="72"/>
        <v>0</v>
      </c>
      <c r="AA294" s="154">
        <f t="shared" si="73"/>
        <v>2.6388888888888906E-2</v>
      </c>
      <c r="AB294" s="81">
        <f t="shared" si="74"/>
        <v>4</v>
      </c>
      <c r="AC294" s="81">
        <f t="shared" si="80"/>
        <v>17</v>
      </c>
      <c r="AD294" s="164" t="str">
        <f t="shared" si="87"/>
        <v>4-17</v>
      </c>
      <c r="AE294" s="163">
        <f t="shared" si="84"/>
        <v>1.3888888888888895E-2</v>
      </c>
      <c r="AF294" s="165">
        <f t="shared" si="85"/>
        <v>0</v>
      </c>
      <c r="AG294" s="157">
        <f t="shared" si="86"/>
        <v>1</v>
      </c>
      <c r="AH294" s="81">
        <f t="shared" si="83"/>
        <v>17</v>
      </c>
    </row>
    <row r="295" spans="2:34" s="162" customFormat="1" ht="30" x14ac:dyDescent="0.25">
      <c r="B295" s="50" t="s">
        <v>198</v>
      </c>
      <c r="C295" s="157">
        <v>131</v>
      </c>
      <c r="D295" s="85">
        <f t="shared" si="78"/>
        <v>1</v>
      </c>
      <c r="E295" s="72" t="s">
        <v>202</v>
      </c>
      <c r="F295" s="50" t="s">
        <v>916</v>
      </c>
      <c r="G295" s="70">
        <v>0.42499999999999999</v>
      </c>
      <c r="H295" s="70">
        <v>0.4368055555555555</v>
      </c>
      <c r="I295" s="71">
        <v>44312</v>
      </c>
      <c r="J295" s="71">
        <v>44312</v>
      </c>
      <c r="K295" s="71">
        <v>44312</v>
      </c>
      <c r="L295" s="71">
        <v>44312</v>
      </c>
      <c r="M295" s="70">
        <v>0.42499999999999999</v>
      </c>
      <c r="N295" s="70">
        <v>0.4368055555555555</v>
      </c>
      <c r="O295" s="72" t="s">
        <v>104</v>
      </c>
      <c r="P295" s="50" t="s">
        <v>272</v>
      </c>
      <c r="Q295" s="73" t="s">
        <v>47</v>
      </c>
      <c r="R295" s="72" t="s">
        <v>454</v>
      </c>
      <c r="S295" s="50" t="s">
        <v>344</v>
      </c>
      <c r="T295" s="50" t="s">
        <v>191</v>
      </c>
      <c r="U295" s="153">
        <f t="shared" si="69"/>
        <v>0</v>
      </c>
      <c r="V295" s="50">
        <f t="shared" si="70"/>
        <v>1</v>
      </c>
      <c r="W295" s="154">
        <f t="shared" si="79"/>
        <v>1.1805555555555514E-2</v>
      </c>
      <c r="X295" s="154">
        <f t="shared" si="71"/>
        <v>1.1805555555555514E-2</v>
      </c>
      <c r="Y295" s="136">
        <f t="shared" si="76"/>
        <v>1</v>
      </c>
      <c r="Z295" s="154">
        <f t="shared" si="72"/>
        <v>0</v>
      </c>
      <c r="AA295" s="154">
        <f t="shared" si="73"/>
        <v>1.1805555555555514E-2</v>
      </c>
      <c r="AB295" s="81">
        <f t="shared" si="74"/>
        <v>4</v>
      </c>
      <c r="AC295" s="81">
        <f t="shared" si="80"/>
        <v>17</v>
      </c>
      <c r="AD295" s="164" t="str">
        <f t="shared" si="87"/>
        <v>4-17</v>
      </c>
      <c r="AE295" s="163">
        <f t="shared" si="84"/>
        <v>1.1805555555555514E-2</v>
      </c>
      <c r="AF295" s="165">
        <f t="shared" si="85"/>
        <v>0</v>
      </c>
      <c r="AG295" s="157">
        <f t="shared" si="86"/>
        <v>1</v>
      </c>
      <c r="AH295" s="81">
        <f t="shared" si="83"/>
        <v>17</v>
      </c>
    </row>
    <row r="296" spans="2:34" s="162" customFormat="1" ht="30" x14ac:dyDescent="0.25">
      <c r="B296" s="50" t="s">
        <v>119</v>
      </c>
      <c r="C296" s="157">
        <v>132</v>
      </c>
      <c r="D296" s="85">
        <f t="shared" si="78"/>
        <v>1</v>
      </c>
      <c r="E296" s="72" t="s">
        <v>670</v>
      </c>
      <c r="F296" s="50" t="s">
        <v>452</v>
      </c>
      <c r="G296" s="70">
        <v>0.375</v>
      </c>
      <c r="H296" s="70">
        <v>0.3923611111111111</v>
      </c>
      <c r="I296" s="71">
        <v>44312</v>
      </c>
      <c r="J296" s="71">
        <v>44312</v>
      </c>
      <c r="K296" s="71">
        <v>44312</v>
      </c>
      <c r="L296" s="71">
        <v>44312</v>
      </c>
      <c r="M296" s="70">
        <v>0.375</v>
      </c>
      <c r="N296" s="70">
        <v>0.3923611111111111</v>
      </c>
      <c r="O296" s="72" t="s">
        <v>88</v>
      </c>
      <c r="P296" s="50" t="s">
        <v>724</v>
      </c>
      <c r="Q296" s="50" t="s">
        <v>81</v>
      </c>
      <c r="R296" s="72" t="s">
        <v>454</v>
      </c>
      <c r="S296" s="50" t="s">
        <v>344</v>
      </c>
      <c r="T296" s="50" t="s">
        <v>189</v>
      </c>
      <c r="U296" s="153">
        <f t="shared" si="69"/>
        <v>0</v>
      </c>
      <c r="V296" s="50">
        <f t="shared" si="70"/>
        <v>1</v>
      </c>
      <c r="W296" s="154">
        <f t="shared" si="79"/>
        <v>1.7361111111111105E-2</v>
      </c>
      <c r="X296" s="154">
        <f t="shared" si="71"/>
        <v>1.7361111111111105E-2</v>
      </c>
      <c r="Y296" s="136">
        <f t="shared" si="76"/>
        <v>1</v>
      </c>
      <c r="Z296" s="154">
        <f t="shared" si="72"/>
        <v>0</v>
      </c>
      <c r="AA296" s="154">
        <f t="shared" si="73"/>
        <v>1.7361111111111105E-2</v>
      </c>
      <c r="AB296" s="81">
        <f t="shared" si="74"/>
        <v>4</v>
      </c>
      <c r="AC296" s="81">
        <f t="shared" si="80"/>
        <v>17</v>
      </c>
      <c r="AD296" s="164" t="str">
        <f t="shared" si="87"/>
        <v>4-17</v>
      </c>
      <c r="AE296" s="163">
        <f t="shared" si="84"/>
        <v>1.7361111111111105E-2</v>
      </c>
      <c r="AF296" s="165">
        <f t="shared" si="85"/>
        <v>0</v>
      </c>
      <c r="AG296" s="157">
        <f t="shared" si="86"/>
        <v>1</v>
      </c>
      <c r="AH296" s="81">
        <f t="shared" si="83"/>
        <v>17</v>
      </c>
    </row>
    <row r="297" spans="2:34" s="162" customFormat="1" x14ac:dyDescent="0.25">
      <c r="B297" s="50" t="s">
        <v>108</v>
      </c>
      <c r="C297" s="157">
        <v>133</v>
      </c>
      <c r="D297" s="85">
        <f t="shared" si="78"/>
        <v>0</v>
      </c>
      <c r="E297" s="72" t="s">
        <v>671</v>
      </c>
      <c r="F297" s="50" t="s">
        <v>799</v>
      </c>
      <c r="G297" s="70">
        <v>0.49652777777777773</v>
      </c>
      <c r="H297" s="70">
        <v>0.71319444444444446</v>
      </c>
      <c r="I297" s="71">
        <v>44312</v>
      </c>
      <c r="J297" s="71">
        <v>44312</v>
      </c>
      <c r="K297" s="71">
        <v>44312</v>
      </c>
      <c r="L297" s="71">
        <v>44312</v>
      </c>
      <c r="M297" s="70">
        <v>0.49652777777777773</v>
      </c>
      <c r="N297" s="70">
        <v>0.5</v>
      </c>
      <c r="O297" s="72" t="s">
        <v>76</v>
      </c>
      <c r="P297" s="50" t="s">
        <v>110</v>
      </c>
      <c r="Q297" s="73" t="s">
        <v>47</v>
      </c>
      <c r="R297" s="72" t="s">
        <v>454</v>
      </c>
      <c r="S297" s="50" t="s">
        <v>344</v>
      </c>
      <c r="T297" s="50" t="s">
        <v>189</v>
      </c>
      <c r="U297" s="153">
        <f t="shared" si="69"/>
        <v>0</v>
      </c>
      <c r="V297" s="50">
        <f t="shared" si="70"/>
        <v>1</v>
      </c>
      <c r="W297" s="154">
        <f t="shared" si="79"/>
        <v>0.13366666666666671</v>
      </c>
      <c r="X297" s="154">
        <f t="shared" si="71"/>
        <v>0.17499666666666674</v>
      </c>
      <c r="Y297" s="136">
        <f t="shared" si="76"/>
        <v>0</v>
      </c>
      <c r="Z297" s="154">
        <f t="shared" si="72"/>
        <v>0.16180555555555554</v>
      </c>
      <c r="AA297" s="154">
        <f t="shared" si="73"/>
        <v>0.33680222222222228</v>
      </c>
      <c r="AB297" s="81">
        <f t="shared" si="74"/>
        <v>4</v>
      </c>
      <c r="AC297" s="81">
        <f t="shared" si="80"/>
        <v>17</v>
      </c>
      <c r="AD297" s="164" t="str">
        <f t="shared" si="87"/>
        <v>4-17</v>
      </c>
      <c r="AE297" s="163">
        <f t="shared" si="84"/>
        <v>3.4722222222222654E-3</v>
      </c>
      <c r="AF297" s="165">
        <f t="shared" si="85"/>
        <v>0</v>
      </c>
      <c r="AG297" s="157">
        <f t="shared" si="86"/>
        <v>1</v>
      </c>
      <c r="AH297" s="81">
        <f t="shared" si="83"/>
        <v>17</v>
      </c>
    </row>
    <row r="298" spans="2:34" s="162" customFormat="1" x14ac:dyDescent="0.25">
      <c r="B298" s="50" t="s">
        <v>108</v>
      </c>
      <c r="C298" s="157">
        <v>133</v>
      </c>
      <c r="D298" s="85">
        <f t="shared" si="78"/>
        <v>0</v>
      </c>
      <c r="E298" s="72" t="s">
        <v>672</v>
      </c>
      <c r="F298" s="50" t="s">
        <v>799</v>
      </c>
      <c r="G298" s="70">
        <v>0.49652777777777773</v>
      </c>
      <c r="H298" s="70">
        <v>0.71319444444444446</v>
      </c>
      <c r="I298" s="71">
        <v>44312</v>
      </c>
      <c r="J298" s="71">
        <v>44312</v>
      </c>
      <c r="K298" s="71">
        <v>44312</v>
      </c>
      <c r="L298" s="71">
        <v>44312</v>
      </c>
      <c r="M298" s="70">
        <v>0.59375</v>
      </c>
      <c r="N298" s="70">
        <v>0.625</v>
      </c>
      <c r="O298" s="72" t="s">
        <v>758</v>
      </c>
      <c r="P298" s="50" t="s">
        <v>110</v>
      </c>
      <c r="Q298" s="73" t="s">
        <v>47</v>
      </c>
      <c r="R298" s="72" t="s">
        <v>454</v>
      </c>
      <c r="S298" s="50" t="s">
        <v>344</v>
      </c>
      <c r="T298" s="50" t="s">
        <v>189</v>
      </c>
      <c r="U298" s="153">
        <f t="shared" si="69"/>
        <v>0</v>
      </c>
      <c r="V298" s="50">
        <f t="shared" si="70"/>
        <v>1</v>
      </c>
      <c r="W298" s="154">
        <f t="shared" si="79"/>
        <v>0.13366666666666671</v>
      </c>
      <c r="X298" s="154">
        <f t="shared" si="71"/>
        <v>0.17499666666666674</v>
      </c>
      <c r="Y298" s="136">
        <f t="shared" si="76"/>
        <v>0</v>
      </c>
      <c r="Z298" s="154">
        <f t="shared" si="72"/>
        <v>0.16180555555555554</v>
      </c>
      <c r="AA298" s="154">
        <f t="shared" si="73"/>
        <v>0.33680222222222228</v>
      </c>
      <c r="AB298" s="81">
        <f t="shared" si="74"/>
        <v>4</v>
      </c>
      <c r="AC298" s="81">
        <f t="shared" si="80"/>
        <v>17</v>
      </c>
      <c r="AD298" s="164" t="str">
        <f t="shared" si="87"/>
        <v>4-17</v>
      </c>
      <c r="AE298" s="163">
        <f t="shared" si="84"/>
        <v>3.125E-2</v>
      </c>
      <c r="AF298" s="165">
        <f t="shared" si="85"/>
        <v>0</v>
      </c>
      <c r="AG298" s="157">
        <f t="shared" si="86"/>
        <v>1</v>
      </c>
      <c r="AH298" s="81">
        <f t="shared" si="83"/>
        <v>17</v>
      </c>
    </row>
    <row r="299" spans="2:34" s="162" customFormat="1" x14ac:dyDescent="0.25">
      <c r="B299" s="50" t="s">
        <v>108</v>
      </c>
      <c r="C299" s="157">
        <v>133</v>
      </c>
      <c r="D299" s="85">
        <f t="shared" si="78"/>
        <v>0</v>
      </c>
      <c r="E299" s="72" t="s">
        <v>263</v>
      </c>
      <c r="F299" s="50" t="s">
        <v>918</v>
      </c>
      <c r="G299" s="70">
        <v>0.49652777777777773</v>
      </c>
      <c r="H299" s="70">
        <v>0.71319444444444446</v>
      </c>
      <c r="I299" s="71">
        <v>44312</v>
      </c>
      <c r="J299" s="71">
        <v>44312</v>
      </c>
      <c r="K299" s="71">
        <v>44312</v>
      </c>
      <c r="L299" s="71">
        <v>44312</v>
      </c>
      <c r="M299" s="70">
        <v>0.58333333333333337</v>
      </c>
      <c r="N299" s="70">
        <v>0.61111111111111105</v>
      </c>
      <c r="O299" s="72" t="s">
        <v>759</v>
      </c>
      <c r="P299" s="50" t="s">
        <v>110</v>
      </c>
      <c r="Q299" s="73" t="s">
        <v>47</v>
      </c>
      <c r="R299" s="72" t="s">
        <v>454</v>
      </c>
      <c r="S299" s="50" t="s">
        <v>344</v>
      </c>
      <c r="T299" s="50" t="s">
        <v>189</v>
      </c>
      <c r="U299" s="153">
        <f t="shared" si="69"/>
        <v>0</v>
      </c>
      <c r="V299" s="50">
        <f t="shared" si="70"/>
        <v>1</v>
      </c>
      <c r="W299" s="154">
        <f t="shared" si="79"/>
        <v>0.13366666666666671</v>
      </c>
      <c r="X299" s="154">
        <f t="shared" si="71"/>
        <v>0.17499666666666674</v>
      </c>
      <c r="Y299" s="136">
        <f t="shared" si="76"/>
        <v>0</v>
      </c>
      <c r="Z299" s="154">
        <f t="shared" si="72"/>
        <v>0.16180555555555554</v>
      </c>
      <c r="AA299" s="154">
        <f t="shared" si="73"/>
        <v>0.33680222222222228</v>
      </c>
      <c r="AB299" s="81">
        <f t="shared" si="74"/>
        <v>4</v>
      </c>
      <c r="AC299" s="81">
        <f t="shared" si="80"/>
        <v>17</v>
      </c>
      <c r="AD299" s="164" t="str">
        <f t="shared" si="87"/>
        <v>4-17</v>
      </c>
      <c r="AE299" s="163">
        <f t="shared" si="84"/>
        <v>2.7777777777777679E-2</v>
      </c>
      <c r="AF299" s="165">
        <f t="shared" si="85"/>
        <v>0</v>
      </c>
      <c r="AG299" s="157">
        <f t="shared" si="86"/>
        <v>1</v>
      </c>
      <c r="AH299" s="81">
        <f t="shared" si="83"/>
        <v>17</v>
      </c>
    </row>
    <row r="300" spans="2:34" s="162" customFormat="1" x14ac:dyDescent="0.25">
      <c r="B300" s="50" t="s">
        <v>108</v>
      </c>
      <c r="C300" s="157">
        <v>133</v>
      </c>
      <c r="D300" s="85">
        <f t="shared" si="78"/>
        <v>0</v>
      </c>
      <c r="E300" s="72" t="s">
        <v>673</v>
      </c>
      <c r="F300" s="50" t="s">
        <v>799</v>
      </c>
      <c r="G300" s="70">
        <v>0.49652777777777773</v>
      </c>
      <c r="H300" s="70">
        <v>0.71319444444444446</v>
      </c>
      <c r="I300" s="71">
        <v>44312</v>
      </c>
      <c r="J300" s="71">
        <v>44312</v>
      </c>
      <c r="K300" s="71">
        <v>44312</v>
      </c>
      <c r="L300" s="71">
        <v>44312</v>
      </c>
      <c r="M300" s="70">
        <v>0.64583333333333337</v>
      </c>
      <c r="N300" s="70">
        <v>0.69444444444444453</v>
      </c>
      <c r="O300" s="72" t="s">
        <v>76</v>
      </c>
      <c r="P300" s="50" t="s">
        <v>110</v>
      </c>
      <c r="Q300" s="73" t="s">
        <v>47</v>
      </c>
      <c r="R300" s="72" t="s">
        <v>454</v>
      </c>
      <c r="S300" s="50" t="s">
        <v>344</v>
      </c>
      <c r="T300" s="50" t="s">
        <v>189</v>
      </c>
      <c r="U300" s="153">
        <f t="shared" si="69"/>
        <v>0</v>
      </c>
      <c r="V300" s="50">
        <f t="shared" si="70"/>
        <v>1</v>
      </c>
      <c r="W300" s="154">
        <f t="shared" si="79"/>
        <v>0.13366666666666671</v>
      </c>
      <c r="X300" s="154">
        <f t="shared" si="71"/>
        <v>0.17499666666666674</v>
      </c>
      <c r="Y300" s="136">
        <f t="shared" si="76"/>
        <v>0</v>
      </c>
      <c r="Z300" s="154">
        <f t="shared" si="72"/>
        <v>0.16180555555555554</v>
      </c>
      <c r="AA300" s="154">
        <f t="shared" si="73"/>
        <v>0.33680222222222228</v>
      </c>
      <c r="AB300" s="81">
        <f t="shared" si="74"/>
        <v>4</v>
      </c>
      <c r="AC300" s="81">
        <f t="shared" si="80"/>
        <v>17</v>
      </c>
      <c r="AD300" s="164" t="str">
        <f t="shared" si="87"/>
        <v>4-17</v>
      </c>
      <c r="AE300" s="163">
        <f t="shared" si="84"/>
        <v>4.861111111111116E-2</v>
      </c>
      <c r="AF300" s="165">
        <f t="shared" si="85"/>
        <v>0</v>
      </c>
      <c r="AG300" s="157">
        <f t="shared" si="86"/>
        <v>1</v>
      </c>
      <c r="AH300" s="81">
        <f t="shared" si="83"/>
        <v>17</v>
      </c>
    </row>
    <row r="301" spans="2:34" s="162" customFormat="1" ht="30" x14ac:dyDescent="0.25">
      <c r="B301" s="50" t="s">
        <v>108</v>
      </c>
      <c r="C301" s="157">
        <v>133</v>
      </c>
      <c r="D301" s="85">
        <f t="shared" si="78"/>
        <v>0</v>
      </c>
      <c r="E301" s="72" t="s">
        <v>674</v>
      </c>
      <c r="F301" s="50" t="s">
        <v>799</v>
      </c>
      <c r="G301" s="70">
        <v>0.49652777777777773</v>
      </c>
      <c r="H301" s="70">
        <v>0.71319444444444446</v>
      </c>
      <c r="I301" s="71">
        <v>44312</v>
      </c>
      <c r="J301" s="71">
        <v>44312</v>
      </c>
      <c r="K301" s="71">
        <v>44312</v>
      </c>
      <c r="L301" s="71">
        <v>44312</v>
      </c>
      <c r="M301" s="70">
        <v>0.69444444444444453</v>
      </c>
      <c r="N301" s="70">
        <v>0.71319444444444446</v>
      </c>
      <c r="O301" s="72" t="s">
        <v>275</v>
      </c>
      <c r="P301" s="50" t="s">
        <v>110</v>
      </c>
      <c r="Q301" s="73" t="s">
        <v>47</v>
      </c>
      <c r="R301" s="72" t="s">
        <v>357</v>
      </c>
      <c r="S301" s="50" t="s">
        <v>344</v>
      </c>
      <c r="T301" s="50" t="s">
        <v>189</v>
      </c>
      <c r="U301" s="153">
        <f t="shared" si="69"/>
        <v>0</v>
      </c>
      <c r="V301" s="50">
        <f t="shared" si="70"/>
        <v>1</v>
      </c>
      <c r="W301" s="154">
        <f t="shared" si="79"/>
        <v>0.13366666666666671</v>
      </c>
      <c r="X301" s="154">
        <f t="shared" si="71"/>
        <v>0.17499666666666674</v>
      </c>
      <c r="Y301" s="136">
        <f t="shared" si="76"/>
        <v>0</v>
      </c>
      <c r="Z301" s="154">
        <f t="shared" si="72"/>
        <v>0.16180555555555554</v>
      </c>
      <c r="AA301" s="154">
        <f t="shared" si="73"/>
        <v>0.33680222222222228</v>
      </c>
      <c r="AB301" s="81">
        <f t="shared" si="74"/>
        <v>4</v>
      </c>
      <c r="AC301" s="81">
        <f t="shared" si="80"/>
        <v>17</v>
      </c>
      <c r="AD301" s="164" t="str">
        <f t="shared" si="87"/>
        <v>4-17</v>
      </c>
      <c r="AE301" s="163">
        <f t="shared" si="84"/>
        <v>1.8749999999999933E-2</v>
      </c>
      <c r="AF301" s="165">
        <f t="shared" si="85"/>
        <v>0</v>
      </c>
      <c r="AG301" s="157">
        <f t="shared" si="86"/>
        <v>1</v>
      </c>
      <c r="AH301" s="81">
        <f t="shared" si="83"/>
        <v>17</v>
      </c>
    </row>
    <row r="302" spans="2:34" s="162" customFormat="1" x14ac:dyDescent="0.25">
      <c r="B302" s="50" t="s">
        <v>109</v>
      </c>
      <c r="C302" s="157">
        <v>133</v>
      </c>
      <c r="D302" s="85">
        <f t="shared" si="78"/>
        <v>1</v>
      </c>
      <c r="E302" s="72" t="s">
        <v>675</v>
      </c>
      <c r="F302" s="50" t="s">
        <v>917</v>
      </c>
      <c r="G302" s="70">
        <v>0.49652777777777773</v>
      </c>
      <c r="H302" s="70">
        <v>0.71319444444444446</v>
      </c>
      <c r="I302" s="71">
        <v>44312</v>
      </c>
      <c r="J302" s="71">
        <v>44312</v>
      </c>
      <c r="K302" s="71">
        <v>44312</v>
      </c>
      <c r="L302" s="71">
        <v>44312</v>
      </c>
      <c r="M302" s="70">
        <v>0.69444444444444453</v>
      </c>
      <c r="N302" s="70">
        <v>0.71250000000000002</v>
      </c>
      <c r="O302" s="72" t="s">
        <v>760</v>
      </c>
      <c r="P302" s="50" t="s">
        <v>110</v>
      </c>
      <c r="Q302" s="50" t="s">
        <v>81</v>
      </c>
      <c r="R302" s="72" t="s">
        <v>454</v>
      </c>
      <c r="S302" s="50" t="s">
        <v>344</v>
      </c>
      <c r="T302" s="50" t="s">
        <v>189</v>
      </c>
      <c r="U302" s="153">
        <f t="shared" si="69"/>
        <v>0</v>
      </c>
      <c r="V302" s="50">
        <f t="shared" si="70"/>
        <v>1</v>
      </c>
      <c r="W302" s="154">
        <f t="shared" si="79"/>
        <v>0.13366666666666671</v>
      </c>
      <c r="X302" s="154">
        <f t="shared" si="71"/>
        <v>0.17499666666666674</v>
      </c>
      <c r="Y302" s="136">
        <f t="shared" si="76"/>
        <v>0</v>
      </c>
      <c r="Z302" s="154">
        <f t="shared" si="72"/>
        <v>0.16180555555555554</v>
      </c>
      <c r="AA302" s="154">
        <f t="shared" si="73"/>
        <v>0.33680222222222228</v>
      </c>
      <c r="AB302" s="81">
        <f t="shared" si="74"/>
        <v>4</v>
      </c>
      <c r="AC302" s="81">
        <f t="shared" si="80"/>
        <v>17</v>
      </c>
      <c r="AD302" s="164" t="str">
        <f t="shared" si="87"/>
        <v>4-17</v>
      </c>
      <c r="AE302" s="163">
        <f t="shared" si="84"/>
        <v>1.8055555555555491E-2</v>
      </c>
      <c r="AF302" s="165">
        <f t="shared" si="85"/>
        <v>0</v>
      </c>
      <c r="AG302" s="157">
        <f t="shared" si="86"/>
        <v>1</v>
      </c>
      <c r="AH302" s="81">
        <f t="shared" si="83"/>
        <v>17</v>
      </c>
    </row>
    <row r="303" spans="2:34" s="162" customFormat="1" ht="75" x14ac:dyDescent="0.25">
      <c r="B303" s="50" t="s">
        <v>232</v>
      </c>
      <c r="C303" s="157">
        <v>134</v>
      </c>
      <c r="D303" s="85">
        <f t="shared" si="78"/>
        <v>0</v>
      </c>
      <c r="E303" s="72" t="s">
        <v>676</v>
      </c>
      <c r="F303" s="50" t="s">
        <v>452</v>
      </c>
      <c r="G303" s="70">
        <v>0.45833333333333331</v>
      </c>
      <c r="H303" s="70">
        <v>0.67361111111111116</v>
      </c>
      <c r="I303" s="71">
        <v>44312</v>
      </c>
      <c r="J303" s="71">
        <v>44312</v>
      </c>
      <c r="K303" s="71">
        <v>44312</v>
      </c>
      <c r="L303" s="71">
        <v>44312</v>
      </c>
      <c r="M303" s="70">
        <v>0.46180555555555558</v>
      </c>
      <c r="N303" s="70">
        <v>0.67361111111111116</v>
      </c>
      <c r="O303" s="72" t="s">
        <v>104</v>
      </c>
      <c r="P303" s="50" t="s">
        <v>761</v>
      </c>
      <c r="Q303" s="73" t="s">
        <v>47</v>
      </c>
      <c r="R303" s="72" t="s">
        <v>454</v>
      </c>
      <c r="S303" s="50" t="s">
        <v>343</v>
      </c>
      <c r="T303" s="50" t="s">
        <v>191</v>
      </c>
      <c r="U303" s="153">
        <f t="shared" si="69"/>
        <v>0</v>
      </c>
      <c r="V303" s="50">
        <f t="shared" si="70"/>
        <v>1</v>
      </c>
      <c r="W303" s="154">
        <f t="shared" si="79"/>
        <v>0.13227777777777783</v>
      </c>
      <c r="X303" s="154">
        <f t="shared" si="71"/>
        <v>0.17360777777777786</v>
      </c>
      <c r="Y303" s="136">
        <f t="shared" si="76"/>
        <v>0</v>
      </c>
      <c r="Z303" s="154">
        <f t="shared" si="72"/>
        <v>0.20138888888888884</v>
      </c>
      <c r="AA303" s="154">
        <f t="shared" si="73"/>
        <v>0.3749966666666667</v>
      </c>
      <c r="AB303" s="81">
        <f t="shared" si="74"/>
        <v>4</v>
      </c>
      <c r="AC303" s="81">
        <f t="shared" si="80"/>
        <v>17</v>
      </c>
      <c r="AD303" s="164" t="str">
        <f t="shared" si="87"/>
        <v>4-17</v>
      </c>
      <c r="AE303" s="163">
        <f t="shared" si="84"/>
        <v>0.12880555555555556</v>
      </c>
      <c r="AF303" s="165">
        <f t="shared" si="85"/>
        <v>0</v>
      </c>
      <c r="AG303" s="157">
        <f t="shared" si="86"/>
        <v>1</v>
      </c>
      <c r="AH303" s="81">
        <f t="shared" si="83"/>
        <v>17</v>
      </c>
    </row>
    <row r="304" spans="2:34" s="162" customFormat="1" x14ac:dyDescent="0.25">
      <c r="B304" s="50" t="s">
        <v>232</v>
      </c>
      <c r="C304" s="157">
        <v>134</v>
      </c>
      <c r="D304" s="85">
        <f t="shared" si="78"/>
        <v>1</v>
      </c>
      <c r="E304" s="72" t="s">
        <v>263</v>
      </c>
      <c r="F304" s="50" t="s">
        <v>918</v>
      </c>
      <c r="G304" s="70">
        <v>0.45833333333333331</v>
      </c>
      <c r="H304" s="70">
        <v>0.67361111111111116</v>
      </c>
      <c r="I304" s="71">
        <v>44312</v>
      </c>
      <c r="J304" s="71">
        <v>44312</v>
      </c>
      <c r="K304" s="71">
        <v>44312</v>
      </c>
      <c r="L304" s="71">
        <v>44312</v>
      </c>
      <c r="M304" s="70">
        <v>0.67361111111111116</v>
      </c>
      <c r="N304" s="70">
        <v>0.69444444444444453</v>
      </c>
      <c r="O304" s="72" t="s">
        <v>759</v>
      </c>
      <c r="P304" s="50" t="s">
        <v>761</v>
      </c>
      <c r="Q304" s="73" t="s">
        <v>47</v>
      </c>
      <c r="R304" s="72" t="s">
        <v>742</v>
      </c>
      <c r="S304" s="50" t="s">
        <v>343</v>
      </c>
      <c r="T304" s="50" t="s">
        <v>191</v>
      </c>
      <c r="U304" s="153">
        <f t="shared" si="69"/>
        <v>0</v>
      </c>
      <c r="V304" s="50">
        <f t="shared" si="70"/>
        <v>1</v>
      </c>
      <c r="W304" s="154">
        <f t="shared" si="79"/>
        <v>0.13227777777777783</v>
      </c>
      <c r="X304" s="154">
        <f t="shared" si="71"/>
        <v>0.17360777777777786</v>
      </c>
      <c r="Y304" s="136">
        <f t="shared" si="76"/>
        <v>0</v>
      </c>
      <c r="Z304" s="154">
        <f t="shared" si="72"/>
        <v>0.20138888888888884</v>
      </c>
      <c r="AA304" s="154">
        <f t="shared" si="73"/>
        <v>0.3749966666666667</v>
      </c>
      <c r="AB304" s="81">
        <f t="shared" si="74"/>
        <v>4</v>
      </c>
      <c r="AC304" s="81">
        <f t="shared" si="80"/>
        <v>17</v>
      </c>
      <c r="AD304" s="164" t="str">
        <f t="shared" si="87"/>
        <v>4-17</v>
      </c>
      <c r="AE304" s="163">
        <f t="shared" si="84"/>
        <v>2.083333333333337E-2</v>
      </c>
      <c r="AF304" s="165">
        <f t="shared" si="85"/>
        <v>0</v>
      </c>
      <c r="AG304" s="157">
        <f t="shared" si="86"/>
        <v>1</v>
      </c>
      <c r="AH304" s="81">
        <f t="shared" si="83"/>
        <v>17</v>
      </c>
    </row>
    <row r="305" spans="2:34" s="162" customFormat="1" ht="30" x14ac:dyDescent="0.25">
      <c r="B305" s="50" t="s">
        <v>229</v>
      </c>
      <c r="C305" s="157">
        <v>135</v>
      </c>
      <c r="D305" s="85">
        <f t="shared" si="78"/>
        <v>0</v>
      </c>
      <c r="E305" s="72" t="s">
        <v>677</v>
      </c>
      <c r="F305" s="50" t="s">
        <v>799</v>
      </c>
      <c r="G305" s="70">
        <v>0.60069444444444442</v>
      </c>
      <c r="H305" s="70">
        <v>0.70833333333333337</v>
      </c>
      <c r="I305" s="71">
        <v>44312</v>
      </c>
      <c r="J305" s="71">
        <v>44320</v>
      </c>
      <c r="K305" s="71">
        <v>44312</v>
      </c>
      <c r="L305" s="71">
        <v>44312</v>
      </c>
      <c r="M305" s="70">
        <v>0.60416666666666663</v>
      </c>
      <c r="N305" s="70">
        <v>0.66666666666666663</v>
      </c>
      <c r="O305" s="72" t="s">
        <v>987</v>
      </c>
      <c r="P305" s="50"/>
      <c r="Q305" s="50" t="s">
        <v>81</v>
      </c>
      <c r="R305" s="72" t="s">
        <v>454</v>
      </c>
      <c r="S305" s="50" t="s">
        <v>344</v>
      </c>
      <c r="T305" s="50" t="s">
        <v>190</v>
      </c>
      <c r="U305" s="153">
        <f t="shared" ref="U305:U372" si="88">+J305-I305</f>
        <v>8</v>
      </c>
      <c r="V305" s="50">
        <f t="shared" ref="V305:V372" si="89">IF(AND(G305&lt;&gt;"",H305&lt;&gt;""),1,0)</f>
        <v>1</v>
      </c>
      <c r="W305" s="154">
        <f t="shared" si="79"/>
        <v>2.940838888888889</v>
      </c>
      <c r="X305" s="154">
        <f t="shared" ref="X305:X372" si="90">IF(OR(V305=0,G305="",H305=""),0,IF(AND(V305=1,U305&lt;1,I305=J305,(H305-G305)&lt;=0.2075),H305-G305,IF(AND(V305=1,U305&lt;1,I305=J305,(H305-G305)&gt;0.2075),H305-G305-0.04167,IF(AND(V305=1,U305&gt;1),((U305-1)*0.583)+(H305-$AD$3)+($AE$3-G305-0.04167),IF(AND(V305=1,U305=1,I305&lt;&gt;J305,(H305-G305)&lt;=0.332),(H305-$AD$3)+($AE$3-G305)-0.166,(H305-$AD$3)+($AE$3-G305))))))</f>
        <v>4.813635555555555</v>
      </c>
      <c r="Y305" s="136">
        <f t="shared" si="76"/>
        <v>0</v>
      </c>
      <c r="Z305" s="154">
        <f t="shared" ref="Z305:Z372" si="91">IF(Y305=1,0,($AE$3-H305))</f>
        <v>0.16666666666666663</v>
      </c>
      <c r="AA305" s="154">
        <f t="shared" ref="AA305:AA372" si="92">X305+Z305</f>
        <v>4.980302222222222</v>
      </c>
      <c r="AB305" s="81">
        <f t="shared" ref="AB305:AB373" si="93">MONTH(J305)</f>
        <v>5</v>
      </c>
      <c r="AC305" s="81">
        <f t="shared" si="80"/>
        <v>18</v>
      </c>
      <c r="AD305" s="164" t="str">
        <f t="shared" si="87"/>
        <v>5-18</v>
      </c>
      <c r="AE305" s="163">
        <f t="shared" si="84"/>
        <v>6.25E-2</v>
      </c>
      <c r="AF305" s="165">
        <f t="shared" si="85"/>
        <v>0</v>
      </c>
      <c r="AG305" s="157">
        <f t="shared" si="86"/>
        <v>1</v>
      </c>
      <c r="AH305" s="81">
        <f t="shared" si="83"/>
        <v>17</v>
      </c>
    </row>
    <row r="306" spans="2:34" s="162" customFormat="1" x14ac:dyDescent="0.25">
      <c r="B306" s="50" t="s">
        <v>229</v>
      </c>
      <c r="C306" s="157">
        <v>135</v>
      </c>
      <c r="D306" s="85">
        <f t="shared" si="78"/>
        <v>0</v>
      </c>
      <c r="E306" s="72" t="s">
        <v>988</v>
      </c>
      <c r="F306" s="50" t="s">
        <v>799</v>
      </c>
      <c r="G306" s="70">
        <v>0.60069444444444442</v>
      </c>
      <c r="H306" s="70">
        <v>0.70833333333333337</v>
      </c>
      <c r="I306" s="71">
        <v>44312</v>
      </c>
      <c r="J306" s="71">
        <v>44320</v>
      </c>
      <c r="K306" s="71">
        <v>44320</v>
      </c>
      <c r="L306" s="71">
        <v>44320</v>
      </c>
      <c r="M306" s="70">
        <v>0.59027777777777779</v>
      </c>
      <c r="N306" s="70">
        <v>0.625</v>
      </c>
      <c r="O306" s="72" t="s">
        <v>69</v>
      </c>
      <c r="P306" s="50"/>
      <c r="Q306" s="50" t="s">
        <v>81</v>
      </c>
      <c r="R306" s="72" t="s">
        <v>454</v>
      </c>
      <c r="S306" s="50" t="s">
        <v>344</v>
      </c>
      <c r="T306" s="50" t="s">
        <v>190</v>
      </c>
      <c r="U306" s="153">
        <f t="shared" si="88"/>
        <v>8</v>
      </c>
      <c r="V306" s="50">
        <f t="shared" si="89"/>
        <v>1</v>
      </c>
      <c r="W306" s="154">
        <f t="shared" si="79"/>
        <v>2.940838888888889</v>
      </c>
      <c r="X306" s="154">
        <f t="shared" si="90"/>
        <v>4.813635555555555</v>
      </c>
      <c r="Y306" s="136">
        <f t="shared" si="76"/>
        <v>0</v>
      </c>
      <c r="Z306" s="154">
        <f t="shared" si="91"/>
        <v>0.16666666666666663</v>
      </c>
      <c r="AA306" s="154">
        <f t="shared" si="92"/>
        <v>4.980302222222222</v>
      </c>
      <c r="AB306" s="81">
        <f t="shared" si="93"/>
        <v>5</v>
      </c>
      <c r="AC306" s="81">
        <f t="shared" si="80"/>
        <v>18</v>
      </c>
      <c r="AD306" s="164" t="str">
        <f t="shared" si="87"/>
        <v>5-18</v>
      </c>
      <c r="AE306" s="163">
        <f t="shared" si="84"/>
        <v>3.472222222222221E-2</v>
      </c>
      <c r="AF306" s="165">
        <f t="shared" si="85"/>
        <v>0</v>
      </c>
      <c r="AG306" s="157">
        <f t="shared" si="86"/>
        <v>1</v>
      </c>
      <c r="AH306" s="81">
        <f t="shared" si="83"/>
        <v>18</v>
      </c>
    </row>
    <row r="307" spans="2:34" s="162" customFormat="1" ht="18" customHeight="1" x14ac:dyDescent="0.25">
      <c r="B307" s="50" t="s">
        <v>229</v>
      </c>
      <c r="C307" s="157">
        <v>135</v>
      </c>
      <c r="D307" s="85">
        <f t="shared" si="78"/>
        <v>0</v>
      </c>
      <c r="E307" s="72" t="s">
        <v>989</v>
      </c>
      <c r="F307" s="50" t="s">
        <v>799</v>
      </c>
      <c r="G307" s="70">
        <v>0.60069444444444442</v>
      </c>
      <c r="H307" s="70">
        <v>0.70833333333333337</v>
      </c>
      <c r="I307" s="71">
        <v>44312</v>
      </c>
      <c r="J307" s="71">
        <v>44320</v>
      </c>
      <c r="K307" s="71">
        <v>44322</v>
      </c>
      <c r="L307" s="71">
        <v>44322</v>
      </c>
      <c r="M307" s="70">
        <v>0.58333333333333337</v>
      </c>
      <c r="N307" s="70">
        <v>0.63888888888888895</v>
      </c>
      <c r="O307" s="72" t="s">
        <v>76</v>
      </c>
      <c r="P307" s="50"/>
      <c r="Q307" s="73" t="s">
        <v>47</v>
      </c>
      <c r="R307" s="72" t="s">
        <v>454</v>
      </c>
      <c r="S307" s="50" t="s">
        <v>344</v>
      </c>
      <c r="T307" s="50" t="s">
        <v>190</v>
      </c>
      <c r="U307" s="153">
        <f t="shared" si="88"/>
        <v>8</v>
      </c>
      <c r="V307" s="50">
        <f t="shared" si="89"/>
        <v>1</v>
      </c>
      <c r="W307" s="154"/>
      <c r="X307" s="154"/>
      <c r="Y307" s="136">
        <f t="shared" si="76"/>
        <v>0</v>
      </c>
      <c r="Z307" s="154">
        <f t="shared" si="91"/>
        <v>0.16666666666666663</v>
      </c>
      <c r="AA307" s="154">
        <f t="shared" si="92"/>
        <v>0.16666666666666663</v>
      </c>
      <c r="AB307" s="81">
        <f t="shared" si="93"/>
        <v>5</v>
      </c>
      <c r="AC307" s="81">
        <f t="shared" si="80"/>
        <v>18</v>
      </c>
      <c r="AD307" s="164" t="str">
        <f t="shared" si="87"/>
        <v>5-18</v>
      </c>
      <c r="AE307" s="163">
        <f t="shared" si="84"/>
        <v>5.555555555555558E-2</v>
      </c>
      <c r="AF307" s="165">
        <f t="shared" si="85"/>
        <v>0</v>
      </c>
      <c r="AG307" s="157">
        <f t="shared" si="86"/>
        <v>1</v>
      </c>
      <c r="AH307" s="81">
        <f t="shared" si="83"/>
        <v>18</v>
      </c>
    </row>
    <row r="308" spans="2:34" s="162" customFormat="1" ht="30" x14ac:dyDescent="0.25">
      <c r="B308" s="50" t="s">
        <v>229</v>
      </c>
      <c r="C308" s="157">
        <v>135</v>
      </c>
      <c r="D308" s="85">
        <f t="shared" si="78"/>
        <v>1</v>
      </c>
      <c r="E308" s="72" t="s">
        <v>990</v>
      </c>
      <c r="F308" s="50" t="s">
        <v>912</v>
      </c>
      <c r="G308" s="70">
        <v>0.60069444444444442</v>
      </c>
      <c r="H308" s="70">
        <v>0.70833333333333337</v>
      </c>
      <c r="I308" s="71">
        <v>44312</v>
      </c>
      <c r="J308" s="71">
        <v>44320</v>
      </c>
      <c r="K308" s="71">
        <v>44322</v>
      </c>
      <c r="L308" s="71">
        <v>44322</v>
      </c>
      <c r="M308" s="70">
        <v>0.58333333333333337</v>
      </c>
      <c r="N308" s="70">
        <v>0.60416666666666663</v>
      </c>
      <c r="O308" s="72" t="s">
        <v>409</v>
      </c>
      <c r="P308" s="50"/>
      <c r="Q308" s="73" t="s">
        <v>47</v>
      </c>
      <c r="R308" s="72" t="s">
        <v>523</v>
      </c>
      <c r="S308" s="50" t="s">
        <v>344</v>
      </c>
      <c r="T308" s="50" t="s">
        <v>190</v>
      </c>
      <c r="U308" s="153">
        <f t="shared" si="88"/>
        <v>8</v>
      </c>
      <c r="V308" s="50">
        <f t="shared" si="89"/>
        <v>1</v>
      </c>
      <c r="W308" s="154"/>
      <c r="X308" s="154"/>
      <c r="Y308" s="136">
        <f t="shared" si="76"/>
        <v>0</v>
      </c>
      <c r="Z308" s="154">
        <f t="shared" si="91"/>
        <v>0.16666666666666663</v>
      </c>
      <c r="AA308" s="154">
        <f t="shared" si="92"/>
        <v>0.16666666666666663</v>
      </c>
      <c r="AB308" s="81">
        <f t="shared" si="93"/>
        <v>5</v>
      </c>
      <c r="AC308" s="81">
        <f t="shared" si="80"/>
        <v>18</v>
      </c>
      <c r="AD308" s="164" t="str">
        <f t="shared" si="87"/>
        <v>5-18</v>
      </c>
      <c r="AE308" s="163">
        <f t="shared" si="84"/>
        <v>2.0833333333333259E-2</v>
      </c>
      <c r="AF308" s="165">
        <f t="shared" si="85"/>
        <v>0</v>
      </c>
      <c r="AG308" s="157">
        <f t="shared" si="86"/>
        <v>1</v>
      </c>
      <c r="AH308" s="81">
        <f t="shared" si="83"/>
        <v>18</v>
      </c>
    </row>
    <row r="309" spans="2:34" s="162" customFormat="1" ht="30" x14ac:dyDescent="0.25">
      <c r="B309" s="50" t="s">
        <v>129</v>
      </c>
      <c r="C309" s="157">
        <v>136</v>
      </c>
      <c r="D309" s="85">
        <f t="shared" si="78"/>
        <v>0</v>
      </c>
      <c r="E309" s="72" t="s">
        <v>778</v>
      </c>
      <c r="F309" s="50" t="s">
        <v>912</v>
      </c>
      <c r="G309" s="70">
        <v>0.49652777777777773</v>
      </c>
      <c r="H309" s="70">
        <v>0.68055555555555547</v>
      </c>
      <c r="I309" s="71">
        <v>44312</v>
      </c>
      <c r="J309" s="71">
        <v>44312</v>
      </c>
      <c r="K309" s="71">
        <v>44312</v>
      </c>
      <c r="L309" s="71">
        <v>44312</v>
      </c>
      <c r="M309" s="70">
        <v>0.58333333333333337</v>
      </c>
      <c r="N309" s="70">
        <v>0.68055555555555547</v>
      </c>
      <c r="O309" s="72" t="s">
        <v>124</v>
      </c>
      <c r="P309" s="50" t="s">
        <v>114</v>
      </c>
      <c r="Q309" s="50" t="s">
        <v>81</v>
      </c>
      <c r="R309" s="72" t="s">
        <v>523</v>
      </c>
      <c r="S309" s="50" t="s">
        <v>344</v>
      </c>
      <c r="T309" s="50" t="s">
        <v>190</v>
      </c>
      <c r="U309" s="153">
        <f t="shared" si="88"/>
        <v>0</v>
      </c>
      <c r="V309" s="50">
        <f t="shared" si="89"/>
        <v>1</v>
      </c>
      <c r="W309" s="154">
        <f t="shared" si="79"/>
        <v>0.18402777777777773</v>
      </c>
      <c r="X309" s="154">
        <f t="shared" si="90"/>
        <v>0.18402777777777773</v>
      </c>
      <c r="Y309" s="136">
        <f t="shared" si="76"/>
        <v>0</v>
      </c>
      <c r="Z309" s="154">
        <f t="shared" si="91"/>
        <v>0.19444444444444453</v>
      </c>
      <c r="AA309" s="154">
        <f t="shared" si="92"/>
        <v>0.37847222222222227</v>
      </c>
      <c r="AB309" s="81">
        <f t="shared" si="93"/>
        <v>4</v>
      </c>
      <c r="AC309" s="81">
        <f t="shared" si="80"/>
        <v>17</v>
      </c>
      <c r="AD309" s="164" t="str">
        <f t="shared" si="87"/>
        <v>4-17</v>
      </c>
      <c r="AE309" s="163">
        <f t="shared" si="84"/>
        <v>9.7222222222222099E-2</v>
      </c>
      <c r="AF309" s="165">
        <f t="shared" si="85"/>
        <v>0</v>
      </c>
      <c r="AG309" s="157">
        <f t="shared" si="86"/>
        <v>1</v>
      </c>
      <c r="AH309" s="81">
        <f t="shared" si="83"/>
        <v>17</v>
      </c>
    </row>
    <row r="310" spans="2:34" s="162" customFormat="1" ht="30" x14ac:dyDescent="0.25">
      <c r="B310" s="50" t="s">
        <v>129</v>
      </c>
      <c r="C310" s="157">
        <v>136</v>
      </c>
      <c r="D310" s="85">
        <f t="shared" si="78"/>
        <v>0</v>
      </c>
      <c r="E310" s="72" t="s">
        <v>779</v>
      </c>
      <c r="F310" s="50" t="s">
        <v>912</v>
      </c>
      <c r="G310" s="70">
        <v>0.49652777777777773</v>
      </c>
      <c r="H310" s="70">
        <v>0.68055555555555547</v>
      </c>
      <c r="I310" s="71">
        <v>44312</v>
      </c>
      <c r="J310" s="71">
        <v>44312</v>
      </c>
      <c r="K310" s="71">
        <v>44312</v>
      </c>
      <c r="L310" s="71">
        <v>44312</v>
      </c>
      <c r="M310" s="70">
        <v>0.67708333333333337</v>
      </c>
      <c r="N310" s="70">
        <v>0.70138888888888884</v>
      </c>
      <c r="O310" s="72" t="s">
        <v>140</v>
      </c>
      <c r="P310" s="50" t="s">
        <v>114</v>
      </c>
      <c r="Q310" s="50" t="s">
        <v>81</v>
      </c>
      <c r="R310" s="72" t="s">
        <v>523</v>
      </c>
      <c r="S310" s="50" t="s">
        <v>344</v>
      </c>
      <c r="T310" s="50" t="s">
        <v>190</v>
      </c>
      <c r="U310" s="153">
        <f t="shared" si="88"/>
        <v>0</v>
      </c>
      <c r="V310" s="50">
        <f t="shared" si="89"/>
        <v>1</v>
      </c>
      <c r="W310" s="154">
        <f t="shared" si="79"/>
        <v>0.18402777777777773</v>
      </c>
      <c r="X310" s="154">
        <f t="shared" si="90"/>
        <v>0.18402777777777773</v>
      </c>
      <c r="Y310" s="136">
        <f t="shared" si="76"/>
        <v>0</v>
      </c>
      <c r="Z310" s="154">
        <f t="shared" si="91"/>
        <v>0.19444444444444453</v>
      </c>
      <c r="AA310" s="154">
        <f t="shared" si="92"/>
        <v>0.37847222222222227</v>
      </c>
      <c r="AB310" s="81">
        <f t="shared" si="93"/>
        <v>4</v>
      </c>
      <c r="AC310" s="81">
        <f t="shared" si="80"/>
        <v>17</v>
      </c>
      <c r="AD310" s="164" t="str">
        <f t="shared" si="87"/>
        <v>4-17</v>
      </c>
      <c r="AE310" s="163">
        <f t="shared" si="84"/>
        <v>2.4305555555555469E-2</v>
      </c>
      <c r="AF310" s="165">
        <f t="shared" si="85"/>
        <v>0</v>
      </c>
      <c r="AG310" s="157">
        <f t="shared" si="86"/>
        <v>1</v>
      </c>
      <c r="AH310" s="81">
        <f t="shared" si="83"/>
        <v>17</v>
      </c>
    </row>
    <row r="311" spans="2:34" s="162" customFormat="1" x14ac:dyDescent="0.25">
      <c r="B311" s="50" t="s">
        <v>129</v>
      </c>
      <c r="C311" s="157">
        <v>136</v>
      </c>
      <c r="D311" s="85">
        <f t="shared" si="78"/>
        <v>1</v>
      </c>
      <c r="E311" s="72" t="s">
        <v>678</v>
      </c>
      <c r="F311" s="50" t="s">
        <v>912</v>
      </c>
      <c r="G311" s="70">
        <v>0.49652777777777773</v>
      </c>
      <c r="H311" s="70">
        <v>0.68055555555555547</v>
      </c>
      <c r="I311" s="71">
        <v>44312</v>
      </c>
      <c r="J311" s="71">
        <v>44312</v>
      </c>
      <c r="K311" s="71">
        <v>44312</v>
      </c>
      <c r="L311" s="71">
        <v>44312</v>
      </c>
      <c r="M311" s="70">
        <v>0.68055555555555547</v>
      </c>
      <c r="N311" s="70">
        <v>0.70208333333333339</v>
      </c>
      <c r="O311" s="72" t="s">
        <v>751</v>
      </c>
      <c r="P311" s="50" t="s">
        <v>114</v>
      </c>
      <c r="Q311" s="50" t="s">
        <v>81</v>
      </c>
      <c r="R311" s="72" t="s">
        <v>356</v>
      </c>
      <c r="S311" s="50" t="s">
        <v>344</v>
      </c>
      <c r="T311" s="50" t="s">
        <v>190</v>
      </c>
      <c r="U311" s="153">
        <f t="shared" si="88"/>
        <v>0</v>
      </c>
      <c r="V311" s="50">
        <f t="shared" si="89"/>
        <v>1</v>
      </c>
      <c r="W311" s="154">
        <f t="shared" si="79"/>
        <v>0.18402777777777773</v>
      </c>
      <c r="X311" s="154">
        <f t="shared" si="90"/>
        <v>0.18402777777777773</v>
      </c>
      <c r="Y311" s="136">
        <f t="shared" si="76"/>
        <v>0</v>
      </c>
      <c r="Z311" s="154">
        <f t="shared" si="91"/>
        <v>0.19444444444444453</v>
      </c>
      <c r="AA311" s="154">
        <f t="shared" si="92"/>
        <v>0.37847222222222227</v>
      </c>
      <c r="AB311" s="81">
        <f t="shared" si="93"/>
        <v>4</v>
      </c>
      <c r="AC311" s="81">
        <f t="shared" si="80"/>
        <v>17</v>
      </c>
      <c r="AD311" s="164" t="str">
        <f t="shared" si="87"/>
        <v>4-17</v>
      </c>
      <c r="AE311" s="163">
        <f t="shared" si="84"/>
        <v>2.1527777777777923E-2</v>
      </c>
      <c r="AF311" s="165">
        <f t="shared" si="85"/>
        <v>0</v>
      </c>
      <c r="AG311" s="157">
        <f t="shared" si="86"/>
        <v>1</v>
      </c>
      <c r="AH311" s="81">
        <f t="shared" si="83"/>
        <v>17</v>
      </c>
    </row>
    <row r="312" spans="2:34" s="162" customFormat="1" ht="30" x14ac:dyDescent="0.25">
      <c r="B312" s="50" t="s">
        <v>106</v>
      </c>
      <c r="C312" s="157">
        <v>137</v>
      </c>
      <c r="D312" s="85">
        <f t="shared" si="78"/>
        <v>1</v>
      </c>
      <c r="E312" s="72" t="s">
        <v>679</v>
      </c>
      <c r="F312" s="50" t="s">
        <v>919</v>
      </c>
      <c r="G312" s="70">
        <v>0.64236111111111105</v>
      </c>
      <c r="H312" s="70">
        <v>0.66666666666666663</v>
      </c>
      <c r="I312" s="71">
        <v>44312</v>
      </c>
      <c r="J312" s="71">
        <v>44312</v>
      </c>
      <c r="K312" s="71"/>
      <c r="L312" s="71"/>
      <c r="M312" s="70"/>
      <c r="N312" s="70"/>
      <c r="O312" s="72"/>
      <c r="P312" s="50" t="s">
        <v>372</v>
      </c>
      <c r="Q312" s="50" t="s">
        <v>81</v>
      </c>
      <c r="R312" s="72" t="s">
        <v>358</v>
      </c>
      <c r="S312" s="50" t="s">
        <v>344</v>
      </c>
      <c r="T312" s="50" t="s">
        <v>190</v>
      </c>
      <c r="U312" s="153">
        <f t="shared" si="88"/>
        <v>0</v>
      </c>
      <c r="V312" s="50">
        <f t="shared" si="89"/>
        <v>1</v>
      </c>
      <c r="W312" s="154">
        <f t="shared" si="79"/>
        <v>2.430555555555558E-2</v>
      </c>
      <c r="X312" s="154">
        <f t="shared" si="90"/>
        <v>2.430555555555558E-2</v>
      </c>
      <c r="Y312" s="136">
        <f t="shared" si="76"/>
        <v>0</v>
      </c>
      <c r="Z312" s="154">
        <f t="shared" si="91"/>
        <v>0.20833333333333337</v>
      </c>
      <c r="AA312" s="154">
        <f t="shared" si="92"/>
        <v>0.23263888888888895</v>
      </c>
      <c r="AB312" s="81">
        <f t="shared" si="93"/>
        <v>4</v>
      </c>
      <c r="AC312" s="81">
        <f t="shared" si="80"/>
        <v>17</v>
      </c>
      <c r="AD312" s="164" t="str">
        <f t="shared" si="87"/>
        <v>4-17</v>
      </c>
      <c r="AE312" s="163">
        <f t="shared" si="84"/>
        <v>0</v>
      </c>
      <c r="AF312" s="165">
        <f t="shared" si="85"/>
        <v>0</v>
      </c>
      <c r="AG312" s="157">
        <f t="shared" si="86"/>
        <v>1</v>
      </c>
      <c r="AH312" s="81">
        <f t="shared" si="83"/>
        <v>52</v>
      </c>
    </row>
    <row r="313" spans="2:34" s="162" customFormat="1" ht="30" x14ac:dyDescent="0.25">
      <c r="B313" s="50" t="s">
        <v>174</v>
      </c>
      <c r="C313" s="157">
        <v>138</v>
      </c>
      <c r="D313" s="85">
        <f t="shared" si="78"/>
        <v>1</v>
      </c>
      <c r="E313" s="72" t="s">
        <v>680</v>
      </c>
      <c r="F313" s="50" t="s">
        <v>452</v>
      </c>
      <c r="G313" s="70">
        <v>0.65625</v>
      </c>
      <c r="H313" s="70">
        <v>0.77777777777777779</v>
      </c>
      <c r="I313" s="71">
        <v>44312</v>
      </c>
      <c r="J313" s="71">
        <v>44312</v>
      </c>
      <c r="K313" s="71">
        <v>44312</v>
      </c>
      <c r="L313" s="71">
        <v>44312</v>
      </c>
      <c r="M313" s="70">
        <v>0.73611111111111116</v>
      </c>
      <c r="N313" s="70">
        <v>0.77777777777777779</v>
      </c>
      <c r="O313" s="72" t="s">
        <v>130</v>
      </c>
      <c r="P313" s="50" t="s">
        <v>176</v>
      </c>
      <c r="Q313" s="50" t="s">
        <v>81</v>
      </c>
      <c r="R313" s="72" t="s">
        <v>345</v>
      </c>
      <c r="S313" s="50" t="s">
        <v>344</v>
      </c>
      <c r="T313" s="50" t="s">
        <v>189</v>
      </c>
      <c r="U313" s="153">
        <f t="shared" si="88"/>
        <v>0</v>
      </c>
      <c r="V313" s="50">
        <f t="shared" si="89"/>
        <v>1</v>
      </c>
      <c r="W313" s="154">
        <f t="shared" si="79"/>
        <v>0.12152777777777779</v>
      </c>
      <c r="X313" s="154">
        <f t="shared" si="90"/>
        <v>0.12152777777777779</v>
      </c>
      <c r="Y313" s="136">
        <f t="shared" si="76"/>
        <v>0</v>
      </c>
      <c r="Z313" s="154">
        <f t="shared" si="91"/>
        <v>9.722222222222221E-2</v>
      </c>
      <c r="AA313" s="154">
        <f t="shared" si="92"/>
        <v>0.21875</v>
      </c>
      <c r="AB313" s="81">
        <f t="shared" si="93"/>
        <v>4</v>
      </c>
      <c r="AC313" s="81">
        <f t="shared" si="80"/>
        <v>17</v>
      </c>
      <c r="AD313" s="164" t="str">
        <f t="shared" si="87"/>
        <v>4-17</v>
      </c>
      <c r="AE313" s="163">
        <f t="shared" si="84"/>
        <v>4.166666666666663E-2</v>
      </c>
      <c r="AF313" s="165">
        <f t="shared" si="85"/>
        <v>0</v>
      </c>
      <c r="AG313" s="157">
        <f t="shared" si="86"/>
        <v>1</v>
      </c>
      <c r="AH313" s="81">
        <f t="shared" si="83"/>
        <v>17</v>
      </c>
    </row>
    <row r="314" spans="2:34" s="162" customFormat="1" ht="14.25" customHeight="1" x14ac:dyDescent="0.25">
      <c r="B314" s="50" t="s">
        <v>242</v>
      </c>
      <c r="C314" s="157">
        <v>139</v>
      </c>
      <c r="D314" s="85">
        <f t="shared" si="78"/>
        <v>1</v>
      </c>
      <c r="E314" s="72" t="s">
        <v>681</v>
      </c>
      <c r="F314" s="50" t="s">
        <v>920</v>
      </c>
      <c r="G314" s="70">
        <v>0.60416666666666663</v>
      </c>
      <c r="H314" s="70">
        <v>0.70833333333333337</v>
      </c>
      <c r="I314" s="71">
        <v>44312</v>
      </c>
      <c r="J314" s="71">
        <v>44312</v>
      </c>
      <c r="K314" s="71">
        <v>44312</v>
      </c>
      <c r="L314" s="71">
        <v>44312</v>
      </c>
      <c r="M314" s="70">
        <v>0.60416666666666663</v>
      </c>
      <c r="N314" s="70">
        <v>0.70833333333333337</v>
      </c>
      <c r="O314" s="72" t="s">
        <v>88</v>
      </c>
      <c r="P314" s="50"/>
      <c r="Q314" s="50" t="s">
        <v>81</v>
      </c>
      <c r="R314" s="72" t="s">
        <v>358</v>
      </c>
      <c r="S314" s="50" t="s">
        <v>343</v>
      </c>
      <c r="T314" s="50" t="s">
        <v>192</v>
      </c>
      <c r="U314" s="153">
        <f t="shared" si="88"/>
        <v>0</v>
      </c>
      <c r="V314" s="50">
        <f t="shared" si="89"/>
        <v>1</v>
      </c>
      <c r="W314" s="154">
        <f t="shared" si="79"/>
        <v>0.10416666666666674</v>
      </c>
      <c r="X314" s="154">
        <f t="shared" si="90"/>
        <v>0.10416666666666674</v>
      </c>
      <c r="Y314" s="136">
        <f t="shared" si="76"/>
        <v>1</v>
      </c>
      <c r="Z314" s="154">
        <f t="shared" si="91"/>
        <v>0</v>
      </c>
      <c r="AA314" s="154">
        <f t="shared" si="92"/>
        <v>0.10416666666666674</v>
      </c>
      <c r="AB314" s="81">
        <f t="shared" si="93"/>
        <v>4</v>
      </c>
      <c r="AC314" s="81">
        <f t="shared" si="80"/>
        <v>17</v>
      </c>
      <c r="AD314" s="164" t="str">
        <f t="shared" si="87"/>
        <v>4-17</v>
      </c>
      <c r="AE314" s="163">
        <f t="shared" si="84"/>
        <v>0.10416666666666674</v>
      </c>
      <c r="AF314" s="165">
        <f t="shared" si="85"/>
        <v>0</v>
      </c>
      <c r="AG314" s="157">
        <f t="shared" si="86"/>
        <v>1</v>
      </c>
      <c r="AH314" s="81">
        <f t="shared" si="83"/>
        <v>17</v>
      </c>
    </row>
    <row r="315" spans="2:34" s="162" customFormat="1" ht="30" x14ac:dyDescent="0.25">
      <c r="B315" s="179" t="s">
        <v>196</v>
      </c>
      <c r="C315" s="157">
        <v>140</v>
      </c>
      <c r="D315" s="85">
        <f t="shared" si="78"/>
        <v>0</v>
      </c>
      <c r="E315" s="178" t="s">
        <v>780</v>
      </c>
      <c r="F315" s="50" t="s">
        <v>452</v>
      </c>
      <c r="G315" s="70">
        <v>0.31944444444444448</v>
      </c>
      <c r="H315" s="70">
        <v>0.44791666666666669</v>
      </c>
      <c r="I315" s="71">
        <v>44313</v>
      </c>
      <c r="J315" s="71">
        <v>44313</v>
      </c>
      <c r="K315" s="71">
        <v>44313</v>
      </c>
      <c r="L315" s="71">
        <v>44313</v>
      </c>
      <c r="M315" s="70">
        <v>0.33333333333333331</v>
      </c>
      <c r="N315" s="70">
        <v>0.4375</v>
      </c>
      <c r="O315" s="178" t="s">
        <v>781</v>
      </c>
      <c r="P315" s="179" t="s">
        <v>782</v>
      </c>
      <c r="Q315" s="73" t="s">
        <v>47</v>
      </c>
      <c r="R315" s="178" t="s">
        <v>783</v>
      </c>
      <c r="S315" s="178" t="s">
        <v>784</v>
      </c>
      <c r="T315" s="50" t="s">
        <v>191</v>
      </c>
      <c r="U315" s="153">
        <f t="shared" si="88"/>
        <v>0</v>
      </c>
      <c r="V315" s="50">
        <f t="shared" si="89"/>
        <v>1</v>
      </c>
      <c r="W315" s="154">
        <f t="shared" si="79"/>
        <v>0.12847222222222221</v>
      </c>
      <c r="X315" s="154">
        <f t="shared" si="90"/>
        <v>0.12847222222222221</v>
      </c>
      <c r="Y315" s="136">
        <f t="shared" si="76"/>
        <v>1</v>
      </c>
      <c r="Z315" s="154">
        <f t="shared" si="91"/>
        <v>0</v>
      </c>
      <c r="AA315" s="154">
        <f t="shared" si="92"/>
        <v>0.12847222222222221</v>
      </c>
      <c r="AB315" s="81">
        <f t="shared" si="93"/>
        <v>4</v>
      </c>
      <c r="AC315" s="81">
        <f t="shared" si="80"/>
        <v>17</v>
      </c>
      <c r="AD315" s="164" t="str">
        <f t="shared" si="87"/>
        <v>4-17</v>
      </c>
      <c r="AE315" s="163">
        <f t="shared" si="84"/>
        <v>0.10416666666666669</v>
      </c>
      <c r="AF315" s="165">
        <f t="shared" si="85"/>
        <v>0</v>
      </c>
      <c r="AG315" s="157">
        <f t="shared" si="86"/>
        <v>1</v>
      </c>
      <c r="AH315" s="81">
        <f t="shared" si="83"/>
        <v>17</v>
      </c>
    </row>
    <row r="316" spans="2:34" s="162" customFormat="1" ht="30" x14ac:dyDescent="0.25">
      <c r="B316" s="179" t="s">
        <v>196</v>
      </c>
      <c r="C316" s="157">
        <v>140</v>
      </c>
      <c r="D316" s="85">
        <f t="shared" si="78"/>
        <v>0</v>
      </c>
      <c r="E316" s="72" t="s">
        <v>921</v>
      </c>
      <c r="F316" s="50" t="s">
        <v>799</v>
      </c>
      <c r="G316" s="70">
        <v>0.31944444444444448</v>
      </c>
      <c r="H316" s="70">
        <v>0.44791666666666669</v>
      </c>
      <c r="I316" s="71">
        <v>44313</v>
      </c>
      <c r="J316" s="71">
        <v>44313</v>
      </c>
      <c r="K316" s="71">
        <v>44313</v>
      </c>
      <c r="L316" s="71">
        <v>44313</v>
      </c>
      <c r="M316" s="70">
        <v>0.41666666666666669</v>
      </c>
      <c r="N316" s="70">
        <v>0.44791666666666669</v>
      </c>
      <c r="O316" s="72" t="s">
        <v>785</v>
      </c>
      <c r="P316" s="179" t="s">
        <v>782</v>
      </c>
      <c r="Q316" s="73" t="s">
        <v>47</v>
      </c>
      <c r="R316" s="72" t="s">
        <v>786</v>
      </c>
      <c r="S316" s="178" t="s">
        <v>784</v>
      </c>
      <c r="T316" s="50" t="s">
        <v>191</v>
      </c>
      <c r="U316" s="153">
        <f t="shared" si="88"/>
        <v>0</v>
      </c>
      <c r="V316" s="50">
        <f t="shared" si="89"/>
        <v>1</v>
      </c>
      <c r="W316" s="154">
        <f t="shared" si="79"/>
        <v>0.12847222222222221</v>
      </c>
      <c r="X316" s="154">
        <f t="shared" si="90"/>
        <v>0.12847222222222221</v>
      </c>
      <c r="Y316" s="136">
        <f t="shared" si="76"/>
        <v>1</v>
      </c>
      <c r="Z316" s="154">
        <f t="shared" si="91"/>
        <v>0</v>
      </c>
      <c r="AA316" s="154">
        <f t="shared" si="92"/>
        <v>0.12847222222222221</v>
      </c>
      <c r="AB316" s="81">
        <f t="shared" si="93"/>
        <v>4</v>
      </c>
      <c r="AC316" s="81">
        <f t="shared" si="80"/>
        <v>17</v>
      </c>
      <c r="AD316" s="164" t="str">
        <f t="shared" si="87"/>
        <v>4-17</v>
      </c>
      <c r="AE316" s="163">
        <f t="shared" si="84"/>
        <v>3.125E-2</v>
      </c>
      <c r="AF316" s="165">
        <f t="shared" si="85"/>
        <v>0</v>
      </c>
      <c r="AG316" s="157">
        <f t="shared" si="86"/>
        <v>1</v>
      </c>
      <c r="AH316" s="81">
        <f t="shared" si="83"/>
        <v>17</v>
      </c>
    </row>
    <row r="317" spans="2:34" s="162" customFormat="1" ht="30" x14ac:dyDescent="0.25">
      <c r="B317" s="179" t="s">
        <v>196</v>
      </c>
      <c r="C317" s="157">
        <v>140</v>
      </c>
      <c r="D317" s="85">
        <f t="shared" si="78"/>
        <v>1</v>
      </c>
      <c r="E317" s="72" t="s">
        <v>787</v>
      </c>
      <c r="F317" s="50" t="s">
        <v>922</v>
      </c>
      <c r="G317" s="70">
        <v>0.31944444444444448</v>
      </c>
      <c r="H317" s="70">
        <v>0.44791666666666669</v>
      </c>
      <c r="I317" s="71">
        <v>44313</v>
      </c>
      <c r="J317" s="71">
        <v>44313</v>
      </c>
      <c r="K317" s="71">
        <v>44313</v>
      </c>
      <c r="L317" s="71">
        <v>44313</v>
      </c>
      <c r="M317" s="70">
        <v>0.41666666666666669</v>
      </c>
      <c r="N317" s="70">
        <v>0.44444444444444442</v>
      </c>
      <c r="O317" s="72" t="s">
        <v>686</v>
      </c>
      <c r="P317" s="179" t="s">
        <v>782</v>
      </c>
      <c r="Q317" s="73" t="s">
        <v>47</v>
      </c>
      <c r="R317" s="72" t="s">
        <v>358</v>
      </c>
      <c r="S317" s="178" t="s">
        <v>343</v>
      </c>
      <c r="T317" s="50" t="s">
        <v>191</v>
      </c>
      <c r="U317" s="153">
        <f t="shared" si="88"/>
        <v>0</v>
      </c>
      <c r="V317" s="50">
        <f t="shared" si="89"/>
        <v>1</v>
      </c>
      <c r="W317" s="154">
        <f t="shared" si="79"/>
        <v>0.12847222222222221</v>
      </c>
      <c r="X317" s="154">
        <f t="shared" si="90"/>
        <v>0.12847222222222221</v>
      </c>
      <c r="Y317" s="136">
        <f t="shared" si="76"/>
        <v>1</v>
      </c>
      <c r="Z317" s="154">
        <f t="shared" si="91"/>
        <v>0</v>
      </c>
      <c r="AA317" s="154">
        <f t="shared" si="92"/>
        <v>0.12847222222222221</v>
      </c>
      <c r="AB317" s="81">
        <f t="shared" si="93"/>
        <v>4</v>
      </c>
      <c r="AC317" s="81">
        <f t="shared" si="80"/>
        <v>17</v>
      </c>
      <c r="AD317" s="164" t="str">
        <f t="shared" si="87"/>
        <v>4-17</v>
      </c>
      <c r="AE317" s="163">
        <f t="shared" si="84"/>
        <v>2.7777777777777735E-2</v>
      </c>
      <c r="AF317" s="165">
        <f t="shared" si="85"/>
        <v>0</v>
      </c>
      <c r="AG317" s="157">
        <f t="shared" si="86"/>
        <v>1</v>
      </c>
      <c r="AH317" s="81">
        <f t="shared" si="83"/>
        <v>17</v>
      </c>
    </row>
    <row r="318" spans="2:34" s="162" customFormat="1" ht="30" x14ac:dyDescent="0.25">
      <c r="B318" s="179" t="s">
        <v>200</v>
      </c>
      <c r="C318" s="157">
        <v>141</v>
      </c>
      <c r="D318" s="85">
        <f t="shared" si="78"/>
        <v>0</v>
      </c>
      <c r="E318" s="178" t="s">
        <v>923</v>
      </c>
      <c r="F318" s="50" t="s">
        <v>452</v>
      </c>
      <c r="G318" s="70">
        <v>0.33333333333333331</v>
      </c>
      <c r="H318" s="70">
        <v>0.40972222222222227</v>
      </c>
      <c r="I318" s="71">
        <v>44313</v>
      </c>
      <c r="J318" s="71">
        <v>44313</v>
      </c>
      <c r="K318" s="71">
        <v>44313</v>
      </c>
      <c r="L318" s="71">
        <v>44313</v>
      </c>
      <c r="M318" s="70">
        <v>0.34027777777777773</v>
      </c>
      <c r="N318" s="70">
        <v>0.3888888888888889</v>
      </c>
      <c r="O318" s="178" t="s">
        <v>788</v>
      </c>
      <c r="P318" s="179" t="s">
        <v>303</v>
      </c>
      <c r="Q318" s="179" t="s">
        <v>81</v>
      </c>
      <c r="R318" s="178" t="s">
        <v>789</v>
      </c>
      <c r="S318" s="178" t="s">
        <v>343</v>
      </c>
      <c r="T318" s="50" t="s">
        <v>191</v>
      </c>
      <c r="U318" s="153">
        <f t="shared" si="88"/>
        <v>0</v>
      </c>
      <c r="V318" s="50">
        <f t="shared" si="89"/>
        <v>1</v>
      </c>
      <c r="W318" s="154">
        <f t="shared" si="79"/>
        <v>7.6388888888888951E-2</v>
      </c>
      <c r="X318" s="154">
        <f t="shared" si="90"/>
        <v>7.6388888888888951E-2</v>
      </c>
      <c r="Y318" s="136">
        <f t="shared" si="76"/>
        <v>1</v>
      </c>
      <c r="Z318" s="154">
        <f t="shared" si="91"/>
        <v>0</v>
      </c>
      <c r="AA318" s="154">
        <f t="shared" si="92"/>
        <v>7.6388888888888951E-2</v>
      </c>
      <c r="AB318" s="81">
        <f t="shared" si="93"/>
        <v>4</v>
      </c>
      <c r="AC318" s="81">
        <f t="shared" si="80"/>
        <v>17</v>
      </c>
      <c r="AD318" s="164" t="str">
        <f t="shared" si="87"/>
        <v>4-17</v>
      </c>
      <c r="AE318" s="163">
        <f t="shared" si="84"/>
        <v>4.861111111111116E-2</v>
      </c>
      <c r="AF318" s="165">
        <f t="shared" si="85"/>
        <v>0</v>
      </c>
      <c r="AG318" s="157">
        <f t="shared" si="86"/>
        <v>1</v>
      </c>
      <c r="AH318" s="81">
        <f t="shared" si="83"/>
        <v>17</v>
      </c>
    </row>
    <row r="319" spans="2:34" s="162" customFormat="1" ht="30" x14ac:dyDescent="0.25">
      <c r="B319" s="179" t="s">
        <v>200</v>
      </c>
      <c r="C319" s="157">
        <v>141</v>
      </c>
      <c r="D319" s="85">
        <f t="shared" si="78"/>
        <v>0</v>
      </c>
      <c r="E319" s="72" t="s">
        <v>790</v>
      </c>
      <c r="F319" s="50" t="s">
        <v>452</v>
      </c>
      <c r="G319" s="70">
        <v>0.33333333333333331</v>
      </c>
      <c r="H319" s="70">
        <v>0.40972222222222227</v>
      </c>
      <c r="I319" s="71">
        <v>44313</v>
      </c>
      <c r="J319" s="71">
        <v>44313</v>
      </c>
      <c r="K319" s="71">
        <v>44313</v>
      </c>
      <c r="L319" s="71">
        <v>44313</v>
      </c>
      <c r="M319" s="70">
        <v>0.33333333333333331</v>
      </c>
      <c r="N319" s="70">
        <v>0.40972222222222227</v>
      </c>
      <c r="O319" s="72" t="s">
        <v>791</v>
      </c>
      <c r="P319" s="179" t="s">
        <v>303</v>
      </c>
      <c r="Q319" s="179" t="s">
        <v>81</v>
      </c>
      <c r="R319" s="178" t="s">
        <v>792</v>
      </c>
      <c r="S319" s="178" t="s">
        <v>343</v>
      </c>
      <c r="T319" s="50" t="s">
        <v>191</v>
      </c>
      <c r="U319" s="153">
        <f t="shared" si="88"/>
        <v>0</v>
      </c>
      <c r="V319" s="50">
        <f t="shared" si="89"/>
        <v>1</v>
      </c>
      <c r="W319" s="154">
        <f t="shared" si="79"/>
        <v>7.6388888888888951E-2</v>
      </c>
      <c r="X319" s="154">
        <f t="shared" si="90"/>
        <v>7.6388888888888951E-2</v>
      </c>
      <c r="Y319" s="136">
        <f t="shared" si="76"/>
        <v>1</v>
      </c>
      <c r="Z319" s="154">
        <f t="shared" si="91"/>
        <v>0</v>
      </c>
      <c r="AA319" s="154">
        <f t="shared" si="92"/>
        <v>7.6388888888888951E-2</v>
      </c>
      <c r="AB319" s="81">
        <f t="shared" si="93"/>
        <v>4</v>
      </c>
      <c r="AC319" s="81">
        <f t="shared" si="80"/>
        <v>17</v>
      </c>
      <c r="AD319" s="164" t="str">
        <f t="shared" si="87"/>
        <v>4-17</v>
      </c>
      <c r="AE319" s="163">
        <f t="shared" si="84"/>
        <v>7.6388888888888951E-2</v>
      </c>
      <c r="AF319" s="165">
        <f t="shared" si="85"/>
        <v>0</v>
      </c>
      <c r="AG319" s="157">
        <f t="shared" si="86"/>
        <v>1</v>
      </c>
      <c r="AH319" s="81">
        <f t="shared" si="83"/>
        <v>17</v>
      </c>
    </row>
    <row r="320" spans="2:34" s="162" customFormat="1" ht="31.5" customHeight="1" x14ac:dyDescent="0.25">
      <c r="B320" s="179" t="s">
        <v>200</v>
      </c>
      <c r="C320" s="157">
        <v>141</v>
      </c>
      <c r="D320" s="85">
        <f t="shared" si="78"/>
        <v>1</v>
      </c>
      <c r="E320" s="72" t="s">
        <v>793</v>
      </c>
      <c r="F320" s="50" t="s">
        <v>915</v>
      </c>
      <c r="G320" s="70">
        <v>0.33333333333333331</v>
      </c>
      <c r="H320" s="70">
        <v>0.40972222222222227</v>
      </c>
      <c r="I320" s="71">
        <v>44313</v>
      </c>
      <c r="J320" s="71">
        <v>44313</v>
      </c>
      <c r="K320" s="71">
        <v>44313</v>
      </c>
      <c r="L320" s="71">
        <v>44313</v>
      </c>
      <c r="M320" s="70">
        <v>0.39583333333333331</v>
      </c>
      <c r="N320" s="70">
        <v>0.40972222222222227</v>
      </c>
      <c r="O320" s="72" t="s">
        <v>66</v>
      </c>
      <c r="P320" s="179" t="s">
        <v>303</v>
      </c>
      <c r="Q320" s="179" t="s">
        <v>81</v>
      </c>
      <c r="R320" s="178" t="s">
        <v>688</v>
      </c>
      <c r="S320" s="178" t="s">
        <v>343</v>
      </c>
      <c r="T320" s="50" t="s">
        <v>191</v>
      </c>
      <c r="U320" s="153">
        <f t="shared" si="88"/>
        <v>0</v>
      </c>
      <c r="V320" s="50">
        <f t="shared" si="89"/>
        <v>1</v>
      </c>
      <c r="W320" s="154">
        <f t="shared" si="79"/>
        <v>7.6388888888888951E-2</v>
      </c>
      <c r="X320" s="154">
        <f t="shared" si="90"/>
        <v>7.6388888888888951E-2</v>
      </c>
      <c r="Y320" s="136">
        <f t="shared" si="76"/>
        <v>1</v>
      </c>
      <c r="Z320" s="154">
        <f t="shared" si="91"/>
        <v>0</v>
      </c>
      <c r="AA320" s="154">
        <f t="shared" si="92"/>
        <v>7.6388888888888951E-2</v>
      </c>
      <c r="AB320" s="81">
        <f t="shared" si="93"/>
        <v>4</v>
      </c>
      <c r="AC320" s="81">
        <f t="shared" si="80"/>
        <v>17</v>
      </c>
      <c r="AD320" s="164" t="str">
        <f t="shared" si="87"/>
        <v>4-17</v>
      </c>
      <c r="AE320" s="163">
        <f>IFERROR(IF(OR(AG320=0,M320="",N320=""),0,IF(AND(AG320=1,AF320&lt;1,K320=L320,(N320-M320)&lt;=0.2075),N320-M320,IF(AND(AG320=1,AF320&lt;1,K320=L320,(N320-M320)&gt;0.2075),N320-M320-0.083,IF(AND(AG320=1,AF320&gt;1),((AF320-1)*0.3541)+(N320-$AD$5)+($AE$5-M320-0.083),IF(AND(AG320=1,AF320=1,K320&lt;&gt;L320,(N320-M320)&lt;=0.332),(N320-$AD$5)+($AE$5-M320)-0.166,(N320-$AD$5)+($AE$5-M320)))))),"")</f>
        <v>1.3888888888888951E-2</v>
      </c>
      <c r="AF320" s="165">
        <f t="shared" si="85"/>
        <v>0</v>
      </c>
      <c r="AG320" s="157">
        <f t="shared" si="86"/>
        <v>1</v>
      </c>
      <c r="AH320" s="81">
        <f t="shared" si="83"/>
        <v>17</v>
      </c>
    </row>
    <row r="321" spans="2:34" s="162" customFormat="1" ht="30" x14ac:dyDescent="0.25">
      <c r="B321" s="179" t="s">
        <v>236</v>
      </c>
      <c r="C321" s="157">
        <v>142</v>
      </c>
      <c r="D321" s="85">
        <f t="shared" si="78"/>
        <v>0</v>
      </c>
      <c r="E321" s="178" t="s">
        <v>794</v>
      </c>
      <c r="F321" s="50" t="s">
        <v>452</v>
      </c>
      <c r="G321" s="70">
        <v>0.34375</v>
      </c>
      <c r="H321" s="70">
        <v>0.75</v>
      </c>
      <c r="I321" s="71">
        <v>44313</v>
      </c>
      <c r="J321" s="71">
        <v>44314</v>
      </c>
      <c r="K321" s="71">
        <v>44313</v>
      </c>
      <c r="L321" s="71">
        <v>44313</v>
      </c>
      <c r="M321" s="70">
        <v>0.60416666666666663</v>
      </c>
      <c r="N321" s="70">
        <v>0.66666666666666663</v>
      </c>
      <c r="O321" s="178" t="s">
        <v>795</v>
      </c>
      <c r="P321" s="179" t="s">
        <v>315</v>
      </c>
      <c r="Q321" s="73" t="s">
        <v>47</v>
      </c>
      <c r="R321" s="178" t="s">
        <v>796</v>
      </c>
      <c r="S321" s="178" t="s">
        <v>344</v>
      </c>
      <c r="T321" s="50" t="s">
        <v>191</v>
      </c>
      <c r="U321" s="153">
        <f t="shared" si="88"/>
        <v>1</v>
      </c>
      <c r="V321" s="50">
        <f t="shared" si="89"/>
        <v>1</v>
      </c>
      <c r="W321" s="154">
        <f t="shared" si="79"/>
        <v>0.84375</v>
      </c>
      <c r="X321" s="154">
        <f t="shared" si="90"/>
        <v>1.0729166666666665</v>
      </c>
      <c r="Y321" s="136">
        <f t="shared" si="76"/>
        <v>0</v>
      </c>
      <c r="Z321" s="154">
        <f t="shared" si="91"/>
        <v>0.125</v>
      </c>
      <c r="AA321" s="154">
        <f t="shared" si="92"/>
        <v>1.1979166666666665</v>
      </c>
      <c r="AB321" s="81">
        <f t="shared" si="93"/>
        <v>4</v>
      </c>
      <c r="AC321" s="81">
        <f t="shared" si="80"/>
        <v>17</v>
      </c>
      <c r="AD321" s="164" t="str">
        <f t="shared" si="87"/>
        <v>4-17</v>
      </c>
      <c r="AE321" s="163">
        <f t="shared" si="84"/>
        <v>6.25E-2</v>
      </c>
      <c r="AF321" s="165">
        <f t="shared" si="85"/>
        <v>0</v>
      </c>
      <c r="AG321" s="157">
        <f t="shared" si="86"/>
        <v>1</v>
      </c>
      <c r="AH321" s="81">
        <f t="shared" si="83"/>
        <v>17</v>
      </c>
    </row>
    <row r="322" spans="2:34" s="162" customFormat="1" x14ac:dyDescent="0.25">
      <c r="B322" s="179" t="s">
        <v>236</v>
      </c>
      <c r="C322" s="157">
        <v>142</v>
      </c>
      <c r="D322" s="85">
        <f t="shared" si="78"/>
        <v>0</v>
      </c>
      <c r="E322" s="72" t="s">
        <v>924</v>
      </c>
      <c r="F322" s="50" t="s">
        <v>925</v>
      </c>
      <c r="G322" s="70">
        <v>0.34375</v>
      </c>
      <c r="H322" s="70">
        <v>0.75</v>
      </c>
      <c r="I322" s="71">
        <v>44313</v>
      </c>
      <c r="J322" s="71">
        <v>44314</v>
      </c>
      <c r="K322" s="71">
        <v>44313</v>
      </c>
      <c r="L322" s="71">
        <v>44313</v>
      </c>
      <c r="M322" s="70">
        <v>0.625</v>
      </c>
      <c r="N322" s="70">
        <v>0.64583333333333337</v>
      </c>
      <c r="O322" s="72" t="s">
        <v>88</v>
      </c>
      <c r="P322" s="179" t="s">
        <v>315</v>
      </c>
      <c r="Q322" s="73" t="s">
        <v>47</v>
      </c>
      <c r="R322" s="72" t="s">
        <v>797</v>
      </c>
      <c r="S322" s="50" t="s">
        <v>343</v>
      </c>
      <c r="T322" s="50" t="s">
        <v>191</v>
      </c>
      <c r="U322" s="153">
        <f t="shared" si="88"/>
        <v>1</v>
      </c>
      <c r="V322" s="50">
        <f t="shared" si="89"/>
        <v>1</v>
      </c>
      <c r="W322" s="154">
        <f t="shared" si="79"/>
        <v>0.84375</v>
      </c>
      <c r="X322" s="154">
        <f t="shared" si="90"/>
        <v>1.0729166666666665</v>
      </c>
      <c r="Y322" s="136">
        <f t="shared" si="76"/>
        <v>0</v>
      </c>
      <c r="Z322" s="154">
        <f t="shared" si="91"/>
        <v>0.125</v>
      </c>
      <c r="AA322" s="154">
        <f t="shared" si="92"/>
        <v>1.1979166666666665</v>
      </c>
      <c r="AB322" s="81">
        <f t="shared" si="93"/>
        <v>4</v>
      </c>
      <c r="AC322" s="81">
        <f t="shared" si="80"/>
        <v>17</v>
      </c>
      <c r="AD322" s="164" t="str">
        <f t="shared" si="87"/>
        <v>4-17</v>
      </c>
      <c r="AE322" s="163">
        <f t="shared" si="84"/>
        <v>2.083333333333337E-2</v>
      </c>
      <c r="AF322" s="165">
        <f t="shared" si="85"/>
        <v>0</v>
      </c>
      <c r="AG322" s="157">
        <f t="shared" si="86"/>
        <v>1</v>
      </c>
      <c r="AH322" s="81">
        <f t="shared" si="83"/>
        <v>17</v>
      </c>
    </row>
    <row r="323" spans="2:34" s="162" customFormat="1" ht="45" x14ac:dyDescent="0.25">
      <c r="B323" s="179" t="s">
        <v>236</v>
      </c>
      <c r="C323" s="157">
        <v>142</v>
      </c>
      <c r="D323" s="85">
        <f t="shared" si="78"/>
        <v>0</v>
      </c>
      <c r="E323" s="72" t="s">
        <v>926</v>
      </c>
      <c r="F323" s="50" t="s">
        <v>799</v>
      </c>
      <c r="G323" s="70">
        <v>0.34375</v>
      </c>
      <c r="H323" s="70">
        <v>0.75</v>
      </c>
      <c r="I323" s="71">
        <v>44313</v>
      </c>
      <c r="J323" s="71">
        <v>44314</v>
      </c>
      <c r="K323" s="71">
        <v>44313</v>
      </c>
      <c r="L323" s="71">
        <v>44313</v>
      </c>
      <c r="M323" s="70">
        <v>0.63888888888888895</v>
      </c>
      <c r="N323" s="70">
        <v>0.67708333333333337</v>
      </c>
      <c r="O323" s="72" t="s">
        <v>798</v>
      </c>
      <c r="P323" s="179" t="s">
        <v>315</v>
      </c>
      <c r="Q323" s="73" t="s">
        <v>47</v>
      </c>
      <c r="R323" s="72" t="s">
        <v>799</v>
      </c>
      <c r="S323" s="50" t="s">
        <v>344</v>
      </c>
      <c r="T323" s="50" t="s">
        <v>191</v>
      </c>
      <c r="U323" s="153">
        <f t="shared" si="88"/>
        <v>1</v>
      </c>
      <c r="V323" s="50">
        <f t="shared" si="89"/>
        <v>1</v>
      </c>
      <c r="W323" s="154">
        <f t="shared" si="79"/>
        <v>0.84375</v>
      </c>
      <c r="X323" s="154">
        <f t="shared" si="90"/>
        <v>1.0729166666666665</v>
      </c>
      <c r="Y323" s="136">
        <f t="shared" si="76"/>
        <v>0</v>
      </c>
      <c r="Z323" s="154">
        <f t="shared" si="91"/>
        <v>0.125</v>
      </c>
      <c r="AA323" s="154">
        <f t="shared" si="92"/>
        <v>1.1979166666666665</v>
      </c>
      <c r="AB323" s="81">
        <f t="shared" si="93"/>
        <v>4</v>
      </c>
      <c r="AC323" s="81">
        <f t="shared" si="80"/>
        <v>17</v>
      </c>
      <c r="AD323" s="164" t="str">
        <f t="shared" si="87"/>
        <v>4-17</v>
      </c>
      <c r="AE323" s="163">
        <f t="shared" si="84"/>
        <v>3.819444444444442E-2</v>
      </c>
      <c r="AF323" s="165">
        <f t="shared" si="85"/>
        <v>0</v>
      </c>
      <c r="AG323" s="157">
        <f t="shared" si="86"/>
        <v>1</v>
      </c>
      <c r="AH323" s="81">
        <f t="shared" si="83"/>
        <v>17</v>
      </c>
    </row>
    <row r="324" spans="2:34" s="162" customFormat="1" ht="30" x14ac:dyDescent="0.25">
      <c r="B324" s="179" t="s">
        <v>236</v>
      </c>
      <c r="C324" s="157">
        <v>142</v>
      </c>
      <c r="D324" s="85">
        <f t="shared" si="78"/>
        <v>0</v>
      </c>
      <c r="E324" s="178" t="s">
        <v>800</v>
      </c>
      <c r="F324" s="50" t="s">
        <v>452</v>
      </c>
      <c r="G324" s="70">
        <v>0.34375</v>
      </c>
      <c r="H324" s="70">
        <v>0.75</v>
      </c>
      <c r="I324" s="71">
        <v>44313</v>
      </c>
      <c r="J324" s="71">
        <v>44314</v>
      </c>
      <c r="K324" s="71">
        <v>44314</v>
      </c>
      <c r="L324" s="71">
        <v>44314</v>
      </c>
      <c r="M324" s="70">
        <v>0.60416666666666663</v>
      </c>
      <c r="N324" s="70">
        <v>0.75</v>
      </c>
      <c r="O324" s="72" t="s">
        <v>69</v>
      </c>
      <c r="P324" s="179" t="s">
        <v>315</v>
      </c>
      <c r="Q324" s="179" t="s">
        <v>81</v>
      </c>
      <c r="R324" s="72" t="s">
        <v>345</v>
      </c>
      <c r="S324" s="50" t="s">
        <v>343</v>
      </c>
      <c r="T324" s="50" t="s">
        <v>191</v>
      </c>
      <c r="U324" s="153">
        <f t="shared" si="88"/>
        <v>1</v>
      </c>
      <c r="V324" s="50">
        <f t="shared" si="89"/>
        <v>1</v>
      </c>
      <c r="W324" s="154">
        <f t="shared" si="79"/>
        <v>0.84375</v>
      </c>
      <c r="X324" s="154">
        <f t="shared" si="90"/>
        <v>1.0729166666666665</v>
      </c>
      <c r="Y324" s="136">
        <f t="shared" ref="Y324:Y392" si="94">IFERROR(IF(H324&gt;VLOOKUP(T324,$AG$2:$AH$5,2,0),0,1),1)</f>
        <v>0</v>
      </c>
      <c r="Z324" s="154">
        <f t="shared" si="91"/>
        <v>0.125</v>
      </c>
      <c r="AA324" s="154">
        <f t="shared" si="92"/>
        <v>1.1979166666666665</v>
      </c>
      <c r="AB324" s="81">
        <f t="shared" si="93"/>
        <v>4</v>
      </c>
      <c r="AC324" s="81">
        <f t="shared" si="80"/>
        <v>17</v>
      </c>
      <c r="AD324" s="164" t="str">
        <f t="shared" si="87"/>
        <v>4-17</v>
      </c>
      <c r="AE324" s="163">
        <f t="shared" si="84"/>
        <v>0.14583333333333337</v>
      </c>
      <c r="AF324" s="165">
        <f t="shared" si="85"/>
        <v>0</v>
      </c>
      <c r="AG324" s="157">
        <f t="shared" si="86"/>
        <v>1</v>
      </c>
      <c r="AH324" s="81">
        <f t="shared" si="83"/>
        <v>17</v>
      </c>
    </row>
    <row r="325" spans="2:34" s="162" customFormat="1" ht="30" x14ac:dyDescent="0.25">
      <c r="B325" s="179" t="s">
        <v>260</v>
      </c>
      <c r="C325" s="157">
        <v>142</v>
      </c>
      <c r="D325" s="85">
        <f t="shared" si="78"/>
        <v>0</v>
      </c>
      <c r="E325" s="178" t="s">
        <v>927</v>
      </c>
      <c r="F325" s="50" t="s">
        <v>928</v>
      </c>
      <c r="G325" s="70">
        <v>0.34375</v>
      </c>
      <c r="H325" s="70">
        <v>0.75</v>
      </c>
      <c r="I325" s="71">
        <v>44313</v>
      </c>
      <c r="J325" s="71">
        <v>44314</v>
      </c>
      <c r="K325" s="71">
        <v>44313</v>
      </c>
      <c r="L325" s="71">
        <v>44313</v>
      </c>
      <c r="M325" s="70">
        <v>0.60763888888888895</v>
      </c>
      <c r="N325" s="70">
        <v>0.625</v>
      </c>
      <c r="O325" s="178" t="s">
        <v>754</v>
      </c>
      <c r="P325" s="179" t="s">
        <v>315</v>
      </c>
      <c r="Q325" s="73" t="s">
        <v>47</v>
      </c>
      <c r="R325" s="178" t="s">
        <v>801</v>
      </c>
      <c r="S325" s="179" t="s">
        <v>344</v>
      </c>
      <c r="T325" s="50" t="s">
        <v>191</v>
      </c>
      <c r="U325" s="153">
        <f t="shared" si="88"/>
        <v>1</v>
      </c>
      <c r="V325" s="50">
        <f t="shared" si="89"/>
        <v>1</v>
      </c>
      <c r="W325" s="154">
        <f t="shared" si="79"/>
        <v>0.84375</v>
      </c>
      <c r="X325" s="154">
        <f t="shared" si="90"/>
        <v>1.0729166666666665</v>
      </c>
      <c r="Y325" s="136">
        <f t="shared" si="94"/>
        <v>0</v>
      </c>
      <c r="Z325" s="154">
        <f t="shared" si="91"/>
        <v>0.125</v>
      </c>
      <c r="AA325" s="154">
        <f t="shared" si="92"/>
        <v>1.1979166666666665</v>
      </c>
      <c r="AB325" s="81">
        <f t="shared" si="93"/>
        <v>4</v>
      </c>
      <c r="AC325" s="81">
        <f t="shared" si="80"/>
        <v>17</v>
      </c>
      <c r="AD325" s="164" t="str">
        <f t="shared" si="87"/>
        <v>4-17</v>
      </c>
      <c r="AE325" s="163">
        <f t="shared" si="84"/>
        <v>1.7361111111111049E-2</v>
      </c>
      <c r="AF325" s="165">
        <f t="shared" si="85"/>
        <v>0</v>
      </c>
      <c r="AG325" s="157">
        <f t="shared" si="86"/>
        <v>1</v>
      </c>
      <c r="AH325" s="81">
        <f t="shared" si="83"/>
        <v>17</v>
      </c>
    </row>
    <row r="326" spans="2:34" s="162" customFormat="1" ht="32.25" customHeight="1" x14ac:dyDescent="0.25">
      <c r="B326" s="179" t="s">
        <v>260</v>
      </c>
      <c r="C326" s="157">
        <v>142</v>
      </c>
      <c r="D326" s="85">
        <f t="shared" si="78"/>
        <v>1</v>
      </c>
      <c r="E326" s="178" t="s">
        <v>802</v>
      </c>
      <c r="F326" s="50" t="s">
        <v>928</v>
      </c>
      <c r="G326" s="70">
        <v>0.34375</v>
      </c>
      <c r="H326" s="70">
        <v>0.75</v>
      </c>
      <c r="I326" s="71">
        <v>44313</v>
      </c>
      <c r="J326" s="71">
        <v>44314</v>
      </c>
      <c r="K326" s="71">
        <v>44314</v>
      </c>
      <c r="L326" s="71">
        <v>44314</v>
      </c>
      <c r="M326" s="70">
        <v>0.3125</v>
      </c>
      <c r="N326" s="70">
        <v>0.35416666666666669</v>
      </c>
      <c r="O326" s="178" t="s">
        <v>754</v>
      </c>
      <c r="P326" s="179" t="s">
        <v>315</v>
      </c>
      <c r="Q326" s="73" t="s">
        <v>47</v>
      </c>
      <c r="R326" s="178" t="s">
        <v>801</v>
      </c>
      <c r="S326" s="179" t="s">
        <v>344</v>
      </c>
      <c r="T326" s="179"/>
      <c r="U326" s="153">
        <f t="shared" si="88"/>
        <v>1</v>
      </c>
      <c r="V326" s="50">
        <f t="shared" si="89"/>
        <v>1</v>
      </c>
      <c r="W326" s="154">
        <f t="shared" si="79"/>
        <v>0.84375</v>
      </c>
      <c r="X326" s="154">
        <f t="shared" si="90"/>
        <v>1.0729166666666665</v>
      </c>
      <c r="Y326" s="136">
        <f t="shared" si="94"/>
        <v>1</v>
      </c>
      <c r="Z326" s="154">
        <f t="shared" si="91"/>
        <v>0</v>
      </c>
      <c r="AA326" s="154">
        <f t="shared" si="92"/>
        <v>1.0729166666666665</v>
      </c>
      <c r="AB326" s="81">
        <f t="shared" si="93"/>
        <v>4</v>
      </c>
      <c r="AC326" s="81">
        <f t="shared" si="80"/>
        <v>17</v>
      </c>
      <c r="AD326" s="164" t="str">
        <f t="shared" si="87"/>
        <v>4-17</v>
      </c>
      <c r="AE326" s="163">
        <f t="shared" si="84"/>
        <v>4.1666666666666685E-2</v>
      </c>
      <c r="AF326" s="165">
        <f t="shared" si="85"/>
        <v>0</v>
      </c>
      <c r="AG326" s="157">
        <f t="shared" si="86"/>
        <v>1</v>
      </c>
      <c r="AH326" s="81">
        <f t="shared" si="83"/>
        <v>17</v>
      </c>
    </row>
    <row r="327" spans="2:34" s="162" customFormat="1" ht="33.75" customHeight="1" x14ac:dyDescent="0.25">
      <c r="B327" s="179" t="s">
        <v>90</v>
      </c>
      <c r="C327" s="157">
        <v>143</v>
      </c>
      <c r="D327" s="85">
        <f t="shared" si="78"/>
        <v>0</v>
      </c>
      <c r="E327" s="178" t="s">
        <v>930</v>
      </c>
      <c r="F327" s="50" t="s">
        <v>452</v>
      </c>
      <c r="G327" s="70">
        <v>0.29166666666666669</v>
      </c>
      <c r="H327" s="70">
        <v>0.65972222222222221</v>
      </c>
      <c r="I327" s="71">
        <v>44313</v>
      </c>
      <c r="J327" s="71">
        <v>44313</v>
      </c>
      <c r="K327" s="71">
        <v>44313</v>
      </c>
      <c r="L327" s="71">
        <v>44313</v>
      </c>
      <c r="M327" s="70">
        <v>0.4513888888888889</v>
      </c>
      <c r="N327" s="70">
        <v>0.47222222222222227</v>
      </c>
      <c r="O327" s="178" t="s">
        <v>803</v>
      </c>
      <c r="P327" s="179" t="s">
        <v>804</v>
      </c>
      <c r="Q327" s="179" t="s">
        <v>81</v>
      </c>
      <c r="R327" s="178" t="s">
        <v>805</v>
      </c>
      <c r="S327" s="179" t="s">
        <v>344</v>
      </c>
      <c r="T327" s="179" t="s">
        <v>189</v>
      </c>
      <c r="U327" s="153">
        <f t="shared" si="88"/>
        <v>0</v>
      </c>
      <c r="V327" s="50">
        <f t="shared" si="89"/>
        <v>1</v>
      </c>
      <c r="W327" s="154">
        <f t="shared" si="79"/>
        <v>0.28505555555555551</v>
      </c>
      <c r="X327" s="154">
        <f t="shared" si="90"/>
        <v>0.32638555555555554</v>
      </c>
      <c r="Y327" s="136">
        <f t="shared" si="94"/>
        <v>1</v>
      </c>
      <c r="Z327" s="154">
        <f t="shared" si="91"/>
        <v>0</v>
      </c>
      <c r="AA327" s="154">
        <f t="shared" si="92"/>
        <v>0.32638555555555554</v>
      </c>
      <c r="AB327" s="81">
        <f t="shared" si="93"/>
        <v>4</v>
      </c>
      <c r="AC327" s="81">
        <f t="shared" si="80"/>
        <v>17</v>
      </c>
      <c r="AD327" s="164" t="str">
        <f t="shared" si="87"/>
        <v>4-17</v>
      </c>
      <c r="AE327" s="163">
        <f t="shared" si="84"/>
        <v>2.083333333333337E-2</v>
      </c>
      <c r="AF327" s="165">
        <f t="shared" si="85"/>
        <v>0</v>
      </c>
      <c r="AG327" s="157">
        <f t="shared" si="86"/>
        <v>1</v>
      </c>
      <c r="AH327" s="81">
        <f t="shared" si="83"/>
        <v>17</v>
      </c>
    </row>
    <row r="328" spans="2:34" s="162" customFormat="1" ht="45" x14ac:dyDescent="0.25">
      <c r="B328" s="179" t="s">
        <v>90</v>
      </c>
      <c r="C328" s="157">
        <v>143</v>
      </c>
      <c r="D328" s="85">
        <f t="shared" si="78"/>
        <v>0</v>
      </c>
      <c r="E328" s="72" t="s">
        <v>929</v>
      </c>
      <c r="F328" s="50" t="s">
        <v>799</v>
      </c>
      <c r="G328" s="70">
        <v>0.29166666666666669</v>
      </c>
      <c r="H328" s="70">
        <v>0.65972222222222221</v>
      </c>
      <c r="I328" s="71">
        <v>44313</v>
      </c>
      <c r="J328" s="71">
        <v>44313</v>
      </c>
      <c r="K328" s="71">
        <v>44313</v>
      </c>
      <c r="L328" s="71">
        <v>44313</v>
      </c>
      <c r="M328" s="70">
        <v>0.29166666666666669</v>
      </c>
      <c r="N328" s="70">
        <v>0.36458333333333331</v>
      </c>
      <c r="O328" s="72" t="s">
        <v>806</v>
      </c>
      <c r="P328" s="179" t="s">
        <v>804</v>
      </c>
      <c r="Q328" s="179" t="s">
        <v>81</v>
      </c>
      <c r="R328" s="178" t="s">
        <v>807</v>
      </c>
      <c r="S328" s="179" t="s">
        <v>344</v>
      </c>
      <c r="T328" s="179" t="s">
        <v>189</v>
      </c>
      <c r="U328" s="153">
        <f t="shared" si="88"/>
        <v>0</v>
      </c>
      <c r="V328" s="50">
        <f t="shared" si="89"/>
        <v>1</v>
      </c>
      <c r="W328" s="154">
        <f t="shared" si="79"/>
        <v>0.28505555555555551</v>
      </c>
      <c r="X328" s="154">
        <f t="shared" si="90"/>
        <v>0.32638555555555554</v>
      </c>
      <c r="Y328" s="136">
        <f t="shared" si="94"/>
        <v>1</v>
      </c>
      <c r="Z328" s="154">
        <f t="shared" si="91"/>
        <v>0</v>
      </c>
      <c r="AA328" s="154">
        <f t="shared" si="92"/>
        <v>0.32638555555555554</v>
      </c>
      <c r="AB328" s="81">
        <f t="shared" si="93"/>
        <v>4</v>
      </c>
      <c r="AC328" s="81">
        <f t="shared" si="80"/>
        <v>17</v>
      </c>
      <c r="AD328" s="164" t="str">
        <f t="shared" si="87"/>
        <v>4-17</v>
      </c>
      <c r="AE328" s="163">
        <f t="shared" si="84"/>
        <v>7.291666666666663E-2</v>
      </c>
      <c r="AF328" s="165">
        <f t="shared" si="85"/>
        <v>0</v>
      </c>
      <c r="AG328" s="157">
        <f t="shared" si="86"/>
        <v>1</v>
      </c>
      <c r="AH328" s="81">
        <f t="shared" si="83"/>
        <v>17</v>
      </c>
    </row>
    <row r="329" spans="2:34" s="162" customFormat="1" ht="45" x14ac:dyDescent="0.25">
      <c r="B329" s="179" t="s">
        <v>90</v>
      </c>
      <c r="C329" s="157">
        <v>143</v>
      </c>
      <c r="D329" s="85">
        <f t="shared" ref="D329:D392" si="95">IF(C329=C330,0,1)</f>
        <v>1</v>
      </c>
      <c r="E329" s="72" t="s">
        <v>808</v>
      </c>
      <c r="F329" s="50" t="s">
        <v>928</v>
      </c>
      <c r="G329" s="70">
        <v>0.29166666666666669</v>
      </c>
      <c r="H329" s="70">
        <v>0.65972222222222221</v>
      </c>
      <c r="I329" s="71">
        <v>44313</v>
      </c>
      <c r="J329" s="71">
        <v>44313</v>
      </c>
      <c r="K329" s="71">
        <v>44313</v>
      </c>
      <c r="L329" s="71">
        <v>44313</v>
      </c>
      <c r="M329" s="70">
        <v>0.47916666666666669</v>
      </c>
      <c r="N329" s="70">
        <v>0.65972222222222221</v>
      </c>
      <c r="O329" s="72" t="s">
        <v>809</v>
      </c>
      <c r="P329" s="179" t="s">
        <v>804</v>
      </c>
      <c r="Q329" s="179" t="s">
        <v>81</v>
      </c>
      <c r="R329" s="178" t="s">
        <v>805</v>
      </c>
      <c r="S329" s="179" t="s">
        <v>344</v>
      </c>
      <c r="T329" s="179" t="s">
        <v>189</v>
      </c>
      <c r="U329" s="153">
        <f t="shared" si="88"/>
        <v>0</v>
      </c>
      <c r="V329" s="50">
        <f t="shared" si="89"/>
        <v>1</v>
      </c>
      <c r="W329" s="154">
        <f t="shared" ref="W329:W397" si="96">IF(OR(V329=0,G329="",H329=""),0,IF(AND(V329=1,U329&lt;1,I329=J329,(H329-G329)&lt;=0.2075),H329-G329,IF(AND(V329=1,U329&lt;1,I329=J329,(H329-G329)&gt;0.2075),H329-G329-0.083,IF(AND(V329=1,U329&gt;1),((U329-1)*0.3541)+(H329-$AD$5)+($AE$5-G329-0.083),IF(AND(V329=1,U329=1,I329&lt;&gt;J329,(H329-G329)&lt;=0.332),(H329-$AD$5)+($AE$5-G329)-0.166,(H329-$AD$5)+($AE$5-G329))))))</f>
        <v>0.28505555555555551</v>
      </c>
      <c r="X329" s="154">
        <f t="shared" si="90"/>
        <v>0.32638555555555554</v>
      </c>
      <c r="Y329" s="136">
        <f t="shared" si="94"/>
        <v>1</v>
      </c>
      <c r="Z329" s="154">
        <f t="shared" si="91"/>
        <v>0</v>
      </c>
      <c r="AA329" s="154">
        <f t="shared" si="92"/>
        <v>0.32638555555555554</v>
      </c>
      <c r="AB329" s="81">
        <f t="shared" si="93"/>
        <v>4</v>
      </c>
      <c r="AC329" s="81">
        <f t="shared" ref="AC329:AC392" si="97">WEEKNUM(J329,21)</f>
        <v>17</v>
      </c>
      <c r="AD329" s="164" t="str">
        <f t="shared" si="87"/>
        <v>4-17</v>
      </c>
      <c r="AE329" s="163">
        <f t="shared" si="84"/>
        <v>0.18055555555555552</v>
      </c>
      <c r="AF329" s="165">
        <f t="shared" si="85"/>
        <v>0</v>
      </c>
      <c r="AG329" s="157">
        <f t="shared" si="86"/>
        <v>1</v>
      </c>
      <c r="AH329" s="81">
        <f t="shared" ref="AH329:AH392" si="98">WEEKNUM(L329,21)</f>
        <v>17</v>
      </c>
    </row>
    <row r="330" spans="2:34" s="162" customFormat="1" ht="15.75" customHeight="1" x14ac:dyDescent="0.25">
      <c r="B330" s="179" t="s">
        <v>83</v>
      </c>
      <c r="C330" s="157">
        <v>144</v>
      </c>
      <c r="D330" s="85">
        <f t="shared" si="95"/>
        <v>0</v>
      </c>
      <c r="E330" s="178" t="s">
        <v>932</v>
      </c>
      <c r="F330" s="50" t="s">
        <v>799</v>
      </c>
      <c r="G330" s="70">
        <v>0.40277777777777773</v>
      </c>
      <c r="H330" s="70">
        <v>0.64930555555555558</v>
      </c>
      <c r="I330" s="71">
        <v>44313</v>
      </c>
      <c r="J330" s="71">
        <v>44313</v>
      </c>
      <c r="K330" s="71">
        <v>44313</v>
      </c>
      <c r="L330" s="71">
        <v>44313</v>
      </c>
      <c r="M330" s="70">
        <v>0.47916666666666669</v>
      </c>
      <c r="N330" s="70">
        <v>0.65277777777777779</v>
      </c>
      <c r="O330" s="178" t="s">
        <v>810</v>
      </c>
      <c r="P330" s="179" t="s">
        <v>84</v>
      </c>
      <c r="Q330" s="73" t="s">
        <v>47</v>
      </c>
      <c r="R330" s="178" t="s">
        <v>811</v>
      </c>
      <c r="S330" s="179" t="s">
        <v>344</v>
      </c>
      <c r="T330" s="179" t="s">
        <v>189</v>
      </c>
      <c r="U330" s="153">
        <f t="shared" si="88"/>
        <v>0</v>
      </c>
      <c r="V330" s="50">
        <f t="shared" si="89"/>
        <v>1</v>
      </c>
      <c r="W330" s="154">
        <f t="shared" si="96"/>
        <v>0.16352777777777783</v>
      </c>
      <c r="X330" s="154">
        <f t="shared" si="90"/>
        <v>0.20485777777777786</v>
      </c>
      <c r="Y330" s="136">
        <f t="shared" si="94"/>
        <v>1</v>
      </c>
      <c r="Z330" s="154">
        <f t="shared" si="91"/>
        <v>0</v>
      </c>
      <c r="AA330" s="154">
        <f t="shared" si="92"/>
        <v>0.20485777777777786</v>
      </c>
      <c r="AB330" s="81">
        <f t="shared" si="93"/>
        <v>4</v>
      </c>
      <c r="AC330" s="81">
        <f t="shared" si="97"/>
        <v>17</v>
      </c>
      <c r="AD330" s="164" t="str">
        <f t="shared" si="87"/>
        <v>4-17</v>
      </c>
      <c r="AE330" s="163">
        <f t="shared" si="84"/>
        <v>0.1736111111111111</v>
      </c>
      <c r="AF330" s="165">
        <f t="shared" si="85"/>
        <v>0</v>
      </c>
      <c r="AG330" s="157">
        <f t="shared" si="86"/>
        <v>1</v>
      </c>
      <c r="AH330" s="81">
        <f t="shared" si="98"/>
        <v>17</v>
      </c>
    </row>
    <row r="331" spans="2:34" s="162" customFormat="1" x14ac:dyDescent="0.25">
      <c r="B331" s="179" t="s">
        <v>83</v>
      </c>
      <c r="C331" s="157">
        <v>144</v>
      </c>
      <c r="D331" s="85">
        <f t="shared" si="95"/>
        <v>0</v>
      </c>
      <c r="E331" s="72" t="s">
        <v>812</v>
      </c>
      <c r="F331" s="50" t="s">
        <v>912</v>
      </c>
      <c r="G331" s="70">
        <v>0.40277777777777773</v>
      </c>
      <c r="H331" s="70">
        <v>0.64930555555555558</v>
      </c>
      <c r="I331" s="71">
        <v>44313</v>
      </c>
      <c r="J331" s="71">
        <v>44313</v>
      </c>
      <c r="K331" s="71">
        <v>44313</v>
      </c>
      <c r="L331" s="71">
        <v>44313</v>
      </c>
      <c r="M331" s="70">
        <v>0.60416666666666663</v>
      </c>
      <c r="N331" s="70">
        <v>0.64583333333333337</v>
      </c>
      <c r="O331" s="72" t="s">
        <v>813</v>
      </c>
      <c r="P331" s="179" t="s">
        <v>84</v>
      </c>
      <c r="Q331" s="73" t="s">
        <v>47</v>
      </c>
      <c r="R331" s="178" t="s">
        <v>814</v>
      </c>
      <c r="S331" s="179" t="s">
        <v>344</v>
      </c>
      <c r="T331" s="179" t="s">
        <v>189</v>
      </c>
      <c r="U331" s="153">
        <f t="shared" si="88"/>
        <v>0</v>
      </c>
      <c r="V331" s="50">
        <f t="shared" si="89"/>
        <v>1</v>
      </c>
      <c r="W331" s="154">
        <f t="shared" si="96"/>
        <v>0.16352777777777783</v>
      </c>
      <c r="X331" s="154">
        <f t="shared" si="90"/>
        <v>0.20485777777777786</v>
      </c>
      <c r="Y331" s="136">
        <f t="shared" si="94"/>
        <v>1</v>
      </c>
      <c r="Z331" s="154">
        <f t="shared" si="91"/>
        <v>0</v>
      </c>
      <c r="AA331" s="154">
        <f t="shared" si="92"/>
        <v>0.20485777777777786</v>
      </c>
      <c r="AB331" s="81">
        <f t="shared" si="93"/>
        <v>4</v>
      </c>
      <c r="AC331" s="81">
        <f t="shared" si="97"/>
        <v>17</v>
      </c>
      <c r="AD331" s="164" t="str">
        <f t="shared" si="87"/>
        <v>4-17</v>
      </c>
      <c r="AE331" s="163">
        <f t="shared" si="84"/>
        <v>4.1666666666666741E-2</v>
      </c>
      <c r="AF331" s="165">
        <f t="shared" si="85"/>
        <v>0</v>
      </c>
      <c r="AG331" s="157">
        <f t="shared" si="86"/>
        <v>1</v>
      </c>
      <c r="AH331" s="81">
        <f t="shared" si="98"/>
        <v>17</v>
      </c>
    </row>
    <row r="332" spans="2:34" s="162" customFormat="1" x14ac:dyDescent="0.25">
      <c r="B332" s="179" t="s">
        <v>83</v>
      </c>
      <c r="C332" s="157">
        <v>144</v>
      </c>
      <c r="D332" s="85">
        <f t="shared" si="95"/>
        <v>1</v>
      </c>
      <c r="E332" s="72" t="s">
        <v>815</v>
      </c>
      <c r="F332" s="50" t="s">
        <v>912</v>
      </c>
      <c r="G332" s="70">
        <v>0.40277777777777773</v>
      </c>
      <c r="H332" s="70">
        <v>0.64930555555555558</v>
      </c>
      <c r="I332" s="71">
        <v>44313</v>
      </c>
      <c r="J332" s="71">
        <v>44313</v>
      </c>
      <c r="K332" s="71">
        <v>44313</v>
      </c>
      <c r="L332" s="71">
        <v>44313</v>
      </c>
      <c r="M332" s="70">
        <v>0.58333333333333337</v>
      </c>
      <c r="N332" s="70">
        <v>0.66319444444444442</v>
      </c>
      <c r="O332" s="72" t="s">
        <v>816</v>
      </c>
      <c r="P332" s="179" t="s">
        <v>84</v>
      </c>
      <c r="Q332" s="73" t="s">
        <v>47</v>
      </c>
      <c r="R332" s="178" t="s">
        <v>817</v>
      </c>
      <c r="S332" s="179" t="s">
        <v>344</v>
      </c>
      <c r="T332" s="179" t="s">
        <v>189</v>
      </c>
      <c r="U332" s="153">
        <f t="shared" si="88"/>
        <v>0</v>
      </c>
      <c r="V332" s="50">
        <f t="shared" si="89"/>
        <v>1</v>
      </c>
      <c r="W332" s="154">
        <f t="shared" si="96"/>
        <v>0.16352777777777783</v>
      </c>
      <c r="X332" s="154">
        <f t="shared" si="90"/>
        <v>0.20485777777777786</v>
      </c>
      <c r="Y332" s="136">
        <f t="shared" si="94"/>
        <v>1</v>
      </c>
      <c r="Z332" s="154">
        <f t="shared" si="91"/>
        <v>0</v>
      </c>
      <c r="AA332" s="154">
        <f t="shared" si="92"/>
        <v>0.20485777777777786</v>
      </c>
      <c r="AB332" s="81">
        <f t="shared" si="93"/>
        <v>4</v>
      </c>
      <c r="AC332" s="81">
        <f t="shared" si="97"/>
        <v>17</v>
      </c>
      <c r="AD332" s="164" t="str">
        <f t="shared" si="87"/>
        <v>4-17</v>
      </c>
      <c r="AE332" s="163">
        <f t="shared" si="84"/>
        <v>7.9861111111111049E-2</v>
      </c>
      <c r="AF332" s="165">
        <f t="shared" si="85"/>
        <v>0</v>
      </c>
      <c r="AG332" s="157">
        <f t="shared" si="86"/>
        <v>1</v>
      </c>
      <c r="AH332" s="81">
        <f t="shared" si="98"/>
        <v>17</v>
      </c>
    </row>
    <row r="333" spans="2:34" s="162" customFormat="1" ht="18" customHeight="1" x14ac:dyDescent="0.25">
      <c r="B333" s="179" t="s">
        <v>208</v>
      </c>
      <c r="C333" s="157">
        <v>145</v>
      </c>
      <c r="D333" s="85">
        <f t="shared" si="95"/>
        <v>0</v>
      </c>
      <c r="E333" s="178" t="s">
        <v>252</v>
      </c>
      <c r="F333" s="50" t="s">
        <v>916</v>
      </c>
      <c r="G333" s="70">
        <v>0.3125</v>
      </c>
      <c r="H333" s="70">
        <v>0.5</v>
      </c>
      <c r="I333" s="71">
        <v>44313</v>
      </c>
      <c r="J333" s="71">
        <v>44313</v>
      </c>
      <c r="K333" s="71">
        <v>44313</v>
      </c>
      <c r="L333" s="71">
        <v>44313</v>
      </c>
      <c r="M333" s="70">
        <v>0.31944444444444448</v>
      </c>
      <c r="N333" s="70">
        <v>0.33333333333333331</v>
      </c>
      <c r="O333" s="178" t="s">
        <v>818</v>
      </c>
      <c r="P333" s="179" t="s">
        <v>819</v>
      </c>
      <c r="Q333" s="73" t="s">
        <v>47</v>
      </c>
      <c r="R333" s="178" t="s">
        <v>805</v>
      </c>
      <c r="S333" s="179" t="s">
        <v>344</v>
      </c>
      <c r="T333" s="179" t="s">
        <v>190</v>
      </c>
      <c r="U333" s="153">
        <f t="shared" si="88"/>
        <v>0</v>
      </c>
      <c r="V333" s="50">
        <f t="shared" si="89"/>
        <v>1</v>
      </c>
      <c r="W333" s="154">
        <f t="shared" si="96"/>
        <v>0.1875</v>
      </c>
      <c r="X333" s="154">
        <f t="shared" si="90"/>
        <v>0.1875</v>
      </c>
      <c r="Y333" s="136">
        <f t="shared" si="94"/>
        <v>1</v>
      </c>
      <c r="Z333" s="154">
        <f t="shared" si="91"/>
        <v>0</v>
      </c>
      <c r="AA333" s="154">
        <f t="shared" si="92"/>
        <v>0.1875</v>
      </c>
      <c r="AB333" s="81">
        <f t="shared" si="93"/>
        <v>4</v>
      </c>
      <c r="AC333" s="81">
        <f t="shared" si="97"/>
        <v>17</v>
      </c>
      <c r="AD333" s="164" t="str">
        <f t="shared" si="87"/>
        <v>4-17</v>
      </c>
      <c r="AE333" s="163">
        <f t="shared" si="84"/>
        <v>1.388888888888884E-2</v>
      </c>
      <c r="AF333" s="165">
        <f t="shared" si="85"/>
        <v>0</v>
      </c>
      <c r="AG333" s="157">
        <f t="shared" si="86"/>
        <v>1</v>
      </c>
      <c r="AH333" s="81">
        <f t="shared" si="98"/>
        <v>17</v>
      </c>
    </row>
    <row r="334" spans="2:34" s="162" customFormat="1" ht="30" customHeight="1" x14ac:dyDescent="0.25">
      <c r="B334" s="179" t="s">
        <v>208</v>
      </c>
      <c r="C334" s="157">
        <v>145</v>
      </c>
      <c r="D334" s="85">
        <f t="shared" si="95"/>
        <v>0</v>
      </c>
      <c r="E334" s="72" t="s">
        <v>931</v>
      </c>
      <c r="F334" s="50" t="s">
        <v>912</v>
      </c>
      <c r="G334" s="70">
        <v>0.3125</v>
      </c>
      <c r="H334" s="70">
        <v>0.5</v>
      </c>
      <c r="I334" s="71">
        <v>44313</v>
      </c>
      <c r="J334" s="71">
        <v>44313</v>
      </c>
      <c r="K334" s="71">
        <v>44313</v>
      </c>
      <c r="L334" s="71">
        <v>44313</v>
      </c>
      <c r="M334" s="70">
        <v>0.33333333333333331</v>
      </c>
      <c r="N334" s="70">
        <v>0.45833333333333331</v>
      </c>
      <c r="O334" s="72" t="s">
        <v>409</v>
      </c>
      <c r="P334" s="179" t="s">
        <v>819</v>
      </c>
      <c r="Q334" s="73" t="s">
        <v>47</v>
      </c>
      <c r="R334" s="72" t="s">
        <v>820</v>
      </c>
      <c r="S334" s="179" t="s">
        <v>344</v>
      </c>
      <c r="T334" s="179" t="s">
        <v>190</v>
      </c>
      <c r="U334" s="153">
        <f t="shared" si="88"/>
        <v>0</v>
      </c>
      <c r="V334" s="50">
        <f t="shared" si="89"/>
        <v>1</v>
      </c>
      <c r="W334" s="154">
        <f t="shared" si="96"/>
        <v>0.1875</v>
      </c>
      <c r="X334" s="154">
        <f t="shared" si="90"/>
        <v>0.1875</v>
      </c>
      <c r="Y334" s="136">
        <f t="shared" si="94"/>
        <v>1</v>
      </c>
      <c r="Z334" s="154">
        <f t="shared" si="91"/>
        <v>0</v>
      </c>
      <c r="AA334" s="154">
        <f t="shared" si="92"/>
        <v>0.1875</v>
      </c>
      <c r="AB334" s="81">
        <f t="shared" si="93"/>
        <v>4</v>
      </c>
      <c r="AC334" s="81">
        <f t="shared" si="97"/>
        <v>17</v>
      </c>
      <c r="AD334" s="164" t="str">
        <f t="shared" si="87"/>
        <v>4-17</v>
      </c>
      <c r="AE334" s="163">
        <f t="shared" si="84"/>
        <v>0.125</v>
      </c>
      <c r="AF334" s="165">
        <f t="shared" si="85"/>
        <v>0</v>
      </c>
      <c r="AG334" s="157">
        <f t="shared" si="86"/>
        <v>1</v>
      </c>
      <c r="AH334" s="81">
        <f t="shared" si="98"/>
        <v>17</v>
      </c>
    </row>
    <row r="335" spans="2:34" s="162" customFormat="1" ht="30" x14ac:dyDescent="0.25">
      <c r="B335" s="179" t="s">
        <v>208</v>
      </c>
      <c r="C335" s="157">
        <v>145</v>
      </c>
      <c r="D335" s="85">
        <f t="shared" si="95"/>
        <v>1</v>
      </c>
      <c r="E335" s="72" t="s">
        <v>821</v>
      </c>
      <c r="F335" s="50" t="s">
        <v>919</v>
      </c>
      <c r="G335" s="70">
        <v>0.3125</v>
      </c>
      <c r="H335" s="70">
        <v>0.5</v>
      </c>
      <c r="I335" s="71">
        <v>44313</v>
      </c>
      <c r="J335" s="71">
        <v>44313</v>
      </c>
      <c r="K335" s="71">
        <v>44313</v>
      </c>
      <c r="L335" s="71">
        <v>44313</v>
      </c>
      <c r="M335" s="70">
        <v>0.35416666666666669</v>
      </c>
      <c r="N335" s="70">
        <v>0.5</v>
      </c>
      <c r="O335" s="72" t="s">
        <v>130</v>
      </c>
      <c r="P335" s="179" t="s">
        <v>819</v>
      </c>
      <c r="Q335" s="73" t="s">
        <v>47</v>
      </c>
      <c r="R335" s="178" t="s">
        <v>805</v>
      </c>
      <c r="S335" s="179" t="s">
        <v>344</v>
      </c>
      <c r="T335" s="179" t="s">
        <v>190</v>
      </c>
      <c r="U335" s="153">
        <f t="shared" si="88"/>
        <v>0</v>
      </c>
      <c r="V335" s="50">
        <f t="shared" si="89"/>
        <v>1</v>
      </c>
      <c r="W335" s="154">
        <f t="shared" si="96"/>
        <v>0.1875</v>
      </c>
      <c r="X335" s="154">
        <f t="shared" si="90"/>
        <v>0.1875</v>
      </c>
      <c r="Y335" s="136">
        <f t="shared" si="94"/>
        <v>1</v>
      </c>
      <c r="Z335" s="154">
        <f t="shared" si="91"/>
        <v>0</v>
      </c>
      <c r="AA335" s="154">
        <f t="shared" si="92"/>
        <v>0.1875</v>
      </c>
      <c r="AB335" s="81">
        <f t="shared" si="93"/>
        <v>4</v>
      </c>
      <c r="AC335" s="81">
        <f t="shared" si="97"/>
        <v>17</v>
      </c>
      <c r="AD335" s="164" t="str">
        <f t="shared" si="87"/>
        <v>4-17</v>
      </c>
      <c r="AE335" s="163">
        <f t="shared" si="84"/>
        <v>0.14583333333333331</v>
      </c>
      <c r="AF335" s="165">
        <f t="shared" si="85"/>
        <v>0</v>
      </c>
      <c r="AG335" s="157">
        <f t="shared" si="86"/>
        <v>1</v>
      </c>
      <c r="AH335" s="81">
        <f t="shared" si="98"/>
        <v>17</v>
      </c>
    </row>
    <row r="336" spans="2:34" s="162" customFormat="1" ht="30" x14ac:dyDescent="0.25">
      <c r="B336" s="179" t="s">
        <v>142</v>
      </c>
      <c r="C336" s="157">
        <v>146</v>
      </c>
      <c r="D336" s="85">
        <f t="shared" si="95"/>
        <v>0</v>
      </c>
      <c r="E336" s="178" t="s">
        <v>244</v>
      </c>
      <c r="F336" s="50" t="s">
        <v>452</v>
      </c>
      <c r="G336" s="70">
        <v>0.60069444444444442</v>
      </c>
      <c r="H336" s="70">
        <v>0.70138888888888884</v>
      </c>
      <c r="I336" s="71">
        <v>44313</v>
      </c>
      <c r="J336" s="71">
        <v>44316</v>
      </c>
      <c r="K336" s="71">
        <v>44313</v>
      </c>
      <c r="L336" s="71">
        <v>44313</v>
      </c>
      <c r="M336" s="70">
        <v>0.67708333333333337</v>
      </c>
      <c r="N336" s="70">
        <v>0.73263888888888884</v>
      </c>
      <c r="O336" s="178" t="s">
        <v>822</v>
      </c>
      <c r="P336" s="179" t="s">
        <v>143</v>
      </c>
      <c r="Q336" s="73" t="s">
        <v>47</v>
      </c>
      <c r="R336" s="178" t="s">
        <v>823</v>
      </c>
      <c r="S336" s="179" t="s">
        <v>344</v>
      </c>
      <c r="T336" s="179" t="s">
        <v>189</v>
      </c>
      <c r="U336" s="153">
        <f t="shared" si="88"/>
        <v>3</v>
      </c>
      <c r="V336" s="50">
        <f t="shared" si="89"/>
        <v>1</v>
      </c>
      <c r="W336" s="154">
        <f t="shared" si="96"/>
        <v>1.1633944444444444</v>
      </c>
      <c r="X336" s="154">
        <f t="shared" si="90"/>
        <v>1.8916911111111108</v>
      </c>
      <c r="Y336" s="136">
        <f t="shared" si="94"/>
        <v>0</v>
      </c>
      <c r="Z336" s="154">
        <f t="shared" si="91"/>
        <v>0.17361111111111116</v>
      </c>
      <c r="AA336" s="154">
        <f t="shared" si="92"/>
        <v>2.0653022222222219</v>
      </c>
      <c r="AB336" s="81">
        <f t="shared" si="93"/>
        <v>4</v>
      </c>
      <c r="AC336" s="81">
        <f t="shared" si="97"/>
        <v>17</v>
      </c>
      <c r="AD336" s="164" t="str">
        <f t="shared" si="87"/>
        <v>4-17</v>
      </c>
      <c r="AE336" s="163">
        <f t="shared" si="84"/>
        <v>5.5555555555555469E-2</v>
      </c>
      <c r="AF336" s="165">
        <f t="shared" si="85"/>
        <v>0</v>
      </c>
      <c r="AG336" s="157">
        <f t="shared" si="86"/>
        <v>1</v>
      </c>
      <c r="AH336" s="81">
        <f t="shared" si="98"/>
        <v>17</v>
      </c>
    </row>
    <row r="337" spans="2:34" s="162" customFormat="1" ht="30" x14ac:dyDescent="0.25">
      <c r="B337" s="179" t="s">
        <v>142</v>
      </c>
      <c r="C337" s="157">
        <v>146</v>
      </c>
      <c r="D337" s="85">
        <f t="shared" si="95"/>
        <v>0</v>
      </c>
      <c r="E337" s="72" t="s">
        <v>824</v>
      </c>
      <c r="F337" s="50" t="s">
        <v>799</v>
      </c>
      <c r="G337" s="70">
        <v>0.60069444444444442</v>
      </c>
      <c r="H337" s="70">
        <v>0.70138888888888884</v>
      </c>
      <c r="I337" s="71">
        <v>44313</v>
      </c>
      <c r="J337" s="71">
        <v>44316</v>
      </c>
      <c r="K337" s="71">
        <v>44313</v>
      </c>
      <c r="L337" s="71">
        <v>44313</v>
      </c>
      <c r="M337" s="70">
        <v>0.625</v>
      </c>
      <c r="N337" s="70">
        <v>0.64583333333333337</v>
      </c>
      <c r="O337" s="72" t="s">
        <v>798</v>
      </c>
      <c r="P337" s="179" t="s">
        <v>143</v>
      </c>
      <c r="Q337" s="73" t="s">
        <v>47</v>
      </c>
      <c r="R337" s="72" t="s">
        <v>799</v>
      </c>
      <c r="S337" s="179" t="s">
        <v>344</v>
      </c>
      <c r="T337" s="179" t="s">
        <v>189</v>
      </c>
      <c r="U337" s="153">
        <f t="shared" si="88"/>
        <v>3</v>
      </c>
      <c r="V337" s="50">
        <f t="shared" si="89"/>
        <v>1</v>
      </c>
      <c r="W337" s="154">
        <f t="shared" si="96"/>
        <v>1.1633944444444444</v>
      </c>
      <c r="X337" s="154">
        <f t="shared" si="90"/>
        <v>1.8916911111111108</v>
      </c>
      <c r="Y337" s="136">
        <f t="shared" si="94"/>
        <v>0</v>
      </c>
      <c r="Z337" s="154">
        <f t="shared" si="91"/>
        <v>0.17361111111111116</v>
      </c>
      <c r="AA337" s="154">
        <f t="shared" si="92"/>
        <v>2.0653022222222219</v>
      </c>
      <c r="AB337" s="81">
        <f t="shared" si="93"/>
        <v>4</v>
      </c>
      <c r="AC337" s="81">
        <f t="shared" si="97"/>
        <v>17</v>
      </c>
      <c r="AD337" s="164" t="str">
        <f t="shared" si="87"/>
        <v>4-17</v>
      </c>
      <c r="AE337" s="163">
        <f t="shared" ref="AE337" si="99">IFERROR(IF(OR(AG337=0,M337="",N337=""),0,IF(AND(AG337=1,AF337&lt;1,K337=L337,(N337-M337)&lt;=0.2075),N337-M337,IF(AND(AG337=1,AF337&lt;1,K337=L337,(N337-M337)&gt;0.2075),N337-M337-0.083,IF(AND(AG337=1,AF337&gt;1),((AF337-1)*0.3541)+(N337-$AD$5)+($AE$5-M337-0.083),IF(AND(AG337=1,AF337=1,K337&lt;&gt;L337,(N337-M337)&lt;=0.332),(N337-$AD$5)+($AE$5-M337)-0.166,(N337-$AD$5)+($AE$5-M337)))))),"")</f>
        <v>2.083333333333337E-2</v>
      </c>
      <c r="AF337" s="165">
        <f t="shared" ref="AF337" si="100">(L337-K337)</f>
        <v>0</v>
      </c>
      <c r="AG337" s="157">
        <f t="shared" ref="AG337" si="101">IF(AND(R337&lt;&gt;"",S337&lt;&gt;""),1,0)</f>
        <v>1</v>
      </c>
      <c r="AH337" s="81">
        <f t="shared" si="98"/>
        <v>17</v>
      </c>
    </row>
    <row r="338" spans="2:34" s="162" customFormat="1" ht="45" x14ac:dyDescent="0.25">
      <c r="B338" s="179" t="s">
        <v>142</v>
      </c>
      <c r="C338" s="157">
        <v>146</v>
      </c>
      <c r="D338" s="85">
        <f t="shared" si="95"/>
        <v>0</v>
      </c>
      <c r="E338" s="72" t="s">
        <v>825</v>
      </c>
      <c r="F338" s="72" t="s">
        <v>933</v>
      </c>
      <c r="G338" s="70">
        <v>0.60069444444444442</v>
      </c>
      <c r="H338" s="70">
        <v>0.70138888888888884</v>
      </c>
      <c r="I338" s="71">
        <v>44313</v>
      </c>
      <c r="J338" s="71">
        <v>44316</v>
      </c>
      <c r="K338" s="71">
        <v>44313</v>
      </c>
      <c r="L338" s="71">
        <v>44313</v>
      </c>
      <c r="M338" s="70">
        <v>0.65972222222222221</v>
      </c>
      <c r="N338" s="70">
        <v>0.72222222222222221</v>
      </c>
      <c r="O338" s="72" t="s">
        <v>791</v>
      </c>
      <c r="P338" s="179" t="s">
        <v>143</v>
      </c>
      <c r="Q338" s="73" t="s">
        <v>47</v>
      </c>
      <c r="R338" s="72" t="s">
        <v>799</v>
      </c>
      <c r="S338" s="179" t="s">
        <v>344</v>
      </c>
      <c r="T338" s="179" t="s">
        <v>189</v>
      </c>
      <c r="U338" s="153">
        <f t="shared" si="88"/>
        <v>3</v>
      </c>
      <c r="V338" s="50">
        <f t="shared" si="89"/>
        <v>1</v>
      </c>
      <c r="W338" s="154">
        <f t="shared" si="96"/>
        <v>1.1633944444444444</v>
      </c>
      <c r="X338" s="154">
        <f t="shared" si="90"/>
        <v>1.8916911111111108</v>
      </c>
      <c r="Y338" s="136">
        <f t="shared" si="94"/>
        <v>0</v>
      </c>
      <c r="Z338" s="154">
        <f t="shared" si="91"/>
        <v>0.17361111111111116</v>
      </c>
      <c r="AA338" s="154">
        <f t="shared" si="92"/>
        <v>2.0653022222222219</v>
      </c>
      <c r="AB338" s="81">
        <f t="shared" si="93"/>
        <v>4</v>
      </c>
      <c r="AC338" s="81">
        <f t="shared" si="97"/>
        <v>17</v>
      </c>
      <c r="AD338" s="164" t="str">
        <f t="shared" si="87"/>
        <v>4-17</v>
      </c>
      <c r="AE338" s="163">
        <f t="shared" si="84"/>
        <v>6.25E-2</v>
      </c>
      <c r="AF338" s="165">
        <f t="shared" si="85"/>
        <v>0</v>
      </c>
      <c r="AG338" s="157">
        <f t="shared" si="86"/>
        <v>1</v>
      </c>
      <c r="AH338" s="81">
        <f t="shared" si="98"/>
        <v>17</v>
      </c>
    </row>
    <row r="339" spans="2:34" s="162" customFormat="1" ht="14.25" customHeight="1" x14ac:dyDescent="0.25">
      <c r="B339" s="179" t="s">
        <v>142</v>
      </c>
      <c r="C339" s="157">
        <v>146</v>
      </c>
      <c r="D339" s="85">
        <f t="shared" si="95"/>
        <v>0</v>
      </c>
      <c r="E339" s="178" t="s">
        <v>826</v>
      </c>
      <c r="F339" s="50" t="s">
        <v>912</v>
      </c>
      <c r="G339" s="70">
        <v>0.60069444444444398</v>
      </c>
      <c r="H339" s="70">
        <v>0.70138888888888884</v>
      </c>
      <c r="I339" s="71">
        <v>44313</v>
      </c>
      <c r="J339" s="71">
        <v>44316</v>
      </c>
      <c r="K339" s="71">
        <v>44314</v>
      </c>
      <c r="L339" s="71">
        <v>44314</v>
      </c>
      <c r="M339" s="70">
        <v>0.33333333333333331</v>
      </c>
      <c r="N339" s="70">
        <v>0.39583333333333331</v>
      </c>
      <c r="O339" s="72" t="s">
        <v>140</v>
      </c>
      <c r="P339" s="179" t="s">
        <v>143</v>
      </c>
      <c r="Q339" s="179" t="s">
        <v>81</v>
      </c>
      <c r="R339" s="72" t="s">
        <v>357</v>
      </c>
      <c r="S339" s="179" t="s">
        <v>746</v>
      </c>
      <c r="T339" s="179" t="s">
        <v>189</v>
      </c>
      <c r="U339" s="153">
        <f t="shared" si="88"/>
        <v>3</v>
      </c>
      <c r="V339" s="50">
        <f t="shared" si="89"/>
        <v>1</v>
      </c>
      <c r="W339" s="154">
        <f t="shared" si="96"/>
        <v>1.1633944444444448</v>
      </c>
      <c r="X339" s="154">
        <f t="shared" si="90"/>
        <v>1.8916911111111112</v>
      </c>
      <c r="Y339" s="136">
        <f t="shared" si="94"/>
        <v>0</v>
      </c>
      <c r="Z339" s="154">
        <f t="shared" si="91"/>
        <v>0.17361111111111116</v>
      </c>
      <c r="AA339" s="154">
        <f t="shared" si="92"/>
        <v>2.0653022222222224</v>
      </c>
      <c r="AB339" s="81">
        <f t="shared" si="93"/>
        <v>4</v>
      </c>
      <c r="AC339" s="81">
        <f t="shared" si="97"/>
        <v>17</v>
      </c>
      <c r="AD339" s="164" t="str">
        <f t="shared" si="87"/>
        <v>4-17</v>
      </c>
      <c r="AE339" s="163">
        <f t="shared" si="84"/>
        <v>6.25E-2</v>
      </c>
      <c r="AF339" s="165">
        <f t="shared" si="85"/>
        <v>0</v>
      </c>
      <c r="AG339" s="157">
        <f t="shared" si="86"/>
        <v>1</v>
      </c>
      <c r="AH339" s="81">
        <f t="shared" si="98"/>
        <v>17</v>
      </c>
    </row>
    <row r="340" spans="2:34" s="162" customFormat="1" ht="30" x14ac:dyDescent="0.25">
      <c r="B340" s="179" t="s">
        <v>142</v>
      </c>
      <c r="C340" s="157">
        <v>146</v>
      </c>
      <c r="D340" s="85">
        <f t="shared" si="95"/>
        <v>0</v>
      </c>
      <c r="E340" s="178" t="s">
        <v>939</v>
      </c>
      <c r="F340" s="50" t="s">
        <v>912</v>
      </c>
      <c r="G340" s="70">
        <v>0.60069444444444398</v>
      </c>
      <c r="H340" s="70">
        <v>0.70138888888888884</v>
      </c>
      <c r="I340" s="71">
        <v>44313</v>
      </c>
      <c r="J340" s="71">
        <v>44316</v>
      </c>
      <c r="K340" s="71">
        <v>44314</v>
      </c>
      <c r="L340" s="71">
        <v>44314</v>
      </c>
      <c r="M340" s="70">
        <v>0.46527777777777773</v>
      </c>
      <c r="N340" s="70">
        <v>0.5</v>
      </c>
      <c r="O340" s="72" t="s">
        <v>104</v>
      </c>
      <c r="P340" s="179" t="s">
        <v>143</v>
      </c>
      <c r="Q340" s="179" t="s">
        <v>81</v>
      </c>
      <c r="R340" s="72" t="s">
        <v>357</v>
      </c>
      <c r="S340" s="179" t="s">
        <v>746</v>
      </c>
      <c r="T340" s="179" t="s">
        <v>189</v>
      </c>
      <c r="U340" s="153">
        <f t="shared" ref="U340" si="102">+J340-I340</f>
        <v>3</v>
      </c>
      <c r="V340" s="50">
        <f t="shared" ref="V340" si="103">IF(AND(G340&lt;&gt;"",H340&lt;&gt;""),1,0)</f>
        <v>1</v>
      </c>
      <c r="W340" s="154">
        <f t="shared" ref="W340" si="104">IF(OR(V340=0,G340="",H340=""),0,IF(AND(V340=1,U340&lt;1,I340=J340,(H340-G340)&lt;=0.2075),H340-G340,IF(AND(V340=1,U340&lt;1,I340=J340,(H340-G340)&gt;0.2075),H340-G340-0.083,IF(AND(V340=1,U340&gt;1),((U340-1)*0.3541)+(H340-$AD$5)+($AE$5-G340-0.083),IF(AND(V340=1,U340=1,I340&lt;&gt;J340,(H340-G340)&lt;=0.332),(H340-$AD$5)+($AE$5-G340)-0.166,(H340-$AD$5)+($AE$5-G340))))))</f>
        <v>1.1633944444444448</v>
      </c>
      <c r="X340" s="154">
        <f t="shared" ref="X340" si="105">IF(OR(V340=0,G340="",H340=""),0,IF(AND(V340=1,U340&lt;1,I340=J340,(H340-G340)&lt;=0.2075),H340-G340,IF(AND(V340=1,U340&lt;1,I340=J340,(H340-G340)&gt;0.2075),H340-G340-0.04167,IF(AND(V340=1,U340&gt;1),((U340-1)*0.583)+(H340-$AD$3)+($AE$3-G340-0.04167),IF(AND(V340=1,U340=1,I340&lt;&gt;J340,(H340-G340)&lt;=0.332),(H340-$AD$3)+($AE$3-G340)-0.166,(H340-$AD$3)+($AE$3-G340))))))</f>
        <v>1.8916911111111112</v>
      </c>
      <c r="Y340" s="136">
        <f t="shared" ref="Y340" si="106">IFERROR(IF(H340&gt;VLOOKUP(T340,$AG$2:$AH$5,2,0),0,1),1)</f>
        <v>0</v>
      </c>
      <c r="Z340" s="154">
        <f t="shared" ref="Z340" si="107">IF(Y340=1,0,($AE$3-H340))</f>
        <v>0.17361111111111116</v>
      </c>
      <c r="AA340" s="154">
        <f t="shared" ref="AA340" si="108">X340+Z340</f>
        <v>2.0653022222222224</v>
      </c>
      <c r="AB340" s="81">
        <f t="shared" ref="AB340:AB343" si="109">MONTH(J340)</f>
        <v>4</v>
      </c>
      <c r="AC340" s="81">
        <f t="shared" si="97"/>
        <v>17</v>
      </c>
      <c r="AD340" s="164" t="str">
        <f t="shared" si="87"/>
        <v>4-17</v>
      </c>
      <c r="AE340" s="163">
        <f t="shared" si="84"/>
        <v>3.4722222222222265E-2</v>
      </c>
      <c r="AF340" s="165">
        <f t="shared" si="85"/>
        <v>0</v>
      </c>
      <c r="AG340" s="157">
        <f t="shared" si="86"/>
        <v>1</v>
      </c>
      <c r="AH340" s="81">
        <f t="shared" si="98"/>
        <v>17</v>
      </c>
    </row>
    <row r="341" spans="2:34" s="162" customFormat="1" ht="30" x14ac:dyDescent="0.25">
      <c r="B341" s="179" t="s">
        <v>142</v>
      </c>
      <c r="C341" s="157">
        <v>146</v>
      </c>
      <c r="D341" s="85">
        <f t="shared" si="95"/>
        <v>0</v>
      </c>
      <c r="E341" s="178" t="s">
        <v>940</v>
      </c>
      <c r="F341" s="50" t="s">
        <v>928</v>
      </c>
      <c r="G341" s="70">
        <v>0.60069444444444442</v>
      </c>
      <c r="H341" s="70">
        <v>0.70138888888888884</v>
      </c>
      <c r="I341" s="71">
        <v>44313</v>
      </c>
      <c r="J341" s="71">
        <v>44316</v>
      </c>
      <c r="K341" s="71">
        <v>44315</v>
      </c>
      <c r="L341" s="71">
        <v>44316</v>
      </c>
      <c r="M341" s="70">
        <v>0.47569444444444442</v>
      </c>
      <c r="N341" s="70">
        <v>0.72916666666666663</v>
      </c>
      <c r="O341" s="178" t="s">
        <v>827</v>
      </c>
      <c r="P341" s="179" t="s">
        <v>143</v>
      </c>
      <c r="Q341" s="73" t="s">
        <v>47</v>
      </c>
      <c r="R341" s="178" t="s">
        <v>801</v>
      </c>
      <c r="S341" s="179" t="s">
        <v>344</v>
      </c>
      <c r="T341" s="179" t="s">
        <v>189</v>
      </c>
      <c r="U341" s="153">
        <f t="shared" si="88"/>
        <v>3</v>
      </c>
      <c r="V341" s="50">
        <f t="shared" si="89"/>
        <v>1</v>
      </c>
      <c r="W341" s="154">
        <f t="shared" si="96"/>
        <v>1.1633944444444444</v>
      </c>
      <c r="X341" s="154">
        <f t="shared" si="90"/>
        <v>1.8916911111111108</v>
      </c>
      <c r="Y341" s="136">
        <f t="shared" si="94"/>
        <v>0</v>
      </c>
      <c r="Z341" s="154">
        <f t="shared" si="91"/>
        <v>0.17361111111111116</v>
      </c>
      <c r="AA341" s="154">
        <f t="shared" si="92"/>
        <v>2.0653022222222219</v>
      </c>
      <c r="AB341" s="81">
        <f t="shared" si="109"/>
        <v>4</v>
      </c>
      <c r="AC341" s="81">
        <f t="shared" si="97"/>
        <v>17</v>
      </c>
      <c r="AD341" s="164" t="str">
        <f t="shared" si="87"/>
        <v>4-17</v>
      </c>
      <c r="AE341" s="163">
        <f t="shared" si="84"/>
        <v>0.52497222222222206</v>
      </c>
      <c r="AF341" s="165">
        <f t="shared" si="85"/>
        <v>1</v>
      </c>
      <c r="AG341" s="157">
        <f t="shared" si="86"/>
        <v>1</v>
      </c>
      <c r="AH341" s="81">
        <f t="shared" si="98"/>
        <v>17</v>
      </c>
    </row>
    <row r="342" spans="2:34" s="162" customFormat="1" ht="30" x14ac:dyDescent="0.25">
      <c r="B342" s="179" t="s">
        <v>250</v>
      </c>
      <c r="C342" s="157">
        <v>146</v>
      </c>
      <c r="D342" s="85">
        <f t="shared" si="95"/>
        <v>1</v>
      </c>
      <c r="E342" s="178" t="s">
        <v>934</v>
      </c>
      <c r="F342" s="50" t="s">
        <v>928</v>
      </c>
      <c r="G342" s="70">
        <v>0.60069444444444442</v>
      </c>
      <c r="H342" s="70">
        <v>0.44791666666666669</v>
      </c>
      <c r="I342" s="71">
        <v>44313</v>
      </c>
      <c r="J342" s="71">
        <v>44315</v>
      </c>
      <c r="K342" s="71">
        <v>44315</v>
      </c>
      <c r="L342" s="71">
        <v>44315</v>
      </c>
      <c r="M342" s="70">
        <v>0.33333333333333331</v>
      </c>
      <c r="N342" s="70">
        <v>0.44791666666666669</v>
      </c>
      <c r="O342" s="178" t="s">
        <v>754</v>
      </c>
      <c r="P342" s="179" t="s">
        <v>143</v>
      </c>
      <c r="Q342" s="73" t="s">
        <v>47</v>
      </c>
      <c r="R342" s="178" t="s">
        <v>828</v>
      </c>
      <c r="S342" s="179" t="s">
        <v>344</v>
      </c>
      <c r="T342" s="179" t="s">
        <v>189</v>
      </c>
      <c r="U342" s="153">
        <f t="shared" si="88"/>
        <v>2</v>
      </c>
      <c r="V342" s="50">
        <f t="shared" si="89"/>
        <v>1</v>
      </c>
      <c r="W342" s="154">
        <f t="shared" si="96"/>
        <v>0.55582222222222233</v>
      </c>
      <c r="X342" s="154">
        <f t="shared" si="90"/>
        <v>1.0552188888888889</v>
      </c>
      <c r="Y342" s="136">
        <f t="shared" si="94"/>
        <v>1</v>
      </c>
      <c r="Z342" s="154">
        <f t="shared" si="91"/>
        <v>0</v>
      </c>
      <c r="AA342" s="154">
        <f t="shared" si="92"/>
        <v>1.0552188888888889</v>
      </c>
      <c r="AB342" s="81">
        <f t="shared" si="109"/>
        <v>4</v>
      </c>
      <c r="AC342" s="81">
        <f t="shared" si="97"/>
        <v>17</v>
      </c>
      <c r="AD342" s="164" t="str">
        <f t="shared" si="87"/>
        <v>4-17</v>
      </c>
      <c r="AE342" s="163">
        <f>IFERROR(IF(OR(AG342=0,M342="",N342=""),0,IF(AND(AG342=1,AF342&lt;1,K342=L342,(N342-M342)&lt;=0.2075),N342-M342,IF(AND(AG342=1,AF342&lt;1,K342=L342,(N342-M342)&gt;0.2075),N342-M342-0.083,IF(AND(AG342=1,AF342&gt;1),((AF342-1)*0.3541)+(N342-$AD$5)+($AE$5-M342-0.083),IF(AND(AG342=1,AF342=1,K342&lt;&gt;L342,(N342-M342)&lt;=0.332),(N342-$AD$5)+($AE$5-M342)-0.166,(N342-$AD$5)+($AE$5-M342)))))),"")</f>
        <v>0.11458333333333337</v>
      </c>
      <c r="AF342" s="165">
        <f>(L342-K342)</f>
        <v>0</v>
      </c>
      <c r="AG342" s="157">
        <f>IF(AND(R342&lt;&gt;"",S342&lt;&gt;""),1,0)</f>
        <v>1</v>
      </c>
      <c r="AH342" s="81">
        <f t="shared" si="98"/>
        <v>17</v>
      </c>
    </row>
    <row r="343" spans="2:34" s="162" customFormat="1" ht="45" x14ac:dyDescent="0.25">
      <c r="B343" s="179" t="s">
        <v>159</v>
      </c>
      <c r="C343" s="157">
        <v>147</v>
      </c>
      <c r="D343" s="85">
        <f t="shared" si="95"/>
        <v>0</v>
      </c>
      <c r="E343" s="178" t="s">
        <v>829</v>
      </c>
      <c r="F343" s="50" t="s">
        <v>799</v>
      </c>
      <c r="G343" s="70">
        <v>0.67013888888888884</v>
      </c>
      <c r="H343" s="70">
        <v>0.5</v>
      </c>
      <c r="I343" s="71">
        <v>44313</v>
      </c>
      <c r="J343" s="71">
        <v>44314</v>
      </c>
      <c r="K343" s="71">
        <v>44313</v>
      </c>
      <c r="L343" s="71">
        <v>44313</v>
      </c>
      <c r="M343" s="70">
        <v>0.6875</v>
      </c>
      <c r="N343" s="70">
        <v>0.77083333333333337</v>
      </c>
      <c r="O343" s="178" t="s">
        <v>798</v>
      </c>
      <c r="P343" s="179" t="s">
        <v>160</v>
      </c>
      <c r="Q343" s="73" t="s">
        <v>47</v>
      </c>
      <c r="R343" s="178" t="s">
        <v>830</v>
      </c>
      <c r="S343" s="179" t="s">
        <v>344</v>
      </c>
      <c r="T343" s="50" t="s">
        <v>191</v>
      </c>
      <c r="U343" s="153">
        <f t="shared" si="88"/>
        <v>1</v>
      </c>
      <c r="V343" s="50">
        <f t="shared" si="89"/>
        <v>1</v>
      </c>
      <c r="W343" s="154">
        <f t="shared" si="96"/>
        <v>0.1013611111111111</v>
      </c>
      <c r="X343" s="154">
        <f t="shared" si="90"/>
        <v>0.33052777777777775</v>
      </c>
      <c r="Y343" s="136">
        <f t="shared" si="94"/>
        <v>1</v>
      </c>
      <c r="Z343" s="154">
        <f t="shared" si="91"/>
        <v>0</v>
      </c>
      <c r="AA343" s="154">
        <f t="shared" si="92"/>
        <v>0.33052777777777775</v>
      </c>
      <c r="AB343" s="81">
        <f t="shared" si="109"/>
        <v>4</v>
      </c>
      <c r="AC343" s="81">
        <f t="shared" si="97"/>
        <v>17</v>
      </c>
      <c r="AD343" s="164" t="str">
        <f t="shared" si="87"/>
        <v>4-17</v>
      </c>
      <c r="AE343" s="163">
        <f t="shared" si="84"/>
        <v>8.333333333333337E-2</v>
      </c>
      <c r="AF343" s="165">
        <f t="shared" si="85"/>
        <v>0</v>
      </c>
      <c r="AG343" s="157">
        <f t="shared" si="86"/>
        <v>1</v>
      </c>
      <c r="AH343" s="81">
        <f t="shared" si="98"/>
        <v>17</v>
      </c>
    </row>
    <row r="344" spans="2:34" s="162" customFormat="1" ht="30" x14ac:dyDescent="0.25">
      <c r="B344" s="179" t="s">
        <v>159</v>
      </c>
      <c r="C344" s="157">
        <v>147</v>
      </c>
      <c r="D344" s="85">
        <f t="shared" si="95"/>
        <v>0</v>
      </c>
      <c r="E344" s="178" t="s">
        <v>936</v>
      </c>
      <c r="F344" s="50" t="s">
        <v>912</v>
      </c>
      <c r="G344" s="70">
        <v>0.67013888888888884</v>
      </c>
      <c r="H344" s="70">
        <v>0.5</v>
      </c>
      <c r="I344" s="71">
        <v>44313</v>
      </c>
      <c r="J344" s="71">
        <v>44314</v>
      </c>
      <c r="K344" s="71">
        <v>44314</v>
      </c>
      <c r="L344" s="71">
        <v>44314</v>
      </c>
      <c r="M344" s="70">
        <v>0.32291666666666669</v>
      </c>
      <c r="N344" s="70">
        <v>0.35416666666666669</v>
      </c>
      <c r="O344" s="72" t="s">
        <v>831</v>
      </c>
      <c r="P344" s="179" t="s">
        <v>160</v>
      </c>
      <c r="Q344" s="50" t="s">
        <v>81</v>
      </c>
      <c r="R344" s="72" t="s">
        <v>688</v>
      </c>
      <c r="S344" s="50" t="s">
        <v>746</v>
      </c>
      <c r="T344" s="50" t="s">
        <v>191</v>
      </c>
      <c r="U344" s="153">
        <f t="shared" si="88"/>
        <v>1</v>
      </c>
      <c r="V344" s="50">
        <f t="shared" si="89"/>
        <v>1</v>
      </c>
      <c r="W344" s="154">
        <f t="shared" si="96"/>
        <v>0.1013611111111111</v>
      </c>
      <c r="X344" s="154">
        <f t="shared" si="90"/>
        <v>0.33052777777777775</v>
      </c>
      <c r="Y344" s="136">
        <f t="shared" si="94"/>
        <v>1</v>
      </c>
      <c r="Z344" s="154">
        <f t="shared" si="91"/>
        <v>0</v>
      </c>
      <c r="AA344" s="154">
        <f t="shared" si="92"/>
        <v>0.33052777777777775</v>
      </c>
      <c r="AB344" s="81">
        <f t="shared" si="93"/>
        <v>4</v>
      </c>
      <c r="AC344" s="81">
        <f t="shared" si="97"/>
        <v>17</v>
      </c>
      <c r="AD344" s="164" t="str">
        <f t="shared" si="87"/>
        <v>4-17</v>
      </c>
      <c r="AE344" s="163">
        <f t="shared" si="84"/>
        <v>3.125E-2</v>
      </c>
      <c r="AF344" s="165">
        <f t="shared" si="85"/>
        <v>0</v>
      </c>
      <c r="AG344" s="157">
        <f t="shared" si="86"/>
        <v>1</v>
      </c>
      <c r="AH344" s="81">
        <f t="shared" si="98"/>
        <v>17</v>
      </c>
    </row>
    <row r="345" spans="2:34" s="162" customFormat="1" ht="30" x14ac:dyDescent="0.25">
      <c r="B345" s="179" t="s">
        <v>159</v>
      </c>
      <c r="C345" s="157">
        <v>147</v>
      </c>
      <c r="D345" s="85">
        <f t="shared" si="95"/>
        <v>1</v>
      </c>
      <c r="E345" s="178" t="s">
        <v>935</v>
      </c>
      <c r="F345" s="50" t="s">
        <v>928</v>
      </c>
      <c r="G345" s="70">
        <v>0.67013888888888884</v>
      </c>
      <c r="H345" s="70">
        <v>0.5</v>
      </c>
      <c r="I345" s="71">
        <v>44313</v>
      </c>
      <c r="J345" s="71">
        <v>44314</v>
      </c>
      <c r="K345" s="71">
        <v>44314</v>
      </c>
      <c r="L345" s="71">
        <v>44314</v>
      </c>
      <c r="M345" s="70">
        <v>0.35555555555555557</v>
      </c>
      <c r="N345" s="70">
        <v>0.44791666666666669</v>
      </c>
      <c r="O345" s="72" t="s">
        <v>130</v>
      </c>
      <c r="P345" s="179" t="s">
        <v>160</v>
      </c>
      <c r="Q345" s="73" t="s">
        <v>47</v>
      </c>
      <c r="R345" s="72" t="s">
        <v>454</v>
      </c>
      <c r="S345" s="50" t="s">
        <v>343</v>
      </c>
      <c r="T345" s="50" t="s">
        <v>191</v>
      </c>
      <c r="U345" s="153">
        <f t="shared" si="88"/>
        <v>1</v>
      </c>
      <c r="V345" s="50">
        <f t="shared" si="89"/>
        <v>1</v>
      </c>
      <c r="W345" s="154">
        <f t="shared" si="96"/>
        <v>0.1013611111111111</v>
      </c>
      <c r="X345" s="154">
        <f t="shared" si="90"/>
        <v>0.33052777777777775</v>
      </c>
      <c r="Y345" s="136">
        <f t="shared" si="94"/>
        <v>1</v>
      </c>
      <c r="Z345" s="154">
        <f t="shared" si="91"/>
        <v>0</v>
      </c>
      <c r="AA345" s="154">
        <f t="shared" si="92"/>
        <v>0.33052777777777775</v>
      </c>
      <c r="AB345" s="81">
        <f t="shared" si="93"/>
        <v>4</v>
      </c>
      <c r="AC345" s="81">
        <f t="shared" si="97"/>
        <v>17</v>
      </c>
      <c r="AD345" s="164" t="str">
        <f t="shared" si="87"/>
        <v>4-17</v>
      </c>
      <c r="AE345" s="163">
        <f t="shared" si="84"/>
        <v>9.2361111111111116E-2</v>
      </c>
      <c r="AF345" s="165">
        <f t="shared" si="85"/>
        <v>0</v>
      </c>
      <c r="AG345" s="157">
        <f t="shared" si="86"/>
        <v>1</v>
      </c>
      <c r="AH345" s="81">
        <f t="shared" si="98"/>
        <v>17</v>
      </c>
    </row>
    <row r="346" spans="2:34" s="162" customFormat="1" x14ac:dyDescent="0.25">
      <c r="B346" s="179" t="s">
        <v>226</v>
      </c>
      <c r="C346" s="157">
        <v>148</v>
      </c>
      <c r="D346" s="85">
        <f t="shared" si="95"/>
        <v>0</v>
      </c>
      <c r="E346" s="178" t="s">
        <v>941</v>
      </c>
      <c r="F346" s="50" t="s">
        <v>912</v>
      </c>
      <c r="G346" s="70">
        <v>0.3125</v>
      </c>
      <c r="H346" s="70">
        <v>0.4513888888888889</v>
      </c>
      <c r="I346" s="71">
        <v>44314</v>
      </c>
      <c r="J346" s="71">
        <v>44314</v>
      </c>
      <c r="K346" s="71">
        <v>44314</v>
      </c>
      <c r="L346" s="71">
        <v>44314</v>
      </c>
      <c r="M346" s="70">
        <v>0.3125</v>
      </c>
      <c r="N346" s="70">
        <v>0.40277777777777773</v>
      </c>
      <c r="O346" s="178" t="s">
        <v>832</v>
      </c>
      <c r="P346" s="179" t="s">
        <v>833</v>
      </c>
      <c r="Q346" s="179" t="s">
        <v>81</v>
      </c>
      <c r="R346" s="178" t="s">
        <v>834</v>
      </c>
      <c r="S346" s="179" t="s">
        <v>344</v>
      </c>
      <c r="T346" s="50" t="s">
        <v>191</v>
      </c>
      <c r="U346" s="153">
        <f t="shared" si="88"/>
        <v>0</v>
      </c>
      <c r="V346" s="50">
        <f t="shared" si="89"/>
        <v>1</v>
      </c>
      <c r="W346" s="154">
        <f t="shared" si="96"/>
        <v>0.1388888888888889</v>
      </c>
      <c r="X346" s="154">
        <f t="shared" si="90"/>
        <v>0.1388888888888889</v>
      </c>
      <c r="Y346" s="136">
        <f t="shared" si="94"/>
        <v>1</v>
      </c>
      <c r="Z346" s="154">
        <f t="shared" si="91"/>
        <v>0</v>
      </c>
      <c r="AA346" s="154">
        <f t="shared" si="92"/>
        <v>0.1388888888888889</v>
      </c>
      <c r="AB346" s="81">
        <f t="shared" si="93"/>
        <v>4</v>
      </c>
      <c r="AC346" s="81">
        <f t="shared" si="97"/>
        <v>17</v>
      </c>
      <c r="AD346" s="164" t="str">
        <f t="shared" si="87"/>
        <v>4-17</v>
      </c>
      <c r="AE346" s="163">
        <f t="shared" si="84"/>
        <v>9.0277777777777735E-2</v>
      </c>
      <c r="AF346" s="165">
        <f t="shared" si="85"/>
        <v>0</v>
      </c>
      <c r="AG346" s="157">
        <f t="shared" si="86"/>
        <v>1</v>
      </c>
      <c r="AH346" s="81">
        <f t="shared" si="98"/>
        <v>17</v>
      </c>
    </row>
    <row r="347" spans="2:34" s="162" customFormat="1" ht="30" x14ac:dyDescent="0.25">
      <c r="B347" s="179" t="s">
        <v>226</v>
      </c>
      <c r="C347" s="157">
        <v>148</v>
      </c>
      <c r="D347" s="85">
        <f t="shared" si="95"/>
        <v>1</v>
      </c>
      <c r="E347" s="72" t="s">
        <v>835</v>
      </c>
      <c r="F347" s="50" t="s">
        <v>799</v>
      </c>
      <c r="G347" s="70">
        <v>0.3125</v>
      </c>
      <c r="H347" s="70">
        <v>0.4513888888888889</v>
      </c>
      <c r="I347" s="71">
        <v>44314</v>
      </c>
      <c r="J347" s="71">
        <v>44314</v>
      </c>
      <c r="K347" s="71">
        <v>44314</v>
      </c>
      <c r="L347" s="71">
        <v>44314</v>
      </c>
      <c r="M347" s="70">
        <v>0.40972222222222227</v>
      </c>
      <c r="N347" s="70">
        <v>0.4513888888888889</v>
      </c>
      <c r="O347" s="72" t="s">
        <v>836</v>
      </c>
      <c r="P347" s="179" t="s">
        <v>833</v>
      </c>
      <c r="Q347" s="179" t="s">
        <v>81</v>
      </c>
      <c r="R347" s="178" t="s">
        <v>837</v>
      </c>
      <c r="S347" s="179" t="s">
        <v>344</v>
      </c>
      <c r="T347" s="50" t="s">
        <v>191</v>
      </c>
      <c r="U347" s="153">
        <f t="shared" si="88"/>
        <v>0</v>
      </c>
      <c r="V347" s="50">
        <f t="shared" si="89"/>
        <v>1</v>
      </c>
      <c r="W347" s="154">
        <f t="shared" si="96"/>
        <v>0.1388888888888889</v>
      </c>
      <c r="X347" s="154">
        <f t="shared" si="90"/>
        <v>0.1388888888888889</v>
      </c>
      <c r="Y347" s="136">
        <f t="shared" si="94"/>
        <v>1</v>
      </c>
      <c r="Z347" s="154">
        <f t="shared" si="91"/>
        <v>0</v>
      </c>
      <c r="AA347" s="154">
        <f t="shared" si="92"/>
        <v>0.1388888888888889</v>
      </c>
      <c r="AB347" s="81">
        <f t="shared" si="93"/>
        <v>4</v>
      </c>
      <c r="AC347" s="81">
        <f t="shared" si="97"/>
        <v>17</v>
      </c>
      <c r="AD347" s="164" t="str">
        <f t="shared" si="87"/>
        <v>4-17</v>
      </c>
      <c r="AE347" s="163">
        <f t="shared" si="84"/>
        <v>4.166666666666663E-2</v>
      </c>
      <c r="AF347" s="165">
        <f t="shared" si="85"/>
        <v>0</v>
      </c>
      <c r="AG347" s="157">
        <f t="shared" si="86"/>
        <v>1</v>
      </c>
      <c r="AH347" s="81">
        <f t="shared" si="98"/>
        <v>17</v>
      </c>
    </row>
    <row r="348" spans="2:34" s="162" customFormat="1" ht="30" x14ac:dyDescent="0.25">
      <c r="B348" s="179" t="s">
        <v>161</v>
      </c>
      <c r="C348" s="157">
        <v>149</v>
      </c>
      <c r="D348" s="85">
        <f t="shared" si="95"/>
        <v>1</v>
      </c>
      <c r="E348" s="178" t="s">
        <v>838</v>
      </c>
      <c r="F348" s="50" t="s">
        <v>799</v>
      </c>
      <c r="G348" s="70">
        <v>0.3125</v>
      </c>
      <c r="H348" s="70">
        <v>0.34027777777777773</v>
      </c>
      <c r="I348" s="71">
        <v>44314</v>
      </c>
      <c r="J348" s="71">
        <v>44314</v>
      </c>
      <c r="K348" s="71">
        <v>44314</v>
      </c>
      <c r="L348" s="71">
        <v>44314</v>
      </c>
      <c r="M348" s="70">
        <v>0.3125</v>
      </c>
      <c r="N348" s="70">
        <v>0.34027777777777773</v>
      </c>
      <c r="O348" s="178" t="s">
        <v>798</v>
      </c>
      <c r="P348" s="179" t="s">
        <v>839</v>
      </c>
      <c r="Q348" s="73" t="s">
        <v>47</v>
      </c>
      <c r="R348" s="178" t="s">
        <v>830</v>
      </c>
      <c r="S348" s="179" t="s">
        <v>344</v>
      </c>
      <c r="T348" s="50" t="s">
        <v>190</v>
      </c>
      <c r="U348" s="153">
        <f t="shared" si="88"/>
        <v>0</v>
      </c>
      <c r="V348" s="50">
        <f t="shared" si="89"/>
        <v>1</v>
      </c>
      <c r="W348" s="154">
        <f t="shared" si="96"/>
        <v>2.7777777777777735E-2</v>
      </c>
      <c r="X348" s="154">
        <f t="shared" si="90"/>
        <v>2.7777777777777735E-2</v>
      </c>
      <c r="Y348" s="136">
        <f t="shared" si="94"/>
        <v>1</v>
      </c>
      <c r="Z348" s="154">
        <f t="shared" si="91"/>
        <v>0</v>
      </c>
      <c r="AA348" s="154">
        <f t="shared" si="92"/>
        <v>2.7777777777777735E-2</v>
      </c>
      <c r="AB348" s="81">
        <f t="shared" si="93"/>
        <v>4</v>
      </c>
      <c r="AC348" s="81">
        <f t="shared" si="97"/>
        <v>17</v>
      </c>
      <c r="AD348" s="164" t="str">
        <f t="shared" si="87"/>
        <v>4-17</v>
      </c>
      <c r="AE348" s="163">
        <f t="shared" si="84"/>
        <v>2.7777777777777735E-2</v>
      </c>
      <c r="AF348" s="165">
        <f t="shared" si="85"/>
        <v>0</v>
      </c>
      <c r="AG348" s="157">
        <f t="shared" si="86"/>
        <v>1</v>
      </c>
      <c r="AH348" s="81">
        <f t="shared" si="98"/>
        <v>17</v>
      </c>
    </row>
    <row r="349" spans="2:34" s="162" customFormat="1" ht="30" x14ac:dyDescent="0.25">
      <c r="B349" s="179" t="s">
        <v>211</v>
      </c>
      <c r="C349" s="157">
        <v>150</v>
      </c>
      <c r="D349" s="85">
        <f t="shared" si="95"/>
        <v>1</v>
      </c>
      <c r="E349" s="178" t="s">
        <v>840</v>
      </c>
      <c r="F349" s="50" t="s">
        <v>799</v>
      </c>
      <c r="G349" s="70">
        <v>0.31944444444444448</v>
      </c>
      <c r="H349" s="70">
        <v>0.41666666666666669</v>
      </c>
      <c r="I349" s="71">
        <v>44314</v>
      </c>
      <c r="J349" s="71">
        <v>44314</v>
      </c>
      <c r="K349" s="71">
        <v>44314</v>
      </c>
      <c r="L349" s="71">
        <v>44314</v>
      </c>
      <c r="M349" s="70">
        <v>0.31944444444444448</v>
      </c>
      <c r="N349" s="70">
        <v>0.41666666666666669</v>
      </c>
      <c r="O349" s="178" t="s">
        <v>798</v>
      </c>
      <c r="P349" s="179" t="s">
        <v>841</v>
      </c>
      <c r="Q349" s="73" t="s">
        <v>47</v>
      </c>
      <c r="R349" s="178" t="s">
        <v>830</v>
      </c>
      <c r="S349" s="179" t="s">
        <v>344</v>
      </c>
      <c r="T349" s="179" t="s">
        <v>190</v>
      </c>
      <c r="U349" s="153">
        <f t="shared" si="88"/>
        <v>0</v>
      </c>
      <c r="V349" s="50">
        <f t="shared" si="89"/>
        <v>1</v>
      </c>
      <c r="W349" s="154">
        <f t="shared" si="96"/>
        <v>9.722222222222221E-2</v>
      </c>
      <c r="X349" s="154">
        <f t="shared" si="90"/>
        <v>9.722222222222221E-2</v>
      </c>
      <c r="Y349" s="136">
        <f t="shared" si="94"/>
        <v>1</v>
      </c>
      <c r="Z349" s="154">
        <f t="shared" si="91"/>
        <v>0</v>
      </c>
      <c r="AA349" s="154">
        <f t="shared" si="92"/>
        <v>9.722222222222221E-2</v>
      </c>
      <c r="AB349" s="81">
        <f t="shared" si="93"/>
        <v>4</v>
      </c>
      <c r="AC349" s="81">
        <f t="shared" si="97"/>
        <v>17</v>
      </c>
      <c r="AD349" s="164" t="str">
        <f t="shared" ref="AD349:AD412" si="110">AB349&amp;"-"&amp;AC349</f>
        <v>4-17</v>
      </c>
      <c r="AE349" s="163">
        <f t="shared" ref="AE349" si="111">IFERROR(IF(OR(AG349=0,M349="",N349=""),0,IF(AND(AG349=1,AF349&lt;1,K349=L349,(N349-M349)&lt;=0.2075),N349-M349,IF(AND(AG349=1,AF349&lt;1,K349=L349,(N349-M349)&gt;0.2075),N349-M349-0.083,IF(AND(AG349=1,AF349&gt;1),((AF349-1)*0.3541)+(N349-$AD$5)+($AE$5-M349-0.083),IF(AND(AG349=1,AF349=1,K349&lt;&gt;L349,(N349-M349)&lt;=0.332),(N349-$AD$5)+($AE$5-M349)-0.166,(N349-$AD$5)+($AE$5-M349)))))),"")</f>
        <v>9.722222222222221E-2</v>
      </c>
      <c r="AF349" s="165">
        <f t="shared" ref="AF349" si="112">(L349-K349)</f>
        <v>0</v>
      </c>
      <c r="AG349" s="157">
        <f t="shared" ref="AG349" si="113">IF(AND(R349&lt;&gt;"",S349&lt;&gt;""),1,0)</f>
        <v>1</v>
      </c>
      <c r="AH349" s="81">
        <f t="shared" si="98"/>
        <v>17</v>
      </c>
    </row>
    <row r="350" spans="2:34" s="162" customFormat="1" ht="30" x14ac:dyDescent="0.25">
      <c r="B350" s="179" t="s">
        <v>78</v>
      </c>
      <c r="C350" s="157">
        <v>151</v>
      </c>
      <c r="D350" s="85">
        <f t="shared" si="95"/>
        <v>0</v>
      </c>
      <c r="E350" s="178" t="s">
        <v>937</v>
      </c>
      <c r="F350" s="50" t="s">
        <v>452</v>
      </c>
      <c r="G350" s="70">
        <v>0.29166666666666669</v>
      </c>
      <c r="H350" s="70">
        <v>0.36805555555555558</v>
      </c>
      <c r="I350" s="71">
        <v>44314</v>
      </c>
      <c r="J350" s="71">
        <v>44315</v>
      </c>
      <c r="K350" s="71">
        <v>44314</v>
      </c>
      <c r="L350" s="71">
        <v>44314</v>
      </c>
      <c r="M350" s="70">
        <v>0.34722222222222227</v>
      </c>
      <c r="N350" s="70">
        <v>0.45833333333333331</v>
      </c>
      <c r="O350" s="178" t="s">
        <v>842</v>
      </c>
      <c r="P350" s="179" t="s">
        <v>278</v>
      </c>
      <c r="Q350" s="73" t="s">
        <v>47</v>
      </c>
      <c r="R350" s="178" t="s">
        <v>454</v>
      </c>
      <c r="S350" s="179" t="s">
        <v>344</v>
      </c>
      <c r="T350" s="50" t="s">
        <v>189</v>
      </c>
      <c r="U350" s="153">
        <f t="shared" si="88"/>
        <v>1</v>
      </c>
      <c r="V350" s="50">
        <f t="shared" si="89"/>
        <v>1</v>
      </c>
      <c r="W350" s="154">
        <f t="shared" si="96"/>
        <v>0.3478888888888888</v>
      </c>
      <c r="X350" s="154">
        <f t="shared" si="90"/>
        <v>0.57705555555555543</v>
      </c>
      <c r="Y350" s="136">
        <f t="shared" si="94"/>
        <v>1</v>
      </c>
      <c r="Z350" s="154">
        <f t="shared" si="91"/>
        <v>0</v>
      </c>
      <c r="AA350" s="154">
        <f t="shared" si="92"/>
        <v>0.57705555555555543</v>
      </c>
      <c r="AB350" s="81">
        <f t="shared" si="93"/>
        <v>4</v>
      </c>
      <c r="AC350" s="81">
        <f t="shared" si="97"/>
        <v>17</v>
      </c>
      <c r="AD350" s="164" t="str">
        <f t="shared" si="110"/>
        <v>4-17</v>
      </c>
      <c r="AE350" s="163">
        <f t="shared" ref="AE350:AE413" si="114">IFERROR(IF(OR(AG350=0,M350="",N350=""),0,IF(AND(AG350=1,AF350&lt;1,K350=L350,(N350-M350)&lt;=0.2075),N350-M350,IF(AND(AG350=1,AF350&lt;1,K350=L350,(N350-M350)&gt;0.2075),N350-M350-0.083,IF(AND(AG350=1,AF350&gt;1),((AF350-1)*0.3541)+(N350-$AD$5)+($AE$5-M350-0.083),IF(AND(AG350=1,AF350=1,K350&lt;&gt;L350,(N350-M350)&lt;=0.332),(N350-$AD$5)+($AE$5-M350)-0.166,(N350-$AD$5)+($AE$5-M350)))))),"")</f>
        <v>0.11111111111111105</v>
      </c>
      <c r="AF350" s="165">
        <f t="shared" ref="AF350:AF413" si="115">(L350-K350)</f>
        <v>0</v>
      </c>
      <c r="AG350" s="157">
        <f t="shared" ref="AG350:AG413" si="116">IF(AND(R350&lt;&gt;"",S350&lt;&gt;""),1,0)</f>
        <v>1</v>
      </c>
      <c r="AH350" s="81">
        <f t="shared" si="98"/>
        <v>17</v>
      </c>
    </row>
    <row r="351" spans="2:34" s="162" customFormat="1" ht="30" x14ac:dyDescent="0.25">
      <c r="B351" s="179" t="s">
        <v>78</v>
      </c>
      <c r="C351" s="157">
        <v>151</v>
      </c>
      <c r="D351" s="85">
        <f t="shared" si="95"/>
        <v>0</v>
      </c>
      <c r="E351" s="178" t="s">
        <v>938</v>
      </c>
      <c r="F351" s="50" t="s">
        <v>799</v>
      </c>
      <c r="G351" s="70">
        <v>0.33333333333333298</v>
      </c>
      <c r="H351" s="70">
        <v>0.36805555555555558</v>
      </c>
      <c r="I351" s="71">
        <v>44314</v>
      </c>
      <c r="J351" s="71">
        <v>44315</v>
      </c>
      <c r="K351" s="71">
        <v>44314</v>
      </c>
      <c r="L351" s="71">
        <v>44314</v>
      </c>
      <c r="M351" s="70">
        <v>0.64861111111111114</v>
      </c>
      <c r="N351" s="70">
        <v>0.66666666666666663</v>
      </c>
      <c r="O351" s="178" t="s">
        <v>843</v>
      </c>
      <c r="P351" s="179" t="s">
        <v>278</v>
      </c>
      <c r="Q351" s="73" t="s">
        <v>47</v>
      </c>
      <c r="R351" s="178" t="s">
        <v>454</v>
      </c>
      <c r="S351" s="179" t="s">
        <v>344</v>
      </c>
      <c r="T351" s="50" t="s">
        <v>189</v>
      </c>
      <c r="U351" s="153">
        <f t="shared" si="88"/>
        <v>1</v>
      </c>
      <c r="V351" s="50">
        <f t="shared" si="89"/>
        <v>1</v>
      </c>
      <c r="W351" s="154">
        <f t="shared" si="96"/>
        <v>0.30622222222222251</v>
      </c>
      <c r="X351" s="154">
        <f t="shared" si="90"/>
        <v>0.53538888888888914</v>
      </c>
      <c r="Y351" s="136">
        <f t="shared" si="94"/>
        <v>1</v>
      </c>
      <c r="Z351" s="154">
        <f t="shared" si="91"/>
        <v>0</v>
      </c>
      <c r="AA351" s="154">
        <f t="shared" si="92"/>
        <v>0.53538888888888914</v>
      </c>
      <c r="AB351" s="81">
        <f t="shared" si="93"/>
        <v>4</v>
      </c>
      <c r="AC351" s="81">
        <f t="shared" si="97"/>
        <v>17</v>
      </c>
      <c r="AD351" s="164" t="str">
        <f t="shared" si="110"/>
        <v>4-17</v>
      </c>
      <c r="AE351" s="163">
        <f t="shared" si="114"/>
        <v>1.8055555555555491E-2</v>
      </c>
      <c r="AF351" s="165">
        <f t="shared" si="115"/>
        <v>0</v>
      </c>
      <c r="AG351" s="157">
        <f t="shared" si="116"/>
        <v>1</v>
      </c>
      <c r="AH351" s="81">
        <f t="shared" si="98"/>
        <v>17</v>
      </c>
    </row>
    <row r="352" spans="2:34" s="162" customFormat="1" ht="30" x14ac:dyDescent="0.25">
      <c r="B352" s="179" t="s">
        <v>78</v>
      </c>
      <c r="C352" s="157">
        <v>151</v>
      </c>
      <c r="D352" s="85">
        <f t="shared" si="95"/>
        <v>0</v>
      </c>
      <c r="E352" s="178" t="s">
        <v>944</v>
      </c>
      <c r="F352" s="50" t="s">
        <v>928</v>
      </c>
      <c r="G352" s="70">
        <v>0.33333333333333298</v>
      </c>
      <c r="H352" s="70">
        <v>0.36805555555555558</v>
      </c>
      <c r="I352" s="71">
        <v>44314</v>
      </c>
      <c r="J352" s="71">
        <v>44315</v>
      </c>
      <c r="K352" s="71">
        <v>44314</v>
      </c>
      <c r="L352" s="71">
        <v>44314</v>
      </c>
      <c r="M352" s="70">
        <v>0.6875</v>
      </c>
      <c r="N352" s="70">
        <v>0.75</v>
      </c>
      <c r="O352" s="178" t="s">
        <v>130</v>
      </c>
      <c r="P352" s="179" t="s">
        <v>278</v>
      </c>
      <c r="Q352" s="73" t="s">
        <v>47</v>
      </c>
      <c r="R352" s="178" t="s">
        <v>454</v>
      </c>
      <c r="S352" s="179" t="s">
        <v>344</v>
      </c>
      <c r="T352" s="50" t="s">
        <v>189</v>
      </c>
      <c r="U352" s="153">
        <f t="shared" si="88"/>
        <v>1</v>
      </c>
      <c r="V352" s="50">
        <f t="shared" si="89"/>
        <v>1</v>
      </c>
      <c r="W352" s="154">
        <f t="shared" si="96"/>
        <v>0.30622222222222251</v>
      </c>
      <c r="X352" s="154">
        <f t="shared" si="90"/>
        <v>0.53538888888888914</v>
      </c>
      <c r="Y352" s="136">
        <f t="shared" si="94"/>
        <v>1</v>
      </c>
      <c r="Z352" s="154">
        <f t="shared" si="91"/>
        <v>0</v>
      </c>
      <c r="AA352" s="154">
        <f t="shared" si="92"/>
        <v>0.53538888888888914</v>
      </c>
      <c r="AB352" s="81">
        <f t="shared" si="93"/>
        <v>4</v>
      </c>
      <c r="AC352" s="81">
        <f t="shared" si="97"/>
        <v>17</v>
      </c>
      <c r="AD352" s="164" t="str">
        <f t="shared" si="110"/>
        <v>4-17</v>
      </c>
      <c r="AE352" s="163">
        <f t="shared" si="114"/>
        <v>6.25E-2</v>
      </c>
      <c r="AF352" s="165">
        <f t="shared" si="115"/>
        <v>0</v>
      </c>
      <c r="AG352" s="157">
        <f t="shared" si="116"/>
        <v>1</v>
      </c>
      <c r="AH352" s="81">
        <f t="shared" si="98"/>
        <v>17</v>
      </c>
    </row>
    <row r="353" spans="2:34" s="162" customFormat="1" ht="30" x14ac:dyDescent="0.25">
      <c r="B353" s="179" t="s">
        <v>78</v>
      </c>
      <c r="C353" s="157">
        <v>151</v>
      </c>
      <c r="D353" s="85">
        <f t="shared" si="95"/>
        <v>0</v>
      </c>
      <c r="E353" s="178" t="s">
        <v>943</v>
      </c>
      <c r="F353" s="50" t="s">
        <v>928</v>
      </c>
      <c r="G353" s="70">
        <v>0.33333333333333298</v>
      </c>
      <c r="H353" s="70">
        <v>0.36805555555555558</v>
      </c>
      <c r="I353" s="71">
        <v>44314</v>
      </c>
      <c r="J353" s="71">
        <v>44315</v>
      </c>
      <c r="K353" s="71">
        <v>44314</v>
      </c>
      <c r="L353" s="71">
        <v>44314</v>
      </c>
      <c r="M353" s="70">
        <v>0.69791666666666663</v>
      </c>
      <c r="N353" s="70">
        <v>0.75</v>
      </c>
      <c r="O353" s="178" t="s">
        <v>104</v>
      </c>
      <c r="P353" s="179" t="s">
        <v>278</v>
      </c>
      <c r="Q353" s="73" t="s">
        <v>47</v>
      </c>
      <c r="R353" s="178" t="s">
        <v>454</v>
      </c>
      <c r="S353" s="179" t="s">
        <v>344</v>
      </c>
      <c r="T353" s="50" t="s">
        <v>189</v>
      </c>
      <c r="U353" s="153">
        <f t="shared" ref="U353:U354" si="117">+J353-I353</f>
        <v>1</v>
      </c>
      <c r="V353" s="50">
        <f t="shared" ref="V353:V354" si="118">IF(AND(G353&lt;&gt;"",H353&lt;&gt;""),1,0)</f>
        <v>1</v>
      </c>
      <c r="W353" s="154">
        <f t="shared" ref="W353:W354" si="119">IF(OR(V353=0,G353="",H353=""),0,IF(AND(V353=1,U353&lt;1,I353=J353,(H353-G353)&lt;=0.2075),H353-G353,IF(AND(V353=1,U353&lt;1,I353=J353,(H353-G353)&gt;0.2075),H353-G353-0.083,IF(AND(V353=1,U353&gt;1),((U353-1)*0.3541)+(H353-$AD$5)+($AE$5-G353-0.083),IF(AND(V353=1,U353=1,I353&lt;&gt;J353,(H353-G353)&lt;=0.332),(H353-$AD$5)+($AE$5-G353)-0.166,(H353-$AD$5)+($AE$5-G353))))))</f>
        <v>0.30622222222222251</v>
      </c>
      <c r="X353" s="154">
        <f t="shared" ref="X353:X354" si="120">IF(OR(V353=0,G353="",H353=""),0,IF(AND(V353=1,U353&lt;1,I353=J353,(H353-G353)&lt;=0.2075),H353-G353,IF(AND(V353=1,U353&lt;1,I353=J353,(H353-G353)&gt;0.2075),H353-G353-0.04167,IF(AND(V353=1,U353&gt;1),((U353-1)*0.583)+(H353-$AD$3)+($AE$3-G353-0.04167),IF(AND(V353=1,U353=1,I353&lt;&gt;J353,(H353-G353)&lt;=0.332),(H353-$AD$3)+($AE$3-G353)-0.166,(H353-$AD$3)+($AE$3-G353))))))</f>
        <v>0.53538888888888914</v>
      </c>
      <c r="Y353" s="136">
        <f t="shared" ref="Y353:Y354" si="121">IFERROR(IF(H353&gt;VLOOKUP(T353,$AG$2:$AH$5,2,0),0,1),1)</f>
        <v>1</v>
      </c>
      <c r="Z353" s="154">
        <f t="shared" ref="Z353:Z354" si="122">IF(Y353=1,0,($AE$3-H353))</f>
        <v>0</v>
      </c>
      <c r="AA353" s="154">
        <f t="shared" ref="AA353:AA354" si="123">X353+Z353</f>
        <v>0.53538888888888914</v>
      </c>
      <c r="AB353" s="81">
        <f t="shared" si="93"/>
        <v>4</v>
      </c>
      <c r="AC353" s="81">
        <f t="shared" si="97"/>
        <v>17</v>
      </c>
      <c r="AD353" s="164" t="str">
        <f t="shared" si="110"/>
        <v>4-17</v>
      </c>
      <c r="AE353" s="163">
        <f t="shared" si="114"/>
        <v>5.208333333333337E-2</v>
      </c>
      <c r="AF353" s="165">
        <f t="shared" si="115"/>
        <v>0</v>
      </c>
      <c r="AG353" s="157">
        <f t="shared" si="116"/>
        <v>1</v>
      </c>
      <c r="AH353" s="81">
        <f t="shared" si="98"/>
        <v>17</v>
      </c>
    </row>
    <row r="354" spans="2:34" s="162" customFormat="1" ht="30" x14ac:dyDescent="0.25">
      <c r="B354" s="179" t="s">
        <v>78</v>
      </c>
      <c r="C354" s="157">
        <v>151</v>
      </c>
      <c r="D354" s="85">
        <f t="shared" si="95"/>
        <v>1</v>
      </c>
      <c r="E354" s="178" t="s">
        <v>942</v>
      </c>
      <c r="F354" s="50" t="s">
        <v>912</v>
      </c>
      <c r="G354" s="70">
        <v>0.33333333333333298</v>
      </c>
      <c r="H354" s="70">
        <v>0.36805555555555558</v>
      </c>
      <c r="I354" s="71">
        <v>44314</v>
      </c>
      <c r="J354" s="71">
        <v>44315</v>
      </c>
      <c r="K354" s="71">
        <v>44315</v>
      </c>
      <c r="L354" s="71">
        <v>44315</v>
      </c>
      <c r="M354" s="70">
        <v>0.30208333333333331</v>
      </c>
      <c r="N354" s="70">
        <v>0.36805555555555558</v>
      </c>
      <c r="O354" s="178" t="s">
        <v>104</v>
      </c>
      <c r="P354" s="179" t="s">
        <v>278</v>
      </c>
      <c r="Q354" s="73" t="s">
        <v>47</v>
      </c>
      <c r="R354" s="178" t="s">
        <v>454</v>
      </c>
      <c r="S354" s="179" t="s">
        <v>344</v>
      </c>
      <c r="T354" s="50" t="s">
        <v>189</v>
      </c>
      <c r="U354" s="153">
        <f t="shared" si="117"/>
        <v>1</v>
      </c>
      <c r="V354" s="50">
        <f t="shared" si="118"/>
        <v>1</v>
      </c>
      <c r="W354" s="154">
        <f t="shared" si="119"/>
        <v>0.30622222222222251</v>
      </c>
      <c r="X354" s="154">
        <f t="shared" si="120"/>
        <v>0.53538888888888914</v>
      </c>
      <c r="Y354" s="136">
        <f t="shared" si="121"/>
        <v>1</v>
      </c>
      <c r="Z354" s="154">
        <f t="shared" si="122"/>
        <v>0</v>
      </c>
      <c r="AA354" s="154">
        <f t="shared" si="123"/>
        <v>0.53538888888888914</v>
      </c>
      <c r="AB354" s="81">
        <f t="shared" si="93"/>
        <v>4</v>
      </c>
      <c r="AC354" s="81">
        <f t="shared" si="97"/>
        <v>17</v>
      </c>
      <c r="AD354" s="164" t="str">
        <f t="shared" si="110"/>
        <v>4-17</v>
      </c>
      <c r="AE354" s="163">
        <f t="shared" si="114"/>
        <v>6.5972222222222265E-2</v>
      </c>
      <c r="AF354" s="165">
        <f t="shared" si="115"/>
        <v>0</v>
      </c>
      <c r="AG354" s="157">
        <f t="shared" si="116"/>
        <v>1</v>
      </c>
      <c r="AH354" s="81">
        <f t="shared" si="98"/>
        <v>17</v>
      </c>
    </row>
    <row r="355" spans="2:34" s="162" customFormat="1" x14ac:dyDescent="0.25">
      <c r="B355" s="179" t="s">
        <v>83</v>
      </c>
      <c r="C355" s="157">
        <v>152</v>
      </c>
      <c r="D355" s="85">
        <f t="shared" si="95"/>
        <v>0</v>
      </c>
      <c r="E355" s="178" t="s">
        <v>844</v>
      </c>
      <c r="F355" s="50" t="s">
        <v>945</v>
      </c>
      <c r="G355" s="70">
        <v>0.34375</v>
      </c>
      <c r="H355" s="70">
        <v>0.70833333333333337</v>
      </c>
      <c r="I355" s="71">
        <v>44314</v>
      </c>
      <c r="J355" s="71">
        <v>44314</v>
      </c>
      <c r="K355" s="71">
        <v>44314</v>
      </c>
      <c r="L355" s="71">
        <v>44314</v>
      </c>
      <c r="M355" s="70">
        <v>0.41666666666666669</v>
      </c>
      <c r="N355" s="70">
        <v>0.72916666666666663</v>
      </c>
      <c r="O355" s="178" t="s">
        <v>845</v>
      </c>
      <c r="P355" s="179" t="s">
        <v>84</v>
      </c>
      <c r="Q355" s="179" t="s">
        <v>81</v>
      </c>
      <c r="R355" s="178" t="s">
        <v>846</v>
      </c>
      <c r="S355" s="179" t="s">
        <v>344</v>
      </c>
      <c r="T355" s="50" t="s">
        <v>189</v>
      </c>
      <c r="U355" s="153">
        <f t="shared" si="88"/>
        <v>0</v>
      </c>
      <c r="V355" s="50">
        <f t="shared" si="89"/>
        <v>1</v>
      </c>
      <c r="W355" s="154">
        <f t="shared" si="96"/>
        <v>0.28158333333333335</v>
      </c>
      <c r="X355" s="154">
        <f t="shared" si="90"/>
        <v>0.32291333333333339</v>
      </c>
      <c r="Y355" s="136">
        <f t="shared" si="94"/>
        <v>0</v>
      </c>
      <c r="Z355" s="154">
        <f t="shared" si="91"/>
        <v>0.16666666666666663</v>
      </c>
      <c r="AA355" s="154">
        <f t="shared" si="92"/>
        <v>0.48958000000000002</v>
      </c>
      <c r="AB355" s="81">
        <f t="shared" si="93"/>
        <v>4</v>
      </c>
      <c r="AC355" s="81">
        <f t="shared" si="97"/>
        <v>17</v>
      </c>
      <c r="AD355" s="164" t="str">
        <f t="shared" si="110"/>
        <v>4-17</v>
      </c>
      <c r="AE355" s="163">
        <f t="shared" si="114"/>
        <v>0.22949999999999993</v>
      </c>
      <c r="AF355" s="165">
        <f t="shared" si="115"/>
        <v>0</v>
      </c>
      <c r="AG355" s="157">
        <f t="shared" si="116"/>
        <v>1</v>
      </c>
      <c r="AH355" s="81">
        <f t="shared" si="98"/>
        <v>17</v>
      </c>
    </row>
    <row r="356" spans="2:34" s="162" customFormat="1" ht="30" x14ac:dyDescent="0.25">
      <c r="B356" s="179" t="s">
        <v>83</v>
      </c>
      <c r="C356" s="157">
        <v>152</v>
      </c>
      <c r="D356" s="85">
        <f t="shared" si="95"/>
        <v>1</v>
      </c>
      <c r="E356" s="72" t="s">
        <v>847</v>
      </c>
      <c r="F356" s="50" t="s">
        <v>912</v>
      </c>
      <c r="G356" s="70">
        <v>0.34375</v>
      </c>
      <c r="H356" s="70">
        <v>0.70833333333333337</v>
      </c>
      <c r="I356" s="71">
        <v>44314</v>
      </c>
      <c r="J356" s="71">
        <v>44314</v>
      </c>
      <c r="K356" s="71">
        <v>44314</v>
      </c>
      <c r="L356" s="71">
        <v>44314</v>
      </c>
      <c r="M356" s="70">
        <v>0.58333333333333337</v>
      </c>
      <c r="N356" s="70">
        <v>0.65277777777777779</v>
      </c>
      <c r="O356" s="72" t="s">
        <v>687</v>
      </c>
      <c r="P356" s="179" t="s">
        <v>84</v>
      </c>
      <c r="Q356" s="179" t="s">
        <v>81</v>
      </c>
      <c r="R356" s="178" t="s">
        <v>848</v>
      </c>
      <c r="S356" s="179" t="s">
        <v>344</v>
      </c>
      <c r="T356" s="50" t="s">
        <v>189</v>
      </c>
      <c r="U356" s="153">
        <f t="shared" si="88"/>
        <v>0</v>
      </c>
      <c r="V356" s="50">
        <f t="shared" si="89"/>
        <v>1</v>
      </c>
      <c r="W356" s="154">
        <f t="shared" si="96"/>
        <v>0.28158333333333335</v>
      </c>
      <c r="X356" s="154">
        <f t="shared" si="90"/>
        <v>0.32291333333333339</v>
      </c>
      <c r="Y356" s="136">
        <f t="shared" si="94"/>
        <v>0</v>
      </c>
      <c r="Z356" s="154">
        <f t="shared" si="91"/>
        <v>0.16666666666666663</v>
      </c>
      <c r="AA356" s="154">
        <f t="shared" si="92"/>
        <v>0.48958000000000002</v>
      </c>
      <c r="AB356" s="81">
        <f t="shared" si="93"/>
        <v>4</v>
      </c>
      <c r="AC356" s="81">
        <f t="shared" si="97"/>
        <v>17</v>
      </c>
      <c r="AD356" s="164" t="str">
        <f t="shared" si="110"/>
        <v>4-17</v>
      </c>
      <c r="AE356" s="163">
        <f t="shared" si="114"/>
        <v>6.944444444444442E-2</v>
      </c>
      <c r="AF356" s="165">
        <f t="shared" si="115"/>
        <v>0</v>
      </c>
      <c r="AG356" s="157">
        <f t="shared" si="116"/>
        <v>1</v>
      </c>
      <c r="AH356" s="81">
        <f t="shared" si="98"/>
        <v>17</v>
      </c>
    </row>
    <row r="357" spans="2:34" s="162" customFormat="1" ht="45" x14ac:dyDescent="0.25">
      <c r="B357" s="179" t="s">
        <v>182</v>
      </c>
      <c r="C357" s="157">
        <v>153</v>
      </c>
      <c r="D357" s="85">
        <f t="shared" si="95"/>
        <v>0</v>
      </c>
      <c r="E357" s="178" t="s">
        <v>849</v>
      </c>
      <c r="F357" s="50" t="s">
        <v>799</v>
      </c>
      <c r="G357" s="70">
        <v>0.33680555555555558</v>
      </c>
      <c r="H357" s="70">
        <v>0.64513888888888882</v>
      </c>
      <c r="I357" s="71">
        <v>44314</v>
      </c>
      <c r="J357" s="71">
        <v>44314</v>
      </c>
      <c r="K357" s="71">
        <v>44314</v>
      </c>
      <c r="L357" s="71">
        <v>44314</v>
      </c>
      <c r="M357" s="70">
        <v>0.4236111111111111</v>
      </c>
      <c r="N357" s="70">
        <v>0.64513888888888882</v>
      </c>
      <c r="O357" s="178" t="s">
        <v>850</v>
      </c>
      <c r="P357" s="179" t="s">
        <v>183</v>
      </c>
      <c r="Q357" s="73" t="s">
        <v>47</v>
      </c>
      <c r="R357" s="178" t="s">
        <v>851</v>
      </c>
      <c r="S357" s="179" t="s">
        <v>344</v>
      </c>
      <c r="T357" s="179" t="s">
        <v>190</v>
      </c>
      <c r="U357" s="153">
        <f t="shared" si="88"/>
        <v>0</v>
      </c>
      <c r="V357" s="50">
        <f t="shared" si="89"/>
        <v>1</v>
      </c>
      <c r="W357" s="154">
        <f t="shared" si="96"/>
        <v>0.22533333333333322</v>
      </c>
      <c r="X357" s="154">
        <f t="shared" si="90"/>
        <v>0.26666333333333325</v>
      </c>
      <c r="Y357" s="136">
        <f t="shared" si="94"/>
        <v>0</v>
      </c>
      <c r="Z357" s="154">
        <f t="shared" si="91"/>
        <v>0.22986111111111118</v>
      </c>
      <c r="AA357" s="154">
        <f t="shared" si="92"/>
        <v>0.49652444444444443</v>
      </c>
      <c r="AB357" s="81">
        <f t="shared" si="93"/>
        <v>4</v>
      </c>
      <c r="AC357" s="81">
        <f t="shared" si="97"/>
        <v>17</v>
      </c>
      <c r="AD357" s="164" t="str">
        <f t="shared" si="110"/>
        <v>4-17</v>
      </c>
      <c r="AE357" s="163">
        <f t="shared" si="114"/>
        <v>0.13852777777777769</v>
      </c>
      <c r="AF357" s="165">
        <f t="shared" si="115"/>
        <v>0</v>
      </c>
      <c r="AG357" s="157">
        <f t="shared" si="116"/>
        <v>1</v>
      </c>
      <c r="AH357" s="81">
        <f t="shared" si="98"/>
        <v>17</v>
      </c>
    </row>
    <row r="358" spans="2:34" s="162" customFormat="1" ht="30" x14ac:dyDescent="0.25">
      <c r="B358" s="179" t="s">
        <v>182</v>
      </c>
      <c r="C358" s="157">
        <v>153</v>
      </c>
      <c r="D358" s="85">
        <f t="shared" si="95"/>
        <v>1</v>
      </c>
      <c r="E358" s="72" t="s">
        <v>852</v>
      </c>
      <c r="F358" s="50" t="s">
        <v>912</v>
      </c>
      <c r="G358" s="70">
        <v>0.33680555555555558</v>
      </c>
      <c r="H358" s="70">
        <v>0.64513888888888882</v>
      </c>
      <c r="I358" s="71">
        <v>44314</v>
      </c>
      <c r="J358" s="71">
        <v>44314</v>
      </c>
      <c r="K358" s="71">
        <v>44314</v>
      </c>
      <c r="L358" s="71">
        <v>44314</v>
      </c>
      <c r="M358" s="70">
        <v>0.45833333333333331</v>
      </c>
      <c r="N358" s="70">
        <v>0.5</v>
      </c>
      <c r="O358" s="72" t="s">
        <v>66</v>
      </c>
      <c r="P358" s="179" t="s">
        <v>183</v>
      </c>
      <c r="Q358" s="73" t="s">
        <v>47</v>
      </c>
      <c r="R358" s="178" t="s">
        <v>356</v>
      </c>
      <c r="S358" s="179" t="s">
        <v>344</v>
      </c>
      <c r="T358" s="179" t="s">
        <v>190</v>
      </c>
      <c r="U358" s="153">
        <f t="shared" si="88"/>
        <v>0</v>
      </c>
      <c r="V358" s="50">
        <f t="shared" si="89"/>
        <v>1</v>
      </c>
      <c r="W358" s="154">
        <f t="shared" si="96"/>
        <v>0.22533333333333322</v>
      </c>
      <c r="X358" s="154">
        <f t="shared" si="90"/>
        <v>0.26666333333333325</v>
      </c>
      <c r="Y358" s="136">
        <f t="shared" si="94"/>
        <v>0</v>
      </c>
      <c r="Z358" s="154">
        <f t="shared" si="91"/>
        <v>0.22986111111111118</v>
      </c>
      <c r="AA358" s="154">
        <f t="shared" si="92"/>
        <v>0.49652444444444443</v>
      </c>
      <c r="AB358" s="81">
        <f t="shared" si="93"/>
        <v>4</v>
      </c>
      <c r="AC358" s="81">
        <f t="shared" si="97"/>
        <v>17</v>
      </c>
      <c r="AD358" s="164" t="str">
        <f t="shared" si="110"/>
        <v>4-17</v>
      </c>
      <c r="AE358" s="163">
        <f t="shared" si="114"/>
        <v>4.1666666666666685E-2</v>
      </c>
      <c r="AF358" s="165">
        <f t="shared" si="115"/>
        <v>0</v>
      </c>
      <c r="AG358" s="157">
        <f t="shared" si="116"/>
        <v>1</v>
      </c>
      <c r="AH358" s="81">
        <f t="shared" si="98"/>
        <v>17</v>
      </c>
    </row>
    <row r="359" spans="2:34" s="162" customFormat="1" ht="30" x14ac:dyDescent="0.25">
      <c r="B359" s="179" t="s">
        <v>217</v>
      </c>
      <c r="C359" s="157">
        <v>154</v>
      </c>
      <c r="D359" s="85">
        <f t="shared" si="95"/>
        <v>0</v>
      </c>
      <c r="E359" s="178" t="s">
        <v>853</v>
      </c>
      <c r="F359" s="50" t="s">
        <v>799</v>
      </c>
      <c r="G359" s="70">
        <v>0.34027777777777773</v>
      </c>
      <c r="H359" s="70">
        <v>0.40277777777777773</v>
      </c>
      <c r="I359" s="71">
        <v>44314</v>
      </c>
      <c r="J359" s="71">
        <v>44314</v>
      </c>
      <c r="K359" s="71">
        <v>44314</v>
      </c>
      <c r="L359" s="71">
        <v>44314</v>
      </c>
      <c r="M359" s="70">
        <v>0.375</v>
      </c>
      <c r="N359" s="70">
        <v>0.40277777777777773</v>
      </c>
      <c r="O359" s="178" t="s">
        <v>850</v>
      </c>
      <c r="P359" s="179" t="s">
        <v>282</v>
      </c>
      <c r="Q359" s="73" t="s">
        <v>47</v>
      </c>
      <c r="R359" s="178" t="s">
        <v>854</v>
      </c>
      <c r="S359" s="179" t="s">
        <v>344</v>
      </c>
      <c r="T359" s="179" t="s">
        <v>190</v>
      </c>
      <c r="U359" s="153">
        <f t="shared" si="88"/>
        <v>0</v>
      </c>
      <c r="V359" s="50">
        <f t="shared" si="89"/>
        <v>1</v>
      </c>
      <c r="W359" s="154">
        <f t="shared" si="96"/>
        <v>6.25E-2</v>
      </c>
      <c r="X359" s="154">
        <f t="shared" si="90"/>
        <v>6.25E-2</v>
      </c>
      <c r="Y359" s="136">
        <f t="shared" si="94"/>
        <v>1</v>
      </c>
      <c r="Z359" s="154">
        <f t="shared" si="91"/>
        <v>0</v>
      </c>
      <c r="AA359" s="154">
        <f t="shared" si="92"/>
        <v>6.25E-2</v>
      </c>
      <c r="AB359" s="81">
        <f t="shared" si="93"/>
        <v>4</v>
      </c>
      <c r="AC359" s="81">
        <f t="shared" si="97"/>
        <v>17</v>
      </c>
      <c r="AD359" s="164" t="str">
        <f t="shared" si="110"/>
        <v>4-17</v>
      </c>
      <c r="AE359" s="163">
        <f t="shared" si="114"/>
        <v>2.7777777777777735E-2</v>
      </c>
      <c r="AF359" s="165">
        <f t="shared" si="115"/>
        <v>0</v>
      </c>
      <c r="AG359" s="157">
        <f t="shared" si="116"/>
        <v>1</v>
      </c>
      <c r="AH359" s="81">
        <f t="shared" si="98"/>
        <v>17</v>
      </c>
    </row>
    <row r="360" spans="2:34" s="162" customFormat="1" x14ac:dyDescent="0.25">
      <c r="B360" s="179" t="s">
        <v>217</v>
      </c>
      <c r="C360" s="157">
        <v>154</v>
      </c>
      <c r="D360" s="85">
        <f t="shared" si="95"/>
        <v>1</v>
      </c>
      <c r="E360" s="72" t="s">
        <v>855</v>
      </c>
      <c r="F360" s="50" t="s">
        <v>912</v>
      </c>
      <c r="G360" s="70">
        <v>0.34027777777777773</v>
      </c>
      <c r="H360" s="70">
        <v>0.40277777777777773</v>
      </c>
      <c r="I360" s="71">
        <v>44314</v>
      </c>
      <c r="J360" s="71">
        <v>44314</v>
      </c>
      <c r="K360" s="71">
        <v>44314</v>
      </c>
      <c r="L360" s="71">
        <v>44314</v>
      </c>
      <c r="M360" s="70">
        <v>0.3611111111111111</v>
      </c>
      <c r="N360" s="70">
        <v>0.37847222222222227</v>
      </c>
      <c r="O360" s="72" t="s">
        <v>409</v>
      </c>
      <c r="P360" s="179" t="s">
        <v>282</v>
      </c>
      <c r="Q360" s="73" t="s">
        <v>47</v>
      </c>
      <c r="R360" s="178" t="s">
        <v>359</v>
      </c>
      <c r="S360" s="179" t="s">
        <v>344</v>
      </c>
      <c r="T360" s="179" t="s">
        <v>190</v>
      </c>
      <c r="U360" s="153">
        <f t="shared" si="88"/>
        <v>0</v>
      </c>
      <c r="V360" s="50">
        <f t="shared" si="89"/>
        <v>1</v>
      </c>
      <c r="W360" s="154">
        <f t="shared" si="96"/>
        <v>6.25E-2</v>
      </c>
      <c r="X360" s="154">
        <f t="shared" si="90"/>
        <v>6.25E-2</v>
      </c>
      <c r="Y360" s="136">
        <f t="shared" si="94"/>
        <v>1</v>
      </c>
      <c r="Z360" s="154">
        <f t="shared" si="91"/>
        <v>0</v>
      </c>
      <c r="AA360" s="154">
        <f t="shared" si="92"/>
        <v>6.25E-2</v>
      </c>
      <c r="AB360" s="81">
        <f t="shared" si="93"/>
        <v>4</v>
      </c>
      <c r="AC360" s="81">
        <f t="shared" si="97"/>
        <v>17</v>
      </c>
      <c r="AD360" s="164" t="str">
        <f t="shared" si="110"/>
        <v>4-17</v>
      </c>
      <c r="AE360" s="163">
        <f t="shared" si="114"/>
        <v>1.736111111111116E-2</v>
      </c>
      <c r="AF360" s="165">
        <f t="shared" si="115"/>
        <v>0</v>
      </c>
      <c r="AG360" s="157">
        <f t="shared" si="116"/>
        <v>1</v>
      </c>
      <c r="AH360" s="81">
        <f t="shared" si="98"/>
        <v>17</v>
      </c>
    </row>
    <row r="361" spans="2:34" s="162" customFormat="1" ht="75" x14ac:dyDescent="0.25">
      <c r="B361" s="179" t="s">
        <v>133</v>
      </c>
      <c r="C361" s="157">
        <v>155</v>
      </c>
      <c r="D361" s="85">
        <f t="shared" si="95"/>
        <v>0</v>
      </c>
      <c r="E361" s="178" t="s">
        <v>856</v>
      </c>
      <c r="F361" s="50" t="s">
        <v>452</v>
      </c>
      <c r="G361" s="70">
        <v>0.35416666666666669</v>
      </c>
      <c r="H361" s="70">
        <v>0.45833333333333331</v>
      </c>
      <c r="I361" s="71">
        <v>44314</v>
      </c>
      <c r="J361" s="71">
        <v>44314</v>
      </c>
      <c r="K361" s="71">
        <v>44314</v>
      </c>
      <c r="L361" s="71">
        <v>44314</v>
      </c>
      <c r="M361" s="70">
        <v>0.44097222222222227</v>
      </c>
      <c r="N361" s="70">
        <v>0.74305555555555547</v>
      </c>
      <c r="O361" s="178" t="s">
        <v>88</v>
      </c>
      <c r="P361" s="179" t="s">
        <v>735</v>
      </c>
      <c r="Q361" s="179" t="s">
        <v>81</v>
      </c>
      <c r="R361" s="178" t="s">
        <v>454</v>
      </c>
      <c r="S361" s="179" t="s">
        <v>343</v>
      </c>
      <c r="T361" s="179" t="s">
        <v>190</v>
      </c>
      <c r="U361" s="153">
        <f t="shared" si="88"/>
        <v>0</v>
      </c>
      <c r="V361" s="50">
        <f t="shared" si="89"/>
        <v>1</v>
      </c>
      <c r="W361" s="154">
        <f t="shared" si="96"/>
        <v>0.10416666666666663</v>
      </c>
      <c r="X361" s="154">
        <f t="shared" si="90"/>
        <v>0.10416666666666663</v>
      </c>
      <c r="Y361" s="136">
        <f t="shared" si="94"/>
        <v>1</v>
      </c>
      <c r="Z361" s="154">
        <f t="shared" si="91"/>
        <v>0</v>
      </c>
      <c r="AA361" s="154">
        <f t="shared" si="92"/>
        <v>0.10416666666666663</v>
      </c>
      <c r="AB361" s="81">
        <f t="shared" si="93"/>
        <v>4</v>
      </c>
      <c r="AC361" s="81">
        <f t="shared" si="97"/>
        <v>17</v>
      </c>
      <c r="AD361" s="164" t="str">
        <f t="shared" si="110"/>
        <v>4-17</v>
      </c>
      <c r="AE361" s="163">
        <f t="shared" si="114"/>
        <v>0.21908333333333319</v>
      </c>
      <c r="AF361" s="165">
        <f t="shared" si="115"/>
        <v>0</v>
      </c>
      <c r="AG361" s="157">
        <f t="shared" si="116"/>
        <v>1</v>
      </c>
      <c r="AH361" s="81">
        <f t="shared" si="98"/>
        <v>17</v>
      </c>
    </row>
    <row r="362" spans="2:34" s="162" customFormat="1" ht="30" x14ac:dyDescent="0.25">
      <c r="B362" s="179" t="s">
        <v>133</v>
      </c>
      <c r="C362" s="157">
        <v>155</v>
      </c>
      <c r="D362" s="85">
        <f t="shared" si="95"/>
        <v>0</v>
      </c>
      <c r="E362" s="72" t="s">
        <v>857</v>
      </c>
      <c r="F362" s="50" t="s">
        <v>799</v>
      </c>
      <c r="G362" s="70">
        <v>0.35416666666666669</v>
      </c>
      <c r="H362" s="70">
        <v>0.45833333333333331</v>
      </c>
      <c r="I362" s="71">
        <v>44314</v>
      </c>
      <c r="J362" s="71">
        <v>44314</v>
      </c>
      <c r="K362" s="71">
        <v>44314</v>
      </c>
      <c r="L362" s="71">
        <v>44314</v>
      </c>
      <c r="M362" s="70">
        <v>0.46249999999999997</v>
      </c>
      <c r="N362" s="70">
        <v>0.60416666666666663</v>
      </c>
      <c r="O362" s="178" t="s">
        <v>850</v>
      </c>
      <c r="P362" s="179" t="s">
        <v>735</v>
      </c>
      <c r="Q362" s="179" t="s">
        <v>81</v>
      </c>
      <c r="R362" s="178" t="s">
        <v>454</v>
      </c>
      <c r="S362" s="179" t="s">
        <v>343</v>
      </c>
      <c r="T362" s="179" t="s">
        <v>190</v>
      </c>
      <c r="U362" s="153">
        <f t="shared" si="88"/>
        <v>0</v>
      </c>
      <c r="V362" s="50">
        <f t="shared" si="89"/>
        <v>1</v>
      </c>
      <c r="W362" s="154">
        <f t="shared" si="96"/>
        <v>0.10416666666666663</v>
      </c>
      <c r="X362" s="154">
        <f t="shared" si="90"/>
        <v>0.10416666666666663</v>
      </c>
      <c r="Y362" s="136">
        <f t="shared" si="94"/>
        <v>1</v>
      </c>
      <c r="Z362" s="154">
        <f t="shared" si="91"/>
        <v>0</v>
      </c>
      <c r="AA362" s="154">
        <f t="shared" si="92"/>
        <v>0.10416666666666663</v>
      </c>
      <c r="AB362" s="81">
        <f t="shared" si="93"/>
        <v>4</v>
      </c>
      <c r="AC362" s="81">
        <f t="shared" si="97"/>
        <v>17</v>
      </c>
      <c r="AD362" s="164" t="str">
        <f t="shared" si="110"/>
        <v>4-17</v>
      </c>
      <c r="AE362" s="163">
        <f t="shared" si="114"/>
        <v>0.14166666666666666</v>
      </c>
      <c r="AF362" s="165">
        <f t="shared" si="115"/>
        <v>0</v>
      </c>
      <c r="AG362" s="157">
        <f t="shared" si="116"/>
        <v>1</v>
      </c>
      <c r="AH362" s="81">
        <f t="shared" si="98"/>
        <v>17</v>
      </c>
    </row>
    <row r="363" spans="2:34" s="162" customFormat="1" x14ac:dyDescent="0.25">
      <c r="B363" s="179" t="s">
        <v>134</v>
      </c>
      <c r="C363" s="157">
        <v>155</v>
      </c>
      <c r="D363" s="85">
        <f t="shared" si="95"/>
        <v>1</v>
      </c>
      <c r="E363" s="178" t="s">
        <v>858</v>
      </c>
      <c r="F363" s="50" t="s">
        <v>917</v>
      </c>
      <c r="G363" s="70">
        <v>0.4375</v>
      </c>
      <c r="H363" s="70">
        <v>0.61805555555555558</v>
      </c>
      <c r="I363" s="71">
        <v>44314</v>
      </c>
      <c r="J363" s="71">
        <v>44314</v>
      </c>
      <c r="K363" s="71">
        <v>44314</v>
      </c>
      <c r="L363" s="71">
        <v>44314</v>
      </c>
      <c r="M363" s="166">
        <v>0.72916666666666663</v>
      </c>
      <c r="N363" s="166">
        <v>0.75</v>
      </c>
      <c r="O363" s="178" t="s">
        <v>758</v>
      </c>
      <c r="P363" s="179" t="s">
        <v>735</v>
      </c>
      <c r="Q363" s="73" t="s">
        <v>47</v>
      </c>
      <c r="R363" s="178" t="s">
        <v>454</v>
      </c>
      <c r="S363" s="179" t="s">
        <v>344</v>
      </c>
      <c r="T363" s="179" t="s">
        <v>189</v>
      </c>
      <c r="U363" s="153">
        <f t="shared" si="88"/>
        <v>0</v>
      </c>
      <c r="V363" s="50">
        <f t="shared" si="89"/>
        <v>1</v>
      </c>
      <c r="W363" s="154">
        <f t="shared" si="96"/>
        <v>0.18055555555555558</v>
      </c>
      <c r="X363" s="154">
        <f t="shared" si="90"/>
        <v>0.18055555555555558</v>
      </c>
      <c r="Y363" s="136">
        <f t="shared" si="94"/>
        <v>1</v>
      </c>
      <c r="Z363" s="154">
        <f t="shared" si="91"/>
        <v>0</v>
      </c>
      <c r="AA363" s="154">
        <f t="shared" si="92"/>
        <v>0.18055555555555558</v>
      </c>
      <c r="AB363" s="81">
        <f t="shared" si="93"/>
        <v>4</v>
      </c>
      <c r="AC363" s="81">
        <f t="shared" si="97"/>
        <v>17</v>
      </c>
      <c r="AD363" s="164" t="str">
        <f t="shared" si="110"/>
        <v>4-17</v>
      </c>
      <c r="AE363" s="163">
        <f t="shared" si="114"/>
        <v>2.083333333333337E-2</v>
      </c>
      <c r="AF363" s="165">
        <f t="shared" si="115"/>
        <v>0</v>
      </c>
      <c r="AG363" s="157">
        <f t="shared" si="116"/>
        <v>1</v>
      </c>
      <c r="AH363" s="81">
        <f t="shared" si="98"/>
        <v>17</v>
      </c>
    </row>
    <row r="364" spans="2:34" s="162" customFormat="1" ht="45" x14ac:dyDescent="0.25">
      <c r="B364" s="179" t="s">
        <v>177</v>
      </c>
      <c r="C364" s="157">
        <v>156</v>
      </c>
      <c r="D364" s="85">
        <f t="shared" si="95"/>
        <v>0</v>
      </c>
      <c r="E364" s="178" t="s">
        <v>859</v>
      </c>
      <c r="F364" s="50" t="s">
        <v>452</v>
      </c>
      <c r="G364" s="70">
        <v>0.35416666666666669</v>
      </c>
      <c r="H364" s="70">
        <v>0.45833333333333331</v>
      </c>
      <c r="I364" s="71">
        <v>44314</v>
      </c>
      <c r="J364" s="71">
        <v>44314</v>
      </c>
      <c r="K364" s="71">
        <v>44314</v>
      </c>
      <c r="L364" s="71">
        <v>44314</v>
      </c>
      <c r="M364" s="70">
        <v>0.35416666666666669</v>
      </c>
      <c r="N364" s="70">
        <v>0.45833333333333331</v>
      </c>
      <c r="O364" s="178" t="s">
        <v>66</v>
      </c>
      <c r="P364" s="179" t="s">
        <v>178</v>
      </c>
      <c r="Q364" s="179" t="s">
        <v>81</v>
      </c>
      <c r="R364" s="178" t="s">
        <v>356</v>
      </c>
      <c r="S364" s="178" t="s">
        <v>784</v>
      </c>
      <c r="T364" s="179" t="s">
        <v>190</v>
      </c>
      <c r="U364" s="153">
        <f t="shared" si="88"/>
        <v>0</v>
      </c>
      <c r="V364" s="50">
        <f t="shared" si="89"/>
        <v>1</v>
      </c>
      <c r="W364" s="154">
        <f t="shared" si="96"/>
        <v>0.10416666666666663</v>
      </c>
      <c r="X364" s="154">
        <f t="shared" si="90"/>
        <v>0.10416666666666663</v>
      </c>
      <c r="Y364" s="136">
        <f t="shared" si="94"/>
        <v>1</v>
      </c>
      <c r="Z364" s="154">
        <f t="shared" si="91"/>
        <v>0</v>
      </c>
      <c r="AA364" s="154">
        <f t="shared" si="92"/>
        <v>0.10416666666666663</v>
      </c>
      <c r="AB364" s="81">
        <f t="shared" si="93"/>
        <v>4</v>
      </c>
      <c r="AC364" s="81">
        <f t="shared" si="97"/>
        <v>17</v>
      </c>
      <c r="AD364" s="164" t="str">
        <f t="shared" si="110"/>
        <v>4-17</v>
      </c>
      <c r="AE364" s="163">
        <f t="shared" si="114"/>
        <v>0.10416666666666663</v>
      </c>
      <c r="AF364" s="165">
        <f t="shared" si="115"/>
        <v>0</v>
      </c>
      <c r="AG364" s="157">
        <f t="shared" si="116"/>
        <v>1</v>
      </c>
      <c r="AH364" s="81">
        <f t="shared" si="98"/>
        <v>17</v>
      </c>
    </row>
    <row r="365" spans="2:34" s="162" customFormat="1" ht="30" x14ac:dyDescent="0.25">
      <c r="B365" s="179" t="s">
        <v>177</v>
      </c>
      <c r="C365" s="157">
        <v>156</v>
      </c>
      <c r="D365" s="85">
        <f t="shared" si="95"/>
        <v>0</v>
      </c>
      <c r="E365" s="178" t="s">
        <v>860</v>
      </c>
      <c r="F365" s="50" t="s">
        <v>799</v>
      </c>
      <c r="G365" s="70">
        <v>0.35416666666666669</v>
      </c>
      <c r="H365" s="70">
        <v>0.45833333333333331</v>
      </c>
      <c r="I365" s="71">
        <v>44314</v>
      </c>
      <c r="J365" s="100"/>
      <c r="K365" s="71">
        <v>44315</v>
      </c>
      <c r="L365" s="71">
        <v>44315</v>
      </c>
      <c r="M365" s="70">
        <v>0.69444444444444453</v>
      </c>
      <c r="N365" s="70">
        <v>0.70833333333333337</v>
      </c>
      <c r="O365" s="178" t="s">
        <v>861</v>
      </c>
      <c r="P365" s="179" t="s">
        <v>178</v>
      </c>
      <c r="Q365" s="179" t="s">
        <v>81</v>
      </c>
      <c r="R365" s="178" t="s">
        <v>454</v>
      </c>
      <c r="S365" s="178" t="s">
        <v>344</v>
      </c>
      <c r="T365" s="179" t="s">
        <v>190</v>
      </c>
      <c r="U365" s="153">
        <f t="shared" si="88"/>
        <v>-44314</v>
      </c>
      <c r="V365" s="50">
        <f t="shared" si="89"/>
        <v>1</v>
      </c>
      <c r="W365" s="154">
        <f t="shared" si="96"/>
        <v>0.54166666666666652</v>
      </c>
      <c r="X365" s="154">
        <f t="shared" si="90"/>
        <v>0.77083333333333326</v>
      </c>
      <c r="Y365" s="136">
        <f t="shared" si="94"/>
        <v>1</v>
      </c>
      <c r="Z365" s="154">
        <f t="shared" si="91"/>
        <v>0</v>
      </c>
      <c r="AA365" s="154">
        <f t="shared" si="92"/>
        <v>0.77083333333333326</v>
      </c>
      <c r="AB365" s="81">
        <f t="shared" si="93"/>
        <v>1</v>
      </c>
      <c r="AC365" s="81">
        <f t="shared" si="97"/>
        <v>52</v>
      </c>
      <c r="AD365" s="164" t="str">
        <f t="shared" si="110"/>
        <v>1-52</v>
      </c>
      <c r="AE365" s="163">
        <f t="shared" si="114"/>
        <v>1.388888888888884E-2</v>
      </c>
      <c r="AF365" s="165">
        <f t="shared" si="115"/>
        <v>0</v>
      </c>
      <c r="AG365" s="157">
        <f t="shared" si="116"/>
        <v>1</v>
      </c>
      <c r="AH365" s="81">
        <f t="shared" si="98"/>
        <v>17</v>
      </c>
    </row>
    <row r="366" spans="2:34" s="162" customFormat="1" x14ac:dyDescent="0.25">
      <c r="B366" s="179" t="s">
        <v>177</v>
      </c>
      <c r="C366" s="157">
        <v>156</v>
      </c>
      <c r="D366" s="85">
        <f t="shared" si="95"/>
        <v>1</v>
      </c>
      <c r="E366" s="178" t="s">
        <v>862</v>
      </c>
      <c r="F366" s="50" t="s">
        <v>452</v>
      </c>
      <c r="G366" s="70">
        <v>0.35416666666666669</v>
      </c>
      <c r="H366" s="70">
        <v>0.45833333333333331</v>
      </c>
      <c r="I366" s="71">
        <v>44314</v>
      </c>
      <c r="J366" s="100"/>
      <c r="K366" s="71">
        <v>44315</v>
      </c>
      <c r="L366" s="71">
        <v>44315</v>
      </c>
      <c r="M366" s="70">
        <v>0.69444444444444453</v>
      </c>
      <c r="N366" s="70">
        <v>0.72916666666666663</v>
      </c>
      <c r="O366" s="178" t="s">
        <v>66</v>
      </c>
      <c r="P366" s="179" t="s">
        <v>178</v>
      </c>
      <c r="Q366" s="179" t="s">
        <v>81</v>
      </c>
      <c r="R366" s="178" t="s">
        <v>356</v>
      </c>
      <c r="S366" s="179" t="s">
        <v>343</v>
      </c>
      <c r="T366" s="179" t="s">
        <v>190</v>
      </c>
      <c r="U366" s="153">
        <f t="shared" si="88"/>
        <v>-44314</v>
      </c>
      <c r="V366" s="50">
        <f t="shared" si="89"/>
        <v>1</v>
      </c>
      <c r="W366" s="154">
        <f t="shared" si="96"/>
        <v>0.54166666666666652</v>
      </c>
      <c r="X366" s="154">
        <f t="shared" si="90"/>
        <v>0.77083333333333326</v>
      </c>
      <c r="Y366" s="136">
        <f t="shared" si="94"/>
        <v>1</v>
      </c>
      <c r="Z366" s="154">
        <f t="shared" si="91"/>
        <v>0</v>
      </c>
      <c r="AA366" s="154">
        <f t="shared" si="92"/>
        <v>0.77083333333333326</v>
      </c>
      <c r="AB366" s="81">
        <f t="shared" si="93"/>
        <v>1</v>
      </c>
      <c r="AC366" s="81">
        <f t="shared" si="97"/>
        <v>52</v>
      </c>
      <c r="AD366" s="164" t="str">
        <f t="shared" si="110"/>
        <v>1-52</v>
      </c>
      <c r="AE366" s="163">
        <f t="shared" si="114"/>
        <v>3.4722222222222099E-2</v>
      </c>
      <c r="AF366" s="165">
        <f t="shared" si="115"/>
        <v>0</v>
      </c>
      <c r="AG366" s="157">
        <f t="shared" si="116"/>
        <v>1</v>
      </c>
      <c r="AH366" s="81">
        <f t="shared" si="98"/>
        <v>17</v>
      </c>
    </row>
    <row r="367" spans="2:34" s="162" customFormat="1" x14ac:dyDescent="0.25">
      <c r="B367" s="179" t="s">
        <v>200</v>
      </c>
      <c r="C367" s="157">
        <v>157</v>
      </c>
      <c r="D367" s="85">
        <f t="shared" si="95"/>
        <v>1</v>
      </c>
      <c r="E367" s="178" t="s">
        <v>863</v>
      </c>
      <c r="F367" s="50" t="s">
        <v>452</v>
      </c>
      <c r="G367" s="70">
        <v>0.33333333333333331</v>
      </c>
      <c r="H367" s="70">
        <v>0.45833333333333331</v>
      </c>
      <c r="I367" s="71">
        <v>44314</v>
      </c>
      <c r="J367" s="71">
        <v>44314</v>
      </c>
      <c r="K367" s="71">
        <v>44314</v>
      </c>
      <c r="L367" s="71">
        <v>44314</v>
      </c>
      <c r="M367" s="70">
        <v>0.33333333333333331</v>
      </c>
      <c r="N367" s="70">
        <v>0.45833333333333331</v>
      </c>
      <c r="O367" s="178" t="s">
        <v>682</v>
      </c>
      <c r="P367" s="179" t="s">
        <v>864</v>
      </c>
      <c r="Q367" s="179" t="s">
        <v>81</v>
      </c>
      <c r="R367" s="178" t="s">
        <v>452</v>
      </c>
      <c r="S367" s="179" t="s">
        <v>343</v>
      </c>
      <c r="T367" s="50" t="s">
        <v>191</v>
      </c>
      <c r="U367" s="153">
        <f t="shared" si="88"/>
        <v>0</v>
      </c>
      <c r="V367" s="50">
        <f t="shared" si="89"/>
        <v>1</v>
      </c>
      <c r="W367" s="154">
        <f t="shared" si="96"/>
        <v>0.125</v>
      </c>
      <c r="X367" s="154">
        <f t="shared" si="90"/>
        <v>0.125</v>
      </c>
      <c r="Y367" s="136">
        <f t="shared" si="94"/>
        <v>1</v>
      </c>
      <c r="Z367" s="154">
        <f t="shared" si="91"/>
        <v>0</v>
      </c>
      <c r="AA367" s="154">
        <f t="shared" si="92"/>
        <v>0.125</v>
      </c>
      <c r="AB367" s="81">
        <f t="shared" si="93"/>
        <v>4</v>
      </c>
      <c r="AC367" s="81">
        <f t="shared" si="97"/>
        <v>17</v>
      </c>
      <c r="AD367" s="164" t="str">
        <f t="shared" si="110"/>
        <v>4-17</v>
      </c>
      <c r="AE367" s="163">
        <f t="shared" si="114"/>
        <v>0.125</v>
      </c>
      <c r="AF367" s="165">
        <f t="shared" si="115"/>
        <v>0</v>
      </c>
      <c r="AG367" s="157">
        <f t="shared" si="116"/>
        <v>1</v>
      </c>
      <c r="AH367" s="81">
        <f t="shared" si="98"/>
        <v>17</v>
      </c>
    </row>
    <row r="368" spans="2:34" s="162" customFormat="1" ht="30" x14ac:dyDescent="0.25">
      <c r="B368" s="179" t="s">
        <v>68</v>
      </c>
      <c r="C368" s="157">
        <v>158</v>
      </c>
      <c r="D368" s="85">
        <f t="shared" si="95"/>
        <v>0</v>
      </c>
      <c r="E368" s="178" t="s">
        <v>883</v>
      </c>
      <c r="F368" s="50" t="s">
        <v>799</v>
      </c>
      <c r="G368" s="70">
        <v>0.42708333333333331</v>
      </c>
      <c r="H368" s="70">
        <v>0.73958333333333337</v>
      </c>
      <c r="I368" s="71">
        <v>44314</v>
      </c>
      <c r="J368" s="71">
        <v>44315</v>
      </c>
      <c r="K368" s="71">
        <v>44314</v>
      </c>
      <c r="L368" s="71">
        <v>44314</v>
      </c>
      <c r="M368" s="70">
        <v>0.46736111111111112</v>
      </c>
      <c r="N368" s="70">
        <v>0.4861111111111111</v>
      </c>
      <c r="O368" s="178" t="s">
        <v>850</v>
      </c>
      <c r="P368" s="179" t="s">
        <v>70</v>
      </c>
      <c r="Q368" s="179" t="s">
        <v>81</v>
      </c>
      <c r="R368" s="178" t="s">
        <v>865</v>
      </c>
      <c r="S368" s="179" t="s">
        <v>344</v>
      </c>
      <c r="T368" s="179" t="s">
        <v>189</v>
      </c>
      <c r="U368" s="153">
        <f t="shared" si="88"/>
        <v>1</v>
      </c>
      <c r="V368" s="50">
        <f t="shared" si="89"/>
        <v>1</v>
      </c>
      <c r="W368" s="154">
        <f t="shared" si="96"/>
        <v>0.58399999999999996</v>
      </c>
      <c r="X368" s="154">
        <f t="shared" si="90"/>
        <v>0.8131666666666667</v>
      </c>
      <c r="Y368" s="136">
        <f t="shared" si="94"/>
        <v>0</v>
      </c>
      <c r="Z368" s="154">
        <f t="shared" si="91"/>
        <v>0.13541666666666663</v>
      </c>
      <c r="AA368" s="154">
        <f t="shared" si="92"/>
        <v>0.94858333333333333</v>
      </c>
      <c r="AB368" s="81">
        <f t="shared" si="93"/>
        <v>4</v>
      </c>
      <c r="AC368" s="81">
        <f t="shared" si="97"/>
        <v>17</v>
      </c>
      <c r="AD368" s="164" t="str">
        <f t="shared" si="110"/>
        <v>4-17</v>
      </c>
      <c r="AE368" s="163">
        <f t="shared" si="114"/>
        <v>1.8749999999999989E-2</v>
      </c>
      <c r="AF368" s="165">
        <f t="shared" si="115"/>
        <v>0</v>
      </c>
      <c r="AG368" s="157">
        <f t="shared" si="116"/>
        <v>1</v>
      </c>
      <c r="AH368" s="81">
        <f t="shared" si="98"/>
        <v>17</v>
      </c>
    </row>
    <row r="369" spans="2:34" s="162" customFormat="1" x14ac:dyDescent="0.25">
      <c r="B369" s="179" t="s">
        <v>68</v>
      </c>
      <c r="C369" s="157">
        <v>158</v>
      </c>
      <c r="D369" s="85">
        <f t="shared" si="95"/>
        <v>0</v>
      </c>
      <c r="E369" s="72" t="s">
        <v>866</v>
      </c>
      <c r="F369" s="50" t="s">
        <v>452</v>
      </c>
      <c r="G369" s="70">
        <v>0.42708333333333331</v>
      </c>
      <c r="H369" s="70">
        <v>0.73958333333333337</v>
      </c>
      <c r="I369" s="71">
        <v>44314</v>
      </c>
      <c r="J369" s="71">
        <v>44315</v>
      </c>
      <c r="K369" s="71">
        <v>44314</v>
      </c>
      <c r="L369" s="71">
        <v>44314</v>
      </c>
      <c r="M369" s="70">
        <v>0.58333333333333337</v>
      </c>
      <c r="N369" s="70">
        <v>0.67361111111111116</v>
      </c>
      <c r="O369" s="72" t="s">
        <v>702</v>
      </c>
      <c r="P369" s="179" t="s">
        <v>70</v>
      </c>
      <c r="Q369" s="179" t="s">
        <v>81</v>
      </c>
      <c r="R369" s="178" t="s">
        <v>692</v>
      </c>
      <c r="S369" s="179" t="s">
        <v>344</v>
      </c>
      <c r="T369" s="179" t="s">
        <v>189</v>
      </c>
      <c r="U369" s="153">
        <f t="shared" si="88"/>
        <v>1</v>
      </c>
      <c r="V369" s="50">
        <f t="shared" si="89"/>
        <v>1</v>
      </c>
      <c r="W369" s="154">
        <f t="shared" si="96"/>
        <v>0.58399999999999996</v>
      </c>
      <c r="X369" s="154">
        <f t="shared" si="90"/>
        <v>0.8131666666666667</v>
      </c>
      <c r="Y369" s="136">
        <f t="shared" si="94"/>
        <v>0</v>
      </c>
      <c r="Z369" s="154">
        <f t="shared" si="91"/>
        <v>0.13541666666666663</v>
      </c>
      <c r="AA369" s="154">
        <f t="shared" si="92"/>
        <v>0.94858333333333333</v>
      </c>
      <c r="AB369" s="81">
        <f t="shared" si="93"/>
        <v>4</v>
      </c>
      <c r="AC369" s="81">
        <f t="shared" si="97"/>
        <v>17</v>
      </c>
      <c r="AD369" s="164" t="str">
        <f t="shared" si="110"/>
        <v>4-17</v>
      </c>
      <c r="AE369" s="163">
        <f t="shared" si="114"/>
        <v>9.027777777777779E-2</v>
      </c>
      <c r="AF369" s="165">
        <f t="shared" si="115"/>
        <v>0</v>
      </c>
      <c r="AG369" s="157">
        <f t="shared" si="116"/>
        <v>1</v>
      </c>
      <c r="AH369" s="81">
        <f t="shared" si="98"/>
        <v>17</v>
      </c>
    </row>
    <row r="370" spans="2:34" s="162" customFormat="1" ht="45" x14ac:dyDescent="0.25">
      <c r="B370" s="179" t="s">
        <v>68</v>
      </c>
      <c r="C370" s="157">
        <v>158</v>
      </c>
      <c r="D370" s="85">
        <f t="shared" si="95"/>
        <v>0</v>
      </c>
      <c r="E370" s="178" t="s">
        <v>867</v>
      </c>
      <c r="F370" s="50" t="s">
        <v>452</v>
      </c>
      <c r="G370" s="70">
        <v>0.42708333333333331</v>
      </c>
      <c r="H370" s="70">
        <v>0.73958333333333337</v>
      </c>
      <c r="I370" s="71">
        <v>44314</v>
      </c>
      <c r="J370" s="71">
        <v>44315</v>
      </c>
      <c r="K370" s="71">
        <v>44315</v>
      </c>
      <c r="L370" s="71">
        <v>44315</v>
      </c>
      <c r="M370" s="70">
        <v>0.35416666666666669</v>
      </c>
      <c r="N370" s="70">
        <v>0.71527777777777779</v>
      </c>
      <c r="O370" s="178" t="s">
        <v>868</v>
      </c>
      <c r="P370" s="179" t="s">
        <v>70</v>
      </c>
      <c r="Q370" s="179" t="s">
        <v>81</v>
      </c>
      <c r="R370" s="178" t="s">
        <v>869</v>
      </c>
      <c r="S370" s="179" t="s">
        <v>870</v>
      </c>
      <c r="T370" s="179" t="s">
        <v>189</v>
      </c>
      <c r="U370" s="153">
        <f t="shared" si="88"/>
        <v>1</v>
      </c>
      <c r="V370" s="50">
        <f t="shared" si="89"/>
        <v>1</v>
      </c>
      <c r="W370" s="154">
        <f t="shared" si="96"/>
        <v>0.58399999999999996</v>
      </c>
      <c r="X370" s="154">
        <f t="shared" si="90"/>
        <v>0.8131666666666667</v>
      </c>
      <c r="Y370" s="136">
        <f t="shared" si="94"/>
        <v>0</v>
      </c>
      <c r="Z370" s="154">
        <f t="shared" si="91"/>
        <v>0.13541666666666663</v>
      </c>
      <c r="AA370" s="154">
        <f t="shared" si="92"/>
        <v>0.94858333333333333</v>
      </c>
      <c r="AB370" s="81">
        <f t="shared" si="93"/>
        <v>4</v>
      </c>
      <c r="AC370" s="81">
        <f t="shared" si="97"/>
        <v>17</v>
      </c>
      <c r="AD370" s="164" t="str">
        <f t="shared" si="110"/>
        <v>4-17</v>
      </c>
      <c r="AE370" s="163">
        <f t="shared" si="114"/>
        <v>0.27811111111111109</v>
      </c>
      <c r="AF370" s="165">
        <f t="shared" si="115"/>
        <v>0</v>
      </c>
      <c r="AG370" s="157">
        <f t="shared" si="116"/>
        <v>1</v>
      </c>
      <c r="AH370" s="81">
        <f t="shared" si="98"/>
        <v>17</v>
      </c>
    </row>
    <row r="371" spans="2:34" s="162" customFormat="1" ht="30" x14ac:dyDescent="0.25">
      <c r="B371" s="179" t="s">
        <v>68</v>
      </c>
      <c r="C371" s="157">
        <v>158</v>
      </c>
      <c r="D371" s="85">
        <f t="shared" si="95"/>
        <v>1</v>
      </c>
      <c r="E371" s="178" t="s">
        <v>479</v>
      </c>
      <c r="F371" s="50" t="s">
        <v>916</v>
      </c>
      <c r="G371" s="70">
        <v>0.42708333333333331</v>
      </c>
      <c r="H371" s="70">
        <v>0.73958333333333337</v>
      </c>
      <c r="I371" s="71">
        <v>44314</v>
      </c>
      <c r="J371" s="71">
        <v>44315</v>
      </c>
      <c r="K371" s="71">
        <v>44315</v>
      </c>
      <c r="L371" s="71">
        <v>44315</v>
      </c>
      <c r="M371" s="70">
        <v>0.73263888888888884</v>
      </c>
      <c r="N371" s="70">
        <v>0.73958333333333337</v>
      </c>
      <c r="O371" s="178" t="s">
        <v>104</v>
      </c>
      <c r="P371" s="179" t="s">
        <v>70</v>
      </c>
      <c r="Q371" s="179" t="s">
        <v>81</v>
      </c>
      <c r="R371" s="178" t="s">
        <v>865</v>
      </c>
      <c r="S371" s="179" t="s">
        <v>870</v>
      </c>
      <c r="T371" s="179" t="s">
        <v>189</v>
      </c>
      <c r="U371" s="153">
        <f t="shared" si="88"/>
        <v>1</v>
      </c>
      <c r="V371" s="50">
        <f t="shared" si="89"/>
        <v>1</v>
      </c>
      <c r="W371" s="154">
        <f t="shared" si="96"/>
        <v>0.58399999999999996</v>
      </c>
      <c r="X371" s="154">
        <f t="shared" si="90"/>
        <v>0.8131666666666667</v>
      </c>
      <c r="Y371" s="136">
        <f t="shared" si="94"/>
        <v>0</v>
      </c>
      <c r="Z371" s="154">
        <f t="shared" si="91"/>
        <v>0.13541666666666663</v>
      </c>
      <c r="AA371" s="154">
        <f t="shared" si="92"/>
        <v>0.94858333333333333</v>
      </c>
      <c r="AB371" s="81">
        <f t="shared" si="93"/>
        <v>4</v>
      </c>
      <c r="AC371" s="81">
        <f t="shared" si="97"/>
        <v>17</v>
      </c>
      <c r="AD371" s="164" t="str">
        <f t="shared" si="110"/>
        <v>4-17</v>
      </c>
      <c r="AE371" s="163">
        <f t="shared" si="114"/>
        <v>6.9444444444445308E-3</v>
      </c>
      <c r="AF371" s="165">
        <f t="shared" si="115"/>
        <v>0</v>
      </c>
      <c r="AG371" s="157">
        <f t="shared" si="116"/>
        <v>1</v>
      </c>
      <c r="AH371" s="81">
        <f t="shared" si="98"/>
        <v>17</v>
      </c>
    </row>
    <row r="372" spans="2:34" s="162" customFormat="1" ht="30" x14ac:dyDescent="0.25">
      <c r="B372" s="179" t="s">
        <v>591</v>
      </c>
      <c r="C372" s="157">
        <v>159</v>
      </c>
      <c r="D372" s="85">
        <f t="shared" si="95"/>
        <v>0</v>
      </c>
      <c r="E372" s="178" t="s">
        <v>871</v>
      </c>
      <c r="F372" s="50" t="s">
        <v>799</v>
      </c>
      <c r="G372" s="70">
        <v>0.46527777777777773</v>
      </c>
      <c r="H372" s="70">
        <v>0.75</v>
      </c>
      <c r="I372" s="71">
        <v>44314</v>
      </c>
      <c r="J372" s="71">
        <v>44316</v>
      </c>
      <c r="K372" s="71">
        <v>44314</v>
      </c>
      <c r="L372" s="71">
        <v>44314</v>
      </c>
      <c r="M372" s="70">
        <v>0.49513888888888885</v>
      </c>
      <c r="N372" s="70">
        <v>0.66041666666666665</v>
      </c>
      <c r="O372" s="178" t="s">
        <v>836</v>
      </c>
      <c r="P372" s="179" t="s">
        <v>714</v>
      </c>
      <c r="Q372" s="73" t="s">
        <v>47</v>
      </c>
      <c r="R372" s="178" t="s">
        <v>865</v>
      </c>
      <c r="S372" s="179" t="s">
        <v>343</v>
      </c>
      <c r="T372" s="179" t="s">
        <v>189</v>
      </c>
      <c r="U372" s="153">
        <f t="shared" si="88"/>
        <v>2</v>
      </c>
      <c r="V372" s="50">
        <f t="shared" si="89"/>
        <v>1</v>
      </c>
      <c r="W372" s="154">
        <f t="shared" si="96"/>
        <v>0.99332222222222222</v>
      </c>
      <c r="X372" s="154">
        <f t="shared" si="90"/>
        <v>1.4927188888888889</v>
      </c>
      <c r="Y372" s="136">
        <f t="shared" si="94"/>
        <v>0</v>
      </c>
      <c r="Z372" s="154">
        <f t="shared" si="91"/>
        <v>0.125</v>
      </c>
      <c r="AA372" s="154">
        <f t="shared" si="92"/>
        <v>1.6177188888888889</v>
      </c>
      <c r="AB372" s="81">
        <f t="shared" si="93"/>
        <v>4</v>
      </c>
      <c r="AC372" s="81">
        <f t="shared" si="97"/>
        <v>17</v>
      </c>
      <c r="AD372" s="164" t="str">
        <f t="shared" si="110"/>
        <v>4-17</v>
      </c>
      <c r="AE372" s="163">
        <f t="shared" si="114"/>
        <v>0.1652777777777778</v>
      </c>
      <c r="AF372" s="165">
        <f t="shared" si="115"/>
        <v>0</v>
      </c>
      <c r="AG372" s="157">
        <f t="shared" si="116"/>
        <v>1</v>
      </c>
      <c r="AH372" s="81">
        <f t="shared" si="98"/>
        <v>17</v>
      </c>
    </row>
    <row r="373" spans="2:34" s="162" customFormat="1" x14ac:dyDescent="0.25">
      <c r="B373" s="179" t="s">
        <v>591</v>
      </c>
      <c r="C373" s="157">
        <v>159</v>
      </c>
      <c r="D373" s="85">
        <f t="shared" si="95"/>
        <v>0</v>
      </c>
      <c r="E373" s="178" t="s">
        <v>946</v>
      </c>
      <c r="F373" s="50" t="s">
        <v>452</v>
      </c>
      <c r="G373" s="70">
        <v>0.46527777777777773</v>
      </c>
      <c r="H373" s="70">
        <v>0.75</v>
      </c>
      <c r="I373" s="71">
        <v>44314</v>
      </c>
      <c r="J373" s="71">
        <v>44316</v>
      </c>
      <c r="K373" s="71">
        <v>44314</v>
      </c>
      <c r="L373" s="71">
        <v>44314</v>
      </c>
      <c r="M373" s="70">
        <v>0.3125</v>
      </c>
      <c r="N373" s="70">
        <v>0.39583333333333331</v>
      </c>
      <c r="O373" s="178" t="s">
        <v>702</v>
      </c>
      <c r="P373" s="179" t="s">
        <v>714</v>
      </c>
      <c r="Q373" s="73" t="s">
        <v>47</v>
      </c>
      <c r="R373" s="178" t="s">
        <v>865</v>
      </c>
      <c r="S373" s="179" t="s">
        <v>343</v>
      </c>
      <c r="T373" s="179" t="s">
        <v>189</v>
      </c>
      <c r="U373" s="153">
        <f t="shared" ref="U373:U375" si="124">+J373-I373</f>
        <v>2</v>
      </c>
      <c r="V373" s="50">
        <f t="shared" ref="V373:V375" si="125">IF(AND(G373&lt;&gt;"",H373&lt;&gt;""),1,0)</f>
        <v>1</v>
      </c>
      <c r="W373" s="154">
        <f t="shared" ref="W373:W375" si="126">IF(OR(V373=0,G373="",H373=""),0,IF(AND(V373=1,U373&lt;1,I373=J373,(H373-G373)&lt;=0.2075),H373-G373,IF(AND(V373=1,U373&lt;1,I373=J373,(H373-G373)&gt;0.2075),H373-G373-0.083,IF(AND(V373=1,U373&gt;1),((U373-1)*0.3541)+(H373-$AD$5)+($AE$5-G373-0.083),IF(AND(V373=1,U373=1,I373&lt;&gt;J373,(H373-G373)&lt;=0.332),(H373-$AD$5)+($AE$5-G373)-0.166,(H373-$AD$5)+($AE$5-G373))))))</f>
        <v>0.99332222222222222</v>
      </c>
      <c r="X373" s="154">
        <f t="shared" ref="X373:X375" si="127">IF(OR(V373=0,G373="",H373=""),0,IF(AND(V373=1,U373&lt;1,I373=J373,(H373-G373)&lt;=0.2075),H373-G373,IF(AND(V373=1,U373&lt;1,I373=J373,(H373-G373)&gt;0.2075),H373-G373-0.04167,IF(AND(V373=1,U373&gt;1),((U373-1)*0.583)+(H373-$AD$3)+($AE$3-G373-0.04167),IF(AND(V373=1,U373=1,I373&lt;&gt;J373,(H373-G373)&lt;=0.332),(H373-$AD$3)+($AE$3-G373)-0.166,(H373-$AD$3)+($AE$3-G373))))))</f>
        <v>1.4927188888888889</v>
      </c>
      <c r="Y373" s="136">
        <f t="shared" ref="Y373:Y375" si="128">IFERROR(IF(H373&gt;VLOOKUP(T373,$AG$2:$AH$5,2,0),0,1),1)</f>
        <v>0</v>
      </c>
      <c r="Z373" s="154">
        <f t="shared" ref="Z373:Z375" si="129">IF(Y373=1,0,($AE$3-H373))</f>
        <v>0.125</v>
      </c>
      <c r="AA373" s="154">
        <f t="shared" ref="AA373:AA375" si="130">X373+Z373</f>
        <v>1.6177188888888889</v>
      </c>
      <c r="AB373" s="81">
        <f t="shared" si="93"/>
        <v>4</v>
      </c>
      <c r="AC373" s="81">
        <f t="shared" si="97"/>
        <v>17</v>
      </c>
      <c r="AD373" s="164" t="str">
        <f t="shared" si="110"/>
        <v>4-17</v>
      </c>
      <c r="AE373" s="163">
        <f t="shared" si="114"/>
        <v>8.3333333333333315E-2</v>
      </c>
      <c r="AF373" s="165">
        <f t="shared" si="115"/>
        <v>0</v>
      </c>
      <c r="AG373" s="157">
        <f t="shared" si="116"/>
        <v>1</v>
      </c>
      <c r="AH373" s="81">
        <f t="shared" si="98"/>
        <v>17</v>
      </c>
    </row>
    <row r="374" spans="2:34" s="162" customFormat="1" ht="30" x14ac:dyDescent="0.25">
      <c r="B374" s="179" t="s">
        <v>591</v>
      </c>
      <c r="C374" s="157">
        <v>159</v>
      </c>
      <c r="D374" s="85">
        <f t="shared" si="95"/>
        <v>0</v>
      </c>
      <c r="E374" s="178" t="s">
        <v>947</v>
      </c>
      <c r="F374" s="50" t="s">
        <v>452</v>
      </c>
      <c r="G374" s="70">
        <v>0.46527777777777773</v>
      </c>
      <c r="H374" s="70">
        <v>0.75</v>
      </c>
      <c r="I374" s="71">
        <v>44314</v>
      </c>
      <c r="J374" s="71">
        <v>44316</v>
      </c>
      <c r="K374" s="71">
        <v>44315</v>
      </c>
      <c r="L374" s="71">
        <v>44315</v>
      </c>
      <c r="M374" s="70">
        <v>0.3125</v>
      </c>
      <c r="N374" s="70">
        <v>0.44791666666666669</v>
      </c>
      <c r="O374" s="178" t="s">
        <v>702</v>
      </c>
      <c r="P374" s="179" t="s">
        <v>714</v>
      </c>
      <c r="Q374" s="73" t="s">
        <v>47</v>
      </c>
      <c r="R374" s="178" t="s">
        <v>865</v>
      </c>
      <c r="S374" s="179" t="s">
        <v>343</v>
      </c>
      <c r="T374" s="179" t="s">
        <v>189</v>
      </c>
      <c r="U374" s="153">
        <f t="shared" si="124"/>
        <v>2</v>
      </c>
      <c r="V374" s="50">
        <f t="shared" si="125"/>
        <v>1</v>
      </c>
      <c r="W374" s="154">
        <f t="shared" si="126"/>
        <v>0.99332222222222222</v>
      </c>
      <c r="X374" s="154">
        <f t="shared" si="127"/>
        <v>1.4927188888888889</v>
      </c>
      <c r="Y374" s="136">
        <f t="shared" si="128"/>
        <v>0</v>
      </c>
      <c r="Z374" s="154">
        <f t="shared" si="129"/>
        <v>0.125</v>
      </c>
      <c r="AA374" s="154">
        <f t="shared" si="130"/>
        <v>1.6177188888888889</v>
      </c>
      <c r="AB374" s="81">
        <f t="shared" ref="AB374:AB399" si="131">MONTH(J374)</f>
        <v>4</v>
      </c>
      <c r="AC374" s="81">
        <f t="shared" si="97"/>
        <v>17</v>
      </c>
      <c r="AD374" s="164" t="str">
        <f t="shared" si="110"/>
        <v>4-17</v>
      </c>
      <c r="AE374" s="163">
        <f t="shared" si="114"/>
        <v>0.13541666666666669</v>
      </c>
      <c r="AF374" s="165">
        <f t="shared" si="115"/>
        <v>0</v>
      </c>
      <c r="AG374" s="157">
        <f t="shared" si="116"/>
        <v>1</v>
      </c>
      <c r="AH374" s="81">
        <f t="shared" si="98"/>
        <v>17</v>
      </c>
    </row>
    <row r="375" spans="2:34" s="162" customFormat="1" x14ac:dyDescent="0.25">
      <c r="B375" s="179" t="s">
        <v>591</v>
      </c>
      <c r="C375" s="157">
        <v>159</v>
      </c>
      <c r="D375" s="85">
        <f t="shared" si="95"/>
        <v>1</v>
      </c>
      <c r="E375" s="178" t="s">
        <v>948</v>
      </c>
      <c r="F375" s="50" t="s">
        <v>912</v>
      </c>
      <c r="G375" s="70">
        <v>0.46527777777777773</v>
      </c>
      <c r="H375" s="70">
        <v>0.75</v>
      </c>
      <c r="I375" s="71">
        <v>44314</v>
      </c>
      <c r="J375" s="71">
        <v>44316</v>
      </c>
      <c r="K375" s="71">
        <v>44316</v>
      </c>
      <c r="L375" s="71">
        <v>44316</v>
      </c>
      <c r="M375" s="70">
        <v>0.4375</v>
      </c>
      <c r="N375" s="70">
        <v>0.46875</v>
      </c>
      <c r="O375" s="178" t="s">
        <v>88</v>
      </c>
      <c r="P375" s="179" t="s">
        <v>714</v>
      </c>
      <c r="Q375" s="73" t="s">
        <v>47</v>
      </c>
      <c r="R375" s="178" t="s">
        <v>865</v>
      </c>
      <c r="S375" s="179" t="s">
        <v>343</v>
      </c>
      <c r="T375" s="179" t="s">
        <v>189</v>
      </c>
      <c r="U375" s="153">
        <f t="shared" si="124"/>
        <v>2</v>
      </c>
      <c r="V375" s="50">
        <f t="shared" si="125"/>
        <v>1</v>
      </c>
      <c r="W375" s="154">
        <f t="shared" si="126"/>
        <v>0.99332222222222222</v>
      </c>
      <c r="X375" s="154">
        <f t="shared" si="127"/>
        <v>1.4927188888888889</v>
      </c>
      <c r="Y375" s="136">
        <f t="shared" si="128"/>
        <v>0</v>
      </c>
      <c r="Z375" s="154">
        <f t="shared" si="129"/>
        <v>0.125</v>
      </c>
      <c r="AA375" s="154">
        <f t="shared" si="130"/>
        <v>1.6177188888888889</v>
      </c>
      <c r="AB375" s="81">
        <f t="shared" si="131"/>
        <v>4</v>
      </c>
      <c r="AC375" s="81">
        <f t="shared" si="97"/>
        <v>17</v>
      </c>
      <c r="AD375" s="164" t="str">
        <f t="shared" si="110"/>
        <v>4-17</v>
      </c>
      <c r="AE375" s="163">
        <f t="shared" si="114"/>
        <v>3.125E-2</v>
      </c>
      <c r="AF375" s="165">
        <f t="shared" si="115"/>
        <v>0</v>
      </c>
      <c r="AG375" s="157">
        <f t="shared" si="116"/>
        <v>1</v>
      </c>
      <c r="AH375" s="81">
        <f t="shared" si="98"/>
        <v>17</v>
      </c>
    </row>
    <row r="376" spans="2:34" s="162" customFormat="1" ht="30" x14ac:dyDescent="0.25">
      <c r="B376" s="179" t="s">
        <v>122</v>
      </c>
      <c r="C376" s="157">
        <v>160</v>
      </c>
      <c r="D376" s="85">
        <f t="shared" si="95"/>
        <v>0</v>
      </c>
      <c r="E376" s="178" t="s">
        <v>365</v>
      </c>
      <c r="F376" s="50" t="s">
        <v>452</v>
      </c>
      <c r="G376" s="70">
        <v>0.47569444444444442</v>
      </c>
      <c r="H376" s="70">
        <v>0.71805555555555556</v>
      </c>
      <c r="I376" s="71">
        <v>44314</v>
      </c>
      <c r="J376" s="71">
        <v>44315</v>
      </c>
      <c r="K376" s="71">
        <v>44314</v>
      </c>
      <c r="L376" s="71">
        <v>44314</v>
      </c>
      <c r="M376" s="70">
        <v>0.58333333333333337</v>
      </c>
      <c r="N376" s="70">
        <v>0.69166666666666676</v>
      </c>
      <c r="O376" s="178" t="s">
        <v>872</v>
      </c>
      <c r="P376" s="179" t="s">
        <v>123</v>
      </c>
      <c r="Q376" s="73" t="s">
        <v>47</v>
      </c>
      <c r="R376" s="178" t="s">
        <v>865</v>
      </c>
      <c r="S376" s="179" t="s">
        <v>344</v>
      </c>
      <c r="T376" s="179" t="s">
        <v>190</v>
      </c>
      <c r="U376" s="153">
        <f t="shared" ref="U376:U439" si="132">+J376-I376</f>
        <v>1</v>
      </c>
      <c r="V376" s="50">
        <f t="shared" ref="V376:V439" si="133">IF(AND(G376&lt;&gt;"",H376&lt;&gt;""),1,0)</f>
        <v>1</v>
      </c>
      <c r="W376" s="154">
        <f t="shared" si="96"/>
        <v>0.51386111111111099</v>
      </c>
      <c r="X376" s="154">
        <f t="shared" ref="X376:X439" si="134">IF(OR(V376=0,G376="",H376=""),0,IF(AND(V376=1,U376&lt;1,I376=J376,(H376-G376)&lt;=0.2075),H376-G376,IF(AND(V376=1,U376&lt;1,I376=J376,(H376-G376)&gt;0.2075),H376-G376-0.04167,IF(AND(V376=1,U376&gt;1),((U376-1)*0.583)+(H376-$AD$3)+($AE$3-G376-0.04167),IF(AND(V376=1,U376=1,I376&lt;&gt;J376,(H376-G376)&lt;=0.332),(H376-$AD$3)+($AE$3-G376)-0.166,(H376-$AD$3)+($AE$3-G376))))))</f>
        <v>0.74302777777777773</v>
      </c>
      <c r="Y376" s="136">
        <f t="shared" si="94"/>
        <v>0</v>
      </c>
      <c r="Z376" s="154">
        <f t="shared" ref="Z376:Z439" si="135">IF(Y376=1,0,($AE$3-H376))</f>
        <v>0.15694444444444444</v>
      </c>
      <c r="AA376" s="154">
        <f t="shared" ref="AA376:AA439" si="136">X376+Z376</f>
        <v>0.89997222222222217</v>
      </c>
      <c r="AB376" s="81">
        <f t="shared" si="131"/>
        <v>4</v>
      </c>
      <c r="AC376" s="81">
        <f t="shared" si="97"/>
        <v>17</v>
      </c>
      <c r="AD376" s="164" t="str">
        <f t="shared" si="110"/>
        <v>4-17</v>
      </c>
      <c r="AE376" s="163">
        <f t="shared" si="114"/>
        <v>0.10833333333333339</v>
      </c>
      <c r="AF376" s="165">
        <f t="shared" si="115"/>
        <v>0</v>
      </c>
      <c r="AG376" s="157">
        <f t="shared" si="116"/>
        <v>1</v>
      </c>
      <c r="AH376" s="81">
        <f t="shared" si="98"/>
        <v>17</v>
      </c>
    </row>
    <row r="377" spans="2:34" s="162" customFormat="1" ht="30" x14ac:dyDescent="0.25">
      <c r="B377" s="179" t="s">
        <v>122</v>
      </c>
      <c r="C377" s="157">
        <v>160</v>
      </c>
      <c r="D377" s="85">
        <f t="shared" si="95"/>
        <v>0</v>
      </c>
      <c r="E377" s="178" t="s">
        <v>873</v>
      </c>
      <c r="F377" s="50" t="s">
        <v>799</v>
      </c>
      <c r="G377" s="70">
        <v>0.47569444444444442</v>
      </c>
      <c r="H377" s="70">
        <v>0.71805555555555556</v>
      </c>
      <c r="I377" s="71">
        <v>44314</v>
      </c>
      <c r="J377" s="71">
        <v>44315</v>
      </c>
      <c r="K377" s="71">
        <v>44314</v>
      </c>
      <c r="L377" s="71">
        <v>44314</v>
      </c>
      <c r="M377" s="70">
        <v>0.70833333333333337</v>
      </c>
      <c r="N377" s="70">
        <v>0.72916666666666663</v>
      </c>
      <c r="O377" s="178" t="s">
        <v>798</v>
      </c>
      <c r="P377" s="179" t="s">
        <v>123</v>
      </c>
      <c r="Q377" s="73" t="s">
        <v>47</v>
      </c>
      <c r="R377" s="178" t="s">
        <v>799</v>
      </c>
      <c r="S377" s="179" t="s">
        <v>344</v>
      </c>
      <c r="T377" s="179" t="s">
        <v>190</v>
      </c>
      <c r="U377" s="153">
        <f t="shared" si="132"/>
        <v>1</v>
      </c>
      <c r="V377" s="50">
        <f t="shared" si="133"/>
        <v>1</v>
      </c>
      <c r="W377" s="154">
        <f t="shared" si="96"/>
        <v>0.51386111111111099</v>
      </c>
      <c r="X377" s="154">
        <f t="shared" si="134"/>
        <v>0.74302777777777773</v>
      </c>
      <c r="Y377" s="136">
        <f t="shared" si="94"/>
        <v>0</v>
      </c>
      <c r="Z377" s="154">
        <f t="shared" si="135"/>
        <v>0.15694444444444444</v>
      </c>
      <c r="AA377" s="154">
        <f t="shared" si="136"/>
        <v>0.89997222222222217</v>
      </c>
      <c r="AB377" s="81">
        <f t="shared" si="131"/>
        <v>4</v>
      </c>
      <c r="AC377" s="81">
        <f t="shared" si="97"/>
        <v>17</v>
      </c>
      <c r="AD377" s="164" t="str">
        <f t="shared" si="110"/>
        <v>4-17</v>
      </c>
      <c r="AE377" s="163">
        <f t="shared" si="114"/>
        <v>2.0833333333333259E-2</v>
      </c>
      <c r="AF377" s="165">
        <f t="shared" si="115"/>
        <v>0</v>
      </c>
      <c r="AG377" s="157">
        <f t="shared" si="116"/>
        <v>1</v>
      </c>
      <c r="AH377" s="81">
        <f t="shared" si="98"/>
        <v>17</v>
      </c>
    </row>
    <row r="378" spans="2:34" s="162" customFormat="1" x14ac:dyDescent="0.25">
      <c r="B378" s="179" t="s">
        <v>122</v>
      </c>
      <c r="C378" s="157">
        <v>160</v>
      </c>
      <c r="D378" s="85">
        <f t="shared" si="95"/>
        <v>0</v>
      </c>
      <c r="E378" s="178" t="s">
        <v>874</v>
      </c>
      <c r="F378" s="50" t="s">
        <v>799</v>
      </c>
      <c r="G378" s="70">
        <v>0.47569444444444442</v>
      </c>
      <c r="H378" s="70">
        <v>0.71805555555555556</v>
      </c>
      <c r="I378" s="71">
        <v>44314</v>
      </c>
      <c r="J378" s="71">
        <v>44315</v>
      </c>
      <c r="K378" s="71">
        <v>44315</v>
      </c>
      <c r="L378" s="71">
        <v>44315</v>
      </c>
      <c r="M378" s="70">
        <v>0.33333333333333331</v>
      </c>
      <c r="N378" s="70">
        <v>0.3888888888888889</v>
      </c>
      <c r="O378" s="178" t="s">
        <v>875</v>
      </c>
      <c r="P378" s="179" t="s">
        <v>123</v>
      </c>
      <c r="Q378" s="73" t="s">
        <v>47</v>
      </c>
      <c r="R378" s="178" t="s">
        <v>865</v>
      </c>
      <c r="S378" s="179" t="s">
        <v>344</v>
      </c>
      <c r="T378" s="179" t="s">
        <v>190</v>
      </c>
      <c r="U378" s="153">
        <f t="shared" si="132"/>
        <v>1</v>
      </c>
      <c r="V378" s="50">
        <f t="shared" si="133"/>
        <v>1</v>
      </c>
      <c r="W378" s="154">
        <f t="shared" si="96"/>
        <v>0.51386111111111099</v>
      </c>
      <c r="X378" s="154">
        <f t="shared" si="134"/>
        <v>0.74302777777777773</v>
      </c>
      <c r="Y378" s="136">
        <f t="shared" si="94"/>
        <v>0</v>
      </c>
      <c r="Z378" s="154">
        <f t="shared" si="135"/>
        <v>0.15694444444444444</v>
      </c>
      <c r="AA378" s="154">
        <f t="shared" si="136"/>
        <v>0.89997222222222217</v>
      </c>
      <c r="AB378" s="81">
        <f t="shared" si="131"/>
        <v>4</v>
      </c>
      <c r="AC378" s="81">
        <f t="shared" si="97"/>
        <v>17</v>
      </c>
      <c r="AD378" s="164" t="str">
        <f t="shared" si="110"/>
        <v>4-17</v>
      </c>
      <c r="AE378" s="163">
        <f t="shared" si="114"/>
        <v>5.555555555555558E-2</v>
      </c>
      <c r="AF378" s="165">
        <f t="shared" si="115"/>
        <v>0</v>
      </c>
      <c r="AG378" s="157">
        <f t="shared" si="116"/>
        <v>1</v>
      </c>
      <c r="AH378" s="81">
        <f t="shared" si="98"/>
        <v>17</v>
      </c>
    </row>
    <row r="379" spans="2:34" s="162" customFormat="1" x14ac:dyDescent="0.25">
      <c r="B379" s="179" t="s">
        <v>122</v>
      </c>
      <c r="C379" s="157">
        <v>160</v>
      </c>
      <c r="D379" s="85">
        <f t="shared" si="95"/>
        <v>0</v>
      </c>
      <c r="E379" s="178" t="s">
        <v>949</v>
      </c>
      <c r="F379" s="50" t="s">
        <v>912</v>
      </c>
      <c r="G379" s="70">
        <v>0.47569444444444442</v>
      </c>
      <c r="H379" s="70">
        <v>0.71805555555555556</v>
      </c>
      <c r="I379" s="71">
        <v>44314</v>
      </c>
      <c r="J379" s="71">
        <v>44315</v>
      </c>
      <c r="K379" s="71">
        <v>44315</v>
      </c>
      <c r="L379" s="71">
        <v>44315</v>
      </c>
      <c r="M379" s="70">
        <v>0.3125</v>
      </c>
      <c r="N379" s="70">
        <v>0.44791666666666669</v>
      </c>
      <c r="O379" s="178" t="s">
        <v>876</v>
      </c>
      <c r="P379" s="179" t="s">
        <v>123</v>
      </c>
      <c r="Q379" s="73" t="s">
        <v>47</v>
      </c>
      <c r="R379" s="178" t="s">
        <v>877</v>
      </c>
      <c r="S379" s="179" t="s">
        <v>344</v>
      </c>
      <c r="T379" s="179" t="s">
        <v>190</v>
      </c>
      <c r="U379" s="153">
        <f t="shared" si="132"/>
        <v>1</v>
      </c>
      <c r="V379" s="50">
        <f t="shared" si="133"/>
        <v>1</v>
      </c>
      <c r="W379" s="154">
        <f t="shared" si="96"/>
        <v>0.51386111111111099</v>
      </c>
      <c r="X379" s="154">
        <f t="shared" si="134"/>
        <v>0.74302777777777773</v>
      </c>
      <c r="Y379" s="136">
        <f t="shared" si="94"/>
        <v>0</v>
      </c>
      <c r="Z379" s="154">
        <f t="shared" si="135"/>
        <v>0.15694444444444444</v>
      </c>
      <c r="AA379" s="154">
        <f t="shared" si="136"/>
        <v>0.89997222222222217</v>
      </c>
      <c r="AB379" s="81">
        <f t="shared" si="131"/>
        <v>4</v>
      </c>
      <c r="AC379" s="81">
        <f t="shared" si="97"/>
        <v>17</v>
      </c>
      <c r="AD379" s="164" t="str">
        <f t="shared" si="110"/>
        <v>4-17</v>
      </c>
      <c r="AE379" s="163">
        <f t="shared" si="114"/>
        <v>0.13541666666666669</v>
      </c>
      <c r="AF379" s="165">
        <f t="shared" si="115"/>
        <v>0</v>
      </c>
      <c r="AG379" s="157">
        <f t="shared" si="116"/>
        <v>1</v>
      </c>
      <c r="AH379" s="81">
        <f t="shared" si="98"/>
        <v>17</v>
      </c>
    </row>
    <row r="380" spans="2:34" s="162" customFormat="1" ht="30" x14ac:dyDescent="0.25">
      <c r="B380" s="179" t="s">
        <v>122</v>
      </c>
      <c r="C380" s="157">
        <v>160</v>
      </c>
      <c r="D380" s="85">
        <f t="shared" si="95"/>
        <v>0</v>
      </c>
      <c r="E380" s="178" t="s">
        <v>878</v>
      </c>
      <c r="F380" s="50" t="s">
        <v>912</v>
      </c>
      <c r="G380" s="70">
        <v>0.47569444444444442</v>
      </c>
      <c r="H380" s="70">
        <v>0.71805555555555556</v>
      </c>
      <c r="I380" s="71">
        <v>44314</v>
      </c>
      <c r="J380" s="71">
        <v>44315</v>
      </c>
      <c r="K380" s="71">
        <v>44315</v>
      </c>
      <c r="L380" s="71">
        <v>44315</v>
      </c>
      <c r="M380" s="70">
        <v>0.44513888888888892</v>
      </c>
      <c r="N380" s="70">
        <v>0.66666666666666663</v>
      </c>
      <c r="O380" s="178" t="s">
        <v>104</v>
      </c>
      <c r="P380" s="179" t="s">
        <v>123</v>
      </c>
      <c r="Q380" s="73" t="s">
        <v>47</v>
      </c>
      <c r="R380" s="178" t="s">
        <v>828</v>
      </c>
      <c r="S380" s="179" t="s">
        <v>344</v>
      </c>
      <c r="T380" s="179" t="s">
        <v>190</v>
      </c>
      <c r="U380" s="153">
        <f t="shared" si="132"/>
        <v>1</v>
      </c>
      <c r="V380" s="50">
        <f t="shared" si="133"/>
        <v>1</v>
      </c>
      <c r="W380" s="154">
        <f t="shared" si="96"/>
        <v>0.51386111111111099</v>
      </c>
      <c r="X380" s="154">
        <f t="shared" si="134"/>
        <v>0.74302777777777773</v>
      </c>
      <c r="Y380" s="136">
        <f t="shared" si="94"/>
        <v>0</v>
      </c>
      <c r="Z380" s="154">
        <f t="shared" si="135"/>
        <v>0.15694444444444444</v>
      </c>
      <c r="AA380" s="154">
        <f t="shared" si="136"/>
        <v>0.89997222222222217</v>
      </c>
      <c r="AB380" s="81">
        <f t="shared" si="131"/>
        <v>4</v>
      </c>
      <c r="AC380" s="81">
        <f t="shared" si="97"/>
        <v>17</v>
      </c>
      <c r="AD380" s="164" t="str">
        <f t="shared" si="110"/>
        <v>4-17</v>
      </c>
      <c r="AE380" s="163">
        <f t="shared" si="114"/>
        <v>0.13852777777777769</v>
      </c>
      <c r="AF380" s="165">
        <f t="shared" si="115"/>
        <v>0</v>
      </c>
      <c r="AG380" s="157">
        <f t="shared" si="116"/>
        <v>1</v>
      </c>
      <c r="AH380" s="81">
        <f t="shared" si="98"/>
        <v>17</v>
      </c>
    </row>
    <row r="381" spans="2:34" s="162" customFormat="1" x14ac:dyDescent="0.25">
      <c r="B381" s="179" t="s">
        <v>122</v>
      </c>
      <c r="C381" s="157">
        <v>160</v>
      </c>
      <c r="D381" s="85">
        <f t="shared" si="95"/>
        <v>1</v>
      </c>
      <c r="E381" s="178" t="s">
        <v>879</v>
      </c>
      <c r="F381" s="50" t="s">
        <v>912</v>
      </c>
      <c r="G381" s="70">
        <v>0.47569444444444442</v>
      </c>
      <c r="H381" s="70">
        <v>0.71805555555555556</v>
      </c>
      <c r="I381" s="71">
        <v>44314</v>
      </c>
      <c r="J381" s="71">
        <v>44315</v>
      </c>
      <c r="K381" s="71">
        <v>44315</v>
      </c>
      <c r="L381" s="71">
        <v>44315</v>
      </c>
      <c r="M381" s="70">
        <v>0.63888888888888895</v>
      </c>
      <c r="N381" s="70">
        <v>0.71805555555555556</v>
      </c>
      <c r="O381" s="178" t="s">
        <v>276</v>
      </c>
      <c r="P381" s="179" t="s">
        <v>123</v>
      </c>
      <c r="Q381" s="73" t="s">
        <v>47</v>
      </c>
      <c r="R381" s="178" t="s">
        <v>828</v>
      </c>
      <c r="S381" s="179" t="s">
        <v>344</v>
      </c>
      <c r="T381" s="179" t="s">
        <v>190</v>
      </c>
      <c r="U381" s="153">
        <f t="shared" si="132"/>
        <v>1</v>
      </c>
      <c r="V381" s="50">
        <f t="shared" si="133"/>
        <v>1</v>
      </c>
      <c r="W381" s="154">
        <f t="shared" si="96"/>
        <v>0.51386111111111099</v>
      </c>
      <c r="X381" s="154">
        <f t="shared" si="134"/>
        <v>0.74302777777777773</v>
      </c>
      <c r="Y381" s="136">
        <f t="shared" si="94"/>
        <v>0</v>
      </c>
      <c r="Z381" s="154">
        <f t="shared" si="135"/>
        <v>0.15694444444444444</v>
      </c>
      <c r="AA381" s="154">
        <f t="shared" si="136"/>
        <v>0.89997222222222217</v>
      </c>
      <c r="AB381" s="81">
        <f t="shared" si="131"/>
        <v>4</v>
      </c>
      <c r="AC381" s="81">
        <f t="shared" si="97"/>
        <v>17</v>
      </c>
      <c r="AD381" s="164" t="str">
        <f t="shared" si="110"/>
        <v>4-17</v>
      </c>
      <c r="AE381" s="163">
        <f t="shared" si="114"/>
        <v>7.9166666666666607E-2</v>
      </c>
      <c r="AF381" s="165">
        <f t="shared" si="115"/>
        <v>0</v>
      </c>
      <c r="AG381" s="157">
        <f t="shared" si="116"/>
        <v>1</v>
      </c>
      <c r="AH381" s="81">
        <f t="shared" si="98"/>
        <v>17</v>
      </c>
    </row>
    <row r="382" spans="2:34" s="162" customFormat="1" ht="30" x14ac:dyDescent="0.25">
      <c r="B382" s="179" t="s">
        <v>197</v>
      </c>
      <c r="C382" s="157">
        <v>161</v>
      </c>
      <c r="D382" s="85">
        <f t="shared" si="95"/>
        <v>0</v>
      </c>
      <c r="E382" s="178" t="s">
        <v>880</v>
      </c>
      <c r="F382" s="50" t="s">
        <v>799</v>
      </c>
      <c r="G382" s="70">
        <v>0.59027777777777779</v>
      </c>
      <c r="H382" s="70">
        <v>0.71875</v>
      </c>
      <c r="I382" s="71">
        <v>44314</v>
      </c>
      <c r="J382" s="71">
        <v>44316</v>
      </c>
      <c r="K382" s="71">
        <v>44315</v>
      </c>
      <c r="L382" s="71">
        <v>44315</v>
      </c>
      <c r="M382" s="70">
        <v>0.67361111111111116</v>
      </c>
      <c r="N382" s="70">
        <v>0.71875</v>
      </c>
      <c r="O382" s="178" t="s">
        <v>953</v>
      </c>
      <c r="P382" s="179" t="s">
        <v>247</v>
      </c>
      <c r="Q382" s="73" t="s">
        <v>47</v>
      </c>
      <c r="R382" s="178" t="s">
        <v>799</v>
      </c>
      <c r="S382" s="179" t="s">
        <v>344</v>
      </c>
      <c r="T382" s="179" t="s">
        <v>189</v>
      </c>
      <c r="U382" s="153">
        <f t="shared" si="132"/>
        <v>2</v>
      </c>
      <c r="V382" s="50">
        <f t="shared" si="133"/>
        <v>1</v>
      </c>
      <c r="W382" s="154">
        <f t="shared" si="96"/>
        <v>0.83707222222222222</v>
      </c>
      <c r="X382" s="154">
        <f t="shared" si="134"/>
        <v>1.3364688888888889</v>
      </c>
      <c r="Y382" s="136">
        <f t="shared" si="94"/>
        <v>0</v>
      </c>
      <c r="Z382" s="154">
        <f t="shared" si="135"/>
        <v>0.15625</v>
      </c>
      <c r="AA382" s="154">
        <f t="shared" si="136"/>
        <v>1.4927188888888889</v>
      </c>
      <c r="AB382" s="81">
        <f t="shared" si="131"/>
        <v>4</v>
      </c>
      <c r="AC382" s="81">
        <f t="shared" si="97"/>
        <v>17</v>
      </c>
      <c r="AD382" s="164" t="str">
        <f t="shared" si="110"/>
        <v>4-17</v>
      </c>
      <c r="AE382" s="163">
        <f t="shared" si="114"/>
        <v>4.513888888888884E-2</v>
      </c>
      <c r="AF382" s="165">
        <f t="shared" si="115"/>
        <v>0</v>
      </c>
      <c r="AG382" s="157">
        <f t="shared" si="116"/>
        <v>1</v>
      </c>
      <c r="AH382" s="81">
        <f t="shared" si="98"/>
        <v>17</v>
      </c>
    </row>
    <row r="383" spans="2:34" s="162" customFormat="1" x14ac:dyDescent="0.25">
      <c r="B383" s="179" t="s">
        <v>197</v>
      </c>
      <c r="C383" s="157">
        <v>161</v>
      </c>
      <c r="D383" s="85">
        <f t="shared" si="95"/>
        <v>0</v>
      </c>
      <c r="E383" s="178" t="s">
        <v>881</v>
      </c>
      <c r="F383" s="50" t="s">
        <v>912</v>
      </c>
      <c r="G383" s="70">
        <v>0.59027777777777779</v>
      </c>
      <c r="H383" s="70">
        <v>0.63541666666666663</v>
      </c>
      <c r="I383" s="71">
        <v>44314</v>
      </c>
      <c r="J383" s="71">
        <v>44316</v>
      </c>
      <c r="K383" s="71">
        <v>44315</v>
      </c>
      <c r="L383" s="71">
        <v>44315</v>
      </c>
      <c r="M383" s="70">
        <v>0.40625</v>
      </c>
      <c r="N383" s="70">
        <v>0.45833333333333331</v>
      </c>
      <c r="O383" s="178" t="s">
        <v>882</v>
      </c>
      <c r="P383" s="179" t="s">
        <v>247</v>
      </c>
      <c r="Q383" s="73" t="s">
        <v>47</v>
      </c>
      <c r="R383" s="178" t="s">
        <v>689</v>
      </c>
      <c r="S383" s="179" t="s">
        <v>344</v>
      </c>
      <c r="T383" s="179" t="s">
        <v>189</v>
      </c>
      <c r="U383" s="153">
        <f t="shared" si="132"/>
        <v>2</v>
      </c>
      <c r="V383" s="50">
        <f t="shared" si="133"/>
        <v>1</v>
      </c>
      <c r="W383" s="154">
        <f t="shared" si="96"/>
        <v>0.75373888888888885</v>
      </c>
      <c r="X383" s="154">
        <f t="shared" si="134"/>
        <v>1.2531355555555554</v>
      </c>
      <c r="Y383" s="136">
        <f t="shared" si="94"/>
        <v>1</v>
      </c>
      <c r="Z383" s="154">
        <f t="shared" si="135"/>
        <v>0</v>
      </c>
      <c r="AA383" s="154">
        <f t="shared" si="136"/>
        <v>1.2531355555555554</v>
      </c>
      <c r="AB383" s="81">
        <f t="shared" si="131"/>
        <v>4</v>
      </c>
      <c r="AC383" s="81">
        <f t="shared" si="97"/>
        <v>17</v>
      </c>
      <c r="AD383" s="164" t="str">
        <f t="shared" si="110"/>
        <v>4-17</v>
      </c>
      <c r="AE383" s="163">
        <f t="shared" si="114"/>
        <v>5.2083333333333315E-2</v>
      </c>
      <c r="AF383" s="165">
        <f t="shared" si="115"/>
        <v>0</v>
      </c>
      <c r="AG383" s="157">
        <f t="shared" si="116"/>
        <v>1</v>
      </c>
      <c r="AH383" s="81">
        <f t="shared" si="98"/>
        <v>17</v>
      </c>
    </row>
    <row r="384" spans="2:34" s="162" customFormat="1" x14ac:dyDescent="0.25">
      <c r="B384" s="179" t="s">
        <v>197</v>
      </c>
      <c r="C384" s="157">
        <v>161</v>
      </c>
      <c r="D384" s="85">
        <f t="shared" si="95"/>
        <v>0</v>
      </c>
      <c r="E384" s="178" t="s">
        <v>950</v>
      </c>
      <c r="F384" s="50" t="s">
        <v>452</v>
      </c>
      <c r="G384" s="70">
        <v>0.59027777777777779</v>
      </c>
      <c r="H384" s="70">
        <v>0.45833333333333331</v>
      </c>
      <c r="I384" s="71">
        <v>44314</v>
      </c>
      <c r="J384" s="71">
        <v>44316</v>
      </c>
      <c r="K384" s="71">
        <v>44316</v>
      </c>
      <c r="L384" s="71">
        <v>44316</v>
      </c>
      <c r="M384" s="70">
        <v>0.61111111111111105</v>
      </c>
      <c r="N384" s="70">
        <v>0.625</v>
      </c>
      <c r="O384" s="178" t="s">
        <v>702</v>
      </c>
      <c r="P384" s="179" t="s">
        <v>247</v>
      </c>
      <c r="Q384" s="73" t="s">
        <v>47</v>
      </c>
      <c r="R384" s="178"/>
      <c r="S384" s="179"/>
      <c r="T384" s="179" t="s">
        <v>189</v>
      </c>
      <c r="U384" s="153">
        <f t="shared" si="132"/>
        <v>2</v>
      </c>
      <c r="V384" s="50">
        <f t="shared" si="133"/>
        <v>1</v>
      </c>
      <c r="W384" s="154">
        <f t="shared" ref="W384:W386" si="137">IF(OR(V384=0,G384="",H384=""),0,IF(AND(V384=1,U384&lt;1,I384=J384,(H384-G384)&lt;=0.2075),H384-G384,IF(AND(V384=1,U384&lt;1,I384=J384,(H384-G384)&gt;0.2075),H384-G384-0.083,IF(AND(V384=1,U384&gt;1),((U384-1)*0.3541)+(H384-$AD$5)+($AE$5-G384-0.083),IF(AND(V384=1,U384=1,I384&lt;&gt;J384,(H384-G384)&lt;=0.332),(H384-$AD$5)+($AE$5-G384)-0.166,(H384-$AD$5)+($AE$5-G384))))))</f>
        <v>0.57665555555555548</v>
      </c>
      <c r="X384" s="154">
        <f t="shared" ref="X384:X386" si="138">IF(OR(V384=0,G384="",H384=""),0,IF(AND(V384=1,U384&lt;1,I384=J384,(H384-G384)&lt;=0.2075),H384-G384,IF(AND(V384=1,U384&lt;1,I384=J384,(H384-G384)&gt;0.2075),H384-G384-0.04167,IF(AND(V384=1,U384&gt;1),((U384-1)*0.583)+(H384-$AD$3)+($AE$3-G384-0.04167),IF(AND(V384=1,U384=1,I384&lt;&gt;J384,(H384-G384)&lt;=0.332),(H384-$AD$3)+($AE$3-G384)-0.166,(H384-$AD$3)+($AE$3-G384))))))</f>
        <v>1.0760522222222222</v>
      </c>
      <c r="Y384" s="136">
        <f t="shared" ref="Y384:Y386" si="139">IFERROR(IF(H384&gt;VLOOKUP(T384,$AG$2:$AH$5,2,0),0,1),1)</f>
        <v>1</v>
      </c>
      <c r="Z384" s="154">
        <f t="shared" ref="Z384:Z386" si="140">IF(Y384=1,0,($AE$3-H384))</f>
        <v>0</v>
      </c>
      <c r="AA384" s="154">
        <f t="shared" ref="AA384:AA386" si="141">X384+Z384</f>
        <v>1.0760522222222222</v>
      </c>
      <c r="AB384" s="81">
        <f t="shared" si="131"/>
        <v>4</v>
      </c>
      <c r="AC384" s="81">
        <f t="shared" si="97"/>
        <v>17</v>
      </c>
      <c r="AD384" s="164" t="str">
        <f t="shared" si="110"/>
        <v>4-17</v>
      </c>
      <c r="AE384" s="163">
        <f t="shared" si="114"/>
        <v>0</v>
      </c>
      <c r="AF384" s="165">
        <f t="shared" si="115"/>
        <v>0</v>
      </c>
      <c r="AG384" s="157">
        <f t="shared" si="116"/>
        <v>0</v>
      </c>
      <c r="AH384" s="81">
        <f t="shared" si="98"/>
        <v>17</v>
      </c>
    </row>
    <row r="385" spans="2:34" s="162" customFormat="1" x14ac:dyDescent="0.25">
      <c r="B385" s="179" t="s">
        <v>197</v>
      </c>
      <c r="C385" s="157">
        <v>161</v>
      </c>
      <c r="D385" s="85">
        <f t="shared" si="95"/>
        <v>0</v>
      </c>
      <c r="E385" s="178" t="s">
        <v>264</v>
      </c>
      <c r="F385" s="50" t="s">
        <v>916</v>
      </c>
      <c r="G385" s="70">
        <v>0.59027777777777779</v>
      </c>
      <c r="H385" s="70">
        <v>0.625</v>
      </c>
      <c r="I385" s="71">
        <v>44314</v>
      </c>
      <c r="J385" s="71">
        <v>44316</v>
      </c>
      <c r="K385" s="71">
        <v>44316</v>
      </c>
      <c r="L385" s="71">
        <v>44316</v>
      </c>
      <c r="M385" s="70">
        <v>0.64583333333333337</v>
      </c>
      <c r="N385" s="70">
        <v>0.65972222222222221</v>
      </c>
      <c r="O385" s="178" t="s">
        <v>954</v>
      </c>
      <c r="P385" s="179" t="s">
        <v>247</v>
      </c>
      <c r="Q385" s="73" t="s">
        <v>47</v>
      </c>
      <c r="R385" s="178"/>
      <c r="S385" s="179"/>
      <c r="T385" s="179" t="s">
        <v>189</v>
      </c>
      <c r="U385" s="153">
        <f t="shared" si="132"/>
        <v>2</v>
      </c>
      <c r="V385" s="50">
        <f t="shared" si="133"/>
        <v>1</v>
      </c>
      <c r="W385" s="154">
        <f t="shared" si="137"/>
        <v>0.74332222222222222</v>
      </c>
      <c r="X385" s="154">
        <f t="shared" si="138"/>
        <v>1.2427188888888887</v>
      </c>
      <c r="Y385" s="136">
        <f t="shared" si="139"/>
        <v>1</v>
      </c>
      <c r="Z385" s="154">
        <f t="shared" si="140"/>
        <v>0</v>
      </c>
      <c r="AA385" s="154">
        <f t="shared" si="141"/>
        <v>1.2427188888888887</v>
      </c>
      <c r="AB385" s="81">
        <f t="shared" si="131"/>
        <v>4</v>
      </c>
      <c r="AC385" s="81">
        <f t="shared" si="97"/>
        <v>17</v>
      </c>
      <c r="AD385" s="164" t="str">
        <f t="shared" si="110"/>
        <v>4-17</v>
      </c>
      <c r="AE385" s="163">
        <f t="shared" si="114"/>
        <v>0</v>
      </c>
      <c r="AF385" s="165">
        <f t="shared" si="115"/>
        <v>0</v>
      </c>
      <c r="AG385" s="157">
        <f t="shared" si="116"/>
        <v>0</v>
      </c>
      <c r="AH385" s="81">
        <f t="shared" si="98"/>
        <v>17</v>
      </c>
    </row>
    <row r="386" spans="2:34" s="162" customFormat="1" x14ac:dyDescent="0.25">
      <c r="B386" s="179" t="s">
        <v>195</v>
      </c>
      <c r="C386" s="157">
        <v>161</v>
      </c>
      <c r="D386" s="85">
        <f t="shared" si="95"/>
        <v>1</v>
      </c>
      <c r="E386" s="178" t="s">
        <v>951</v>
      </c>
      <c r="F386" s="50" t="s">
        <v>952</v>
      </c>
      <c r="G386" s="70">
        <v>0.64583333333333337</v>
      </c>
      <c r="H386" s="70">
        <v>0.65972222222222221</v>
      </c>
      <c r="I386" s="71">
        <v>44316</v>
      </c>
      <c r="J386" s="71">
        <v>44316</v>
      </c>
      <c r="K386" s="71">
        <v>44316</v>
      </c>
      <c r="L386" s="71">
        <v>44316</v>
      </c>
      <c r="M386" s="70">
        <v>0.64583333333333337</v>
      </c>
      <c r="N386" s="70">
        <v>0.65972222222222221</v>
      </c>
      <c r="O386" s="178" t="s">
        <v>140</v>
      </c>
      <c r="P386" s="179" t="s">
        <v>247</v>
      </c>
      <c r="Q386" s="73" t="s">
        <v>47</v>
      </c>
      <c r="R386" s="178"/>
      <c r="S386" s="179"/>
      <c r="T386" s="179" t="s">
        <v>189</v>
      </c>
      <c r="U386" s="153">
        <f t="shared" si="132"/>
        <v>0</v>
      </c>
      <c r="V386" s="50">
        <f t="shared" si="133"/>
        <v>1</v>
      </c>
      <c r="W386" s="154">
        <f t="shared" si="137"/>
        <v>1.388888888888884E-2</v>
      </c>
      <c r="X386" s="154">
        <f t="shared" si="138"/>
        <v>1.388888888888884E-2</v>
      </c>
      <c r="Y386" s="136">
        <f t="shared" si="139"/>
        <v>1</v>
      </c>
      <c r="Z386" s="154">
        <f t="shared" si="140"/>
        <v>0</v>
      </c>
      <c r="AA386" s="154">
        <f t="shared" si="141"/>
        <v>1.388888888888884E-2</v>
      </c>
      <c r="AB386" s="81">
        <f t="shared" si="131"/>
        <v>4</v>
      </c>
      <c r="AC386" s="81">
        <f t="shared" si="97"/>
        <v>17</v>
      </c>
      <c r="AD386" s="164" t="str">
        <f t="shared" si="110"/>
        <v>4-17</v>
      </c>
      <c r="AE386" s="163">
        <f t="shared" si="114"/>
        <v>0</v>
      </c>
      <c r="AF386" s="165">
        <f t="shared" si="115"/>
        <v>0</v>
      </c>
      <c r="AG386" s="157">
        <f t="shared" si="116"/>
        <v>0</v>
      </c>
      <c r="AH386" s="81">
        <f t="shared" si="98"/>
        <v>17</v>
      </c>
    </row>
    <row r="387" spans="2:34" s="162" customFormat="1" x14ac:dyDescent="0.25">
      <c r="B387" s="179" t="s">
        <v>117</v>
      </c>
      <c r="C387" s="157">
        <v>162</v>
      </c>
      <c r="D387" s="85">
        <f t="shared" si="95"/>
        <v>1</v>
      </c>
      <c r="E387" s="178" t="s">
        <v>883</v>
      </c>
      <c r="F387" s="50" t="s">
        <v>799</v>
      </c>
      <c r="G387" s="70">
        <v>0.58333333333333337</v>
      </c>
      <c r="H387" s="70">
        <v>0.64583333333333337</v>
      </c>
      <c r="I387" s="71">
        <v>44314</v>
      </c>
      <c r="J387" s="71">
        <v>44314</v>
      </c>
      <c r="K387" s="71">
        <v>44314</v>
      </c>
      <c r="L387" s="71">
        <v>44314</v>
      </c>
      <c r="M387" s="70">
        <v>0.58333333333333337</v>
      </c>
      <c r="N387" s="70">
        <v>0.62708333333333333</v>
      </c>
      <c r="O387" s="178" t="s">
        <v>758</v>
      </c>
      <c r="P387" s="179" t="s">
        <v>246</v>
      </c>
      <c r="Q387" s="73" t="s">
        <v>47</v>
      </c>
      <c r="R387" s="178" t="s">
        <v>685</v>
      </c>
      <c r="S387" s="179" t="s">
        <v>746</v>
      </c>
      <c r="T387" s="179" t="s">
        <v>189</v>
      </c>
      <c r="U387" s="153">
        <f t="shared" si="132"/>
        <v>0</v>
      </c>
      <c r="V387" s="50">
        <f t="shared" si="133"/>
        <v>1</v>
      </c>
      <c r="W387" s="154">
        <f t="shared" si="96"/>
        <v>6.25E-2</v>
      </c>
      <c r="X387" s="154">
        <f t="shared" si="134"/>
        <v>6.25E-2</v>
      </c>
      <c r="Y387" s="136">
        <f t="shared" si="94"/>
        <v>1</v>
      </c>
      <c r="Z387" s="154">
        <f t="shared" si="135"/>
        <v>0</v>
      </c>
      <c r="AA387" s="154">
        <f t="shared" si="136"/>
        <v>6.25E-2</v>
      </c>
      <c r="AB387" s="81">
        <f t="shared" si="131"/>
        <v>4</v>
      </c>
      <c r="AC387" s="81">
        <f t="shared" si="97"/>
        <v>17</v>
      </c>
      <c r="AD387" s="164" t="str">
        <f t="shared" si="110"/>
        <v>4-17</v>
      </c>
      <c r="AE387" s="163">
        <f t="shared" si="114"/>
        <v>4.3749999999999956E-2</v>
      </c>
      <c r="AF387" s="165">
        <f t="shared" si="115"/>
        <v>0</v>
      </c>
      <c r="AG387" s="157">
        <f t="shared" si="116"/>
        <v>1</v>
      </c>
      <c r="AH387" s="81">
        <f t="shared" si="98"/>
        <v>17</v>
      </c>
    </row>
    <row r="388" spans="2:34" s="162" customFormat="1" ht="30" x14ac:dyDescent="0.25">
      <c r="B388" s="179" t="s">
        <v>210</v>
      </c>
      <c r="C388" s="157">
        <v>163</v>
      </c>
      <c r="D388" s="85">
        <f t="shared" si="95"/>
        <v>0</v>
      </c>
      <c r="E388" s="178" t="s">
        <v>883</v>
      </c>
      <c r="F388" s="50" t="s">
        <v>799</v>
      </c>
      <c r="G388" s="70">
        <v>0.625</v>
      </c>
      <c r="H388" s="70">
        <v>0.4861111111111111</v>
      </c>
      <c r="I388" s="71">
        <v>44314</v>
      </c>
      <c r="J388" s="71">
        <v>44321</v>
      </c>
      <c r="K388" s="71">
        <v>44314</v>
      </c>
      <c r="L388" s="71">
        <v>44314</v>
      </c>
      <c r="M388" s="70">
        <v>0.66319444444444442</v>
      </c>
      <c r="N388" s="70">
        <v>0.6875</v>
      </c>
      <c r="O388" s="178" t="s">
        <v>953</v>
      </c>
      <c r="P388" s="179" t="s">
        <v>273</v>
      </c>
      <c r="Q388" s="73" t="s">
        <v>47</v>
      </c>
      <c r="R388" s="178" t="s">
        <v>799</v>
      </c>
      <c r="S388" s="179" t="s">
        <v>884</v>
      </c>
      <c r="T388" s="179" t="s">
        <v>189</v>
      </c>
      <c r="U388" s="153">
        <f t="shared" si="132"/>
        <v>7</v>
      </c>
      <c r="V388" s="50">
        <f t="shared" si="133"/>
        <v>1</v>
      </c>
      <c r="W388" s="154">
        <f t="shared" si="96"/>
        <v>2.3402111111111115</v>
      </c>
      <c r="X388" s="154">
        <f t="shared" si="134"/>
        <v>3.9841077777777776</v>
      </c>
      <c r="Y388" s="136">
        <f t="shared" si="94"/>
        <v>1</v>
      </c>
      <c r="Z388" s="154">
        <f t="shared" si="135"/>
        <v>0</v>
      </c>
      <c r="AA388" s="154">
        <f t="shared" si="136"/>
        <v>3.9841077777777776</v>
      </c>
      <c r="AB388" s="81">
        <f t="shared" si="131"/>
        <v>5</v>
      </c>
      <c r="AC388" s="81">
        <f t="shared" si="97"/>
        <v>18</v>
      </c>
      <c r="AD388" s="164" t="str">
        <f t="shared" si="110"/>
        <v>5-18</v>
      </c>
      <c r="AE388" s="163">
        <f t="shared" si="114"/>
        <v>2.430555555555558E-2</v>
      </c>
      <c r="AF388" s="165">
        <f t="shared" si="115"/>
        <v>0</v>
      </c>
      <c r="AG388" s="157">
        <f t="shared" si="116"/>
        <v>1</v>
      </c>
      <c r="AH388" s="81">
        <f t="shared" si="98"/>
        <v>17</v>
      </c>
    </row>
    <row r="389" spans="2:34" s="162" customFormat="1" x14ac:dyDescent="0.25">
      <c r="B389" s="179" t="s">
        <v>210</v>
      </c>
      <c r="C389" s="157">
        <v>163</v>
      </c>
      <c r="D389" s="85">
        <f t="shared" si="95"/>
        <v>0</v>
      </c>
      <c r="E389" s="178" t="s">
        <v>885</v>
      </c>
      <c r="F389" s="50" t="s">
        <v>955</v>
      </c>
      <c r="G389" s="70">
        <v>0.625</v>
      </c>
      <c r="H389" s="70">
        <v>0.4861111111111111</v>
      </c>
      <c r="I389" s="71">
        <v>44314</v>
      </c>
      <c r="J389" s="71">
        <v>44321</v>
      </c>
      <c r="K389" s="71">
        <v>44315</v>
      </c>
      <c r="L389" s="71">
        <v>44315</v>
      </c>
      <c r="M389" s="70">
        <v>0.40625</v>
      </c>
      <c r="N389" s="70">
        <v>0.47222222222222227</v>
      </c>
      <c r="O389" s="180" t="s">
        <v>887</v>
      </c>
      <c r="P389" s="179" t="s">
        <v>273</v>
      </c>
      <c r="Q389" s="73" t="s">
        <v>47</v>
      </c>
      <c r="R389" s="178" t="s">
        <v>886</v>
      </c>
      <c r="S389" s="179" t="s">
        <v>884</v>
      </c>
      <c r="T389" s="179" t="s">
        <v>189</v>
      </c>
      <c r="U389" s="153">
        <f t="shared" si="132"/>
        <v>7</v>
      </c>
      <c r="V389" s="50">
        <f t="shared" si="133"/>
        <v>1</v>
      </c>
      <c r="W389" s="154">
        <f t="shared" si="96"/>
        <v>2.3402111111111115</v>
      </c>
      <c r="X389" s="154">
        <f t="shared" si="134"/>
        <v>3.9841077777777776</v>
      </c>
      <c r="Y389" s="136">
        <f t="shared" si="94"/>
        <v>1</v>
      </c>
      <c r="Z389" s="154">
        <f t="shared" si="135"/>
        <v>0</v>
      </c>
      <c r="AA389" s="154">
        <f t="shared" si="136"/>
        <v>3.9841077777777776</v>
      </c>
      <c r="AB389" s="81">
        <f t="shared" si="131"/>
        <v>5</v>
      </c>
      <c r="AC389" s="81">
        <f t="shared" si="97"/>
        <v>18</v>
      </c>
      <c r="AD389" s="164" t="str">
        <f t="shared" si="110"/>
        <v>5-18</v>
      </c>
      <c r="AE389" s="163">
        <f t="shared" si="114"/>
        <v>6.5972222222222265E-2</v>
      </c>
      <c r="AF389" s="165">
        <f t="shared" si="115"/>
        <v>0</v>
      </c>
      <c r="AG389" s="157">
        <f t="shared" si="116"/>
        <v>1</v>
      </c>
      <c r="AH389" s="81">
        <f t="shared" si="98"/>
        <v>17</v>
      </c>
    </row>
    <row r="390" spans="2:34" s="162" customFormat="1" ht="30" x14ac:dyDescent="0.25">
      <c r="B390" s="179" t="s">
        <v>210</v>
      </c>
      <c r="C390" s="157">
        <v>163</v>
      </c>
      <c r="D390" s="85">
        <f t="shared" si="95"/>
        <v>0</v>
      </c>
      <c r="E390" s="178" t="s">
        <v>956</v>
      </c>
      <c r="F390" s="50" t="s">
        <v>912</v>
      </c>
      <c r="G390" s="70">
        <v>0.625</v>
      </c>
      <c r="H390" s="70">
        <v>0.4861111111111111</v>
      </c>
      <c r="I390" s="71">
        <v>44314</v>
      </c>
      <c r="J390" s="71">
        <v>44321</v>
      </c>
      <c r="K390" s="71">
        <v>44315</v>
      </c>
      <c r="L390" s="71">
        <v>44315</v>
      </c>
      <c r="M390" s="70">
        <v>0.44791666666666669</v>
      </c>
      <c r="N390" s="70">
        <v>0.46527777777777773</v>
      </c>
      <c r="O390" s="180" t="s">
        <v>888</v>
      </c>
      <c r="P390" s="179" t="s">
        <v>273</v>
      </c>
      <c r="Q390" s="73" t="s">
        <v>47</v>
      </c>
      <c r="R390" s="178" t="s">
        <v>889</v>
      </c>
      <c r="S390" s="179" t="s">
        <v>884</v>
      </c>
      <c r="T390" s="179" t="s">
        <v>189</v>
      </c>
      <c r="U390" s="153">
        <f t="shared" si="132"/>
        <v>7</v>
      </c>
      <c r="V390" s="50">
        <f t="shared" si="133"/>
        <v>1</v>
      </c>
      <c r="W390" s="154">
        <f t="shared" si="96"/>
        <v>2.3402111111111115</v>
      </c>
      <c r="X390" s="154">
        <f t="shared" si="134"/>
        <v>3.9841077777777776</v>
      </c>
      <c r="Y390" s="136">
        <f t="shared" si="94"/>
        <v>1</v>
      </c>
      <c r="Z390" s="154">
        <f t="shared" si="135"/>
        <v>0</v>
      </c>
      <c r="AA390" s="154">
        <f t="shared" si="136"/>
        <v>3.9841077777777776</v>
      </c>
      <c r="AB390" s="81">
        <f t="shared" si="131"/>
        <v>5</v>
      </c>
      <c r="AC390" s="81">
        <f t="shared" si="97"/>
        <v>18</v>
      </c>
      <c r="AD390" s="164" t="str">
        <f t="shared" si="110"/>
        <v>5-18</v>
      </c>
      <c r="AE390" s="163">
        <f t="shared" si="114"/>
        <v>1.7361111111111049E-2</v>
      </c>
      <c r="AF390" s="165">
        <f t="shared" si="115"/>
        <v>0</v>
      </c>
      <c r="AG390" s="157">
        <f t="shared" si="116"/>
        <v>1</v>
      </c>
      <c r="AH390" s="81">
        <f t="shared" si="98"/>
        <v>17</v>
      </c>
    </row>
    <row r="391" spans="2:34" s="162" customFormat="1" x14ac:dyDescent="0.25">
      <c r="B391" s="179" t="s">
        <v>210</v>
      </c>
      <c r="C391" s="157">
        <v>163</v>
      </c>
      <c r="D391" s="85">
        <f t="shared" si="95"/>
        <v>0</v>
      </c>
      <c r="E391" s="178" t="s">
        <v>890</v>
      </c>
      <c r="F391" s="50" t="s">
        <v>912</v>
      </c>
      <c r="G391" s="70">
        <v>0.625</v>
      </c>
      <c r="H391" s="70">
        <v>0.4861111111111111</v>
      </c>
      <c r="I391" s="71">
        <v>44314</v>
      </c>
      <c r="J391" s="71">
        <v>44321</v>
      </c>
      <c r="K391" s="71">
        <v>44315</v>
      </c>
      <c r="L391" s="71">
        <v>44315</v>
      </c>
      <c r="M391" s="70">
        <v>0.39583333333333331</v>
      </c>
      <c r="N391" s="70">
        <v>0.5</v>
      </c>
      <c r="O391" s="180" t="s">
        <v>686</v>
      </c>
      <c r="P391" s="179" t="s">
        <v>273</v>
      </c>
      <c r="Q391" s="73" t="s">
        <v>47</v>
      </c>
      <c r="R391" s="178" t="s">
        <v>689</v>
      </c>
      <c r="S391" s="179" t="s">
        <v>884</v>
      </c>
      <c r="T391" s="179" t="s">
        <v>189</v>
      </c>
      <c r="U391" s="153">
        <f t="shared" si="132"/>
        <v>7</v>
      </c>
      <c r="V391" s="50">
        <f t="shared" si="133"/>
        <v>1</v>
      </c>
      <c r="W391" s="154">
        <f t="shared" si="96"/>
        <v>2.3402111111111115</v>
      </c>
      <c r="X391" s="154">
        <f t="shared" si="134"/>
        <v>3.9841077777777776</v>
      </c>
      <c r="Y391" s="136">
        <f t="shared" si="94"/>
        <v>1</v>
      </c>
      <c r="Z391" s="154">
        <f t="shared" si="135"/>
        <v>0</v>
      </c>
      <c r="AA391" s="154">
        <f t="shared" si="136"/>
        <v>3.9841077777777776</v>
      </c>
      <c r="AB391" s="81">
        <f t="shared" si="131"/>
        <v>5</v>
      </c>
      <c r="AC391" s="81">
        <f t="shared" si="97"/>
        <v>18</v>
      </c>
      <c r="AD391" s="164" t="str">
        <f t="shared" si="110"/>
        <v>5-18</v>
      </c>
      <c r="AE391" s="163">
        <f t="shared" si="114"/>
        <v>0.10416666666666669</v>
      </c>
      <c r="AF391" s="165">
        <f t="shared" si="115"/>
        <v>0</v>
      </c>
      <c r="AG391" s="157">
        <f t="shared" si="116"/>
        <v>1</v>
      </c>
      <c r="AH391" s="81">
        <f t="shared" si="98"/>
        <v>17</v>
      </c>
    </row>
    <row r="392" spans="2:34" s="162" customFormat="1" ht="30" x14ac:dyDescent="0.25">
      <c r="B392" s="179" t="s">
        <v>210</v>
      </c>
      <c r="C392" s="157">
        <v>163</v>
      </c>
      <c r="D392" s="85">
        <f t="shared" si="95"/>
        <v>0</v>
      </c>
      <c r="E392" s="178" t="s">
        <v>991</v>
      </c>
      <c r="F392" s="50" t="s">
        <v>452</v>
      </c>
      <c r="G392" s="70">
        <v>0.625</v>
      </c>
      <c r="H392" s="70">
        <v>0.48611111111111099</v>
      </c>
      <c r="I392" s="71">
        <v>44314</v>
      </c>
      <c r="J392" s="71">
        <v>44321</v>
      </c>
      <c r="K392" s="71">
        <v>44315</v>
      </c>
      <c r="L392" s="71">
        <v>44315</v>
      </c>
      <c r="M392" s="70">
        <v>0.58333333333333337</v>
      </c>
      <c r="N392" s="70">
        <v>0.60416666666666663</v>
      </c>
      <c r="O392" s="180" t="s">
        <v>276</v>
      </c>
      <c r="P392" s="179" t="s">
        <v>273</v>
      </c>
      <c r="Q392" s="73" t="s">
        <v>47</v>
      </c>
      <c r="R392" s="178" t="s">
        <v>388</v>
      </c>
      <c r="S392" s="179" t="s">
        <v>343</v>
      </c>
      <c r="T392" s="179" t="s">
        <v>189</v>
      </c>
      <c r="U392" s="153">
        <f t="shared" si="132"/>
        <v>7</v>
      </c>
      <c r="V392" s="50">
        <f t="shared" si="133"/>
        <v>1</v>
      </c>
      <c r="W392" s="154">
        <f t="shared" si="96"/>
        <v>2.340211111111111</v>
      </c>
      <c r="X392" s="154">
        <f t="shared" si="134"/>
        <v>3.9841077777777776</v>
      </c>
      <c r="Y392" s="136">
        <f t="shared" si="94"/>
        <v>1</v>
      </c>
      <c r="Z392" s="154">
        <f t="shared" si="135"/>
        <v>0</v>
      </c>
      <c r="AA392" s="154">
        <f t="shared" si="136"/>
        <v>3.9841077777777776</v>
      </c>
      <c r="AB392" s="81">
        <f t="shared" si="131"/>
        <v>5</v>
      </c>
      <c r="AC392" s="81">
        <f t="shared" si="97"/>
        <v>18</v>
      </c>
      <c r="AD392" s="164" t="str">
        <f t="shared" si="110"/>
        <v>5-18</v>
      </c>
      <c r="AE392" s="163">
        <f t="shared" si="114"/>
        <v>2.0833333333333259E-2</v>
      </c>
      <c r="AF392" s="165">
        <f t="shared" si="115"/>
        <v>0</v>
      </c>
      <c r="AG392" s="157">
        <f t="shared" si="116"/>
        <v>1</v>
      </c>
      <c r="AH392" s="81">
        <f t="shared" si="98"/>
        <v>17</v>
      </c>
    </row>
    <row r="393" spans="2:34" s="162" customFormat="1" x14ac:dyDescent="0.25">
      <c r="B393" s="179" t="s">
        <v>210</v>
      </c>
      <c r="C393" s="157">
        <v>163</v>
      </c>
      <c r="D393" s="85">
        <f t="shared" ref="D393:D456" si="142">IF(C393=C394,0,1)</f>
        <v>0</v>
      </c>
      <c r="E393" s="178" t="s">
        <v>992</v>
      </c>
      <c r="F393" s="50" t="s">
        <v>912</v>
      </c>
      <c r="G393" s="70">
        <v>0.625</v>
      </c>
      <c r="H393" s="70">
        <v>0.48611111111111099</v>
      </c>
      <c r="I393" s="71">
        <v>44314</v>
      </c>
      <c r="J393" s="71">
        <v>44321</v>
      </c>
      <c r="K393" s="71">
        <v>44316</v>
      </c>
      <c r="L393" s="71">
        <v>44316</v>
      </c>
      <c r="M393" s="70">
        <v>0.4548611111111111</v>
      </c>
      <c r="N393" s="70">
        <v>0.68055555555555547</v>
      </c>
      <c r="O393" s="180" t="s">
        <v>330</v>
      </c>
      <c r="P393" s="179" t="s">
        <v>273</v>
      </c>
      <c r="Q393" s="73" t="s">
        <v>47</v>
      </c>
      <c r="R393" s="178" t="s">
        <v>359</v>
      </c>
      <c r="S393" s="179" t="s">
        <v>344</v>
      </c>
      <c r="T393" s="179" t="s">
        <v>189</v>
      </c>
      <c r="U393" s="153">
        <f t="shared" si="132"/>
        <v>7</v>
      </c>
      <c r="V393" s="50">
        <f t="shared" si="133"/>
        <v>1</v>
      </c>
      <c r="W393" s="154">
        <f t="shared" si="96"/>
        <v>2.340211111111111</v>
      </c>
      <c r="X393" s="154">
        <f t="shared" si="134"/>
        <v>3.9841077777777776</v>
      </c>
      <c r="Y393" s="136">
        <f t="shared" ref="Y393:Y456" si="143">IFERROR(IF(H393&gt;VLOOKUP(T393,$AG$2:$AH$5,2,0),0,1),1)</f>
        <v>1</v>
      </c>
      <c r="Z393" s="154">
        <f t="shared" si="135"/>
        <v>0</v>
      </c>
      <c r="AA393" s="154">
        <f t="shared" si="136"/>
        <v>3.9841077777777776</v>
      </c>
      <c r="AB393" s="81">
        <f t="shared" si="131"/>
        <v>5</v>
      </c>
      <c r="AC393" s="81">
        <f t="shared" ref="AC393:AC456" si="144">WEEKNUM(J393,21)</f>
        <v>18</v>
      </c>
      <c r="AD393" s="164" t="str">
        <f t="shared" si="110"/>
        <v>5-18</v>
      </c>
      <c r="AE393" s="163">
        <f t="shared" si="114"/>
        <v>0.14269444444444435</v>
      </c>
      <c r="AF393" s="165">
        <f t="shared" si="115"/>
        <v>0</v>
      </c>
      <c r="AG393" s="157">
        <f t="shared" si="116"/>
        <v>1</v>
      </c>
      <c r="AH393" s="81">
        <f t="shared" ref="AH393:AH417" si="145">WEEKNUM(L393,21)</f>
        <v>17</v>
      </c>
    </row>
    <row r="394" spans="2:34" s="162" customFormat="1" ht="30" x14ac:dyDescent="0.25">
      <c r="B394" s="179" t="s">
        <v>210</v>
      </c>
      <c r="C394" s="157">
        <v>163</v>
      </c>
      <c r="D394" s="85">
        <f t="shared" si="142"/>
        <v>0</v>
      </c>
      <c r="E394" s="178" t="s">
        <v>993</v>
      </c>
      <c r="F394" s="50" t="s">
        <v>452</v>
      </c>
      <c r="G394" s="70">
        <v>0.625</v>
      </c>
      <c r="H394" s="70">
        <v>0.48611111111111099</v>
      </c>
      <c r="I394" s="71">
        <v>44314</v>
      </c>
      <c r="J394" s="71">
        <v>44321</v>
      </c>
      <c r="K394" s="71">
        <v>44316</v>
      </c>
      <c r="L394" s="71">
        <v>44316</v>
      </c>
      <c r="M394" s="70">
        <v>0.3125</v>
      </c>
      <c r="N394" s="70">
        <v>0.72916666666666663</v>
      </c>
      <c r="O394" s="180" t="s">
        <v>130</v>
      </c>
      <c r="P394" s="179" t="s">
        <v>273</v>
      </c>
      <c r="Q394" s="73" t="s">
        <v>47</v>
      </c>
      <c r="R394" s="178" t="s">
        <v>388</v>
      </c>
      <c r="S394" s="179" t="s">
        <v>343</v>
      </c>
      <c r="T394" s="179" t="s">
        <v>189</v>
      </c>
      <c r="U394" s="153">
        <f t="shared" si="132"/>
        <v>7</v>
      </c>
      <c r="V394" s="50">
        <f t="shared" si="133"/>
        <v>1</v>
      </c>
      <c r="W394" s="154">
        <f t="shared" si="96"/>
        <v>2.340211111111111</v>
      </c>
      <c r="X394" s="154">
        <f t="shared" si="134"/>
        <v>3.9841077777777776</v>
      </c>
      <c r="Y394" s="136">
        <f t="shared" si="143"/>
        <v>1</v>
      </c>
      <c r="Z394" s="154">
        <f t="shared" si="135"/>
        <v>0</v>
      </c>
      <c r="AA394" s="154">
        <f t="shared" si="136"/>
        <v>3.9841077777777776</v>
      </c>
      <c r="AB394" s="81">
        <f t="shared" si="131"/>
        <v>5</v>
      </c>
      <c r="AC394" s="81">
        <f t="shared" si="144"/>
        <v>18</v>
      </c>
      <c r="AD394" s="164" t="str">
        <f t="shared" si="110"/>
        <v>5-18</v>
      </c>
      <c r="AE394" s="163">
        <f t="shared" si="114"/>
        <v>0.33366666666666661</v>
      </c>
      <c r="AF394" s="165">
        <f t="shared" si="115"/>
        <v>0</v>
      </c>
      <c r="AG394" s="157">
        <f t="shared" si="116"/>
        <v>1</v>
      </c>
      <c r="AH394" s="81">
        <f t="shared" si="145"/>
        <v>17</v>
      </c>
    </row>
    <row r="395" spans="2:34" s="162" customFormat="1" x14ac:dyDescent="0.25">
      <c r="B395" s="179" t="s">
        <v>210</v>
      </c>
      <c r="C395" s="157">
        <v>163</v>
      </c>
      <c r="D395" s="85">
        <f t="shared" si="142"/>
        <v>0</v>
      </c>
      <c r="E395" s="178" t="s">
        <v>406</v>
      </c>
      <c r="F395" s="50" t="s">
        <v>912</v>
      </c>
      <c r="G395" s="70">
        <v>0.625</v>
      </c>
      <c r="H395" s="70">
        <v>0.48611111111111099</v>
      </c>
      <c r="I395" s="71">
        <v>44314</v>
      </c>
      <c r="J395" s="71">
        <v>44321</v>
      </c>
      <c r="K395" s="71">
        <v>44320</v>
      </c>
      <c r="L395" s="71">
        <v>44320</v>
      </c>
      <c r="M395" s="70">
        <v>0.3611111111111111</v>
      </c>
      <c r="N395" s="70">
        <v>0.5</v>
      </c>
      <c r="O395" s="180" t="s">
        <v>330</v>
      </c>
      <c r="P395" s="179" t="s">
        <v>273</v>
      </c>
      <c r="Q395" s="73" t="s">
        <v>47</v>
      </c>
      <c r="R395" s="178" t="s">
        <v>359</v>
      </c>
      <c r="S395" s="179" t="s">
        <v>344</v>
      </c>
      <c r="T395" s="179" t="s">
        <v>189</v>
      </c>
      <c r="U395" s="153">
        <f t="shared" si="132"/>
        <v>7</v>
      </c>
      <c r="V395" s="50">
        <f t="shared" si="133"/>
        <v>1</v>
      </c>
      <c r="W395" s="154">
        <f t="shared" si="96"/>
        <v>2.340211111111111</v>
      </c>
      <c r="X395" s="154">
        <f t="shared" si="134"/>
        <v>3.9841077777777776</v>
      </c>
      <c r="Y395" s="136">
        <f t="shared" si="143"/>
        <v>1</v>
      </c>
      <c r="Z395" s="154">
        <f t="shared" si="135"/>
        <v>0</v>
      </c>
      <c r="AA395" s="154">
        <f t="shared" si="136"/>
        <v>3.9841077777777776</v>
      </c>
      <c r="AB395" s="81">
        <f t="shared" si="131"/>
        <v>5</v>
      </c>
      <c r="AC395" s="81">
        <f t="shared" si="144"/>
        <v>18</v>
      </c>
      <c r="AD395" s="164" t="str">
        <f t="shared" si="110"/>
        <v>5-18</v>
      </c>
      <c r="AE395" s="163">
        <f t="shared" si="114"/>
        <v>0.1388888888888889</v>
      </c>
      <c r="AF395" s="165">
        <f t="shared" si="115"/>
        <v>0</v>
      </c>
      <c r="AG395" s="157">
        <f t="shared" si="116"/>
        <v>1</v>
      </c>
      <c r="AH395" s="81">
        <f t="shared" si="145"/>
        <v>18</v>
      </c>
    </row>
    <row r="396" spans="2:34" s="162" customFormat="1" ht="30" x14ac:dyDescent="0.25">
      <c r="B396" s="179" t="s">
        <v>210</v>
      </c>
      <c r="C396" s="157">
        <v>163</v>
      </c>
      <c r="D396" s="85">
        <f t="shared" si="142"/>
        <v>0</v>
      </c>
      <c r="E396" s="178" t="s">
        <v>994</v>
      </c>
      <c r="F396" s="50" t="s">
        <v>452</v>
      </c>
      <c r="G396" s="70">
        <v>0.625</v>
      </c>
      <c r="H396" s="70">
        <v>0.48611111111111099</v>
      </c>
      <c r="I396" s="71">
        <v>44314</v>
      </c>
      <c r="J396" s="71">
        <v>44321</v>
      </c>
      <c r="K396" s="71">
        <v>44320</v>
      </c>
      <c r="L396" s="71">
        <v>44320</v>
      </c>
      <c r="M396" s="70">
        <v>0.3125</v>
      </c>
      <c r="N396" s="70">
        <v>0.72916666666666663</v>
      </c>
      <c r="O396" s="180" t="s">
        <v>276</v>
      </c>
      <c r="P396" s="179" t="s">
        <v>273</v>
      </c>
      <c r="Q396" s="73" t="s">
        <v>47</v>
      </c>
      <c r="R396" s="178" t="s">
        <v>388</v>
      </c>
      <c r="S396" s="179" t="s">
        <v>343</v>
      </c>
      <c r="T396" s="179" t="s">
        <v>189</v>
      </c>
      <c r="U396" s="153">
        <f t="shared" si="132"/>
        <v>7</v>
      </c>
      <c r="V396" s="50">
        <f t="shared" si="133"/>
        <v>1</v>
      </c>
      <c r="W396" s="154">
        <f t="shared" si="96"/>
        <v>2.340211111111111</v>
      </c>
      <c r="X396" s="154">
        <f t="shared" si="134"/>
        <v>3.9841077777777776</v>
      </c>
      <c r="Y396" s="136">
        <f t="shared" si="143"/>
        <v>1</v>
      </c>
      <c r="Z396" s="154">
        <f t="shared" si="135"/>
        <v>0</v>
      </c>
      <c r="AA396" s="154">
        <f t="shared" si="136"/>
        <v>3.9841077777777776</v>
      </c>
      <c r="AB396" s="81">
        <f t="shared" si="131"/>
        <v>5</v>
      </c>
      <c r="AC396" s="81">
        <f t="shared" si="144"/>
        <v>18</v>
      </c>
      <c r="AD396" s="164" t="str">
        <f t="shared" si="110"/>
        <v>5-18</v>
      </c>
      <c r="AE396" s="163">
        <f t="shared" si="114"/>
        <v>0.33366666666666661</v>
      </c>
      <c r="AF396" s="165">
        <f t="shared" si="115"/>
        <v>0</v>
      </c>
      <c r="AG396" s="157">
        <f t="shared" si="116"/>
        <v>1</v>
      </c>
      <c r="AH396" s="81">
        <f t="shared" si="145"/>
        <v>18</v>
      </c>
    </row>
    <row r="397" spans="2:34" s="162" customFormat="1" ht="30" x14ac:dyDescent="0.25">
      <c r="B397" s="179" t="s">
        <v>210</v>
      </c>
      <c r="C397" s="157">
        <v>163</v>
      </c>
      <c r="D397" s="85">
        <f t="shared" si="142"/>
        <v>0</v>
      </c>
      <c r="E397" s="178" t="s">
        <v>995</v>
      </c>
      <c r="F397" s="50" t="s">
        <v>452</v>
      </c>
      <c r="G397" s="70">
        <v>0.625</v>
      </c>
      <c r="H397" s="70">
        <v>0.48611111111111099</v>
      </c>
      <c r="I397" s="71">
        <v>44314</v>
      </c>
      <c r="J397" s="71">
        <v>44321</v>
      </c>
      <c r="K397" s="71">
        <v>44321</v>
      </c>
      <c r="L397" s="71">
        <v>44321</v>
      </c>
      <c r="M397" s="70">
        <v>0.3125</v>
      </c>
      <c r="N397" s="70">
        <v>0.375</v>
      </c>
      <c r="O397" s="180" t="s">
        <v>276</v>
      </c>
      <c r="P397" s="179" t="s">
        <v>273</v>
      </c>
      <c r="Q397" s="73" t="s">
        <v>47</v>
      </c>
      <c r="R397" s="178" t="s">
        <v>388</v>
      </c>
      <c r="S397" s="179" t="s">
        <v>343</v>
      </c>
      <c r="T397" s="179" t="s">
        <v>189</v>
      </c>
      <c r="U397" s="153">
        <f t="shared" si="132"/>
        <v>7</v>
      </c>
      <c r="V397" s="50">
        <f t="shared" si="133"/>
        <v>1</v>
      </c>
      <c r="W397" s="154">
        <f t="shared" si="96"/>
        <v>2.340211111111111</v>
      </c>
      <c r="X397" s="154">
        <f t="shared" si="134"/>
        <v>3.9841077777777776</v>
      </c>
      <c r="Y397" s="136">
        <f t="shared" si="143"/>
        <v>1</v>
      </c>
      <c r="Z397" s="154">
        <f t="shared" si="135"/>
        <v>0</v>
      </c>
      <c r="AA397" s="154">
        <f t="shared" si="136"/>
        <v>3.9841077777777776</v>
      </c>
      <c r="AB397" s="81">
        <f t="shared" si="131"/>
        <v>5</v>
      </c>
      <c r="AC397" s="81">
        <f t="shared" si="144"/>
        <v>18</v>
      </c>
      <c r="AD397" s="164" t="str">
        <f t="shared" si="110"/>
        <v>5-18</v>
      </c>
      <c r="AE397" s="163">
        <f t="shared" si="114"/>
        <v>6.25E-2</v>
      </c>
      <c r="AF397" s="165">
        <f t="shared" si="115"/>
        <v>0</v>
      </c>
      <c r="AG397" s="157">
        <f t="shared" si="116"/>
        <v>1</v>
      </c>
      <c r="AH397" s="81">
        <f t="shared" si="145"/>
        <v>18</v>
      </c>
    </row>
    <row r="398" spans="2:34" s="162" customFormat="1" x14ac:dyDescent="0.25">
      <c r="B398" s="179" t="s">
        <v>210</v>
      </c>
      <c r="C398" s="157">
        <v>163</v>
      </c>
      <c r="D398" s="85">
        <f t="shared" si="142"/>
        <v>0</v>
      </c>
      <c r="E398" s="178" t="s">
        <v>996</v>
      </c>
      <c r="F398" s="50" t="s">
        <v>912</v>
      </c>
      <c r="G398" s="70">
        <v>0.625</v>
      </c>
      <c r="H398" s="70">
        <v>0.48611111111111099</v>
      </c>
      <c r="I398" s="71">
        <v>44314</v>
      </c>
      <c r="J398" s="71">
        <v>44321</v>
      </c>
      <c r="K398" s="71">
        <v>44321</v>
      </c>
      <c r="L398" s="71">
        <v>44321</v>
      </c>
      <c r="M398" s="70">
        <v>0.40972222222222227</v>
      </c>
      <c r="N398" s="70">
        <v>0.4861111111111111</v>
      </c>
      <c r="O398" s="180" t="s">
        <v>88</v>
      </c>
      <c r="P398" s="179" t="s">
        <v>273</v>
      </c>
      <c r="Q398" s="73" t="s">
        <v>47</v>
      </c>
      <c r="R398" s="178" t="s">
        <v>358</v>
      </c>
      <c r="S398" s="179" t="s">
        <v>344</v>
      </c>
      <c r="T398" s="179" t="s">
        <v>189</v>
      </c>
      <c r="U398" s="153">
        <f t="shared" si="132"/>
        <v>7</v>
      </c>
      <c r="V398" s="50">
        <f t="shared" si="133"/>
        <v>1</v>
      </c>
      <c r="W398" s="154">
        <f t="shared" ref="W398:W461" si="146">IF(OR(V398=0,G398="",H398=""),0,IF(AND(V398=1,U398&lt;1,I398=J398,(H398-G398)&lt;=0.2075),H398-G398,IF(AND(V398=1,U398&lt;1,I398=J398,(H398-G398)&gt;0.2075),H398-G398-0.083,IF(AND(V398=1,U398&gt;1),((U398-1)*0.3541)+(H398-$AD$5)+($AE$5-G398-0.083),IF(AND(V398=1,U398=1,I398&lt;&gt;J398,(H398-G398)&lt;=0.332),(H398-$AD$5)+($AE$5-G398)-0.166,(H398-$AD$5)+($AE$5-G398))))))</f>
        <v>2.340211111111111</v>
      </c>
      <c r="X398" s="154">
        <f t="shared" si="134"/>
        <v>3.9841077777777776</v>
      </c>
      <c r="Y398" s="136">
        <f t="shared" si="143"/>
        <v>1</v>
      </c>
      <c r="Z398" s="154">
        <f t="shared" si="135"/>
        <v>0</v>
      </c>
      <c r="AA398" s="154">
        <f t="shared" si="136"/>
        <v>3.9841077777777776</v>
      </c>
      <c r="AB398" s="81">
        <f t="shared" si="131"/>
        <v>5</v>
      </c>
      <c r="AC398" s="81">
        <f t="shared" si="144"/>
        <v>18</v>
      </c>
      <c r="AD398" s="164" t="str">
        <f t="shared" si="110"/>
        <v>5-18</v>
      </c>
      <c r="AE398" s="163">
        <f t="shared" si="114"/>
        <v>7.638888888888884E-2</v>
      </c>
      <c r="AF398" s="165">
        <f t="shared" si="115"/>
        <v>0</v>
      </c>
      <c r="AG398" s="157">
        <f t="shared" si="116"/>
        <v>1</v>
      </c>
      <c r="AH398" s="81">
        <f t="shared" si="145"/>
        <v>18</v>
      </c>
    </row>
    <row r="399" spans="2:34" s="162" customFormat="1" x14ac:dyDescent="0.25">
      <c r="B399" s="179" t="s">
        <v>254</v>
      </c>
      <c r="C399" s="157">
        <v>163</v>
      </c>
      <c r="D399" s="85">
        <f t="shared" si="142"/>
        <v>1</v>
      </c>
      <c r="E399" s="178" t="s">
        <v>997</v>
      </c>
      <c r="F399" s="50" t="s">
        <v>998</v>
      </c>
      <c r="G399" s="70">
        <v>0.625</v>
      </c>
      <c r="H399" s="70">
        <v>0.48611111111111099</v>
      </c>
      <c r="I399" s="71">
        <v>44314</v>
      </c>
      <c r="J399" s="71">
        <v>44321</v>
      </c>
      <c r="K399" s="71">
        <v>44321</v>
      </c>
      <c r="L399" s="71">
        <v>44321</v>
      </c>
      <c r="M399" s="70">
        <v>0.40972222222222227</v>
      </c>
      <c r="N399" s="70">
        <v>0.4861111111111111</v>
      </c>
      <c r="O399" s="180" t="s">
        <v>88</v>
      </c>
      <c r="P399" s="179" t="s">
        <v>273</v>
      </c>
      <c r="Q399" s="73" t="s">
        <v>47</v>
      </c>
      <c r="R399" s="178" t="s">
        <v>358</v>
      </c>
      <c r="S399" s="179" t="s">
        <v>344</v>
      </c>
      <c r="T399" s="179" t="s">
        <v>189</v>
      </c>
      <c r="U399" s="153">
        <f t="shared" si="132"/>
        <v>7</v>
      </c>
      <c r="V399" s="50">
        <f t="shared" si="133"/>
        <v>1</v>
      </c>
      <c r="W399" s="154"/>
      <c r="X399" s="154"/>
      <c r="Y399" s="136">
        <f t="shared" si="143"/>
        <v>1</v>
      </c>
      <c r="Z399" s="154">
        <f t="shared" si="135"/>
        <v>0</v>
      </c>
      <c r="AA399" s="154">
        <f t="shared" si="136"/>
        <v>0</v>
      </c>
      <c r="AB399" s="81">
        <f t="shared" si="131"/>
        <v>5</v>
      </c>
      <c r="AC399" s="81">
        <f t="shared" si="144"/>
        <v>18</v>
      </c>
      <c r="AD399" s="164" t="str">
        <f t="shared" si="110"/>
        <v>5-18</v>
      </c>
      <c r="AE399" s="163">
        <f t="shared" si="114"/>
        <v>7.638888888888884E-2</v>
      </c>
      <c r="AF399" s="165">
        <f t="shared" si="115"/>
        <v>0</v>
      </c>
      <c r="AG399" s="157">
        <f t="shared" si="116"/>
        <v>1</v>
      </c>
      <c r="AH399" s="81">
        <f t="shared" si="145"/>
        <v>18</v>
      </c>
    </row>
    <row r="400" spans="2:34" s="162" customFormat="1" ht="30" x14ac:dyDescent="0.25">
      <c r="B400" s="179" t="s">
        <v>199</v>
      </c>
      <c r="C400" s="157">
        <v>164</v>
      </c>
      <c r="D400" s="85">
        <f t="shared" si="142"/>
        <v>0</v>
      </c>
      <c r="E400" s="178" t="s">
        <v>891</v>
      </c>
      <c r="F400" s="50" t="s">
        <v>452</v>
      </c>
      <c r="G400" s="70">
        <v>0.58333333333333337</v>
      </c>
      <c r="H400" s="70">
        <v>0.67361111111111116</v>
      </c>
      <c r="I400" s="71">
        <v>44314</v>
      </c>
      <c r="J400" s="71">
        <v>44314</v>
      </c>
      <c r="K400" s="71">
        <v>44314</v>
      </c>
      <c r="L400" s="71">
        <v>44314</v>
      </c>
      <c r="M400" s="70">
        <v>0.69166666666666676</v>
      </c>
      <c r="N400" s="70">
        <v>0.69791666666666663</v>
      </c>
      <c r="O400" s="178" t="s">
        <v>892</v>
      </c>
      <c r="P400" s="179" t="s">
        <v>893</v>
      </c>
      <c r="Q400" s="179" t="s">
        <v>81</v>
      </c>
      <c r="R400" s="178" t="s">
        <v>685</v>
      </c>
      <c r="S400" s="179" t="s">
        <v>344</v>
      </c>
      <c r="T400" s="50" t="s">
        <v>192</v>
      </c>
      <c r="U400" s="153">
        <f t="shared" si="132"/>
        <v>0</v>
      </c>
      <c r="V400" s="50">
        <f t="shared" si="133"/>
        <v>1</v>
      </c>
      <c r="W400" s="154">
        <f t="shared" si="146"/>
        <v>9.027777777777779E-2</v>
      </c>
      <c r="X400" s="154">
        <f t="shared" si="134"/>
        <v>9.027777777777779E-2</v>
      </c>
      <c r="Y400" s="136">
        <f t="shared" si="143"/>
        <v>1</v>
      </c>
      <c r="Z400" s="154">
        <f t="shared" si="135"/>
        <v>0</v>
      </c>
      <c r="AA400" s="154">
        <f t="shared" si="136"/>
        <v>9.027777777777779E-2</v>
      </c>
      <c r="AB400" s="81">
        <f t="shared" ref="AB400:AB439" si="147">MONTH(J400)</f>
        <v>4</v>
      </c>
      <c r="AC400" s="81">
        <f t="shared" si="144"/>
        <v>17</v>
      </c>
      <c r="AD400" s="164" t="str">
        <f t="shared" si="110"/>
        <v>4-17</v>
      </c>
      <c r="AE400" s="163">
        <f t="shared" si="114"/>
        <v>6.2499999999998668E-3</v>
      </c>
      <c r="AF400" s="165">
        <f t="shared" si="115"/>
        <v>0</v>
      </c>
      <c r="AG400" s="157">
        <f t="shared" si="116"/>
        <v>1</v>
      </c>
      <c r="AH400" s="81">
        <f t="shared" si="145"/>
        <v>17</v>
      </c>
    </row>
    <row r="401" spans="2:36" s="162" customFormat="1" x14ac:dyDescent="0.25">
      <c r="B401" s="179" t="s">
        <v>199</v>
      </c>
      <c r="C401" s="157">
        <v>164</v>
      </c>
      <c r="D401" s="85">
        <f t="shared" si="142"/>
        <v>1</v>
      </c>
      <c r="E401" s="72" t="s">
        <v>894</v>
      </c>
      <c r="F401" s="50" t="s">
        <v>928</v>
      </c>
      <c r="G401" s="70">
        <v>0.58333333333333337</v>
      </c>
      <c r="H401" s="70">
        <v>0.67361111111111116</v>
      </c>
      <c r="I401" s="71">
        <v>44314</v>
      </c>
      <c r="J401" s="71">
        <v>44314</v>
      </c>
      <c r="K401" s="71">
        <v>44314</v>
      </c>
      <c r="L401" s="71">
        <v>44314</v>
      </c>
      <c r="M401" s="70">
        <v>0.58333333333333337</v>
      </c>
      <c r="N401" s="70">
        <v>0.67361111111111116</v>
      </c>
      <c r="O401" s="72" t="s">
        <v>895</v>
      </c>
      <c r="P401" s="179" t="s">
        <v>893</v>
      </c>
      <c r="Q401" s="179" t="s">
        <v>81</v>
      </c>
      <c r="R401" s="178" t="s">
        <v>685</v>
      </c>
      <c r="S401" s="179" t="s">
        <v>344</v>
      </c>
      <c r="T401" s="50" t="s">
        <v>192</v>
      </c>
      <c r="U401" s="153">
        <f t="shared" si="132"/>
        <v>0</v>
      </c>
      <c r="V401" s="50">
        <f t="shared" si="133"/>
        <v>1</v>
      </c>
      <c r="W401" s="154">
        <f t="shared" si="146"/>
        <v>9.027777777777779E-2</v>
      </c>
      <c r="X401" s="154">
        <f t="shared" si="134"/>
        <v>9.027777777777779E-2</v>
      </c>
      <c r="Y401" s="136">
        <f t="shared" si="143"/>
        <v>1</v>
      </c>
      <c r="Z401" s="154">
        <f t="shared" si="135"/>
        <v>0</v>
      </c>
      <c r="AA401" s="154">
        <f t="shared" si="136"/>
        <v>9.027777777777779E-2</v>
      </c>
      <c r="AB401" s="81">
        <f t="shared" si="147"/>
        <v>4</v>
      </c>
      <c r="AC401" s="81">
        <f t="shared" si="144"/>
        <v>17</v>
      </c>
      <c r="AD401" s="164" t="str">
        <f t="shared" si="110"/>
        <v>4-17</v>
      </c>
      <c r="AE401" s="163">
        <f t="shared" si="114"/>
        <v>9.027777777777779E-2</v>
      </c>
      <c r="AF401" s="165">
        <f t="shared" si="115"/>
        <v>0</v>
      </c>
      <c r="AG401" s="157">
        <f t="shared" si="116"/>
        <v>1</v>
      </c>
      <c r="AH401" s="81">
        <f t="shared" si="145"/>
        <v>17</v>
      </c>
    </row>
    <row r="402" spans="2:36" s="162" customFormat="1" ht="30" x14ac:dyDescent="0.25">
      <c r="B402" s="179" t="s">
        <v>152</v>
      </c>
      <c r="C402" s="157">
        <v>165</v>
      </c>
      <c r="D402" s="85">
        <f t="shared" si="142"/>
        <v>0</v>
      </c>
      <c r="E402" s="178" t="s">
        <v>957</v>
      </c>
      <c r="F402" s="50" t="s">
        <v>452</v>
      </c>
      <c r="G402" s="70">
        <v>0.29166666666666669</v>
      </c>
      <c r="H402" s="70">
        <v>0.70833333333333337</v>
      </c>
      <c r="I402" s="71">
        <v>44315</v>
      </c>
      <c r="J402" s="71">
        <v>44315</v>
      </c>
      <c r="K402" s="71">
        <v>44315</v>
      </c>
      <c r="L402" s="71">
        <v>44315</v>
      </c>
      <c r="M402" s="70">
        <v>0.37152777777777773</v>
      </c>
      <c r="N402" s="70">
        <v>0.44444444444444442</v>
      </c>
      <c r="O402" s="178" t="s">
        <v>896</v>
      </c>
      <c r="P402" s="179" t="s">
        <v>153</v>
      </c>
      <c r="Q402" s="73" t="s">
        <v>47</v>
      </c>
      <c r="R402" s="178" t="s">
        <v>685</v>
      </c>
      <c r="S402" s="179" t="s">
        <v>897</v>
      </c>
      <c r="T402" s="179" t="s">
        <v>189</v>
      </c>
      <c r="U402" s="153">
        <f t="shared" si="132"/>
        <v>0</v>
      </c>
      <c r="V402" s="50">
        <f t="shared" si="133"/>
        <v>1</v>
      </c>
      <c r="W402" s="154">
        <f t="shared" si="146"/>
        <v>0.33366666666666667</v>
      </c>
      <c r="X402" s="154">
        <f t="shared" si="134"/>
        <v>0.3749966666666667</v>
      </c>
      <c r="Y402" s="136">
        <f t="shared" si="143"/>
        <v>0</v>
      </c>
      <c r="Z402" s="154">
        <f t="shared" si="135"/>
        <v>0.16666666666666663</v>
      </c>
      <c r="AA402" s="154">
        <f t="shared" si="136"/>
        <v>0.54166333333333339</v>
      </c>
      <c r="AB402" s="81">
        <f t="shared" si="147"/>
        <v>4</v>
      </c>
      <c r="AC402" s="81">
        <f t="shared" si="144"/>
        <v>17</v>
      </c>
      <c r="AD402" s="164" t="str">
        <f t="shared" si="110"/>
        <v>4-17</v>
      </c>
      <c r="AE402" s="163">
        <f t="shared" si="114"/>
        <v>7.2916666666666685E-2</v>
      </c>
      <c r="AF402" s="165">
        <f t="shared" si="115"/>
        <v>0</v>
      </c>
      <c r="AG402" s="157">
        <f t="shared" si="116"/>
        <v>1</v>
      </c>
      <c r="AH402" s="81">
        <f t="shared" si="145"/>
        <v>17</v>
      </c>
    </row>
    <row r="403" spans="2:36" s="162" customFormat="1" ht="30" x14ac:dyDescent="0.25">
      <c r="B403" s="179" t="s">
        <v>152</v>
      </c>
      <c r="C403" s="157">
        <v>165</v>
      </c>
      <c r="D403" s="85">
        <f t="shared" si="142"/>
        <v>0</v>
      </c>
      <c r="E403" s="178" t="s">
        <v>672</v>
      </c>
      <c r="F403" s="50" t="s">
        <v>799</v>
      </c>
      <c r="G403" s="70">
        <v>0.29166666666666669</v>
      </c>
      <c r="H403" s="70">
        <v>0.70833333333333337</v>
      </c>
      <c r="I403" s="71">
        <v>44315</v>
      </c>
      <c r="J403" s="71">
        <v>44315</v>
      </c>
      <c r="K403" s="71">
        <v>44315</v>
      </c>
      <c r="L403" s="71">
        <v>44315</v>
      </c>
      <c r="M403" s="70">
        <v>0.375</v>
      </c>
      <c r="N403" s="70">
        <v>0.40277777777777773</v>
      </c>
      <c r="O403" s="178" t="s">
        <v>953</v>
      </c>
      <c r="P403" s="179" t="s">
        <v>153</v>
      </c>
      <c r="Q403" s="73" t="s">
        <v>47</v>
      </c>
      <c r="R403" s="178" t="s">
        <v>685</v>
      </c>
      <c r="S403" s="179" t="s">
        <v>897</v>
      </c>
      <c r="T403" s="179" t="s">
        <v>189</v>
      </c>
      <c r="U403" s="153">
        <f t="shared" si="132"/>
        <v>0</v>
      </c>
      <c r="V403" s="50">
        <f t="shared" si="133"/>
        <v>1</v>
      </c>
      <c r="W403" s="154">
        <f t="shared" si="146"/>
        <v>0.33366666666666667</v>
      </c>
      <c r="X403" s="154">
        <f t="shared" si="134"/>
        <v>0.3749966666666667</v>
      </c>
      <c r="Y403" s="136">
        <f t="shared" si="143"/>
        <v>0</v>
      </c>
      <c r="Z403" s="154">
        <f t="shared" si="135"/>
        <v>0.16666666666666663</v>
      </c>
      <c r="AA403" s="154">
        <f t="shared" si="136"/>
        <v>0.54166333333333339</v>
      </c>
      <c r="AB403" s="81">
        <f t="shared" si="147"/>
        <v>4</v>
      </c>
      <c r="AC403" s="81">
        <f t="shared" si="144"/>
        <v>17</v>
      </c>
      <c r="AD403" s="164" t="str">
        <f t="shared" si="110"/>
        <v>4-17</v>
      </c>
      <c r="AE403" s="163">
        <f t="shared" si="114"/>
        <v>2.7777777777777735E-2</v>
      </c>
      <c r="AF403" s="165">
        <f t="shared" si="115"/>
        <v>0</v>
      </c>
      <c r="AG403" s="157">
        <f t="shared" si="116"/>
        <v>1</v>
      </c>
      <c r="AH403" s="81">
        <f t="shared" si="145"/>
        <v>17</v>
      </c>
    </row>
    <row r="404" spans="2:36" s="162" customFormat="1" x14ac:dyDescent="0.25">
      <c r="B404" s="179" t="s">
        <v>152</v>
      </c>
      <c r="C404" s="157">
        <v>165</v>
      </c>
      <c r="D404" s="85">
        <f t="shared" si="142"/>
        <v>0</v>
      </c>
      <c r="E404" s="178" t="s">
        <v>961</v>
      </c>
      <c r="F404" s="50" t="s">
        <v>918</v>
      </c>
      <c r="G404" s="70">
        <v>0.29166666666666669</v>
      </c>
      <c r="H404" s="70">
        <v>0.70833333333333337</v>
      </c>
      <c r="I404" s="71">
        <v>44315</v>
      </c>
      <c r="J404" s="71">
        <v>44315</v>
      </c>
      <c r="K404" s="71">
        <v>44315</v>
      </c>
      <c r="L404" s="71">
        <v>44315</v>
      </c>
      <c r="M404" s="70">
        <v>0.58333333333333337</v>
      </c>
      <c r="N404" s="70">
        <v>0.70833333333333337</v>
      </c>
      <c r="O404" s="178" t="s">
        <v>759</v>
      </c>
      <c r="P404" s="179" t="s">
        <v>153</v>
      </c>
      <c r="Q404" s="73" t="s">
        <v>47</v>
      </c>
      <c r="R404" s="178" t="s">
        <v>351</v>
      </c>
      <c r="S404" s="179" t="s">
        <v>897</v>
      </c>
      <c r="T404" s="179" t="s">
        <v>189</v>
      </c>
      <c r="U404" s="153">
        <f t="shared" si="132"/>
        <v>0</v>
      </c>
      <c r="V404" s="50">
        <f t="shared" si="133"/>
        <v>1</v>
      </c>
      <c r="W404" s="154">
        <f t="shared" si="146"/>
        <v>0.33366666666666667</v>
      </c>
      <c r="X404" s="154">
        <f t="shared" si="134"/>
        <v>0.3749966666666667</v>
      </c>
      <c r="Y404" s="136">
        <f t="shared" si="143"/>
        <v>0</v>
      </c>
      <c r="Z404" s="154">
        <f t="shared" si="135"/>
        <v>0.16666666666666663</v>
      </c>
      <c r="AA404" s="154">
        <f t="shared" si="136"/>
        <v>0.54166333333333339</v>
      </c>
      <c r="AB404" s="81">
        <f t="shared" si="147"/>
        <v>4</v>
      </c>
      <c r="AC404" s="81">
        <f t="shared" si="144"/>
        <v>17</v>
      </c>
      <c r="AD404" s="164" t="str">
        <f t="shared" si="110"/>
        <v>4-17</v>
      </c>
      <c r="AE404" s="163">
        <f>IFERROR(IF(OR(AG404=0,M404="",N404=""),0,IF(AND(AG404=1,AF404&lt;1,K404=L404,(N404-M404)&lt;=0.2075),N404-M404,IF(AND(AG404=1,AF404&lt;1,K404=L404,(N404-M404)&gt;0.2075),N404-M404-0.083,IF(AND(AG404=1,AF404&gt;1),((AF404-1)*0.3541)+(N404-$AD$5)+($AE$5-M404-0.083),IF(AND(AG404=1,AF404=1,K404&lt;&gt;L404,(N404-M404)&lt;=0.332),(N404-$AD$5)+($AE$5-M404),(N404-$AD$5)+($AE$5-M404)))))),"")</f>
        <v>0.125</v>
      </c>
      <c r="AF404" s="165">
        <f t="shared" si="115"/>
        <v>0</v>
      </c>
      <c r="AG404" s="157">
        <f t="shared" si="116"/>
        <v>1</v>
      </c>
      <c r="AH404" s="81">
        <f t="shared" si="145"/>
        <v>17</v>
      </c>
    </row>
    <row r="405" spans="2:36" s="162" customFormat="1" ht="30" x14ac:dyDescent="0.25">
      <c r="B405" s="179" t="s">
        <v>238</v>
      </c>
      <c r="C405" s="157">
        <v>165</v>
      </c>
      <c r="D405" s="85">
        <f t="shared" si="142"/>
        <v>0</v>
      </c>
      <c r="E405" s="178" t="s">
        <v>898</v>
      </c>
      <c r="F405" s="50" t="s">
        <v>928</v>
      </c>
      <c r="G405" s="70">
        <v>0.29166666666666669</v>
      </c>
      <c r="H405" s="70">
        <v>0.5</v>
      </c>
      <c r="I405" s="71">
        <v>44315</v>
      </c>
      <c r="J405" s="71">
        <v>44315</v>
      </c>
      <c r="K405" s="71">
        <v>44315</v>
      </c>
      <c r="L405" s="71">
        <v>44315</v>
      </c>
      <c r="M405" s="70">
        <v>0.35416666666666669</v>
      </c>
      <c r="N405" s="70">
        <v>0.4375</v>
      </c>
      <c r="O405" s="178" t="s">
        <v>697</v>
      </c>
      <c r="P405" s="179" t="s">
        <v>153</v>
      </c>
      <c r="Q405" s="73" t="s">
        <v>47</v>
      </c>
      <c r="R405" s="178" t="s">
        <v>685</v>
      </c>
      <c r="S405" s="179" t="s">
        <v>897</v>
      </c>
      <c r="T405" s="179" t="s">
        <v>189</v>
      </c>
      <c r="U405" s="153">
        <f t="shared" si="132"/>
        <v>0</v>
      </c>
      <c r="V405" s="50">
        <f t="shared" si="133"/>
        <v>1</v>
      </c>
      <c r="W405" s="154">
        <f t="shared" si="146"/>
        <v>0.1253333333333333</v>
      </c>
      <c r="X405" s="154">
        <f t="shared" si="134"/>
        <v>0.16666333333333333</v>
      </c>
      <c r="Y405" s="136">
        <f t="shared" si="143"/>
        <v>1</v>
      </c>
      <c r="Z405" s="154">
        <f t="shared" si="135"/>
        <v>0</v>
      </c>
      <c r="AA405" s="154">
        <f t="shared" si="136"/>
        <v>0.16666333333333333</v>
      </c>
      <c r="AB405" s="81">
        <f t="shared" si="147"/>
        <v>4</v>
      </c>
      <c r="AC405" s="81">
        <f t="shared" si="144"/>
        <v>17</v>
      </c>
      <c r="AD405" s="164" t="str">
        <f t="shared" si="110"/>
        <v>4-17</v>
      </c>
      <c r="AE405" s="163">
        <f t="shared" si="114"/>
        <v>8.3333333333333315E-2</v>
      </c>
      <c r="AF405" s="165">
        <f t="shared" si="115"/>
        <v>0</v>
      </c>
      <c r="AG405" s="157">
        <f t="shared" si="116"/>
        <v>1</v>
      </c>
      <c r="AH405" s="81">
        <f t="shared" si="145"/>
        <v>17</v>
      </c>
    </row>
    <row r="406" spans="2:36" s="162" customFormat="1" x14ac:dyDescent="0.25">
      <c r="B406" s="179" t="s">
        <v>238</v>
      </c>
      <c r="C406" s="157">
        <v>165</v>
      </c>
      <c r="D406" s="85">
        <f t="shared" si="142"/>
        <v>1</v>
      </c>
      <c r="E406" s="178" t="s">
        <v>960</v>
      </c>
      <c r="F406" s="50" t="s">
        <v>959</v>
      </c>
      <c r="G406" s="70">
        <v>0.29166666666666669</v>
      </c>
      <c r="H406" s="70">
        <v>0.5</v>
      </c>
      <c r="I406" s="71">
        <v>44315</v>
      </c>
      <c r="J406" s="71">
        <v>44315</v>
      </c>
      <c r="K406" s="71">
        <v>44315</v>
      </c>
      <c r="L406" s="71">
        <v>44315</v>
      </c>
      <c r="M406" s="70">
        <v>0.47569444444444442</v>
      </c>
      <c r="N406" s="70">
        <v>0.5</v>
      </c>
      <c r="O406" s="178" t="s">
        <v>88</v>
      </c>
      <c r="P406" s="179" t="s">
        <v>153</v>
      </c>
      <c r="Q406" s="73" t="s">
        <v>47</v>
      </c>
      <c r="R406" s="178"/>
      <c r="S406" s="179"/>
      <c r="T406" s="179"/>
      <c r="U406" s="153">
        <f t="shared" si="132"/>
        <v>0</v>
      </c>
      <c r="V406" s="50">
        <f t="shared" si="133"/>
        <v>1</v>
      </c>
      <c r="W406" s="154">
        <f t="shared" si="146"/>
        <v>0.1253333333333333</v>
      </c>
      <c r="X406" s="154">
        <f t="shared" si="134"/>
        <v>0.16666333333333333</v>
      </c>
      <c r="Y406" s="136">
        <f t="shared" si="143"/>
        <v>1</v>
      </c>
      <c r="Z406" s="154">
        <f t="shared" si="135"/>
        <v>0</v>
      </c>
      <c r="AA406" s="154">
        <f t="shared" si="136"/>
        <v>0.16666333333333333</v>
      </c>
      <c r="AB406" s="81">
        <f t="shared" si="147"/>
        <v>4</v>
      </c>
      <c r="AC406" s="81">
        <f t="shared" si="144"/>
        <v>17</v>
      </c>
      <c r="AD406" s="164" t="str">
        <f t="shared" si="110"/>
        <v>4-17</v>
      </c>
      <c r="AE406" s="163">
        <f t="shared" si="114"/>
        <v>0</v>
      </c>
      <c r="AF406" s="165">
        <f t="shared" si="115"/>
        <v>0</v>
      </c>
      <c r="AG406" s="157">
        <f t="shared" si="116"/>
        <v>0</v>
      </c>
      <c r="AH406" s="81">
        <f t="shared" si="145"/>
        <v>17</v>
      </c>
    </row>
    <row r="407" spans="2:36" s="162" customFormat="1" ht="29.25" customHeight="1" x14ac:dyDescent="0.25">
      <c r="B407" s="179" t="s">
        <v>200</v>
      </c>
      <c r="C407" s="157">
        <v>166</v>
      </c>
      <c r="D407" s="85">
        <f t="shared" si="142"/>
        <v>0</v>
      </c>
      <c r="E407" s="178" t="s">
        <v>899</v>
      </c>
      <c r="F407" s="50" t="s">
        <v>912</v>
      </c>
      <c r="G407" s="70">
        <v>0.6875</v>
      </c>
      <c r="H407" s="70">
        <v>0.5</v>
      </c>
      <c r="I407" s="71">
        <v>44315</v>
      </c>
      <c r="J407" s="71">
        <v>44316</v>
      </c>
      <c r="K407" s="71">
        <v>44315</v>
      </c>
      <c r="L407" s="71">
        <v>44316</v>
      </c>
      <c r="M407" s="70">
        <v>0.6875</v>
      </c>
      <c r="N407" s="70">
        <v>0.4375</v>
      </c>
      <c r="O407" s="178" t="s">
        <v>330</v>
      </c>
      <c r="P407" s="179" t="s">
        <v>303</v>
      </c>
      <c r="Q407" s="179" t="s">
        <v>81</v>
      </c>
      <c r="R407" s="178" t="s">
        <v>359</v>
      </c>
      <c r="S407" s="179" t="s">
        <v>884</v>
      </c>
      <c r="T407" s="50" t="s">
        <v>191</v>
      </c>
      <c r="U407" s="153">
        <f t="shared" si="132"/>
        <v>1</v>
      </c>
      <c r="V407" s="50">
        <f t="shared" si="133"/>
        <v>1</v>
      </c>
      <c r="W407" s="154">
        <f t="shared" si="146"/>
        <v>8.3999999999999936E-2</v>
      </c>
      <c r="X407" s="154">
        <f t="shared" si="134"/>
        <v>0.31316666666666659</v>
      </c>
      <c r="Y407" s="136">
        <f t="shared" si="143"/>
        <v>1</v>
      </c>
      <c r="Z407" s="154">
        <f t="shared" si="135"/>
        <v>0</v>
      </c>
      <c r="AA407" s="154">
        <f t="shared" si="136"/>
        <v>0.31316666666666659</v>
      </c>
      <c r="AB407" s="81">
        <f t="shared" si="147"/>
        <v>4</v>
      </c>
      <c r="AC407" s="81">
        <f t="shared" si="144"/>
        <v>17</v>
      </c>
      <c r="AD407" s="164" t="str">
        <f t="shared" si="110"/>
        <v>4-17</v>
      </c>
      <c r="AE407" s="163">
        <f t="shared" si="114"/>
        <v>2.1499999999999936E-2</v>
      </c>
      <c r="AF407" s="165">
        <f t="shared" si="115"/>
        <v>1</v>
      </c>
      <c r="AG407" s="157">
        <f t="shared" si="116"/>
        <v>1</v>
      </c>
      <c r="AH407" s="81">
        <f t="shared" si="145"/>
        <v>17</v>
      </c>
    </row>
    <row r="408" spans="2:36" s="162" customFormat="1" x14ac:dyDescent="0.25">
      <c r="B408" s="179" t="s">
        <v>200</v>
      </c>
      <c r="C408" s="157">
        <v>166</v>
      </c>
      <c r="D408" s="85">
        <f t="shared" si="142"/>
        <v>1</v>
      </c>
      <c r="E408" s="178" t="s">
        <v>958</v>
      </c>
      <c r="F408" s="50" t="s">
        <v>912</v>
      </c>
      <c r="G408" s="70">
        <v>0.6875</v>
      </c>
      <c r="H408" s="70">
        <v>0.5</v>
      </c>
      <c r="I408" s="71">
        <v>44315</v>
      </c>
      <c r="J408" s="71">
        <v>44316</v>
      </c>
      <c r="K408" s="71">
        <v>44316</v>
      </c>
      <c r="L408" s="71">
        <v>44316</v>
      </c>
      <c r="M408" s="70">
        <v>0.45833333333333331</v>
      </c>
      <c r="N408" s="70">
        <v>0.5</v>
      </c>
      <c r="O408" s="178" t="s">
        <v>66</v>
      </c>
      <c r="P408" s="179" t="s">
        <v>303</v>
      </c>
      <c r="Q408" s="179" t="s">
        <v>81</v>
      </c>
      <c r="R408" s="178" t="s">
        <v>356</v>
      </c>
      <c r="S408" s="179" t="s">
        <v>344</v>
      </c>
      <c r="T408" s="50" t="s">
        <v>191</v>
      </c>
      <c r="U408" s="153">
        <f t="shared" si="132"/>
        <v>1</v>
      </c>
      <c r="V408" s="50">
        <f t="shared" si="133"/>
        <v>1</v>
      </c>
      <c r="W408" s="154">
        <f t="shared" si="146"/>
        <v>8.3999999999999936E-2</v>
      </c>
      <c r="X408" s="154">
        <f t="shared" si="134"/>
        <v>0.31316666666666659</v>
      </c>
      <c r="Y408" s="136">
        <f t="shared" si="143"/>
        <v>1</v>
      </c>
      <c r="Z408" s="154">
        <f t="shared" si="135"/>
        <v>0</v>
      </c>
      <c r="AA408" s="154">
        <f t="shared" si="136"/>
        <v>0.31316666666666659</v>
      </c>
      <c r="AB408" s="81">
        <f t="shared" si="147"/>
        <v>4</v>
      </c>
      <c r="AC408" s="81">
        <f t="shared" si="144"/>
        <v>17</v>
      </c>
      <c r="AD408" s="164" t="str">
        <f t="shared" si="110"/>
        <v>4-17</v>
      </c>
      <c r="AE408" s="163">
        <f t="shared" si="114"/>
        <v>4.1666666666666685E-2</v>
      </c>
      <c r="AF408" s="165">
        <f t="shared" si="115"/>
        <v>0</v>
      </c>
      <c r="AG408" s="157">
        <f t="shared" si="116"/>
        <v>1</v>
      </c>
      <c r="AH408" s="81">
        <f t="shared" si="145"/>
        <v>17</v>
      </c>
    </row>
    <row r="409" spans="2:36" s="162" customFormat="1" ht="30" x14ac:dyDescent="0.25">
      <c r="B409" s="179" t="s">
        <v>75</v>
      </c>
      <c r="C409" s="157">
        <v>167</v>
      </c>
      <c r="D409" s="85">
        <f t="shared" si="142"/>
        <v>0</v>
      </c>
      <c r="E409" s="178" t="s">
        <v>963</v>
      </c>
      <c r="F409" s="50" t="s">
        <v>799</v>
      </c>
      <c r="G409" s="70">
        <v>0.35416666666666669</v>
      </c>
      <c r="H409" s="70">
        <v>0.72916666666666663</v>
      </c>
      <c r="I409" s="71">
        <v>44315</v>
      </c>
      <c r="J409" s="71">
        <v>44316</v>
      </c>
      <c r="K409" s="71">
        <v>44315</v>
      </c>
      <c r="L409" s="71">
        <v>44315</v>
      </c>
      <c r="M409" s="70">
        <v>0.40277777777777773</v>
      </c>
      <c r="N409" s="70">
        <v>0.4375</v>
      </c>
      <c r="O409" s="178" t="s">
        <v>970</v>
      </c>
      <c r="P409" s="179" t="s">
        <v>77</v>
      </c>
      <c r="Q409" s="73" t="s">
        <v>47</v>
      </c>
      <c r="R409" s="178" t="s">
        <v>685</v>
      </c>
      <c r="S409" s="179" t="s">
        <v>897</v>
      </c>
      <c r="T409" s="179" t="s">
        <v>189</v>
      </c>
      <c r="U409" s="153">
        <f t="shared" si="132"/>
        <v>1</v>
      </c>
      <c r="V409" s="50">
        <f t="shared" si="133"/>
        <v>1</v>
      </c>
      <c r="W409" s="154">
        <f t="shared" si="146"/>
        <v>0.81249999999999989</v>
      </c>
      <c r="X409" s="154">
        <f t="shared" si="134"/>
        <v>1.0416666666666665</v>
      </c>
      <c r="Y409" s="136">
        <f t="shared" si="143"/>
        <v>0</v>
      </c>
      <c r="Z409" s="154">
        <f t="shared" si="135"/>
        <v>0.14583333333333337</v>
      </c>
      <c r="AA409" s="154">
        <f t="shared" si="136"/>
        <v>1.1875</v>
      </c>
      <c r="AB409" s="81">
        <f t="shared" si="147"/>
        <v>4</v>
      </c>
      <c r="AC409" s="81">
        <f t="shared" si="144"/>
        <v>17</v>
      </c>
      <c r="AD409" s="164" t="str">
        <f t="shared" si="110"/>
        <v>4-17</v>
      </c>
      <c r="AE409" s="163">
        <f t="shared" si="114"/>
        <v>3.4722222222222265E-2</v>
      </c>
      <c r="AF409" s="165">
        <f t="shared" si="115"/>
        <v>0</v>
      </c>
      <c r="AG409" s="157">
        <f t="shared" si="116"/>
        <v>1</v>
      </c>
      <c r="AH409" s="81">
        <f t="shared" si="145"/>
        <v>17</v>
      </c>
    </row>
    <row r="410" spans="2:36" s="162" customFormat="1" ht="19.5" customHeight="1" x14ac:dyDescent="0.25">
      <c r="B410" s="179" t="s">
        <v>75</v>
      </c>
      <c r="C410" s="157">
        <v>167</v>
      </c>
      <c r="D410" s="85">
        <f t="shared" si="142"/>
        <v>0</v>
      </c>
      <c r="E410" s="178" t="s">
        <v>962</v>
      </c>
      <c r="F410" s="50" t="s">
        <v>799</v>
      </c>
      <c r="G410" s="70">
        <v>0.35416666666666669</v>
      </c>
      <c r="H410" s="70">
        <v>0.72916666666666663</v>
      </c>
      <c r="I410" s="71">
        <v>44315</v>
      </c>
      <c r="J410" s="71">
        <v>44316</v>
      </c>
      <c r="K410" s="71">
        <v>44315</v>
      </c>
      <c r="L410" s="71">
        <v>44316</v>
      </c>
      <c r="M410" s="70">
        <v>0.45833333333333331</v>
      </c>
      <c r="N410" s="70">
        <v>0.72916666666666663</v>
      </c>
      <c r="O410" s="178" t="s">
        <v>971</v>
      </c>
      <c r="P410" s="179" t="s">
        <v>77</v>
      </c>
      <c r="Q410" s="179" t="s">
        <v>81</v>
      </c>
      <c r="R410" s="178" t="s">
        <v>357</v>
      </c>
      <c r="S410" s="179" t="s">
        <v>344</v>
      </c>
      <c r="T410" s="179" t="s">
        <v>189</v>
      </c>
      <c r="U410" s="153">
        <f t="shared" si="132"/>
        <v>1</v>
      </c>
      <c r="V410" s="50">
        <f t="shared" si="133"/>
        <v>1</v>
      </c>
      <c r="W410" s="154">
        <f t="shared" si="146"/>
        <v>0.81249999999999989</v>
      </c>
      <c r="X410" s="154">
        <f t="shared" si="134"/>
        <v>1.0416666666666665</v>
      </c>
      <c r="Y410" s="136">
        <f t="shared" si="143"/>
        <v>0</v>
      </c>
      <c r="Z410" s="154">
        <f t="shared" si="135"/>
        <v>0.14583333333333337</v>
      </c>
      <c r="AA410" s="154">
        <f t="shared" si="136"/>
        <v>1.1875</v>
      </c>
      <c r="AB410" s="81">
        <f t="shared" si="147"/>
        <v>4</v>
      </c>
      <c r="AC410" s="81">
        <f t="shared" si="144"/>
        <v>17</v>
      </c>
      <c r="AD410" s="164" t="str">
        <f t="shared" si="110"/>
        <v>4-17</v>
      </c>
      <c r="AE410" s="163">
        <f t="shared" si="114"/>
        <v>0.54233333333333322</v>
      </c>
      <c r="AF410" s="165">
        <f t="shared" si="115"/>
        <v>1</v>
      </c>
      <c r="AG410" s="157">
        <f t="shared" si="116"/>
        <v>1</v>
      </c>
      <c r="AH410" s="81">
        <f t="shared" si="145"/>
        <v>17</v>
      </c>
    </row>
    <row r="411" spans="2:36" s="162" customFormat="1" ht="24.75" customHeight="1" x14ac:dyDescent="0.25">
      <c r="B411" s="179" t="s">
        <v>75</v>
      </c>
      <c r="C411" s="157">
        <v>167</v>
      </c>
      <c r="D411" s="85">
        <f t="shared" si="142"/>
        <v>0</v>
      </c>
      <c r="E411" s="178" t="s">
        <v>964</v>
      </c>
      <c r="F411" s="50" t="s">
        <v>799</v>
      </c>
      <c r="G411" s="70">
        <v>0.35416666666666669</v>
      </c>
      <c r="H411" s="70">
        <v>0.72916666666666696</v>
      </c>
      <c r="I411" s="71">
        <v>44315</v>
      </c>
      <c r="J411" s="71">
        <v>44316</v>
      </c>
      <c r="K411" s="71">
        <v>44316</v>
      </c>
      <c r="L411" s="71">
        <v>44316</v>
      </c>
      <c r="M411" s="70">
        <v>0.33333333333333331</v>
      </c>
      <c r="N411" s="70">
        <v>0.41666666666666669</v>
      </c>
      <c r="O411" s="178" t="s">
        <v>972</v>
      </c>
      <c r="P411" s="179" t="s">
        <v>77</v>
      </c>
      <c r="Q411" s="179" t="s">
        <v>81</v>
      </c>
      <c r="R411" s="178" t="s">
        <v>454</v>
      </c>
      <c r="S411" s="179" t="s">
        <v>344</v>
      </c>
      <c r="T411" s="179" t="s">
        <v>189</v>
      </c>
      <c r="U411" s="153">
        <f t="shared" si="132"/>
        <v>1</v>
      </c>
      <c r="V411" s="50">
        <f t="shared" si="133"/>
        <v>1</v>
      </c>
      <c r="W411" s="154">
        <f t="shared" si="146"/>
        <v>0.81250000000000022</v>
      </c>
      <c r="X411" s="154">
        <f t="shared" si="134"/>
        <v>1.041666666666667</v>
      </c>
      <c r="Y411" s="136">
        <f t="shared" si="143"/>
        <v>0</v>
      </c>
      <c r="Z411" s="154">
        <f t="shared" si="135"/>
        <v>0.14583333333333304</v>
      </c>
      <c r="AA411" s="154">
        <f t="shared" si="136"/>
        <v>1.1875</v>
      </c>
      <c r="AB411" s="81">
        <f t="shared" si="147"/>
        <v>4</v>
      </c>
      <c r="AC411" s="81">
        <f t="shared" si="144"/>
        <v>17</v>
      </c>
      <c r="AD411" s="164" t="str">
        <f t="shared" si="110"/>
        <v>4-17</v>
      </c>
      <c r="AE411" s="163">
        <f t="shared" si="114"/>
        <v>8.333333333333337E-2</v>
      </c>
      <c r="AF411" s="165">
        <f t="shared" si="115"/>
        <v>0</v>
      </c>
      <c r="AG411" s="157">
        <f t="shared" si="116"/>
        <v>1</v>
      </c>
      <c r="AH411" s="81">
        <f t="shared" si="145"/>
        <v>17</v>
      </c>
    </row>
    <row r="412" spans="2:36" s="162" customFormat="1" ht="24.75" customHeight="1" x14ac:dyDescent="0.25">
      <c r="B412" s="179" t="s">
        <v>75</v>
      </c>
      <c r="C412" s="157">
        <v>167</v>
      </c>
      <c r="D412" s="85">
        <f t="shared" si="142"/>
        <v>0</v>
      </c>
      <c r="E412" s="178" t="s">
        <v>965</v>
      </c>
      <c r="F412" s="50" t="s">
        <v>452</v>
      </c>
      <c r="G412" s="70">
        <v>0.35416666666666669</v>
      </c>
      <c r="H412" s="70">
        <v>0.72916666666666696</v>
      </c>
      <c r="I412" s="71">
        <v>44315</v>
      </c>
      <c r="J412" s="71">
        <v>44316</v>
      </c>
      <c r="K412" s="71">
        <v>44316</v>
      </c>
      <c r="L412" s="71">
        <v>44316</v>
      </c>
      <c r="M412" s="70">
        <v>0.41250000000000003</v>
      </c>
      <c r="N412" s="70">
        <v>0.45833333333333331</v>
      </c>
      <c r="O412" s="178" t="s">
        <v>88</v>
      </c>
      <c r="P412" s="179" t="s">
        <v>77</v>
      </c>
      <c r="Q412" s="179" t="s">
        <v>81</v>
      </c>
      <c r="R412" s="178" t="s">
        <v>358</v>
      </c>
      <c r="S412" s="179" t="s">
        <v>343</v>
      </c>
      <c r="T412" s="179" t="s">
        <v>189</v>
      </c>
      <c r="U412" s="153">
        <f t="shared" si="132"/>
        <v>1</v>
      </c>
      <c r="V412" s="50">
        <f t="shared" si="133"/>
        <v>1</v>
      </c>
      <c r="W412" s="154">
        <f t="shared" si="146"/>
        <v>0.81250000000000022</v>
      </c>
      <c r="X412" s="154">
        <f t="shared" si="134"/>
        <v>1.041666666666667</v>
      </c>
      <c r="Y412" s="136">
        <f t="shared" si="143"/>
        <v>0</v>
      </c>
      <c r="Z412" s="154">
        <f t="shared" si="135"/>
        <v>0.14583333333333304</v>
      </c>
      <c r="AA412" s="154">
        <f t="shared" si="136"/>
        <v>1.1875</v>
      </c>
      <c r="AB412" s="81">
        <f t="shared" si="147"/>
        <v>4</v>
      </c>
      <c r="AC412" s="81">
        <f t="shared" si="144"/>
        <v>17</v>
      </c>
      <c r="AD412" s="164" t="str">
        <f t="shared" si="110"/>
        <v>4-17</v>
      </c>
      <c r="AE412" s="163">
        <f t="shared" si="114"/>
        <v>4.5833333333333282E-2</v>
      </c>
      <c r="AF412" s="165">
        <f t="shared" si="115"/>
        <v>0</v>
      </c>
      <c r="AG412" s="157">
        <f t="shared" si="116"/>
        <v>1</v>
      </c>
      <c r="AH412" s="81">
        <f t="shared" si="145"/>
        <v>17</v>
      </c>
    </row>
    <row r="413" spans="2:36" s="162" customFormat="1" ht="29.25" customHeight="1" x14ac:dyDescent="0.25">
      <c r="B413" s="179" t="s">
        <v>75</v>
      </c>
      <c r="C413" s="157">
        <v>167</v>
      </c>
      <c r="D413" s="85">
        <f t="shared" si="142"/>
        <v>0</v>
      </c>
      <c r="E413" s="178" t="s">
        <v>966</v>
      </c>
      <c r="F413" s="50" t="s">
        <v>799</v>
      </c>
      <c r="G413" s="70">
        <v>0.35416666666666669</v>
      </c>
      <c r="H413" s="70">
        <v>0.72916666666666696</v>
      </c>
      <c r="I413" s="71">
        <v>44315</v>
      </c>
      <c r="J413" s="71">
        <v>44316</v>
      </c>
      <c r="K413" s="71">
        <v>44316</v>
      </c>
      <c r="L413" s="71">
        <v>44316</v>
      </c>
      <c r="M413" s="70">
        <v>0.3125</v>
      </c>
      <c r="N413" s="70">
        <v>0.42638888888888887</v>
      </c>
      <c r="O413" s="178" t="s">
        <v>973</v>
      </c>
      <c r="P413" s="179" t="s">
        <v>77</v>
      </c>
      <c r="Q413" s="179" t="s">
        <v>81</v>
      </c>
      <c r="R413" s="178" t="s">
        <v>357</v>
      </c>
      <c r="S413" s="179" t="s">
        <v>344</v>
      </c>
      <c r="T413" s="179" t="s">
        <v>189</v>
      </c>
      <c r="U413" s="153">
        <f t="shared" si="132"/>
        <v>1</v>
      </c>
      <c r="V413" s="50">
        <f t="shared" si="133"/>
        <v>1</v>
      </c>
      <c r="W413" s="154">
        <f t="shared" si="146"/>
        <v>0.81250000000000022</v>
      </c>
      <c r="X413" s="154">
        <f t="shared" si="134"/>
        <v>1.041666666666667</v>
      </c>
      <c r="Y413" s="136">
        <f t="shared" si="143"/>
        <v>0</v>
      </c>
      <c r="Z413" s="154">
        <f t="shared" si="135"/>
        <v>0.14583333333333304</v>
      </c>
      <c r="AA413" s="154">
        <f t="shared" si="136"/>
        <v>1.1875</v>
      </c>
      <c r="AB413" s="81">
        <f t="shared" si="147"/>
        <v>4</v>
      </c>
      <c r="AC413" s="81">
        <f t="shared" si="144"/>
        <v>17</v>
      </c>
      <c r="AD413" s="164" t="str">
        <f>AB413&amp;"-"&amp;AC413</f>
        <v>4-17</v>
      </c>
      <c r="AE413" s="163">
        <f t="shared" si="114"/>
        <v>0.11388888888888887</v>
      </c>
      <c r="AF413" s="165">
        <f t="shared" si="115"/>
        <v>0</v>
      </c>
      <c r="AG413" s="157">
        <f t="shared" si="116"/>
        <v>1</v>
      </c>
      <c r="AH413" s="81">
        <f t="shared" si="145"/>
        <v>17</v>
      </c>
    </row>
    <row r="414" spans="2:36" s="162" customFormat="1" ht="29.25" customHeight="1" x14ac:dyDescent="0.25">
      <c r="B414" s="179" t="s">
        <v>75</v>
      </c>
      <c r="C414" s="157">
        <v>167</v>
      </c>
      <c r="D414" s="85">
        <f t="shared" si="142"/>
        <v>0</v>
      </c>
      <c r="E414" s="178" t="s">
        <v>967</v>
      </c>
      <c r="F414" s="50" t="s">
        <v>975</v>
      </c>
      <c r="G414" s="70">
        <v>0.35416666666666669</v>
      </c>
      <c r="H414" s="70">
        <v>0.72916666666666696</v>
      </c>
      <c r="I414" s="71">
        <v>44315</v>
      </c>
      <c r="J414" s="71">
        <v>44316</v>
      </c>
      <c r="K414" s="71">
        <v>44316</v>
      </c>
      <c r="L414" s="71">
        <v>44316</v>
      </c>
      <c r="M414" s="70">
        <v>0.69652777777777775</v>
      </c>
      <c r="N414" s="70">
        <v>0.72916666666666663</v>
      </c>
      <c r="O414" s="178" t="s">
        <v>88</v>
      </c>
      <c r="P414" s="179" t="s">
        <v>77</v>
      </c>
      <c r="Q414" s="179" t="s">
        <v>81</v>
      </c>
      <c r="R414" s="178" t="s">
        <v>358</v>
      </c>
      <c r="S414" s="179" t="s">
        <v>344</v>
      </c>
      <c r="T414" s="179" t="s">
        <v>189</v>
      </c>
      <c r="U414" s="153">
        <f t="shared" si="132"/>
        <v>1</v>
      </c>
      <c r="V414" s="50">
        <f t="shared" si="133"/>
        <v>1</v>
      </c>
      <c r="W414" s="154">
        <f t="shared" si="146"/>
        <v>0.81250000000000022</v>
      </c>
      <c r="X414" s="154">
        <f t="shared" si="134"/>
        <v>1.041666666666667</v>
      </c>
      <c r="Y414" s="136">
        <f t="shared" si="143"/>
        <v>0</v>
      </c>
      <c r="Z414" s="154">
        <f t="shared" si="135"/>
        <v>0.14583333333333304</v>
      </c>
      <c r="AA414" s="154">
        <f t="shared" si="136"/>
        <v>1.1875</v>
      </c>
      <c r="AB414" s="81">
        <f t="shared" si="147"/>
        <v>4</v>
      </c>
      <c r="AC414" s="81">
        <f t="shared" si="144"/>
        <v>17</v>
      </c>
      <c r="AD414" s="164" t="str">
        <f>AB414&amp;"-"&amp;AC414</f>
        <v>4-17</v>
      </c>
      <c r="AE414" s="163">
        <f t="shared" ref="AE414:AE417" si="148">IFERROR(IF(OR(AG414=0,M414="",N414=""),0,IF(AND(AG414=1,AF414&lt;1,K414=L414,(N414-M414)&lt;=0.2075),N414-M414,IF(AND(AG414=1,AF414&lt;1,K414=L414,(N414-M414)&gt;0.2075),N414-M414-0.083,IF(AND(AG414=1,AF414&gt;1),((AF414-1)*0.3541)+(N414-$AD$5)+($AE$5-M414-0.083),IF(AND(AG414=1,AF414=1,K414&lt;&gt;L414,(N414-M414)&lt;=0.332),(N414-$AD$5)+($AE$5-M414)-0.166,(N414-$AD$5)+($AE$5-M414)))))),"")</f>
        <v>3.2638888888888884E-2</v>
      </c>
      <c r="AF414" s="165">
        <f t="shared" ref="AF414:AF417" si="149">(L414-K414)</f>
        <v>0</v>
      </c>
      <c r="AG414" s="157">
        <f t="shared" ref="AG414:AG417" si="150">IF(AND(R414&lt;&gt;"",S414&lt;&gt;""),1,0)</f>
        <v>1</v>
      </c>
      <c r="AH414" s="81">
        <f t="shared" si="145"/>
        <v>17</v>
      </c>
      <c r="AJ414" s="177"/>
    </row>
    <row r="415" spans="2:36" s="162" customFormat="1" ht="29.25" customHeight="1" x14ac:dyDescent="0.25">
      <c r="B415" s="179" t="s">
        <v>75</v>
      </c>
      <c r="C415" s="157">
        <v>167</v>
      </c>
      <c r="D415" s="85">
        <f t="shared" si="142"/>
        <v>0</v>
      </c>
      <c r="E415" s="178" t="s">
        <v>968</v>
      </c>
      <c r="F415" s="50" t="s">
        <v>452</v>
      </c>
      <c r="G415" s="70">
        <v>0.35416666666666669</v>
      </c>
      <c r="H415" s="70">
        <v>0.72916666666666696</v>
      </c>
      <c r="I415" s="71">
        <v>44315</v>
      </c>
      <c r="J415" s="71">
        <v>44316</v>
      </c>
      <c r="K415" s="71">
        <v>44316</v>
      </c>
      <c r="L415" s="71">
        <v>44316</v>
      </c>
      <c r="M415" s="70">
        <v>0.58333333333333337</v>
      </c>
      <c r="N415" s="70">
        <v>0.66666666666666663</v>
      </c>
      <c r="O415" s="178" t="s">
        <v>974</v>
      </c>
      <c r="P415" s="179" t="s">
        <v>77</v>
      </c>
      <c r="Q415" s="179" t="s">
        <v>81</v>
      </c>
      <c r="R415" s="178" t="s">
        <v>452</v>
      </c>
      <c r="S415" s="179" t="s">
        <v>343</v>
      </c>
      <c r="T415" s="179" t="s">
        <v>189</v>
      </c>
      <c r="U415" s="153">
        <f t="shared" si="132"/>
        <v>1</v>
      </c>
      <c r="V415" s="50">
        <f t="shared" si="133"/>
        <v>1</v>
      </c>
      <c r="W415" s="154">
        <f t="shared" si="146"/>
        <v>0.81250000000000022</v>
      </c>
      <c r="X415" s="154">
        <f t="shared" si="134"/>
        <v>1.041666666666667</v>
      </c>
      <c r="Y415" s="136">
        <f t="shared" si="143"/>
        <v>0</v>
      </c>
      <c r="Z415" s="154">
        <f t="shared" si="135"/>
        <v>0.14583333333333304</v>
      </c>
      <c r="AA415" s="154">
        <f t="shared" si="136"/>
        <v>1.1875</v>
      </c>
      <c r="AB415" s="81">
        <f t="shared" si="147"/>
        <v>4</v>
      </c>
      <c r="AC415" s="81">
        <f t="shared" si="144"/>
        <v>17</v>
      </c>
      <c r="AD415" s="164" t="str">
        <f>AB415&amp;"-"&amp;AC415</f>
        <v>4-17</v>
      </c>
      <c r="AE415" s="163">
        <f t="shared" si="148"/>
        <v>8.3333333333333259E-2</v>
      </c>
      <c r="AF415" s="165">
        <f t="shared" si="149"/>
        <v>0</v>
      </c>
      <c r="AG415" s="157">
        <f t="shared" si="150"/>
        <v>1</v>
      </c>
      <c r="AH415" s="81">
        <f t="shared" si="145"/>
        <v>17</v>
      </c>
    </row>
    <row r="416" spans="2:36" s="162" customFormat="1" ht="29.25" customHeight="1" x14ac:dyDescent="0.25">
      <c r="B416" s="179" t="s">
        <v>75</v>
      </c>
      <c r="C416" s="157">
        <v>167</v>
      </c>
      <c r="D416" s="85">
        <f t="shared" si="142"/>
        <v>1</v>
      </c>
      <c r="E416" s="178" t="s">
        <v>969</v>
      </c>
      <c r="F416" s="50" t="s">
        <v>452</v>
      </c>
      <c r="G416" s="70">
        <v>0.35416666666666669</v>
      </c>
      <c r="H416" s="70">
        <v>0.72916666666666696</v>
      </c>
      <c r="I416" s="71">
        <v>44315</v>
      </c>
      <c r="J416" s="71">
        <v>44316</v>
      </c>
      <c r="K416" s="71">
        <v>44316</v>
      </c>
      <c r="L416" s="71">
        <v>44316</v>
      </c>
      <c r="M416" s="70">
        <v>0.6875</v>
      </c>
      <c r="N416" s="70">
        <v>0.72916666666666663</v>
      </c>
      <c r="O416" s="178" t="s">
        <v>702</v>
      </c>
      <c r="P416" s="179" t="s">
        <v>77</v>
      </c>
      <c r="Q416" s="179" t="s">
        <v>81</v>
      </c>
      <c r="R416" s="178" t="s">
        <v>452</v>
      </c>
      <c r="S416" s="179" t="s">
        <v>343</v>
      </c>
      <c r="T416" s="179" t="s">
        <v>189</v>
      </c>
      <c r="U416" s="153">
        <f t="shared" si="132"/>
        <v>1</v>
      </c>
      <c r="V416" s="50">
        <f t="shared" si="133"/>
        <v>1</v>
      </c>
      <c r="W416" s="154">
        <f t="shared" si="146"/>
        <v>0.81250000000000022</v>
      </c>
      <c r="X416" s="154">
        <f t="shared" si="134"/>
        <v>1.041666666666667</v>
      </c>
      <c r="Y416" s="136">
        <f t="shared" si="143"/>
        <v>0</v>
      </c>
      <c r="Z416" s="154">
        <f t="shared" si="135"/>
        <v>0.14583333333333304</v>
      </c>
      <c r="AA416" s="154">
        <f t="shared" si="136"/>
        <v>1.1875</v>
      </c>
      <c r="AB416" s="81">
        <f t="shared" si="147"/>
        <v>4</v>
      </c>
      <c r="AC416" s="81">
        <f t="shared" si="144"/>
        <v>17</v>
      </c>
      <c r="AD416" s="164" t="str">
        <f>AB416&amp;"-"&amp;AC416</f>
        <v>4-17</v>
      </c>
      <c r="AE416" s="163">
        <f t="shared" si="148"/>
        <v>4.166666666666663E-2</v>
      </c>
      <c r="AF416" s="165">
        <f t="shared" si="149"/>
        <v>0</v>
      </c>
      <c r="AG416" s="157">
        <f t="shared" si="150"/>
        <v>1</v>
      </c>
      <c r="AH416" s="81">
        <f t="shared" si="145"/>
        <v>17</v>
      </c>
    </row>
    <row r="417" spans="2:34" s="162" customFormat="1" ht="30" x14ac:dyDescent="0.25">
      <c r="B417" s="179" t="s">
        <v>101</v>
      </c>
      <c r="C417" s="157">
        <v>168</v>
      </c>
      <c r="D417" s="85">
        <f t="shared" si="142"/>
        <v>0</v>
      </c>
      <c r="E417" s="178" t="s">
        <v>900</v>
      </c>
      <c r="F417" s="50" t="s">
        <v>452</v>
      </c>
      <c r="G417" s="70">
        <v>0.33333333333333331</v>
      </c>
      <c r="H417" s="70">
        <v>0.49305555555555558</v>
      </c>
      <c r="I417" s="71">
        <v>44315</v>
      </c>
      <c r="J417" s="71">
        <v>44321</v>
      </c>
      <c r="K417" s="71">
        <v>44315</v>
      </c>
      <c r="L417" s="71">
        <v>44315</v>
      </c>
      <c r="M417" s="70">
        <v>0.34375</v>
      </c>
      <c r="N417" s="70">
        <v>0.38541666666666669</v>
      </c>
      <c r="O417" s="178" t="s">
        <v>901</v>
      </c>
      <c r="P417" s="179" t="s">
        <v>461</v>
      </c>
      <c r="Q417" s="73" t="s">
        <v>47</v>
      </c>
      <c r="R417" s="178" t="s">
        <v>902</v>
      </c>
      <c r="S417" s="179" t="s">
        <v>897</v>
      </c>
      <c r="T417" s="179" t="s">
        <v>189</v>
      </c>
      <c r="U417" s="153">
        <f t="shared" si="132"/>
        <v>6</v>
      </c>
      <c r="V417" s="50">
        <f t="shared" si="133"/>
        <v>1</v>
      </c>
      <c r="W417" s="154">
        <f t="shared" si="146"/>
        <v>2.2847222222222223</v>
      </c>
      <c r="X417" s="154">
        <f t="shared" si="134"/>
        <v>3.699718888888889</v>
      </c>
      <c r="Y417" s="136">
        <f t="shared" si="143"/>
        <v>1</v>
      </c>
      <c r="Z417" s="154">
        <f t="shared" si="135"/>
        <v>0</v>
      </c>
      <c r="AA417" s="154">
        <f t="shared" si="136"/>
        <v>3.699718888888889</v>
      </c>
      <c r="AB417" s="81">
        <f t="shared" si="147"/>
        <v>5</v>
      </c>
      <c r="AC417" s="81">
        <f t="shared" si="144"/>
        <v>18</v>
      </c>
      <c r="AD417" s="164" t="str">
        <f>AB417&amp;"-"&amp;AC417</f>
        <v>5-18</v>
      </c>
      <c r="AE417" s="163">
        <f t="shared" si="148"/>
        <v>4.1666666666666685E-2</v>
      </c>
      <c r="AF417" s="165">
        <f t="shared" si="149"/>
        <v>0</v>
      </c>
      <c r="AG417" s="157">
        <f t="shared" si="150"/>
        <v>1</v>
      </c>
      <c r="AH417" s="81">
        <f t="shared" si="145"/>
        <v>17</v>
      </c>
    </row>
    <row r="418" spans="2:34" s="162" customFormat="1" x14ac:dyDescent="0.25">
      <c r="B418" s="179" t="s">
        <v>101</v>
      </c>
      <c r="C418" s="157">
        <v>168</v>
      </c>
      <c r="D418" s="85">
        <f t="shared" si="142"/>
        <v>0</v>
      </c>
      <c r="E418" s="72" t="s">
        <v>903</v>
      </c>
      <c r="F418" s="50" t="s">
        <v>912</v>
      </c>
      <c r="G418" s="70">
        <v>0.33333333333333331</v>
      </c>
      <c r="H418" s="70">
        <v>0.49305555555555558</v>
      </c>
      <c r="I418" s="71">
        <v>44315</v>
      </c>
      <c r="J418" s="71">
        <v>44321</v>
      </c>
      <c r="K418" s="71">
        <v>44315</v>
      </c>
      <c r="L418" s="71">
        <v>44315</v>
      </c>
      <c r="M418" s="70">
        <v>0.65277777777777779</v>
      </c>
      <c r="N418" s="70">
        <v>0.66666666666666663</v>
      </c>
      <c r="O418" s="72" t="s">
        <v>816</v>
      </c>
      <c r="P418" s="179" t="s">
        <v>461</v>
      </c>
      <c r="Q418" s="73" t="s">
        <v>47</v>
      </c>
      <c r="R418" s="72" t="s">
        <v>877</v>
      </c>
      <c r="S418" s="179" t="s">
        <v>897</v>
      </c>
      <c r="T418" s="179" t="s">
        <v>189</v>
      </c>
      <c r="U418" s="153">
        <f t="shared" si="132"/>
        <v>6</v>
      </c>
      <c r="V418" s="50">
        <f t="shared" si="133"/>
        <v>1</v>
      </c>
      <c r="W418" s="154">
        <f t="shared" si="146"/>
        <v>2.2847222222222223</v>
      </c>
      <c r="X418" s="154">
        <f t="shared" si="134"/>
        <v>3.699718888888889</v>
      </c>
      <c r="Y418" s="136">
        <f t="shared" si="143"/>
        <v>1</v>
      </c>
      <c r="Z418" s="154">
        <f t="shared" si="135"/>
        <v>0</v>
      </c>
      <c r="AA418" s="154">
        <f t="shared" si="136"/>
        <v>3.699718888888889</v>
      </c>
      <c r="AB418" s="81">
        <f t="shared" si="147"/>
        <v>5</v>
      </c>
      <c r="AC418" s="81">
        <f t="shared" si="144"/>
        <v>18</v>
      </c>
      <c r="AD418" s="164" t="str">
        <f t="shared" ref="AD418:AD481" si="151">AB418&amp;"-"&amp;AC418</f>
        <v>5-18</v>
      </c>
      <c r="AE418" s="163">
        <f t="shared" ref="AE418:AE481" si="152">IFERROR(IF(OR(AG418=0,M418="",N418=""),0,IF(AND(AG418=1,AF418&lt;1,K418=L418,(N418-M418)&lt;=0.2075),N418-M418,IF(AND(AG418=1,AF418&lt;1,K418=L418,(N418-M418)&gt;0.2075),N418-M418-0.083,IF(AND(AG418=1,AF418&gt;1),((AF418-1)*0.3541)+(N418-$AD$5)+($AE$5-M418-0.083),IF(AND(AG418=1,AF418=1,K418&lt;&gt;L418,(N418-M418)&lt;=0.332),(N418-$AD$5)+($AE$5-M418)-0.166,(N418-$AD$5)+($AE$5-M418)))))),"")</f>
        <v>1.388888888888884E-2</v>
      </c>
      <c r="AF418" s="165">
        <f t="shared" ref="AF418:AF481" si="153">(L418-K418)</f>
        <v>0</v>
      </c>
      <c r="AG418" s="157">
        <f t="shared" ref="AG418:AG481" si="154">IF(AND(R418&lt;&gt;"",S418&lt;&gt;""),1,0)</f>
        <v>1</v>
      </c>
      <c r="AH418" s="81">
        <f t="shared" ref="AH418:AH481" si="155">WEEKNUM(L418,21)</f>
        <v>17</v>
      </c>
    </row>
    <row r="419" spans="2:34" s="162" customFormat="1" x14ac:dyDescent="0.25">
      <c r="B419" s="179" t="s">
        <v>101</v>
      </c>
      <c r="C419" s="157">
        <v>168</v>
      </c>
      <c r="D419" s="85">
        <f t="shared" si="142"/>
        <v>0</v>
      </c>
      <c r="E419" s="72" t="s">
        <v>873</v>
      </c>
      <c r="F419" s="50" t="s">
        <v>799</v>
      </c>
      <c r="G419" s="70">
        <v>0.33333333333333331</v>
      </c>
      <c r="H419" s="70">
        <v>0.49305555555555558</v>
      </c>
      <c r="I419" s="71">
        <v>44315</v>
      </c>
      <c r="J419" s="71">
        <v>44321</v>
      </c>
      <c r="K419" s="71">
        <v>44315</v>
      </c>
      <c r="L419" s="71">
        <v>44315</v>
      </c>
      <c r="M419" s="70">
        <v>0.66666666666666663</v>
      </c>
      <c r="N419" s="70">
        <v>0.68055555555555547</v>
      </c>
      <c r="O419" s="72" t="s">
        <v>904</v>
      </c>
      <c r="P419" s="179" t="s">
        <v>461</v>
      </c>
      <c r="Q419" s="179" t="s">
        <v>81</v>
      </c>
      <c r="R419" s="72" t="s">
        <v>905</v>
      </c>
      <c r="S419" s="179" t="s">
        <v>897</v>
      </c>
      <c r="T419" s="179" t="s">
        <v>189</v>
      </c>
      <c r="U419" s="153">
        <f t="shared" si="132"/>
        <v>6</v>
      </c>
      <c r="V419" s="50">
        <f t="shared" si="133"/>
        <v>1</v>
      </c>
      <c r="W419" s="154">
        <f t="shared" si="146"/>
        <v>2.2847222222222223</v>
      </c>
      <c r="X419" s="154">
        <f t="shared" si="134"/>
        <v>3.699718888888889</v>
      </c>
      <c r="Y419" s="136">
        <f t="shared" si="143"/>
        <v>1</v>
      </c>
      <c r="Z419" s="154">
        <f t="shared" si="135"/>
        <v>0</v>
      </c>
      <c r="AA419" s="154">
        <f t="shared" si="136"/>
        <v>3.699718888888889</v>
      </c>
      <c r="AB419" s="81">
        <f t="shared" si="147"/>
        <v>5</v>
      </c>
      <c r="AC419" s="81">
        <f t="shared" si="144"/>
        <v>18</v>
      </c>
      <c r="AD419" s="164" t="str">
        <f t="shared" si="151"/>
        <v>5-18</v>
      </c>
      <c r="AE419" s="163">
        <f t="shared" si="152"/>
        <v>1.388888888888884E-2</v>
      </c>
      <c r="AF419" s="165">
        <f t="shared" si="153"/>
        <v>0</v>
      </c>
      <c r="AG419" s="157">
        <f t="shared" si="154"/>
        <v>1</v>
      </c>
      <c r="AH419" s="81">
        <f t="shared" si="155"/>
        <v>17</v>
      </c>
    </row>
    <row r="420" spans="2:34" s="162" customFormat="1" ht="30" x14ac:dyDescent="0.25">
      <c r="B420" s="179" t="s">
        <v>101</v>
      </c>
      <c r="C420" s="157">
        <v>168</v>
      </c>
      <c r="D420" s="85">
        <f t="shared" si="142"/>
        <v>0</v>
      </c>
      <c r="E420" s="72" t="s">
        <v>906</v>
      </c>
      <c r="F420" s="50" t="s">
        <v>918</v>
      </c>
      <c r="G420" s="70">
        <v>0.33333333333333331</v>
      </c>
      <c r="H420" s="70">
        <v>0.49305555555555558</v>
      </c>
      <c r="I420" s="71">
        <v>44315</v>
      </c>
      <c r="J420" s="71">
        <v>44321</v>
      </c>
      <c r="K420" s="71">
        <v>44315</v>
      </c>
      <c r="L420" s="71">
        <v>44315</v>
      </c>
      <c r="M420" s="70">
        <v>0.69444444444444453</v>
      </c>
      <c r="N420" s="70">
        <v>0.70833333333333337</v>
      </c>
      <c r="O420" s="72" t="s">
        <v>907</v>
      </c>
      <c r="P420" s="179" t="s">
        <v>461</v>
      </c>
      <c r="Q420" s="73" t="s">
        <v>47</v>
      </c>
      <c r="R420" s="72" t="s">
        <v>742</v>
      </c>
      <c r="S420" s="179" t="s">
        <v>897</v>
      </c>
      <c r="T420" s="179" t="s">
        <v>189</v>
      </c>
      <c r="U420" s="153">
        <f t="shared" si="132"/>
        <v>6</v>
      </c>
      <c r="V420" s="50">
        <f t="shared" si="133"/>
        <v>1</v>
      </c>
      <c r="W420" s="154">
        <f t="shared" si="146"/>
        <v>2.2847222222222223</v>
      </c>
      <c r="X420" s="154">
        <f t="shared" si="134"/>
        <v>3.699718888888889</v>
      </c>
      <c r="Y420" s="136">
        <f t="shared" si="143"/>
        <v>1</v>
      </c>
      <c r="Z420" s="154">
        <f t="shared" si="135"/>
        <v>0</v>
      </c>
      <c r="AA420" s="154">
        <f t="shared" si="136"/>
        <v>3.699718888888889</v>
      </c>
      <c r="AB420" s="81">
        <f t="shared" si="147"/>
        <v>5</v>
      </c>
      <c r="AC420" s="81">
        <f t="shared" si="144"/>
        <v>18</v>
      </c>
      <c r="AD420" s="164" t="str">
        <f t="shared" si="151"/>
        <v>5-18</v>
      </c>
      <c r="AE420" s="163">
        <f t="shared" si="152"/>
        <v>1.388888888888884E-2</v>
      </c>
      <c r="AF420" s="165">
        <f t="shared" si="153"/>
        <v>0</v>
      </c>
      <c r="AG420" s="157">
        <f t="shared" si="154"/>
        <v>1</v>
      </c>
      <c r="AH420" s="81">
        <f t="shared" si="155"/>
        <v>17</v>
      </c>
    </row>
    <row r="421" spans="2:34" ht="30" x14ac:dyDescent="0.25">
      <c r="B421" s="179" t="s">
        <v>101</v>
      </c>
      <c r="C421" s="157">
        <v>168</v>
      </c>
      <c r="D421" s="85">
        <f t="shared" si="142"/>
        <v>0</v>
      </c>
      <c r="E421" s="72" t="s">
        <v>999</v>
      </c>
      <c r="F421" s="72" t="s">
        <v>1000</v>
      </c>
      <c r="G421" s="70">
        <v>0.33333333333333298</v>
      </c>
      <c r="H421" s="70">
        <v>0.49305555555555558</v>
      </c>
      <c r="I421" s="71">
        <v>44315</v>
      </c>
      <c r="J421" s="71">
        <v>44321</v>
      </c>
      <c r="K421" s="71">
        <v>44319</v>
      </c>
      <c r="L421" s="71">
        <v>44319</v>
      </c>
      <c r="M421" s="70">
        <v>0.3125</v>
      </c>
      <c r="N421" s="70">
        <v>0.72916666666666663</v>
      </c>
      <c r="O421" s="72" t="s">
        <v>168</v>
      </c>
      <c r="P421" s="179" t="s">
        <v>461</v>
      </c>
      <c r="Q421" s="73" t="s">
        <v>47</v>
      </c>
      <c r="R421" s="72" t="s">
        <v>454</v>
      </c>
      <c r="S421" s="179" t="s">
        <v>344</v>
      </c>
      <c r="T421" s="179" t="s">
        <v>189</v>
      </c>
      <c r="U421" s="153">
        <f t="shared" si="132"/>
        <v>6</v>
      </c>
      <c r="V421" s="50">
        <f t="shared" si="133"/>
        <v>1</v>
      </c>
      <c r="W421" s="154">
        <f t="shared" si="146"/>
        <v>2.2847222222222228</v>
      </c>
      <c r="X421" s="154">
        <f t="shared" si="134"/>
        <v>3.6997188888888894</v>
      </c>
      <c r="Y421" s="136">
        <f t="shared" si="143"/>
        <v>1</v>
      </c>
      <c r="Z421" s="154">
        <f t="shared" si="135"/>
        <v>0</v>
      </c>
      <c r="AA421" s="154">
        <f t="shared" si="136"/>
        <v>3.6997188888888894</v>
      </c>
      <c r="AB421" s="81">
        <f t="shared" si="147"/>
        <v>5</v>
      </c>
      <c r="AC421" s="81">
        <f t="shared" si="144"/>
        <v>18</v>
      </c>
      <c r="AD421" s="164" t="str">
        <f t="shared" si="151"/>
        <v>5-18</v>
      </c>
      <c r="AE421" s="163">
        <f t="shared" si="152"/>
        <v>0.33366666666666661</v>
      </c>
      <c r="AF421" s="165">
        <f t="shared" si="153"/>
        <v>0</v>
      </c>
      <c r="AG421" s="157">
        <f t="shared" si="154"/>
        <v>1</v>
      </c>
      <c r="AH421" s="81">
        <f t="shared" si="155"/>
        <v>18</v>
      </c>
    </row>
    <row r="422" spans="2:34" ht="30" x14ac:dyDescent="0.25">
      <c r="B422" s="179" t="s">
        <v>101</v>
      </c>
      <c r="C422" s="157">
        <v>168</v>
      </c>
      <c r="D422" s="85">
        <f t="shared" si="142"/>
        <v>0</v>
      </c>
      <c r="E422" s="72" t="s">
        <v>1001</v>
      </c>
      <c r="F422" s="72" t="s">
        <v>452</v>
      </c>
      <c r="G422" s="70">
        <v>0.33333333333333298</v>
      </c>
      <c r="H422" s="70">
        <v>0.49305555555555558</v>
      </c>
      <c r="I422" s="71">
        <v>44315</v>
      </c>
      <c r="J422" s="71">
        <v>44321</v>
      </c>
      <c r="K422" s="71">
        <v>44319</v>
      </c>
      <c r="L422" s="71">
        <v>44319</v>
      </c>
      <c r="M422" s="70">
        <v>0.58333333333333337</v>
      </c>
      <c r="N422" s="70">
        <v>0.72916666666666663</v>
      </c>
      <c r="O422" s="72" t="s">
        <v>69</v>
      </c>
      <c r="P422" s="179" t="s">
        <v>461</v>
      </c>
      <c r="Q422" s="179" t="s">
        <v>81</v>
      </c>
      <c r="R422" s="72" t="s">
        <v>452</v>
      </c>
      <c r="S422" s="179" t="s">
        <v>343</v>
      </c>
      <c r="T422" s="179" t="s">
        <v>189</v>
      </c>
      <c r="U422" s="153">
        <f t="shared" si="132"/>
        <v>6</v>
      </c>
      <c r="V422" s="50">
        <f t="shared" si="133"/>
        <v>1</v>
      </c>
      <c r="W422" s="154">
        <f t="shared" si="146"/>
        <v>2.2847222222222228</v>
      </c>
      <c r="X422" s="154">
        <f t="shared" si="134"/>
        <v>3.6997188888888894</v>
      </c>
      <c r="Y422" s="136">
        <f t="shared" si="143"/>
        <v>1</v>
      </c>
      <c r="Z422" s="154">
        <f t="shared" si="135"/>
        <v>0</v>
      </c>
      <c r="AA422" s="154">
        <f t="shared" si="136"/>
        <v>3.6997188888888894</v>
      </c>
      <c r="AB422" s="81">
        <f t="shared" si="147"/>
        <v>5</v>
      </c>
      <c r="AC422" s="81">
        <f t="shared" si="144"/>
        <v>18</v>
      </c>
      <c r="AD422" s="164" t="str">
        <f t="shared" si="151"/>
        <v>5-18</v>
      </c>
      <c r="AE422" s="163">
        <f t="shared" si="152"/>
        <v>0.14583333333333326</v>
      </c>
      <c r="AF422" s="165">
        <f t="shared" si="153"/>
        <v>0</v>
      </c>
      <c r="AG422" s="157">
        <f t="shared" si="154"/>
        <v>1</v>
      </c>
      <c r="AH422" s="81">
        <f t="shared" si="155"/>
        <v>18</v>
      </c>
    </row>
    <row r="423" spans="2:34" ht="30" x14ac:dyDescent="0.25">
      <c r="B423" s="179" t="s">
        <v>101</v>
      </c>
      <c r="C423" s="157">
        <v>168</v>
      </c>
      <c r="D423" s="85">
        <f t="shared" si="142"/>
        <v>0</v>
      </c>
      <c r="E423" s="72" t="s">
        <v>1002</v>
      </c>
      <c r="F423" s="72" t="s">
        <v>1003</v>
      </c>
      <c r="G423" s="70">
        <v>0.33333333333333298</v>
      </c>
      <c r="H423" s="70">
        <v>0.49305555555555558</v>
      </c>
      <c r="I423" s="71">
        <v>44315</v>
      </c>
      <c r="J423" s="71">
        <v>44321</v>
      </c>
      <c r="K423" s="71">
        <v>44320</v>
      </c>
      <c r="L423" s="71">
        <v>44320</v>
      </c>
      <c r="M423" s="70">
        <v>0.3125</v>
      </c>
      <c r="N423" s="70">
        <v>0.35416666666666669</v>
      </c>
      <c r="O423" s="72" t="s">
        <v>130</v>
      </c>
      <c r="P423" s="179" t="s">
        <v>461</v>
      </c>
      <c r="Q423" s="73" t="s">
        <v>47</v>
      </c>
      <c r="R423" s="72" t="s">
        <v>454</v>
      </c>
      <c r="S423" s="179" t="s">
        <v>343</v>
      </c>
      <c r="T423" s="179" t="s">
        <v>189</v>
      </c>
      <c r="U423" s="153">
        <f t="shared" si="132"/>
        <v>6</v>
      </c>
      <c r="V423" s="50">
        <f t="shared" si="133"/>
        <v>1</v>
      </c>
      <c r="W423" s="154">
        <f t="shared" si="146"/>
        <v>2.2847222222222228</v>
      </c>
      <c r="X423" s="154">
        <f t="shared" si="134"/>
        <v>3.6997188888888894</v>
      </c>
      <c r="Y423" s="136">
        <f t="shared" si="143"/>
        <v>1</v>
      </c>
      <c r="Z423" s="154">
        <f t="shared" si="135"/>
        <v>0</v>
      </c>
      <c r="AA423" s="154">
        <f t="shared" si="136"/>
        <v>3.6997188888888894</v>
      </c>
      <c r="AB423" s="81">
        <f t="shared" si="147"/>
        <v>5</v>
      </c>
      <c r="AC423" s="81">
        <f t="shared" si="144"/>
        <v>18</v>
      </c>
      <c r="AD423" s="164" t="str">
        <f t="shared" si="151"/>
        <v>5-18</v>
      </c>
      <c r="AE423" s="163">
        <f t="shared" si="152"/>
        <v>4.1666666666666685E-2</v>
      </c>
      <c r="AF423" s="165">
        <f t="shared" si="153"/>
        <v>0</v>
      </c>
      <c r="AG423" s="157">
        <f t="shared" si="154"/>
        <v>1</v>
      </c>
      <c r="AH423" s="81">
        <f t="shared" si="155"/>
        <v>18</v>
      </c>
    </row>
    <row r="424" spans="2:34" ht="30" x14ac:dyDescent="0.25">
      <c r="B424" s="179" t="s">
        <v>101</v>
      </c>
      <c r="C424" s="157">
        <v>168</v>
      </c>
      <c r="D424" s="85">
        <f t="shared" si="142"/>
        <v>0</v>
      </c>
      <c r="E424" s="72" t="s">
        <v>1004</v>
      </c>
      <c r="F424" s="72" t="s">
        <v>1000</v>
      </c>
      <c r="G424" s="70">
        <v>0.33333333333333298</v>
      </c>
      <c r="H424" s="70">
        <v>0.49305555555555558</v>
      </c>
      <c r="I424" s="71">
        <v>44315</v>
      </c>
      <c r="J424" s="71">
        <v>44321</v>
      </c>
      <c r="K424" s="71">
        <v>44320</v>
      </c>
      <c r="L424" s="71">
        <v>44320</v>
      </c>
      <c r="M424" s="70">
        <v>0.3125</v>
      </c>
      <c r="N424" s="70">
        <v>0.5</v>
      </c>
      <c r="O424" s="72" t="s">
        <v>168</v>
      </c>
      <c r="P424" s="179" t="s">
        <v>461</v>
      </c>
      <c r="Q424" s="179" t="s">
        <v>81</v>
      </c>
      <c r="R424" s="72" t="s">
        <v>1005</v>
      </c>
      <c r="S424" s="179" t="s">
        <v>344</v>
      </c>
      <c r="T424" s="179" t="s">
        <v>189</v>
      </c>
      <c r="U424" s="153">
        <f t="shared" si="132"/>
        <v>6</v>
      </c>
      <c r="V424" s="50">
        <f t="shared" si="133"/>
        <v>1</v>
      </c>
      <c r="W424" s="154">
        <f t="shared" si="146"/>
        <v>2.2847222222222228</v>
      </c>
      <c r="X424" s="154">
        <f t="shared" si="134"/>
        <v>3.6997188888888894</v>
      </c>
      <c r="Y424" s="136">
        <f t="shared" si="143"/>
        <v>1</v>
      </c>
      <c r="Z424" s="154">
        <f t="shared" si="135"/>
        <v>0</v>
      </c>
      <c r="AA424" s="154">
        <f t="shared" si="136"/>
        <v>3.6997188888888894</v>
      </c>
      <c r="AB424" s="81">
        <f t="shared" si="147"/>
        <v>5</v>
      </c>
      <c r="AC424" s="81">
        <f t="shared" si="144"/>
        <v>18</v>
      </c>
      <c r="AD424" s="164" t="str">
        <f t="shared" si="151"/>
        <v>5-18</v>
      </c>
      <c r="AE424" s="163">
        <f t="shared" si="152"/>
        <v>0.1875</v>
      </c>
      <c r="AF424" s="165">
        <f t="shared" si="153"/>
        <v>0</v>
      </c>
      <c r="AG424" s="157">
        <f t="shared" si="154"/>
        <v>1</v>
      </c>
      <c r="AH424" s="81">
        <f t="shared" si="155"/>
        <v>18</v>
      </c>
    </row>
    <row r="425" spans="2:34" x14ac:dyDescent="0.25">
      <c r="B425" s="179" t="s">
        <v>101</v>
      </c>
      <c r="C425" s="157">
        <v>168</v>
      </c>
      <c r="D425" s="85">
        <f t="shared" si="142"/>
        <v>0</v>
      </c>
      <c r="E425" s="72" t="s">
        <v>1006</v>
      </c>
      <c r="F425" s="50" t="s">
        <v>452</v>
      </c>
      <c r="G425" s="70">
        <v>0.33333333333333298</v>
      </c>
      <c r="H425" s="70">
        <v>0.49305555555555558</v>
      </c>
      <c r="I425" s="71">
        <v>44315</v>
      </c>
      <c r="J425" s="71">
        <v>44321</v>
      </c>
      <c r="K425" s="71">
        <v>44320</v>
      </c>
      <c r="L425" s="71">
        <v>44320</v>
      </c>
      <c r="M425" s="70">
        <v>0.45833333333333331</v>
      </c>
      <c r="N425" s="70">
        <v>0.58333333333333337</v>
      </c>
      <c r="O425" s="72" t="s">
        <v>69</v>
      </c>
      <c r="P425" s="179" t="s">
        <v>461</v>
      </c>
      <c r="Q425" s="179" t="s">
        <v>81</v>
      </c>
      <c r="R425" s="72" t="s">
        <v>452</v>
      </c>
      <c r="S425" s="179" t="s">
        <v>343</v>
      </c>
      <c r="T425" s="179" t="s">
        <v>189</v>
      </c>
      <c r="U425" s="153">
        <f t="shared" si="132"/>
        <v>6</v>
      </c>
      <c r="V425" s="50">
        <f t="shared" si="133"/>
        <v>1</v>
      </c>
      <c r="W425" s="154">
        <f t="shared" si="146"/>
        <v>2.2847222222222228</v>
      </c>
      <c r="X425" s="154">
        <f t="shared" si="134"/>
        <v>3.6997188888888894</v>
      </c>
      <c r="Y425" s="136">
        <f t="shared" si="143"/>
        <v>1</v>
      </c>
      <c r="Z425" s="154">
        <f t="shared" si="135"/>
        <v>0</v>
      </c>
      <c r="AA425" s="154">
        <f t="shared" si="136"/>
        <v>3.6997188888888894</v>
      </c>
      <c r="AB425" s="81">
        <f t="shared" si="147"/>
        <v>5</v>
      </c>
      <c r="AC425" s="81">
        <f t="shared" si="144"/>
        <v>18</v>
      </c>
      <c r="AD425" s="164" t="str">
        <f t="shared" si="151"/>
        <v>5-18</v>
      </c>
      <c r="AE425" s="163">
        <f t="shared" si="152"/>
        <v>0.12500000000000006</v>
      </c>
      <c r="AF425" s="165">
        <f t="shared" si="153"/>
        <v>0</v>
      </c>
      <c r="AG425" s="157">
        <f t="shared" si="154"/>
        <v>1</v>
      </c>
      <c r="AH425" s="81">
        <f t="shared" si="155"/>
        <v>18</v>
      </c>
    </row>
    <row r="426" spans="2:34" x14ac:dyDescent="0.25">
      <c r="B426" s="179" t="s">
        <v>101</v>
      </c>
      <c r="C426" s="157">
        <v>168</v>
      </c>
      <c r="D426" s="85">
        <f t="shared" si="142"/>
        <v>0</v>
      </c>
      <c r="E426" s="72" t="s">
        <v>1007</v>
      </c>
      <c r="F426" s="50" t="s">
        <v>358</v>
      </c>
      <c r="G426" s="70">
        <v>0.33333333333333298</v>
      </c>
      <c r="H426" s="70">
        <v>0.49305555555555558</v>
      </c>
      <c r="I426" s="71">
        <v>44315</v>
      </c>
      <c r="J426" s="71">
        <v>44321</v>
      </c>
      <c r="K426" s="71">
        <v>44320</v>
      </c>
      <c r="L426" s="71">
        <v>44320</v>
      </c>
      <c r="M426" s="70">
        <v>0.6875</v>
      </c>
      <c r="N426" s="70">
        <v>0.73611111111111116</v>
      </c>
      <c r="O426" s="72" t="s">
        <v>88</v>
      </c>
      <c r="P426" s="179" t="s">
        <v>461</v>
      </c>
      <c r="Q426" s="179" t="s">
        <v>81</v>
      </c>
      <c r="R426" s="72" t="s">
        <v>358</v>
      </c>
      <c r="S426" s="179" t="s">
        <v>343</v>
      </c>
      <c r="T426" s="179" t="s">
        <v>189</v>
      </c>
      <c r="U426" s="153">
        <f t="shared" si="132"/>
        <v>6</v>
      </c>
      <c r="V426" s="50">
        <f t="shared" si="133"/>
        <v>1</v>
      </c>
      <c r="W426" s="154">
        <f t="shared" si="146"/>
        <v>2.2847222222222228</v>
      </c>
      <c r="X426" s="154">
        <f t="shared" si="134"/>
        <v>3.6997188888888894</v>
      </c>
      <c r="Y426" s="136">
        <f t="shared" si="143"/>
        <v>1</v>
      </c>
      <c r="Z426" s="154">
        <f t="shared" si="135"/>
        <v>0</v>
      </c>
      <c r="AA426" s="154">
        <f t="shared" si="136"/>
        <v>3.6997188888888894</v>
      </c>
      <c r="AB426" s="81">
        <f t="shared" si="147"/>
        <v>5</v>
      </c>
      <c r="AC426" s="81">
        <f t="shared" si="144"/>
        <v>18</v>
      </c>
      <c r="AD426" s="164" t="str">
        <f t="shared" si="151"/>
        <v>5-18</v>
      </c>
      <c r="AE426" s="163">
        <f t="shared" si="152"/>
        <v>4.861111111111116E-2</v>
      </c>
      <c r="AF426" s="165">
        <f t="shared" si="153"/>
        <v>0</v>
      </c>
      <c r="AG426" s="157">
        <f t="shared" si="154"/>
        <v>1</v>
      </c>
      <c r="AH426" s="81">
        <f t="shared" si="155"/>
        <v>18</v>
      </c>
    </row>
    <row r="427" spans="2:34" ht="30" x14ac:dyDescent="0.25">
      <c r="B427" s="179" t="s">
        <v>101</v>
      </c>
      <c r="C427" s="157">
        <v>168</v>
      </c>
      <c r="D427" s="85">
        <f t="shared" si="142"/>
        <v>1</v>
      </c>
      <c r="E427" s="72" t="s">
        <v>1008</v>
      </c>
      <c r="F427" s="50" t="s">
        <v>912</v>
      </c>
      <c r="G427" s="70">
        <v>0.33333333333333298</v>
      </c>
      <c r="H427" s="70">
        <v>0.49305555555555558</v>
      </c>
      <c r="I427" s="71">
        <v>44315</v>
      </c>
      <c r="J427" s="71">
        <v>44321</v>
      </c>
      <c r="K427" s="71">
        <v>44321</v>
      </c>
      <c r="L427" s="71">
        <v>44321</v>
      </c>
      <c r="M427" s="70">
        <v>0.3125</v>
      </c>
      <c r="N427" s="70">
        <v>0.4236111111111111</v>
      </c>
      <c r="O427" s="72" t="s">
        <v>330</v>
      </c>
      <c r="P427" s="179" t="s">
        <v>461</v>
      </c>
      <c r="Q427" s="179" t="s">
        <v>81</v>
      </c>
      <c r="R427" s="72" t="s">
        <v>359</v>
      </c>
      <c r="S427" s="179" t="s">
        <v>344</v>
      </c>
      <c r="T427" s="179" t="s">
        <v>189</v>
      </c>
      <c r="U427" s="153">
        <f t="shared" si="132"/>
        <v>6</v>
      </c>
      <c r="V427" s="50">
        <f t="shared" si="133"/>
        <v>1</v>
      </c>
      <c r="W427" s="154">
        <f t="shared" si="146"/>
        <v>2.2847222222222228</v>
      </c>
      <c r="X427" s="154">
        <f t="shared" si="134"/>
        <v>3.6997188888888894</v>
      </c>
      <c r="Y427" s="136">
        <f t="shared" si="143"/>
        <v>1</v>
      </c>
      <c r="Z427" s="154">
        <f t="shared" si="135"/>
        <v>0</v>
      </c>
      <c r="AA427" s="154">
        <f t="shared" si="136"/>
        <v>3.6997188888888894</v>
      </c>
      <c r="AB427" s="81">
        <f t="shared" si="147"/>
        <v>5</v>
      </c>
      <c r="AC427" s="81">
        <f t="shared" si="144"/>
        <v>18</v>
      </c>
      <c r="AD427" s="164" t="str">
        <f t="shared" si="151"/>
        <v>5-18</v>
      </c>
      <c r="AE427" s="163">
        <f t="shared" si="152"/>
        <v>0.1111111111111111</v>
      </c>
      <c r="AF427" s="165">
        <f t="shared" si="153"/>
        <v>0</v>
      </c>
      <c r="AG427" s="157">
        <f t="shared" si="154"/>
        <v>1</v>
      </c>
      <c r="AH427" s="81">
        <f t="shared" si="155"/>
        <v>18</v>
      </c>
    </row>
    <row r="428" spans="2:34" ht="30" x14ac:dyDescent="0.25">
      <c r="B428" s="179" t="s">
        <v>236</v>
      </c>
      <c r="C428" s="157">
        <v>169</v>
      </c>
      <c r="D428" s="85">
        <f t="shared" si="142"/>
        <v>0</v>
      </c>
      <c r="E428" s="178" t="s">
        <v>908</v>
      </c>
      <c r="F428" s="50" t="s">
        <v>979</v>
      </c>
      <c r="G428" s="70">
        <v>0.44791666666666669</v>
      </c>
      <c r="H428" s="70">
        <v>0.72916666666666663</v>
      </c>
      <c r="I428" s="71">
        <v>44315</v>
      </c>
      <c r="J428" s="71">
        <v>44315</v>
      </c>
      <c r="K428" s="71">
        <v>44316</v>
      </c>
      <c r="L428" s="71">
        <v>44315</v>
      </c>
      <c r="M428" s="70">
        <v>0.44791666666666669</v>
      </c>
      <c r="N428" s="70">
        <v>0.55555555555555558</v>
      </c>
      <c r="O428" s="178" t="s">
        <v>977</v>
      </c>
      <c r="P428" s="179" t="s">
        <v>978</v>
      </c>
      <c r="Q428" s="179" t="s">
        <v>81</v>
      </c>
      <c r="R428" s="179" t="s">
        <v>909</v>
      </c>
      <c r="S428" s="179" t="s">
        <v>343</v>
      </c>
      <c r="T428" s="50" t="s">
        <v>191</v>
      </c>
      <c r="U428" s="153">
        <f t="shared" si="132"/>
        <v>0</v>
      </c>
      <c r="V428" s="50">
        <f t="shared" si="133"/>
        <v>1</v>
      </c>
      <c r="W428" s="154">
        <f t="shared" si="146"/>
        <v>0.19824999999999993</v>
      </c>
      <c r="X428" s="154">
        <f t="shared" si="134"/>
        <v>0.23957999999999996</v>
      </c>
      <c r="Y428" s="136">
        <f t="shared" si="143"/>
        <v>0</v>
      </c>
      <c r="Z428" s="154">
        <f t="shared" si="135"/>
        <v>0.14583333333333337</v>
      </c>
      <c r="AA428" s="154">
        <f t="shared" si="136"/>
        <v>0.38541333333333333</v>
      </c>
      <c r="AB428" s="81">
        <f t="shared" si="147"/>
        <v>4</v>
      </c>
      <c r="AC428" s="81">
        <f t="shared" si="144"/>
        <v>17</v>
      </c>
      <c r="AD428" s="164" t="str">
        <f t="shared" si="151"/>
        <v>4-17</v>
      </c>
      <c r="AE428" s="163">
        <f t="shared" si="152"/>
        <v>0.54513888888888884</v>
      </c>
      <c r="AF428" s="165">
        <f t="shared" si="153"/>
        <v>-1</v>
      </c>
      <c r="AG428" s="157">
        <f t="shared" si="154"/>
        <v>1</v>
      </c>
      <c r="AH428" s="81">
        <f t="shared" si="155"/>
        <v>17</v>
      </c>
    </row>
    <row r="429" spans="2:34" x14ac:dyDescent="0.25">
      <c r="B429" s="179" t="s">
        <v>236</v>
      </c>
      <c r="C429" s="157">
        <v>169</v>
      </c>
      <c r="D429" s="85">
        <f t="shared" si="142"/>
        <v>1</v>
      </c>
      <c r="E429" s="178" t="s">
        <v>976</v>
      </c>
      <c r="F429" s="50" t="s">
        <v>979</v>
      </c>
      <c r="G429" s="70">
        <v>0.44791666666666669</v>
      </c>
      <c r="H429" s="70">
        <v>0.72916666666666663</v>
      </c>
      <c r="I429" s="71">
        <v>44315</v>
      </c>
      <c r="J429" s="71">
        <v>44315</v>
      </c>
      <c r="K429" s="71">
        <v>44315</v>
      </c>
      <c r="L429" s="71">
        <v>44315</v>
      </c>
      <c r="M429" s="70">
        <v>0.58333333333333337</v>
      </c>
      <c r="N429" s="70">
        <v>0.72916666666666663</v>
      </c>
      <c r="O429" s="178" t="s">
        <v>702</v>
      </c>
      <c r="P429" s="179" t="s">
        <v>978</v>
      </c>
      <c r="Q429" s="179" t="s">
        <v>81</v>
      </c>
      <c r="R429" s="179" t="s">
        <v>452</v>
      </c>
      <c r="S429" s="179" t="s">
        <v>343</v>
      </c>
      <c r="T429" s="50" t="s">
        <v>191</v>
      </c>
      <c r="U429" s="153">
        <f t="shared" si="132"/>
        <v>0</v>
      </c>
      <c r="V429" s="50">
        <f t="shared" si="133"/>
        <v>1</v>
      </c>
      <c r="W429" s="154">
        <f t="shared" si="146"/>
        <v>0.19824999999999993</v>
      </c>
      <c r="X429" s="154">
        <f t="shared" si="134"/>
        <v>0.23957999999999996</v>
      </c>
      <c r="Y429" s="136">
        <f t="shared" si="143"/>
        <v>0</v>
      </c>
      <c r="Z429" s="154">
        <f t="shared" si="135"/>
        <v>0.14583333333333337</v>
      </c>
      <c r="AA429" s="154">
        <f t="shared" si="136"/>
        <v>0.38541333333333333</v>
      </c>
      <c r="AB429" s="81">
        <f t="shared" si="147"/>
        <v>4</v>
      </c>
      <c r="AC429" s="81">
        <f t="shared" si="144"/>
        <v>17</v>
      </c>
      <c r="AD429" s="164" t="str">
        <f t="shared" si="151"/>
        <v>4-17</v>
      </c>
      <c r="AE429" s="163">
        <f t="shared" si="152"/>
        <v>0.14583333333333326</v>
      </c>
      <c r="AF429" s="165">
        <f t="shared" si="153"/>
        <v>0</v>
      </c>
      <c r="AG429" s="157">
        <f t="shared" si="154"/>
        <v>1</v>
      </c>
      <c r="AH429" s="81">
        <f t="shared" si="155"/>
        <v>17</v>
      </c>
    </row>
    <row r="430" spans="2:34" ht="30" x14ac:dyDescent="0.25">
      <c r="B430" s="179" t="s">
        <v>131</v>
      </c>
      <c r="C430" s="157">
        <v>170</v>
      </c>
      <c r="D430" s="85">
        <f t="shared" si="142"/>
        <v>0</v>
      </c>
      <c r="E430" s="178" t="s">
        <v>1009</v>
      </c>
      <c r="F430" s="50" t="s">
        <v>799</v>
      </c>
      <c r="G430" s="70">
        <v>0.46875</v>
      </c>
      <c r="H430" s="70">
        <v>0.70833333333333337</v>
      </c>
      <c r="I430" s="71">
        <v>44315</v>
      </c>
      <c r="J430" s="71">
        <v>44316</v>
      </c>
      <c r="K430" s="71">
        <v>44315</v>
      </c>
      <c r="L430" s="71">
        <v>44315</v>
      </c>
      <c r="M430" s="70">
        <v>0.61111111111111105</v>
      </c>
      <c r="N430" s="70">
        <v>0.70833333333333337</v>
      </c>
      <c r="O430" s="178" t="s">
        <v>910</v>
      </c>
      <c r="P430" s="179" t="s">
        <v>132</v>
      </c>
      <c r="Q430" s="73" t="s">
        <v>47</v>
      </c>
      <c r="R430" s="178" t="s">
        <v>685</v>
      </c>
      <c r="S430" s="179" t="s">
        <v>884</v>
      </c>
      <c r="T430" s="179" t="s">
        <v>189</v>
      </c>
      <c r="U430" s="153">
        <f t="shared" si="132"/>
        <v>1</v>
      </c>
      <c r="V430" s="50">
        <f t="shared" si="133"/>
        <v>1</v>
      </c>
      <c r="W430" s="154">
        <f t="shared" si="146"/>
        <v>0.51108333333333322</v>
      </c>
      <c r="X430" s="154">
        <f t="shared" si="134"/>
        <v>0.74024999999999996</v>
      </c>
      <c r="Y430" s="136">
        <f t="shared" si="143"/>
        <v>0</v>
      </c>
      <c r="Z430" s="154">
        <f t="shared" si="135"/>
        <v>0.16666666666666663</v>
      </c>
      <c r="AA430" s="154">
        <f t="shared" si="136"/>
        <v>0.90691666666666659</v>
      </c>
      <c r="AB430" s="81">
        <f t="shared" si="147"/>
        <v>4</v>
      </c>
      <c r="AC430" s="81">
        <f t="shared" si="144"/>
        <v>17</v>
      </c>
      <c r="AD430" s="164" t="str">
        <f t="shared" si="151"/>
        <v>4-17</v>
      </c>
      <c r="AE430" s="163">
        <f t="shared" si="152"/>
        <v>9.7222222222222321E-2</v>
      </c>
      <c r="AF430" s="165">
        <f t="shared" si="153"/>
        <v>0</v>
      </c>
      <c r="AG430" s="157">
        <f t="shared" si="154"/>
        <v>1</v>
      </c>
      <c r="AH430" s="81">
        <f t="shared" si="155"/>
        <v>17</v>
      </c>
    </row>
    <row r="431" spans="2:34" x14ac:dyDescent="0.25">
      <c r="B431" s="179" t="s">
        <v>131</v>
      </c>
      <c r="C431" s="157">
        <v>170</v>
      </c>
      <c r="D431" s="85">
        <f t="shared" si="142"/>
        <v>0</v>
      </c>
      <c r="E431" s="178" t="s">
        <v>980</v>
      </c>
      <c r="F431" s="50" t="s">
        <v>912</v>
      </c>
      <c r="G431" s="70">
        <v>0.46875</v>
      </c>
      <c r="H431" s="70">
        <v>0.70833333333333337</v>
      </c>
      <c r="I431" s="71">
        <v>44315</v>
      </c>
      <c r="J431" s="71">
        <v>44316</v>
      </c>
      <c r="K431" s="71">
        <v>44316</v>
      </c>
      <c r="L431" s="71">
        <v>44316</v>
      </c>
      <c r="M431" s="70">
        <v>0.3125</v>
      </c>
      <c r="N431" s="70">
        <v>0.39930555555555558</v>
      </c>
      <c r="O431" s="72" t="s">
        <v>686</v>
      </c>
      <c r="P431" s="179" t="s">
        <v>132</v>
      </c>
      <c r="Q431" s="73" t="s">
        <v>47</v>
      </c>
      <c r="R431" s="178" t="s">
        <v>358</v>
      </c>
      <c r="S431" s="179" t="s">
        <v>343</v>
      </c>
      <c r="T431" s="179" t="s">
        <v>189</v>
      </c>
      <c r="U431" s="153">
        <f t="shared" si="132"/>
        <v>1</v>
      </c>
      <c r="V431" s="50">
        <f t="shared" si="133"/>
        <v>1</v>
      </c>
      <c r="W431" s="154">
        <f t="shared" si="146"/>
        <v>0.51108333333333322</v>
      </c>
      <c r="X431" s="154">
        <f t="shared" si="134"/>
        <v>0.74024999999999996</v>
      </c>
      <c r="Y431" s="136">
        <f t="shared" si="143"/>
        <v>0</v>
      </c>
      <c r="Z431" s="154">
        <f t="shared" si="135"/>
        <v>0.16666666666666663</v>
      </c>
      <c r="AA431" s="154">
        <f t="shared" si="136"/>
        <v>0.90691666666666659</v>
      </c>
      <c r="AB431" s="81">
        <f t="shared" si="147"/>
        <v>4</v>
      </c>
      <c r="AC431" s="81">
        <f t="shared" si="144"/>
        <v>17</v>
      </c>
      <c r="AD431" s="164" t="str">
        <f t="shared" si="151"/>
        <v>4-17</v>
      </c>
      <c r="AE431" s="163">
        <f t="shared" si="152"/>
        <v>8.680555555555558E-2</v>
      </c>
      <c r="AF431" s="165">
        <f t="shared" si="153"/>
        <v>0</v>
      </c>
      <c r="AG431" s="157">
        <f t="shared" si="154"/>
        <v>1</v>
      </c>
      <c r="AH431" s="81">
        <f t="shared" si="155"/>
        <v>17</v>
      </c>
    </row>
    <row r="432" spans="2:34" x14ac:dyDescent="0.25">
      <c r="B432" s="179" t="s">
        <v>131</v>
      </c>
      <c r="C432" s="157">
        <v>170</v>
      </c>
      <c r="D432" s="85">
        <f t="shared" si="142"/>
        <v>0</v>
      </c>
      <c r="E432" s="178" t="s">
        <v>981</v>
      </c>
      <c r="F432" s="50" t="s">
        <v>928</v>
      </c>
      <c r="G432" s="70">
        <v>0.46875</v>
      </c>
      <c r="H432" s="70">
        <v>0.70833333333333337</v>
      </c>
      <c r="I432" s="71">
        <v>44315</v>
      </c>
      <c r="J432" s="71">
        <v>44316</v>
      </c>
      <c r="K432" s="71">
        <v>44316</v>
      </c>
      <c r="L432" s="71">
        <v>44316</v>
      </c>
      <c r="M432" s="70">
        <v>0.66666666666666663</v>
      </c>
      <c r="N432" s="70">
        <v>0.6875</v>
      </c>
      <c r="O432" s="178" t="s">
        <v>76</v>
      </c>
      <c r="P432" s="179" t="s">
        <v>132</v>
      </c>
      <c r="Q432" s="179" t="s">
        <v>81</v>
      </c>
      <c r="R432" s="178" t="s">
        <v>454</v>
      </c>
      <c r="S432" s="179" t="s">
        <v>344</v>
      </c>
      <c r="T432" s="179" t="s">
        <v>189</v>
      </c>
      <c r="U432" s="153">
        <f t="shared" si="132"/>
        <v>1</v>
      </c>
      <c r="V432" s="50">
        <f t="shared" si="133"/>
        <v>1</v>
      </c>
      <c r="W432" s="154">
        <f t="shared" si="146"/>
        <v>0.51108333333333322</v>
      </c>
      <c r="X432" s="154">
        <f t="shared" si="134"/>
        <v>0.74024999999999996</v>
      </c>
      <c r="Y432" s="136">
        <f t="shared" si="143"/>
        <v>0</v>
      </c>
      <c r="Z432" s="154">
        <f t="shared" si="135"/>
        <v>0.16666666666666663</v>
      </c>
      <c r="AA432" s="154">
        <f t="shared" si="136"/>
        <v>0.90691666666666659</v>
      </c>
      <c r="AB432" s="81">
        <f t="shared" si="147"/>
        <v>4</v>
      </c>
      <c r="AC432" s="81">
        <f t="shared" si="144"/>
        <v>17</v>
      </c>
      <c r="AD432" s="164" t="str">
        <f t="shared" si="151"/>
        <v>4-17</v>
      </c>
      <c r="AE432" s="163">
        <f t="shared" si="152"/>
        <v>2.083333333333337E-2</v>
      </c>
      <c r="AF432" s="165">
        <f t="shared" si="153"/>
        <v>0</v>
      </c>
      <c r="AG432" s="157">
        <f t="shared" si="154"/>
        <v>1</v>
      </c>
      <c r="AH432" s="81">
        <f t="shared" si="155"/>
        <v>17</v>
      </c>
    </row>
    <row r="433" spans="2:34" x14ac:dyDescent="0.25">
      <c r="B433" s="179" t="s">
        <v>131</v>
      </c>
      <c r="C433" s="157">
        <v>170</v>
      </c>
      <c r="D433" s="85">
        <f t="shared" si="142"/>
        <v>0</v>
      </c>
      <c r="E433" s="178" t="s">
        <v>968</v>
      </c>
      <c r="F433" s="50" t="s">
        <v>452</v>
      </c>
      <c r="G433" s="70">
        <v>0.46875</v>
      </c>
      <c r="H433" s="70">
        <v>0.70833333333333337</v>
      </c>
      <c r="I433" s="71">
        <v>44315</v>
      </c>
      <c r="J433" s="71">
        <v>44316</v>
      </c>
      <c r="K433" s="71">
        <v>44316</v>
      </c>
      <c r="L433" s="71">
        <v>44316</v>
      </c>
      <c r="M433" s="70">
        <v>0.66666666666666663</v>
      </c>
      <c r="N433" s="70">
        <v>0.70833333333333337</v>
      </c>
      <c r="O433" s="178" t="s">
        <v>974</v>
      </c>
      <c r="P433" s="179" t="s">
        <v>132</v>
      </c>
      <c r="Q433" s="179" t="s">
        <v>81</v>
      </c>
      <c r="R433" s="178" t="s">
        <v>452</v>
      </c>
      <c r="S433" s="179" t="s">
        <v>343</v>
      </c>
      <c r="T433" s="179" t="s">
        <v>189</v>
      </c>
      <c r="U433" s="153">
        <f t="shared" si="132"/>
        <v>1</v>
      </c>
      <c r="V433" s="50">
        <f t="shared" si="133"/>
        <v>1</v>
      </c>
      <c r="W433" s="154">
        <f t="shared" si="146"/>
        <v>0.51108333333333322</v>
      </c>
      <c r="X433" s="154">
        <f t="shared" si="134"/>
        <v>0.74024999999999996</v>
      </c>
      <c r="Y433" s="136">
        <f t="shared" si="143"/>
        <v>0</v>
      </c>
      <c r="Z433" s="154">
        <f t="shared" si="135"/>
        <v>0.16666666666666663</v>
      </c>
      <c r="AA433" s="154">
        <f t="shared" si="136"/>
        <v>0.90691666666666659</v>
      </c>
      <c r="AB433" s="81">
        <f t="shared" si="147"/>
        <v>4</v>
      </c>
      <c r="AC433" s="81">
        <f t="shared" si="144"/>
        <v>17</v>
      </c>
      <c r="AD433" s="164" t="str">
        <f t="shared" si="151"/>
        <v>4-17</v>
      </c>
      <c r="AE433" s="163">
        <f t="shared" si="152"/>
        <v>4.1666666666666741E-2</v>
      </c>
      <c r="AF433" s="165">
        <f t="shared" si="153"/>
        <v>0</v>
      </c>
      <c r="AG433" s="157">
        <f t="shared" si="154"/>
        <v>1</v>
      </c>
      <c r="AH433" s="81">
        <f t="shared" si="155"/>
        <v>17</v>
      </c>
    </row>
    <row r="434" spans="2:34" x14ac:dyDescent="0.25">
      <c r="B434" s="179" t="s">
        <v>131</v>
      </c>
      <c r="C434" s="157">
        <v>170</v>
      </c>
      <c r="D434" s="85">
        <f t="shared" si="142"/>
        <v>0</v>
      </c>
      <c r="E434" s="72" t="s">
        <v>911</v>
      </c>
      <c r="F434" s="50" t="s">
        <v>452</v>
      </c>
      <c r="G434" s="70">
        <v>0.46875</v>
      </c>
      <c r="H434" s="70">
        <v>0.70833333333333337</v>
      </c>
      <c r="I434" s="71">
        <v>44315</v>
      </c>
      <c r="J434" s="71">
        <v>44316</v>
      </c>
      <c r="K434" s="71">
        <v>44315</v>
      </c>
      <c r="L434" s="71">
        <v>44315</v>
      </c>
      <c r="M434" s="70">
        <v>0.63194444444444442</v>
      </c>
      <c r="N434" s="70">
        <v>0.72222222222222221</v>
      </c>
      <c r="O434" s="72" t="s">
        <v>686</v>
      </c>
      <c r="P434" s="179" t="s">
        <v>132</v>
      </c>
      <c r="Q434" s="73" t="s">
        <v>47</v>
      </c>
      <c r="R434" s="178" t="s">
        <v>685</v>
      </c>
      <c r="S434" s="179" t="s">
        <v>884</v>
      </c>
      <c r="T434" s="179" t="s">
        <v>189</v>
      </c>
      <c r="U434" s="153">
        <f t="shared" si="132"/>
        <v>1</v>
      </c>
      <c r="V434" s="50">
        <f t="shared" si="133"/>
        <v>1</v>
      </c>
      <c r="W434" s="154">
        <f t="shared" si="146"/>
        <v>0.51108333333333322</v>
      </c>
      <c r="X434" s="154">
        <f t="shared" si="134"/>
        <v>0.74024999999999996</v>
      </c>
      <c r="Y434" s="136">
        <f t="shared" si="143"/>
        <v>0</v>
      </c>
      <c r="Z434" s="154">
        <f t="shared" si="135"/>
        <v>0.16666666666666663</v>
      </c>
      <c r="AA434" s="154">
        <f t="shared" si="136"/>
        <v>0.90691666666666659</v>
      </c>
      <c r="AB434" s="81">
        <f t="shared" si="147"/>
        <v>4</v>
      </c>
      <c r="AC434" s="81">
        <f t="shared" si="144"/>
        <v>17</v>
      </c>
      <c r="AD434" s="164" t="str">
        <f t="shared" si="151"/>
        <v>4-17</v>
      </c>
      <c r="AE434" s="163">
        <f t="shared" si="152"/>
        <v>9.027777777777779E-2</v>
      </c>
      <c r="AF434" s="165">
        <f t="shared" si="153"/>
        <v>0</v>
      </c>
      <c r="AG434" s="157">
        <f t="shared" si="154"/>
        <v>1</v>
      </c>
      <c r="AH434" s="81">
        <f t="shared" si="155"/>
        <v>17</v>
      </c>
    </row>
    <row r="435" spans="2:34" x14ac:dyDescent="0.25">
      <c r="B435" s="179" t="s">
        <v>221</v>
      </c>
      <c r="C435" s="157">
        <v>170</v>
      </c>
      <c r="D435" s="85">
        <f t="shared" si="142"/>
        <v>1</v>
      </c>
      <c r="E435" s="72" t="s">
        <v>1010</v>
      </c>
      <c r="F435" s="50" t="s">
        <v>1011</v>
      </c>
      <c r="G435" s="70">
        <v>0.46875</v>
      </c>
      <c r="H435" s="70">
        <v>0.70833333333333337</v>
      </c>
      <c r="I435" s="71">
        <v>44315</v>
      </c>
      <c r="J435" s="71">
        <v>44316</v>
      </c>
      <c r="K435" s="71">
        <v>44315</v>
      </c>
      <c r="L435" s="71">
        <v>44315</v>
      </c>
      <c r="M435" s="70">
        <v>0.58333333333333337</v>
      </c>
      <c r="N435" s="70">
        <v>0.60416666666666663</v>
      </c>
      <c r="O435" s="72" t="s">
        <v>66</v>
      </c>
      <c r="P435" s="179" t="s">
        <v>132</v>
      </c>
      <c r="Q435" s="179" t="s">
        <v>81</v>
      </c>
      <c r="R435" s="178" t="s">
        <v>356</v>
      </c>
      <c r="S435" s="179" t="s">
        <v>344</v>
      </c>
      <c r="T435" s="179" t="s">
        <v>189</v>
      </c>
      <c r="U435" s="153">
        <f t="shared" si="132"/>
        <v>1</v>
      </c>
      <c r="V435" s="50">
        <f t="shared" si="133"/>
        <v>1</v>
      </c>
      <c r="W435" s="154">
        <f t="shared" si="146"/>
        <v>0.51108333333333322</v>
      </c>
      <c r="X435" s="154">
        <f t="shared" si="134"/>
        <v>0.74024999999999996</v>
      </c>
      <c r="Y435" s="136">
        <f t="shared" si="143"/>
        <v>0</v>
      </c>
      <c r="Z435" s="154">
        <f t="shared" si="135"/>
        <v>0.16666666666666663</v>
      </c>
      <c r="AA435" s="154">
        <f t="shared" si="136"/>
        <v>0.90691666666666659</v>
      </c>
      <c r="AB435" s="81">
        <f t="shared" si="147"/>
        <v>4</v>
      </c>
      <c r="AC435" s="81">
        <f t="shared" si="144"/>
        <v>17</v>
      </c>
      <c r="AD435" s="164" t="str">
        <f t="shared" si="151"/>
        <v>4-17</v>
      </c>
      <c r="AE435" s="163">
        <f t="shared" si="152"/>
        <v>2.0833333333333259E-2</v>
      </c>
      <c r="AF435" s="165">
        <f t="shared" si="153"/>
        <v>0</v>
      </c>
      <c r="AG435" s="157">
        <f t="shared" si="154"/>
        <v>1</v>
      </c>
      <c r="AH435" s="81">
        <f t="shared" si="155"/>
        <v>17</v>
      </c>
    </row>
    <row r="436" spans="2:34" x14ac:dyDescent="0.25">
      <c r="B436" s="179" t="s">
        <v>73</v>
      </c>
      <c r="C436" s="157">
        <v>171</v>
      </c>
      <c r="D436" s="85">
        <f t="shared" si="142"/>
        <v>0</v>
      </c>
      <c r="E436" s="72" t="s">
        <v>672</v>
      </c>
      <c r="F436" s="50" t="s">
        <v>799</v>
      </c>
      <c r="G436" s="70">
        <v>0.47222222222222227</v>
      </c>
      <c r="H436" s="70">
        <v>0.71111111111111114</v>
      </c>
      <c r="I436" s="71">
        <v>44315</v>
      </c>
      <c r="J436" s="71">
        <v>44316</v>
      </c>
      <c r="K436" s="71">
        <v>44315</v>
      </c>
      <c r="L436" s="71">
        <v>44315</v>
      </c>
      <c r="M436" s="70">
        <v>0.71875</v>
      </c>
      <c r="N436" s="70">
        <v>0.75</v>
      </c>
      <c r="O436" s="72" t="s">
        <v>758</v>
      </c>
      <c r="P436" s="179" t="s">
        <v>74</v>
      </c>
      <c r="Q436" s="73" t="s">
        <v>47</v>
      </c>
      <c r="R436" s="178" t="s">
        <v>799</v>
      </c>
      <c r="S436" s="179" t="s">
        <v>344</v>
      </c>
      <c r="T436" s="179" t="s">
        <v>189</v>
      </c>
      <c r="U436" s="153">
        <f t="shared" si="132"/>
        <v>1</v>
      </c>
      <c r="V436" s="50">
        <f t="shared" si="133"/>
        <v>1</v>
      </c>
      <c r="W436" s="154">
        <f t="shared" si="146"/>
        <v>0.51038888888888878</v>
      </c>
      <c r="X436" s="154">
        <f t="shared" si="134"/>
        <v>0.73955555555555541</v>
      </c>
      <c r="Y436" s="136">
        <f t="shared" si="143"/>
        <v>0</v>
      </c>
      <c r="Z436" s="154">
        <f t="shared" si="135"/>
        <v>0.16388888888888886</v>
      </c>
      <c r="AA436" s="154">
        <f t="shared" si="136"/>
        <v>0.90344444444444427</v>
      </c>
      <c r="AB436" s="81">
        <f t="shared" si="147"/>
        <v>4</v>
      </c>
      <c r="AC436" s="81">
        <f t="shared" si="144"/>
        <v>17</v>
      </c>
      <c r="AD436" s="164" t="str">
        <f t="shared" si="151"/>
        <v>4-17</v>
      </c>
      <c r="AE436" s="163">
        <f t="shared" si="152"/>
        <v>3.125E-2</v>
      </c>
      <c r="AF436" s="165">
        <f t="shared" si="153"/>
        <v>0</v>
      </c>
      <c r="AG436" s="157">
        <f t="shared" si="154"/>
        <v>1</v>
      </c>
      <c r="AH436" s="81">
        <f t="shared" si="155"/>
        <v>17</v>
      </c>
    </row>
    <row r="437" spans="2:34" ht="45" x14ac:dyDescent="0.25">
      <c r="B437" s="179" t="s">
        <v>73</v>
      </c>
      <c r="C437" s="157">
        <v>171</v>
      </c>
      <c r="D437" s="85">
        <f t="shared" si="142"/>
        <v>0</v>
      </c>
      <c r="E437" s="72" t="s">
        <v>1012</v>
      </c>
      <c r="F437" s="50" t="s">
        <v>928</v>
      </c>
      <c r="G437" s="70">
        <v>0.47222222222222227</v>
      </c>
      <c r="H437" s="70">
        <v>0.71111111111111114</v>
      </c>
      <c r="I437" s="71">
        <v>44315</v>
      </c>
      <c r="J437" s="71">
        <v>44316</v>
      </c>
      <c r="K437" s="71">
        <v>44315</v>
      </c>
      <c r="L437" s="71">
        <v>44315</v>
      </c>
      <c r="M437" s="70">
        <v>0.33333333333333331</v>
      </c>
      <c r="N437" s="70">
        <v>0.41666666666666669</v>
      </c>
      <c r="O437" s="72" t="s">
        <v>1013</v>
      </c>
      <c r="P437" s="179" t="s">
        <v>74</v>
      </c>
      <c r="Q437" s="73" t="s">
        <v>47</v>
      </c>
      <c r="R437" s="178" t="s">
        <v>454</v>
      </c>
      <c r="S437" s="179" t="s">
        <v>343</v>
      </c>
      <c r="T437" s="179" t="s">
        <v>189</v>
      </c>
      <c r="U437" s="153">
        <f t="shared" si="132"/>
        <v>1</v>
      </c>
      <c r="V437" s="50">
        <f t="shared" si="133"/>
        <v>1</v>
      </c>
      <c r="W437" s="154">
        <f t="shared" si="146"/>
        <v>0.51038888888888878</v>
      </c>
      <c r="X437" s="154">
        <f t="shared" si="134"/>
        <v>0.73955555555555541</v>
      </c>
      <c r="Y437" s="136">
        <f t="shared" si="143"/>
        <v>0</v>
      </c>
      <c r="Z437" s="154">
        <f t="shared" si="135"/>
        <v>0.16388888888888886</v>
      </c>
      <c r="AA437" s="154">
        <f t="shared" si="136"/>
        <v>0.90344444444444427</v>
      </c>
      <c r="AB437" s="81">
        <f t="shared" si="147"/>
        <v>4</v>
      </c>
      <c r="AC437" s="81">
        <f t="shared" si="144"/>
        <v>17</v>
      </c>
      <c r="AD437" s="164" t="str">
        <f t="shared" si="151"/>
        <v>4-17</v>
      </c>
      <c r="AE437" s="163">
        <f t="shared" si="152"/>
        <v>8.333333333333337E-2</v>
      </c>
      <c r="AF437" s="165">
        <f t="shared" si="153"/>
        <v>0</v>
      </c>
      <c r="AG437" s="157">
        <f t="shared" si="154"/>
        <v>1</v>
      </c>
      <c r="AH437" s="81">
        <f t="shared" si="155"/>
        <v>17</v>
      </c>
    </row>
    <row r="438" spans="2:34" x14ac:dyDescent="0.25">
      <c r="B438" s="179" t="s">
        <v>73</v>
      </c>
      <c r="C438" s="157">
        <v>171</v>
      </c>
      <c r="D438" s="85">
        <f t="shared" si="142"/>
        <v>0</v>
      </c>
      <c r="E438" s="72" t="s">
        <v>1014</v>
      </c>
      <c r="F438" s="50" t="s">
        <v>799</v>
      </c>
      <c r="G438" s="70">
        <v>0.47222222222222227</v>
      </c>
      <c r="H438" s="70">
        <v>0.71111111111111114</v>
      </c>
      <c r="I438" s="71">
        <v>44315</v>
      </c>
      <c r="J438" s="71">
        <v>44316</v>
      </c>
      <c r="K438" s="71">
        <v>44315</v>
      </c>
      <c r="L438" s="71">
        <v>44315</v>
      </c>
      <c r="M438" s="70">
        <v>0.66666666666666663</v>
      </c>
      <c r="N438" s="70">
        <v>0.75</v>
      </c>
      <c r="O438" s="72" t="s">
        <v>140</v>
      </c>
      <c r="P438" s="179" t="s">
        <v>74</v>
      </c>
      <c r="Q438" s="179" t="s">
        <v>81</v>
      </c>
      <c r="R438" s="178" t="s">
        <v>357</v>
      </c>
      <c r="S438" s="179" t="s">
        <v>344</v>
      </c>
      <c r="T438" s="179" t="s">
        <v>189</v>
      </c>
      <c r="U438" s="153">
        <f t="shared" si="132"/>
        <v>1</v>
      </c>
      <c r="V438" s="50">
        <f t="shared" si="133"/>
        <v>1</v>
      </c>
      <c r="W438" s="154">
        <f t="shared" si="146"/>
        <v>0.51038888888888878</v>
      </c>
      <c r="X438" s="154">
        <f t="shared" si="134"/>
        <v>0.73955555555555541</v>
      </c>
      <c r="Y438" s="136">
        <f t="shared" si="143"/>
        <v>0</v>
      </c>
      <c r="Z438" s="154">
        <f t="shared" si="135"/>
        <v>0.16388888888888886</v>
      </c>
      <c r="AA438" s="154">
        <f t="shared" si="136"/>
        <v>0.90344444444444427</v>
      </c>
      <c r="AB438" s="81">
        <f t="shared" si="147"/>
        <v>4</v>
      </c>
      <c r="AC438" s="81">
        <f t="shared" si="144"/>
        <v>17</v>
      </c>
      <c r="AD438" s="164" t="str">
        <f t="shared" si="151"/>
        <v>4-17</v>
      </c>
      <c r="AE438" s="163">
        <f t="shared" si="152"/>
        <v>8.333333333333337E-2</v>
      </c>
      <c r="AF438" s="165">
        <f t="shared" si="153"/>
        <v>0</v>
      </c>
      <c r="AG438" s="157">
        <f t="shared" si="154"/>
        <v>1</v>
      </c>
      <c r="AH438" s="81">
        <f t="shared" si="155"/>
        <v>17</v>
      </c>
    </row>
    <row r="439" spans="2:34" ht="30" x14ac:dyDescent="0.25">
      <c r="B439" s="179" t="s">
        <v>73</v>
      </c>
      <c r="C439" s="157">
        <v>171</v>
      </c>
      <c r="D439" s="85">
        <f t="shared" si="142"/>
        <v>0</v>
      </c>
      <c r="E439" s="72" t="s">
        <v>1015</v>
      </c>
      <c r="F439" s="50" t="s">
        <v>928</v>
      </c>
      <c r="G439" s="70">
        <v>0.47222222222222227</v>
      </c>
      <c r="H439" s="70">
        <v>0.71111111111111114</v>
      </c>
      <c r="I439" s="71">
        <v>44315</v>
      </c>
      <c r="J439" s="71">
        <v>44316</v>
      </c>
      <c r="K439" s="71">
        <v>44316</v>
      </c>
      <c r="L439" s="71">
        <v>44316</v>
      </c>
      <c r="M439" s="70">
        <v>0.58333333333333337</v>
      </c>
      <c r="N439" s="70">
        <v>0.63194444444444442</v>
      </c>
      <c r="O439" s="72" t="s">
        <v>302</v>
      </c>
      <c r="P439" s="179" t="s">
        <v>74</v>
      </c>
      <c r="Q439" s="73" t="s">
        <v>47</v>
      </c>
      <c r="R439" s="178" t="s">
        <v>454</v>
      </c>
      <c r="S439" s="179" t="s">
        <v>344</v>
      </c>
      <c r="T439" s="179" t="s">
        <v>189</v>
      </c>
      <c r="U439" s="153">
        <f t="shared" si="132"/>
        <v>1</v>
      </c>
      <c r="V439" s="50">
        <f t="shared" si="133"/>
        <v>1</v>
      </c>
      <c r="W439" s="154">
        <f t="shared" si="146"/>
        <v>0.51038888888888878</v>
      </c>
      <c r="X439" s="154">
        <f t="shared" si="134"/>
        <v>0.73955555555555541</v>
      </c>
      <c r="Y439" s="136">
        <f t="shared" si="143"/>
        <v>0</v>
      </c>
      <c r="Z439" s="154">
        <f t="shared" si="135"/>
        <v>0.16388888888888886</v>
      </c>
      <c r="AA439" s="154">
        <f t="shared" si="136"/>
        <v>0.90344444444444427</v>
      </c>
      <c r="AB439" s="81">
        <f t="shared" si="147"/>
        <v>4</v>
      </c>
      <c r="AC439" s="81">
        <f t="shared" si="144"/>
        <v>17</v>
      </c>
      <c r="AD439" s="164" t="str">
        <f t="shared" si="151"/>
        <v>4-17</v>
      </c>
      <c r="AE439" s="163">
        <f t="shared" si="152"/>
        <v>4.8611111111111049E-2</v>
      </c>
      <c r="AF439" s="165">
        <f t="shared" si="153"/>
        <v>0</v>
      </c>
      <c r="AG439" s="157">
        <f t="shared" si="154"/>
        <v>1</v>
      </c>
      <c r="AH439" s="81">
        <f t="shared" si="155"/>
        <v>17</v>
      </c>
    </row>
    <row r="440" spans="2:34" x14ac:dyDescent="0.25">
      <c r="B440" s="179" t="s">
        <v>73</v>
      </c>
      <c r="C440" s="157">
        <v>171</v>
      </c>
      <c r="D440" s="85">
        <f t="shared" si="142"/>
        <v>0</v>
      </c>
      <c r="E440" s="72" t="s">
        <v>1016</v>
      </c>
      <c r="F440" s="50" t="s">
        <v>912</v>
      </c>
      <c r="G440" s="70">
        <v>0.47222222222222227</v>
      </c>
      <c r="H440" s="70">
        <v>0.71111111111111114</v>
      </c>
      <c r="I440" s="71">
        <v>44315</v>
      </c>
      <c r="J440" s="71">
        <v>44316</v>
      </c>
      <c r="K440" s="71">
        <v>44316</v>
      </c>
      <c r="L440" s="71">
        <v>44316</v>
      </c>
      <c r="M440" s="70">
        <v>0.70486111111111116</v>
      </c>
      <c r="N440" s="70">
        <v>0.8125</v>
      </c>
      <c r="O440" s="72" t="s">
        <v>66</v>
      </c>
      <c r="P440" s="179" t="s">
        <v>74</v>
      </c>
      <c r="Q440" s="179" t="s">
        <v>81</v>
      </c>
      <c r="R440" s="178" t="s">
        <v>356</v>
      </c>
      <c r="S440" s="179" t="s">
        <v>343</v>
      </c>
      <c r="T440" s="179" t="s">
        <v>189</v>
      </c>
      <c r="U440" s="153">
        <f t="shared" ref="U440:U540" si="156">+J440-I440</f>
        <v>1</v>
      </c>
      <c r="V440" s="50">
        <f t="shared" ref="V440:V540" si="157">IF(AND(G440&lt;&gt;"",H440&lt;&gt;""),1,0)</f>
        <v>1</v>
      </c>
      <c r="W440" s="154">
        <f t="shared" si="146"/>
        <v>0.51038888888888878</v>
      </c>
      <c r="X440" s="154">
        <f t="shared" ref="X440:X540" si="158">IF(OR(V440=0,G440="",H440=""),0,IF(AND(V440=1,U440&lt;1,I440=J440,(H440-G440)&lt;=0.2075),H440-G440,IF(AND(V440=1,U440&lt;1,I440=J440,(H440-G440)&gt;0.2075),H440-G440-0.04167,IF(AND(V440=1,U440&gt;1),((U440-1)*0.583)+(H440-$AD$3)+($AE$3-G440-0.04167),IF(AND(V440=1,U440=1,I440&lt;&gt;J440,(H440-G440)&lt;=0.332),(H440-$AD$3)+($AE$3-G440)-0.166,(H440-$AD$3)+($AE$3-G440))))))</f>
        <v>0.73955555555555541</v>
      </c>
      <c r="Y440" s="136">
        <f t="shared" si="143"/>
        <v>0</v>
      </c>
      <c r="Z440" s="154">
        <f t="shared" ref="Z440:Z540" si="159">IF(Y440=1,0,($AE$3-H440))</f>
        <v>0.16388888888888886</v>
      </c>
      <c r="AA440" s="154">
        <f t="shared" ref="AA440:AA540" si="160">X440+Z440</f>
        <v>0.90344444444444427</v>
      </c>
      <c r="AB440" s="81">
        <f t="shared" ref="AB440:AB540" si="161">MONTH(J440)</f>
        <v>4</v>
      </c>
      <c r="AC440" s="81">
        <f t="shared" si="144"/>
        <v>17</v>
      </c>
      <c r="AD440" s="164" t="str">
        <f t="shared" si="151"/>
        <v>4-17</v>
      </c>
      <c r="AE440" s="163">
        <f t="shared" si="152"/>
        <v>0.10763888888888884</v>
      </c>
      <c r="AF440" s="165">
        <f t="shared" si="153"/>
        <v>0</v>
      </c>
      <c r="AG440" s="157">
        <f t="shared" si="154"/>
        <v>1</v>
      </c>
      <c r="AH440" s="81">
        <f t="shared" si="155"/>
        <v>17</v>
      </c>
    </row>
    <row r="441" spans="2:34" x14ac:dyDescent="0.25">
      <c r="B441" s="179" t="s">
        <v>73</v>
      </c>
      <c r="C441" s="157">
        <v>171</v>
      </c>
      <c r="D441" s="85">
        <f t="shared" si="142"/>
        <v>0</v>
      </c>
      <c r="E441" s="72" t="s">
        <v>1017</v>
      </c>
      <c r="F441" s="50" t="s">
        <v>912</v>
      </c>
      <c r="G441" s="70">
        <v>0.47222222222222227</v>
      </c>
      <c r="H441" s="70">
        <v>0.71111111111111114</v>
      </c>
      <c r="I441" s="71">
        <v>44315</v>
      </c>
      <c r="J441" s="71">
        <v>44316</v>
      </c>
      <c r="K441" s="71">
        <v>44316</v>
      </c>
      <c r="L441" s="71">
        <v>44316</v>
      </c>
      <c r="M441" s="70">
        <v>0.64583333333333337</v>
      </c>
      <c r="N441" s="70">
        <v>0.71111111111111114</v>
      </c>
      <c r="O441" s="72" t="s">
        <v>140</v>
      </c>
      <c r="P441" s="179" t="s">
        <v>74</v>
      </c>
      <c r="Q441" s="179" t="s">
        <v>81</v>
      </c>
      <c r="R441" s="178" t="s">
        <v>357</v>
      </c>
      <c r="S441" s="179" t="s">
        <v>344</v>
      </c>
      <c r="T441" s="179" t="s">
        <v>189</v>
      </c>
      <c r="U441" s="153">
        <f t="shared" si="156"/>
        <v>1</v>
      </c>
      <c r="V441" s="50">
        <f t="shared" si="157"/>
        <v>1</v>
      </c>
      <c r="W441" s="154">
        <f t="shared" si="146"/>
        <v>0.51038888888888878</v>
      </c>
      <c r="X441" s="154">
        <f t="shared" si="158"/>
        <v>0.73955555555555541</v>
      </c>
      <c r="Y441" s="136">
        <f t="shared" si="143"/>
        <v>0</v>
      </c>
      <c r="Z441" s="154">
        <f t="shared" si="159"/>
        <v>0.16388888888888886</v>
      </c>
      <c r="AA441" s="154">
        <f t="shared" si="160"/>
        <v>0.90344444444444427</v>
      </c>
      <c r="AB441" s="81">
        <f t="shared" si="161"/>
        <v>4</v>
      </c>
      <c r="AC441" s="81">
        <f t="shared" si="144"/>
        <v>17</v>
      </c>
      <c r="AD441" s="164" t="str">
        <f t="shared" si="151"/>
        <v>4-17</v>
      </c>
      <c r="AE441" s="163">
        <f t="shared" si="152"/>
        <v>6.5277777777777768E-2</v>
      </c>
      <c r="AF441" s="165">
        <f t="shared" si="153"/>
        <v>0</v>
      </c>
      <c r="AG441" s="157">
        <f t="shared" si="154"/>
        <v>1</v>
      </c>
      <c r="AH441" s="81">
        <f t="shared" si="155"/>
        <v>17</v>
      </c>
    </row>
    <row r="442" spans="2:34" ht="30" x14ac:dyDescent="0.25">
      <c r="B442" s="179" t="s">
        <v>1018</v>
      </c>
      <c r="C442" s="157">
        <v>171</v>
      </c>
      <c r="D442" s="85">
        <f t="shared" si="142"/>
        <v>0</v>
      </c>
      <c r="E442" s="72" t="s">
        <v>1019</v>
      </c>
      <c r="F442" s="50" t="s">
        <v>928</v>
      </c>
      <c r="G442" s="70">
        <v>0.47222222222222227</v>
      </c>
      <c r="H442" s="70">
        <v>0.5</v>
      </c>
      <c r="I442" s="71">
        <v>44315</v>
      </c>
      <c r="J442" s="71">
        <v>44316</v>
      </c>
      <c r="K442" s="71">
        <v>44316</v>
      </c>
      <c r="L442" s="71">
        <v>44316</v>
      </c>
      <c r="M442" s="70">
        <v>0.4375</v>
      </c>
      <c r="N442" s="70">
        <v>0.67708333333333337</v>
      </c>
      <c r="O442" s="72" t="s">
        <v>130</v>
      </c>
      <c r="P442" s="179" t="s">
        <v>74</v>
      </c>
      <c r="Q442" s="179" t="s">
        <v>81</v>
      </c>
      <c r="R442" s="178" t="s">
        <v>454</v>
      </c>
      <c r="S442" s="179" t="s">
        <v>343</v>
      </c>
      <c r="T442" s="179" t="s">
        <v>189</v>
      </c>
      <c r="U442" s="153">
        <f t="shared" si="156"/>
        <v>1</v>
      </c>
      <c r="V442" s="50">
        <f t="shared" si="157"/>
        <v>1</v>
      </c>
      <c r="W442" s="154">
        <f t="shared" si="146"/>
        <v>0.29927777777777764</v>
      </c>
      <c r="X442" s="154">
        <f t="shared" si="158"/>
        <v>0.52844444444444438</v>
      </c>
      <c r="Y442" s="136">
        <f t="shared" si="143"/>
        <v>1</v>
      </c>
      <c r="Z442" s="154">
        <f t="shared" si="159"/>
        <v>0</v>
      </c>
      <c r="AA442" s="154">
        <f t="shared" si="160"/>
        <v>0.52844444444444438</v>
      </c>
      <c r="AB442" s="81">
        <f t="shared" si="161"/>
        <v>4</v>
      </c>
      <c r="AC442" s="81">
        <f t="shared" si="144"/>
        <v>17</v>
      </c>
      <c r="AD442" s="164" t="str">
        <f t="shared" si="151"/>
        <v>4-17</v>
      </c>
      <c r="AE442" s="163">
        <f t="shared" si="152"/>
        <v>0.15658333333333335</v>
      </c>
      <c r="AF442" s="165">
        <f t="shared" si="153"/>
        <v>0</v>
      </c>
      <c r="AG442" s="157">
        <f t="shared" si="154"/>
        <v>1</v>
      </c>
      <c r="AH442" s="81">
        <f t="shared" si="155"/>
        <v>17</v>
      </c>
    </row>
    <row r="443" spans="2:34" ht="45" x14ac:dyDescent="0.25">
      <c r="B443" s="179" t="s">
        <v>1018</v>
      </c>
      <c r="C443" s="157">
        <v>171</v>
      </c>
      <c r="D443" s="85">
        <f t="shared" si="142"/>
        <v>1</v>
      </c>
      <c r="E443" s="72" t="s">
        <v>1020</v>
      </c>
      <c r="F443" s="50" t="s">
        <v>928</v>
      </c>
      <c r="G443" s="70">
        <v>0.47222222222222227</v>
      </c>
      <c r="H443" s="70">
        <v>0.5</v>
      </c>
      <c r="I443" s="71">
        <v>44315</v>
      </c>
      <c r="J443" s="71">
        <v>44316</v>
      </c>
      <c r="K443" s="71">
        <v>44316</v>
      </c>
      <c r="L443" s="71">
        <v>44316</v>
      </c>
      <c r="M443" s="70">
        <v>0.47222222222222227</v>
      </c>
      <c r="N443" s="70">
        <v>0.5</v>
      </c>
      <c r="O443" s="72" t="s">
        <v>1021</v>
      </c>
      <c r="P443" s="179" t="s">
        <v>74</v>
      </c>
      <c r="Q443" s="179" t="s">
        <v>81</v>
      </c>
      <c r="R443" s="178" t="s">
        <v>454</v>
      </c>
      <c r="S443" s="179" t="s">
        <v>343</v>
      </c>
      <c r="T443" s="179" t="s">
        <v>189</v>
      </c>
      <c r="U443" s="153">
        <f t="shared" si="156"/>
        <v>1</v>
      </c>
      <c r="V443" s="50">
        <f t="shared" si="157"/>
        <v>1</v>
      </c>
      <c r="W443" s="154">
        <f t="shared" si="146"/>
        <v>0.29927777777777764</v>
      </c>
      <c r="X443" s="154">
        <f t="shared" si="158"/>
        <v>0.52844444444444438</v>
      </c>
      <c r="Y443" s="136">
        <f t="shared" si="143"/>
        <v>1</v>
      </c>
      <c r="Z443" s="154">
        <f t="shared" si="159"/>
        <v>0</v>
      </c>
      <c r="AA443" s="154">
        <f t="shared" si="160"/>
        <v>0.52844444444444438</v>
      </c>
      <c r="AB443" s="81">
        <f t="shared" si="161"/>
        <v>4</v>
      </c>
      <c r="AC443" s="81">
        <f t="shared" si="144"/>
        <v>17</v>
      </c>
      <c r="AD443" s="164" t="str">
        <f t="shared" si="151"/>
        <v>4-17</v>
      </c>
      <c r="AE443" s="163">
        <f t="shared" si="152"/>
        <v>2.7777777777777735E-2</v>
      </c>
      <c r="AF443" s="165">
        <f t="shared" si="153"/>
        <v>0</v>
      </c>
      <c r="AG443" s="157">
        <f t="shared" si="154"/>
        <v>1</v>
      </c>
      <c r="AH443" s="81">
        <f t="shared" si="155"/>
        <v>17</v>
      </c>
    </row>
    <row r="444" spans="2:34" ht="30" x14ac:dyDescent="0.25">
      <c r="B444" s="181" t="s">
        <v>154</v>
      </c>
      <c r="C444" s="157">
        <v>172</v>
      </c>
      <c r="D444" s="85">
        <f t="shared" si="142"/>
        <v>0</v>
      </c>
      <c r="E444" s="182" t="s">
        <v>989</v>
      </c>
      <c r="F444" s="183" t="s">
        <v>799</v>
      </c>
      <c r="G444" s="184">
        <v>0.4861111111111111</v>
      </c>
      <c r="H444" s="184">
        <v>0.73263888888888884</v>
      </c>
      <c r="I444" s="185">
        <v>44315</v>
      </c>
      <c r="J444" s="185">
        <v>44315</v>
      </c>
      <c r="K444" s="185">
        <v>44315</v>
      </c>
      <c r="L444" s="185">
        <v>44315</v>
      </c>
      <c r="M444" s="184">
        <v>0.6875</v>
      </c>
      <c r="N444" s="184">
        <v>0.70138888888888884</v>
      </c>
      <c r="O444" s="182" t="s">
        <v>1022</v>
      </c>
      <c r="P444" s="186" t="s">
        <v>1023</v>
      </c>
      <c r="Q444" s="73" t="s">
        <v>47</v>
      </c>
      <c r="R444" s="181" t="s">
        <v>454</v>
      </c>
      <c r="S444" s="186" t="s">
        <v>344</v>
      </c>
      <c r="T444" s="186" t="s">
        <v>189</v>
      </c>
      <c r="U444" s="153">
        <f t="shared" si="156"/>
        <v>0</v>
      </c>
      <c r="V444" s="50">
        <f t="shared" si="157"/>
        <v>1</v>
      </c>
      <c r="W444" s="154">
        <f t="shared" si="146"/>
        <v>0.16352777777777772</v>
      </c>
      <c r="X444" s="154">
        <f t="shared" si="158"/>
        <v>0.20485777777777775</v>
      </c>
      <c r="Y444" s="136">
        <f t="shared" si="143"/>
        <v>0</v>
      </c>
      <c r="Z444" s="154">
        <f t="shared" si="159"/>
        <v>0.14236111111111116</v>
      </c>
      <c r="AA444" s="154">
        <f t="shared" si="160"/>
        <v>0.34721888888888891</v>
      </c>
      <c r="AB444" s="81">
        <f t="shared" si="161"/>
        <v>4</v>
      </c>
      <c r="AC444" s="81">
        <f t="shared" si="144"/>
        <v>17</v>
      </c>
      <c r="AD444" s="164" t="str">
        <f t="shared" si="151"/>
        <v>4-17</v>
      </c>
      <c r="AE444" s="163">
        <f t="shared" si="152"/>
        <v>1.388888888888884E-2</v>
      </c>
      <c r="AF444" s="165">
        <f t="shared" si="153"/>
        <v>0</v>
      </c>
      <c r="AG444" s="157">
        <f t="shared" si="154"/>
        <v>1</v>
      </c>
      <c r="AH444" s="81">
        <f t="shared" si="155"/>
        <v>17</v>
      </c>
    </row>
    <row r="445" spans="2:34" ht="30" x14ac:dyDescent="0.25">
      <c r="B445" s="181" t="s">
        <v>154</v>
      </c>
      <c r="C445" s="157">
        <v>172</v>
      </c>
      <c r="D445" s="85">
        <f t="shared" si="142"/>
        <v>1</v>
      </c>
      <c r="E445" s="182" t="s">
        <v>1024</v>
      </c>
      <c r="F445" s="183" t="s">
        <v>915</v>
      </c>
      <c r="G445" s="184">
        <v>0.4861111111111111</v>
      </c>
      <c r="H445" s="184">
        <v>0.73263888888888884</v>
      </c>
      <c r="I445" s="185">
        <v>44315</v>
      </c>
      <c r="J445" s="185">
        <v>44315</v>
      </c>
      <c r="K445" s="185">
        <v>44315</v>
      </c>
      <c r="L445" s="185">
        <v>44315</v>
      </c>
      <c r="M445" s="184">
        <v>0.72222222222222221</v>
      </c>
      <c r="N445" s="184">
        <v>0.73263888888888884</v>
      </c>
      <c r="O445" s="182" t="s">
        <v>276</v>
      </c>
      <c r="P445" s="181" t="s">
        <v>428</v>
      </c>
      <c r="Q445" s="73" t="s">
        <v>47</v>
      </c>
      <c r="R445" s="181" t="s">
        <v>388</v>
      </c>
      <c r="S445" s="186" t="s">
        <v>344</v>
      </c>
      <c r="T445" s="186" t="s">
        <v>189</v>
      </c>
      <c r="U445" s="153">
        <f t="shared" si="156"/>
        <v>0</v>
      </c>
      <c r="V445" s="50">
        <f t="shared" si="157"/>
        <v>1</v>
      </c>
      <c r="W445" s="154">
        <f t="shared" si="146"/>
        <v>0.16352777777777772</v>
      </c>
      <c r="X445" s="154">
        <f t="shared" si="158"/>
        <v>0.20485777777777775</v>
      </c>
      <c r="Y445" s="136">
        <f t="shared" si="143"/>
        <v>0</v>
      </c>
      <c r="Z445" s="154">
        <f t="shared" si="159"/>
        <v>0.14236111111111116</v>
      </c>
      <c r="AA445" s="154">
        <f t="shared" si="160"/>
        <v>0.34721888888888891</v>
      </c>
      <c r="AB445" s="81">
        <f t="shared" si="161"/>
        <v>4</v>
      </c>
      <c r="AC445" s="81">
        <f t="shared" si="144"/>
        <v>17</v>
      </c>
      <c r="AD445" s="164" t="str">
        <f t="shared" si="151"/>
        <v>4-17</v>
      </c>
      <c r="AE445" s="163">
        <f t="shared" si="152"/>
        <v>1.041666666666663E-2</v>
      </c>
      <c r="AF445" s="165">
        <f t="shared" si="153"/>
        <v>0</v>
      </c>
      <c r="AG445" s="157">
        <f t="shared" si="154"/>
        <v>1</v>
      </c>
      <c r="AH445" s="81">
        <f t="shared" si="155"/>
        <v>17</v>
      </c>
    </row>
    <row r="446" spans="2:34" x14ac:dyDescent="0.25">
      <c r="B446" s="181" t="s">
        <v>125</v>
      </c>
      <c r="C446" s="157">
        <v>173</v>
      </c>
      <c r="D446" s="85">
        <f t="shared" si="142"/>
        <v>0</v>
      </c>
      <c r="E446" s="182" t="s">
        <v>1025</v>
      </c>
      <c r="F446" s="183" t="s">
        <v>912</v>
      </c>
      <c r="G446" s="184">
        <v>0.60416666666666663</v>
      </c>
      <c r="H446" s="184">
        <v>0.63541666666666663</v>
      </c>
      <c r="I446" s="185">
        <v>44315</v>
      </c>
      <c r="J446" s="185">
        <v>44320</v>
      </c>
      <c r="K446" s="185">
        <v>44315</v>
      </c>
      <c r="L446" s="185">
        <v>44315</v>
      </c>
      <c r="M446" s="184">
        <v>0.60416666666666663</v>
      </c>
      <c r="N446" s="184">
        <v>0.625</v>
      </c>
      <c r="O446" s="182" t="s">
        <v>66</v>
      </c>
      <c r="P446" s="182" t="s">
        <v>126</v>
      </c>
      <c r="Q446" s="186" t="s">
        <v>81</v>
      </c>
      <c r="R446" s="181" t="s">
        <v>356</v>
      </c>
      <c r="S446" s="186" t="s">
        <v>343</v>
      </c>
      <c r="T446" s="186" t="s">
        <v>189</v>
      </c>
      <c r="U446" s="153">
        <f t="shared" si="156"/>
        <v>5</v>
      </c>
      <c r="V446" s="50">
        <f t="shared" si="157"/>
        <v>1</v>
      </c>
      <c r="W446" s="154">
        <f t="shared" si="146"/>
        <v>1.8021500000000001</v>
      </c>
      <c r="X446" s="154">
        <f t="shared" si="158"/>
        <v>2.9882466666666661</v>
      </c>
      <c r="Y446" s="136">
        <f t="shared" si="143"/>
        <v>1</v>
      </c>
      <c r="Z446" s="154">
        <f t="shared" si="159"/>
        <v>0</v>
      </c>
      <c r="AA446" s="154"/>
      <c r="AB446" s="81">
        <f t="shared" si="161"/>
        <v>5</v>
      </c>
      <c r="AC446" s="81">
        <f t="shared" si="144"/>
        <v>18</v>
      </c>
      <c r="AD446" s="164" t="str">
        <f t="shared" si="151"/>
        <v>5-18</v>
      </c>
      <c r="AE446" s="163">
        <f t="shared" si="152"/>
        <v>2.083333333333337E-2</v>
      </c>
      <c r="AF446" s="165">
        <f t="shared" si="153"/>
        <v>0</v>
      </c>
      <c r="AG446" s="157">
        <f t="shared" si="154"/>
        <v>1</v>
      </c>
      <c r="AH446" s="81">
        <f t="shared" si="155"/>
        <v>17</v>
      </c>
    </row>
    <row r="447" spans="2:34" ht="30" x14ac:dyDescent="0.25">
      <c r="B447" s="181" t="s">
        <v>125</v>
      </c>
      <c r="C447" s="157">
        <v>173</v>
      </c>
      <c r="D447" s="85">
        <f t="shared" si="142"/>
        <v>0</v>
      </c>
      <c r="E447" s="182" t="s">
        <v>1026</v>
      </c>
      <c r="F447" s="183" t="s">
        <v>452</v>
      </c>
      <c r="G447" s="184">
        <v>0.60416666666666663</v>
      </c>
      <c r="H447" s="184">
        <v>0.63541666666666663</v>
      </c>
      <c r="I447" s="185">
        <v>44315</v>
      </c>
      <c r="J447" s="185">
        <v>44320</v>
      </c>
      <c r="K447" s="185">
        <v>44316</v>
      </c>
      <c r="L447" s="185">
        <v>44316</v>
      </c>
      <c r="M447" s="184">
        <v>0.3125</v>
      </c>
      <c r="N447" s="184">
        <v>0.75</v>
      </c>
      <c r="O447" s="182" t="s">
        <v>276</v>
      </c>
      <c r="P447" s="182" t="s">
        <v>126</v>
      </c>
      <c r="Q447" s="182" t="s">
        <v>81</v>
      </c>
      <c r="R447" s="182" t="s">
        <v>1027</v>
      </c>
      <c r="S447" s="179" t="s">
        <v>344</v>
      </c>
      <c r="T447" s="186" t="s">
        <v>189</v>
      </c>
      <c r="U447" s="153">
        <f t="shared" si="156"/>
        <v>5</v>
      </c>
      <c r="V447" s="50">
        <f t="shared" si="157"/>
        <v>1</v>
      </c>
      <c r="W447" s="154">
        <f t="shared" si="146"/>
        <v>1.8021500000000001</v>
      </c>
      <c r="X447" s="154">
        <f t="shared" si="158"/>
        <v>2.9882466666666661</v>
      </c>
      <c r="Y447" s="136">
        <f t="shared" si="143"/>
        <v>1</v>
      </c>
      <c r="Z447" s="154">
        <f t="shared" si="159"/>
        <v>0</v>
      </c>
      <c r="AA447" s="154"/>
      <c r="AB447" s="81">
        <f t="shared" si="161"/>
        <v>5</v>
      </c>
      <c r="AC447" s="81">
        <f t="shared" si="144"/>
        <v>18</v>
      </c>
      <c r="AD447" s="164" t="str">
        <f t="shared" si="151"/>
        <v>5-18</v>
      </c>
      <c r="AE447" s="163">
        <f t="shared" si="152"/>
        <v>0.35449999999999998</v>
      </c>
      <c r="AF447" s="165">
        <f t="shared" si="153"/>
        <v>0</v>
      </c>
      <c r="AG447" s="157">
        <f t="shared" si="154"/>
        <v>1</v>
      </c>
      <c r="AH447" s="81">
        <f t="shared" si="155"/>
        <v>17</v>
      </c>
    </row>
    <row r="448" spans="2:34" x14ac:dyDescent="0.25">
      <c r="B448" s="181" t="s">
        <v>125</v>
      </c>
      <c r="C448" s="157">
        <v>173</v>
      </c>
      <c r="D448" s="85">
        <f t="shared" si="142"/>
        <v>0</v>
      </c>
      <c r="E448" s="182" t="s">
        <v>1028</v>
      </c>
      <c r="F448" s="183" t="s">
        <v>912</v>
      </c>
      <c r="G448" s="184">
        <v>0.60416666666666663</v>
      </c>
      <c r="H448" s="184">
        <v>0.63541666666666663</v>
      </c>
      <c r="I448" s="185">
        <v>44315</v>
      </c>
      <c r="J448" s="185">
        <v>44320</v>
      </c>
      <c r="K448" s="185">
        <v>44316</v>
      </c>
      <c r="L448" s="185">
        <v>44316</v>
      </c>
      <c r="M448" s="184">
        <v>0.4861111111111111</v>
      </c>
      <c r="N448" s="184">
        <v>0.625</v>
      </c>
      <c r="O448" s="182" t="s">
        <v>409</v>
      </c>
      <c r="P448" s="182" t="s">
        <v>126</v>
      </c>
      <c r="Q448" s="186" t="s">
        <v>81</v>
      </c>
      <c r="R448" s="186" t="s">
        <v>359</v>
      </c>
      <c r="S448" s="179" t="s">
        <v>344</v>
      </c>
      <c r="T448" s="186" t="s">
        <v>189</v>
      </c>
      <c r="U448" s="153">
        <f t="shared" si="156"/>
        <v>5</v>
      </c>
      <c r="V448" s="50">
        <f t="shared" si="157"/>
        <v>1</v>
      </c>
      <c r="W448" s="154">
        <f t="shared" si="146"/>
        <v>1.8021500000000001</v>
      </c>
      <c r="X448" s="154">
        <f t="shared" si="158"/>
        <v>2.9882466666666661</v>
      </c>
      <c r="Y448" s="136">
        <f t="shared" si="143"/>
        <v>1</v>
      </c>
      <c r="Z448" s="154">
        <f t="shared" si="159"/>
        <v>0</v>
      </c>
      <c r="AA448" s="154"/>
      <c r="AB448" s="81">
        <f t="shared" si="161"/>
        <v>5</v>
      </c>
      <c r="AC448" s="81">
        <f t="shared" si="144"/>
        <v>18</v>
      </c>
      <c r="AD448" s="164" t="str">
        <f t="shared" si="151"/>
        <v>5-18</v>
      </c>
      <c r="AE448" s="163">
        <f t="shared" si="152"/>
        <v>0.1388888888888889</v>
      </c>
      <c r="AF448" s="165">
        <f t="shared" si="153"/>
        <v>0</v>
      </c>
      <c r="AG448" s="157">
        <f t="shared" si="154"/>
        <v>1</v>
      </c>
      <c r="AH448" s="81">
        <f t="shared" si="155"/>
        <v>17</v>
      </c>
    </row>
    <row r="449" spans="2:34" ht="30" x14ac:dyDescent="0.25">
      <c r="B449" s="181" t="s">
        <v>125</v>
      </c>
      <c r="C449" s="157">
        <v>173</v>
      </c>
      <c r="D449" s="85">
        <f t="shared" si="142"/>
        <v>0</v>
      </c>
      <c r="E449" s="182" t="s">
        <v>264</v>
      </c>
      <c r="F449" s="183" t="s">
        <v>916</v>
      </c>
      <c r="G449" s="184">
        <v>0.60416666666666663</v>
      </c>
      <c r="H449" s="184">
        <v>0.63541666666666663</v>
      </c>
      <c r="I449" s="185">
        <v>44315</v>
      </c>
      <c r="J449" s="185">
        <v>44320</v>
      </c>
      <c r="K449" s="185">
        <v>44316</v>
      </c>
      <c r="L449" s="185">
        <v>44316</v>
      </c>
      <c r="M449" s="184">
        <v>0.58333333333333337</v>
      </c>
      <c r="N449" s="184">
        <v>0.59722222222222221</v>
      </c>
      <c r="O449" s="182" t="s">
        <v>104</v>
      </c>
      <c r="P449" s="182" t="s">
        <v>126</v>
      </c>
      <c r="Q449" s="186" t="s">
        <v>81</v>
      </c>
      <c r="R449" s="186" t="s">
        <v>454</v>
      </c>
      <c r="S449" s="179" t="s">
        <v>344</v>
      </c>
      <c r="T449" s="186" t="s">
        <v>189</v>
      </c>
      <c r="U449" s="153">
        <f t="shared" si="156"/>
        <v>5</v>
      </c>
      <c r="V449" s="50">
        <f t="shared" si="157"/>
        <v>1</v>
      </c>
      <c r="W449" s="154">
        <f t="shared" si="146"/>
        <v>1.8021500000000001</v>
      </c>
      <c r="X449" s="154">
        <f t="shared" si="158"/>
        <v>2.9882466666666661</v>
      </c>
      <c r="Y449" s="136">
        <f t="shared" si="143"/>
        <v>1</v>
      </c>
      <c r="Z449" s="154">
        <f t="shared" si="159"/>
        <v>0</v>
      </c>
      <c r="AA449" s="154"/>
      <c r="AB449" s="81">
        <f t="shared" si="161"/>
        <v>5</v>
      </c>
      <c r="AC449" s="81">
        <f t="shared" si="144"/>
        <v>18</v>
      </c>
      <c r="AD449" s="164" t="str">
        <f t="shared" si="151"/>
        <v>5-18</v>
      </c>
      <c r="AE449" s="163">
        <f t="shared" si="152"/>
        <v>1.388888888888884E-2</v>
      </c>
      <c r="AF449" s="165">
        <f t="shared" si="153"/>
        <v>0</v>
      </c>
      <c r="AG449" s="157">
        <f t="shared" si="154"/>
        <v>1</v>
      </c>
      <c r="AH449" s="81">
        <f t="shared" si="155"/>
        <v>17</v>
      </c>
    </row>
    <row r="450" spans="2:34" ht="30" x14ac:dyDescent="0.25">
      <c r="B450" s="181" t="s">
        <v>125</v>
      </c>
      <c r="C450" s="157">
        <v>173</v>
      </c>
      <c r="D450" s="85">
        <f t="shared" si="142"/>
        <v>0</v>
      </c>
      <c r="E450" s="182" t="s">
        <v>1029</v>
      </c>
      <c r="F450" s="183" t="s">
        <v>452</v>
      </c>
      <c r="G450" s="184">
        <v>0.60416666666666663</v>
      </c>
      <c r="H450" s="184">
        <v>0.63541666666666663</v>
      </c>
      <c r="I450" s="185">
        <v>44315</v>
      </c>
      <c r="J450" s="185">
        <v>44320</v>
      </c>
      <c r="K450" s="185">
        <v>44319</v>
      </c>
      <c r="L450" s="185">
        <v>44319</v>
      </c>
      <c r="M450" s="184">
        <v>0.3125</v>
      </c>
      <c r="N450" s="184">
        <v>0.72916666666666663</v>
      </c>
      <c r="O450" s="182" t="s">
        <v>276</v>
      </c>
      <c r="P450" s="182" t="s">
        <v>126</v>
      </c>
      <c r="Q450" s="182" t="s">
        <v>81</v>
      </c>
      <c r="R450" s="182" t="s">
        <v>1027</v>
      </c>
      <c r="S450" s="179" t="s">
        <v>344</v>
      </c>
      <c r="T450" s="186" t="s">
        <v>189</v>
      </c>
      <c r="U450" s="153">
        <f t="shared" si="156"/>
        <v>5</v>
      </c>
      <c r="V450" s="50">
        <f t="shared" si="157"/>
        <v>1</v>
      </c>
      <c r="W450" s="154">
        <f t="shared" si="146"/>
        <v>1.8021500000000001</v>
      </c>
      <c r="X450" s="154">
        <f t="shared" si="158"/>
        <v>2.9882466666666661</v>
      </c>
      <c r="Y450" s="136">
        <f t="shared" si="143"/>
        <v>1</v>
      </c>
      <c r="Z450" s="154">
        <f t="shared" si="159"/>
        <v>0</v>
      </c>
      <c r="AA450" s="154"/>
      <c r="AB450" s="81">
        <f t="shared" si="161"/>
        <v>5</v>
      </c>
      <c r="AC450" s="81">
        <f t="shared" si="144"/>
        <v>18</v>
      </c>
      <c r="AD450" s="164" t="str">
        <f t="shared" si="151"/>
        <v>5-18</v>
      </c>
      <c r="AE450" s="163">
        <f t="shared" si="152"/>
        <v>0.33366666666666661</v>
      </c>
      <c r="AF450" s="165">
        <f t="shared" si="153"/>
        <v>0</v>
      </c>
      <c r="AG450" s="157">
        <f t="shared" si="154"/>
        <v>1</v>
      </c>
      <c r="AH450" s="81">
        <f t="shared" si="155"/>
        <v>18</v>
      </c>
    </row>
    <row r="451" spans="2:34" x14ac:dyDescent="0.25">
      <c r="B451" s="181" t="s">
        <v>1030</v>
      </c>
      <c r="C451" s="157">
        <v>173</v>
      </c>
      <c r="D451" s="85">
        <f t="shared" si="142"/>
        <v>0</v>
      </c>
      <c r="E451" s="182" t="s">
        <v>1031</v>
      </c>
      <c r="F451" s="183" t="s">
        <v>912</v>
      </c>
      <c r="G451" s="184">
        <v>0.60416666666666663</v>
      </c>
      <c r="H451" s="184">
        <v>0.63541666666666663</v>
      </c>
      <c r="I451" s="185">
        <v>44315</v>
      </c>
      <c r="J451" s="185">
        <v>44320</v>
      </c>
      <c r="K451" s="185">
        <v>44319</v>
      </c>
      <c r="L451" s="185">
        <v>44319</v>
      </c>
      <c r="M451" s="184">
        <v>0.58333333333333337</v>
      </c>
      <c r="N451" s="184">
        <v>0.60416666666666663</v>
      </c>
      <c r="O451" s="182" t="s">
        <v>66</v>
      </c>
      <c r="P451" s="182" t="s">
        <v>126</v>
      </c>
      <c r="Q451" s="186" t="s">
        <v>81</v>
      </c>
      <c r="R451" s="186" t="s">
        <v>356</v>
      </c>
      <c r="S451" s="179" t="s">
        <v>344</v>
      </c>
      <c r="T451" s="186" t="s">
        <v>189</v>
      </c>
      <c r="U451" s="153">
        <f t="shared" si="156"/>
        <v>5</v>
      </c>
      <c r="V451" s="50">
        <f t="shared" si="157"/>
        <v>1</v>
      </c>
      <c r="W451" s="154"/>
      <c r="X451" s="154"/>
      <c r="Y451" s="136">
        <f t="shared" si="143"/>
        <v>1</v>
      </c>
      <c r="Z451" s="154">
        <f t="shared" si="159"/>
        <v>0</v>
      </c>
      <c r="AA451" s="154"/>
      <c r="AB451" s="81">
        <f t="shared" si="161"/>
        <v>5</v>
      </c>
      <c r="AC451" s="81">
        <f t="shared" si="144"/>
        <v>18</v>
      </c>
      <c r="AD451" s="164" t="str">
        <f t="shared" si="151"/>
        <v>5-18</v>
      </c>
      <c r="AE451" s="163">
        <f t="shared" si="152"/>
        <v>2.0833333333333259E-2</v>
      </c>
      <c r="AF451" s="165">
        <f t="shared" si="153"/>
        <v>0</v>
      </c>
      <c r="AG451" s="157">
        <f t="shared" si="154"/>
        <v>1</v>
      </c>
      <c r="AH451" s="81">
        <f t="shared" si="155"/>
        <v>18</v>
      </c>
    </row>
    <row r="452" spans="2:34" ht="30" x14ac:dyDescent="0.25">
      <c r="B452" s="181" t="s">
        <v>1030</v>
      </c>
      <c r="C452" s="157">
        <v>173</v>
      </c>
      <c r="D452" s="85">
        <f t="shared" si="142"/>
        <v>1</v>
      </c>
      <c r="E452" s="182" t="s">
        <v>1032</v>
      </c>
      <c r="F452" s="183" t="s">
        <v>959</v>
      </c>
      <c r="G452" s="184">
        <v>0.60416666666666663</v>
      </c>
      <c r="H452" s="184">
        <v>0.63541666666666663</v>
      </c>
      <c r="I452" s="185">
        <v>44315</v>
      </c>
      <c r="J452" s="185">
        <v>44320</v>
      </c>
      <c r="K452" s="185">
        <v>44320</v>
      </c>
      <c r="L452" s="185">
        <v>44320</v>
      </c>
      <c r="M452" s="184">
        <v>0.45833333333333331</v>
      </c>
      <c r="N452" s="184">
        <v>0.60416666666666663</v>
      </c>
      <c r="O452" s="182" t="s">
        <v>88</v>
      </c>
      <c r="P452" s="182" t="s">
        <v>126</v>
      </c>
      <c r="Q452" s="186" t="s">
        <v>81</v>
      </c>
      <c r="R452" s="186" t="s">
        <v>358</v>
      </c>
      <c r="S452" s="179" t="s">
        <v>344</v>
      </c>
      <c r="T452" s="186" t="s">
        <v>189</v>
      </c>
      <c r="U452" s="153">
        <f t="shared" si="156"/>
        <v>5</v>
      </c>
      <c r="V452" s="50">
        <f t="shared" si="157"/>
        <v>1</v>
      </c>
      <c r="W452" s="154"/>
      <c r="X452" s="154"/>
      <c r="Y452" s="136">
        <f t="shared" si="143"/>
        <v>1</v>
      </c>
      <c r="Z452" s="154">
        <f t="shared" si="159"/>
        <v>0</v>
      </c>
      <c r="AA452" s="154"/>
      <c r="AB452" s="81">
        <f t="shared" si="161"/>
        <v>5</v>
      </c>
      <c r="AC452" s="81">
        <f t="shared" si="144"/>
        <v>18</v>
      </c>
      <c r="AD452" s="164" t="str">
        <f t="shared" si="151"/>
        <v>5-18</v>
      </c>
      <c r="AE452" s="163">
        <f t="shared" si="152"/>
        <v>0.14583333333333331</v>
      </c>
      <c r="AF452" s="165">
        <f t="shared" si="153"/>
        <v>0</v>
      </c>
      <c r="AG452" s="157">
        <f t="shared" si="154"/>
        <v>1</v>
      </c>
      <c r="AH452" s="81">
        <f t="shared" si="155"/>
        <v>18</v>
      </c>
    </row>
    <row r="453" spans="2:34" x14ac:dyDescent="0.25">
      <c r="B453" s="181" t="s">
        <v>1033</v>
      </c>
      <c r="C453" s="157">
        <v>174</v>
      </c>
      <c r="D453" s="85">
        <f t="shared" si="142"/>
        <v>0</v>
      </c>
      <c r="E453" s="182" t="s">
        <v>1034</v>
      </c>
      <c r="F453" s="183" t="s">
        <v>1011</v>
      </c>
      <c r="G453" s="184">
        <v>0.3125</v>
      </c>
      <c r="H453" s="184">
        <v>0.59722222222222221</v>
      </c>
      <c r="I453" s="185">
        <v>44316</v>
      </c>
      <c r="J453" s="185">
        <v>44316</v>
      </c>
      <c r="K453" s="185">
        <v>44316</v>
      </c>
      <c r="L453" s="185">
        <v>44316</v>
      </c>
      <c r="M453" s="184">
        <v>0.3125</v>
      </c>
      <c r="N453" s="184">
        <v>0.33333333333333331</v>
      </c>
      <c r="O453" s="182" t="s">
        <v>66</v>
      </c>
      <c r="P453" s="186" t="s">
        <v>93</v>
      </c>
      <c r="Q453" s="186" t="s">
        <v>81</v>
      </c>
      <c r="R453" s="181" t="s">
        <v>356</v>
      </c>
      <c r="S453" s="186" t="s">
        <v>344</v>
      </c>
      <c r="T453" s="186" t="s">
        <v>189</v>
      </c>
      <c r="U453" s="153">
        <f t="shared" si="156"/>
        <v>0</v>
      </c>
      <c r="V453" s="50">
        <f t="shared" si="157"/>
        <v>1</v>
      </c>
      <c r="W453" s="154">
        <f t="shared" si="146"/>
        <v>0.20172222222222219</v>
      </c>
      <c r="X453" s="154">
        <f t="shared" si="158"/>
        <v>0.24305222222222223</v>
      </c>
      <c r="Y453" s="136">
        <f t="shared" si="143"/>
        <v>1</v>
      </c>
      <c r="Z453" s="154">
        <f t="shared" si="159"/>
        <v>0</v>
      </c>
      <c r="AA453" s="154">
        <f t="shared" si="160"/>
        <v>0.24305222222222223</v>
      </c>
      <c r="AB453" s="81">
        <f t="shared" si="161"/>
        <v>4</v>
      </c>
      <c r="AC453" s="81">
        <f t="shared" si="144"/>
        <v>17</v>
      </c>
      <c r="AD453" s="164" t="str">
        <f t="shared" si="151"/>
        <v>4-17</v>
      </c>
      <c r="AE453" s="163">
        <f t="shared" si="152"/>
        <v>2.0833333333333315E-2</v>
      </c>
      <c r="AF453" s="165">
        <f t="shared" si="153"/>
        <v>0</v>
      </c>
      <c r="AG453" s="157">
        <f t="shared" si="154"/>
        <v>1</v>
      </c>
      <c r="AH453" s="81">
        <f t="shared" si="155"/>
        <v>17</v>
      </c>
    </row>
    <row r="454" spans="2:34" ht="30" x14ac:dyDescent="0.25">
      <c r="B454" s="181" t="s">
        <v>92</v>
      </c>
      <c r="C454" s="157">
        <v>174</v>
      </c>
      <c r="D454" s="85">
        <f t="shared" si="142"/>
        <v>0</v>
      </c>
      <c r="E454" s="182" t="s">
        <v>932</v>
      </c>
      <c r="F454" s="183" t="s">
        <v>799</v>
      </c>
      <c r="G454" s="184">
        <v>0.3125</v>
      </c>
      <c r="H454" s="184">
        <v>0.59722222222222221</v>
      </c>
      <c r="I454" s="185">
        <v>44316</v>
      </c>
      <c r="J454" s="185">
        <v>44316</v>
      </c>
      <c r="K454" s="185">
        <v>44316</v>
      </c>
      <c r="L454" s="185">
        <v>44316</v>
      </c>
      <c r="M454" s="184">
        <v>0.3611111111111111</v>
      </c>
      <c r="N454" s="184">
        <v>0.375</v>
      </c>
      <c r="O454" s="182" t="s">
        <v>1035</v>
      </c>
      <c r="P454" s="186" t="s">
        <v>93</v>
      </c>
      <c r="Q454" s="73" t="s">
        <v>47</v>
      </c>
      <c r="R454" s="181" t="s">
        <v>454</v>
      </c>
      <c r="S454" s="186" t="s">
        <v>344</v>
      </c>
      <c r="T454" s="186" t="s">
        <v>189</v>
      </c>
      <c r="U454" s="153">
        <f t="shared" si="156"/>
        <v>0</v>
      </c>
      <c r="V454" s="50">
        <f t="shared" si="157"/>
        <v>1</v>
      </c>
      <c r="W454" s="154">
        <f t="shared" si="146"/>
        <v>0.20172222222222219</v>
      </c>
      <c r="X454" s="154">
        <f t="shared" si="158"/>
        <v>0.24305222222222223</v>
      </c>
      <c r="Y454" s="136">
        <f t="shared" si="143"/>
        <v>1</v>
      </c>
      <c r="Z454" s="154">
        <f t="shared" si="159"/>
        <v>0</v>
      </c>
      <c r="AA454" s="154">
        <f t="shared" si="160"/>
        <v>0.24305222222222223</v>
      </c>
      <c r="AB454" s="81">
        <f t="shared" si="161"/>
        <v>4</v>
      </c>
      <c r="AC454" s="81">
        <f t="shared" si="144"/>
        <v>17</v>
      </c>
      <c r="AD454" s="164" t="str">
        <f t="shared" si="151"/>
        <v>4-17</v>
      </c>
      <c r="AE454" s="163">
        <f t="shared" si="152"/>
        <v>1.3888888888888895E-2</v>
      </c>
      <c r="AF454" s="165">
        <f t="shared" si="153"/>
        <v>0</v>
      </c>
      <c r="AG454" s="157">
        <f t="shared" si="154"/>
        <v>1</v>
      </c>
      <c r="AH454" s="81">
        <f t="shared" si="155"/>
        <v>17</v>
      </c>
    </row>
    <row r="455" spans="2:34" x14ac:dyDescent="0.25">
      <c r="B455" s="181" t="s">
        <v>1033</v>
      </c>
      <c r="C455" s="157">
        <v>174</v>
      </c>
      <c r="D455" s="85">
        <f t="shared" si="142"/>
        <v>1</v>
      </c>
      <c r="E455" s="182" t="s">
        <v>1036</v>
      </c>
      <c r="F455" s="183" t="s">
        <v>928</v>
      </c>
      <c r="G455" s="184">
        <v>0.3125</v>
      </c>
      <c r="H455" s="184">
        <v>0.59722222222222221</v>
      </c>
      <c r="I455" s="185">
        <v>44316</v>
      </c>
      <c r="J455" s="185">
        <v>44316</v>
      </c>
      <c r="K455" s="185">
        <v>44316</v>
      </c>
      <c r="L455" s="185">
        <v>44316</v>
      </c>
      <c r="M455" s="184">
        <v>0.4861111111111111</v>
      </c>
      <c r="N455" s="184">
        <v>0.59722222222222221</v>
      </c>
      <c r="O455" s="182" t="s">
        <v>277</v>
      </c>
      <c r="P455" s="186" t="s">
        <v>93</v>
      </c>
      <c r="Q455" s="73" t="s">
        <v>47</v>
      </c>
      <c r="R455" s="181" t="s">
        <v>454</v>
      </c>
      <c r="S455" s="186" t="s">
        <v>344</v>
      </c>
      <c r="T455" s="186" t="s">
        <v>189</v>
      </c>
      <c r="U455" s="153">
        <f t="shared" si="156"/>
        <v>0</v>
      </c>
      <c r="V455" s="50">
        <f t="shared" si="157"/>
        <v>1</v>
      </c>
      <c r="W455" s="154">
        <f t="shared" si="146"/>
        <v>0.20172222222222219</v>
      </c>
      <c r="X455" s="154">
        <f t="shared" si="158"/>
        <v>0.24305222222222223</v>
      </c>
      <c r="Y455" s="136">
        <f t="shared" si="143"/>
        <v>1</v>
      </c>
      <c r="Z455" s="154">
        <f t="shared" si="159"/>
        <v>0</v>
      </c>
      <c r="AA455" s="154">
        <f t="shared" si="160"/>
        <v>0.24305222222222223</v>
      </c>
      <c r="AB455" s="81">
        <f t="shared" si="161"/>
        <v>4</v>
      </c>
      <c r="AC455" s="81">
        <f t="shared" si="144"/>
        <v>17</v>
      </c>
      <c r="AD455" s="164" t="str">
        <f t="shared" si="151"/>
        <v>4-17</v>
      </c>
      <c r="AE455" s="163">
        <f t="shared" si="152"/>
        <v>0.1111111111111111</v>
      </c>
      <c r="AF455" s="165">
        <f t="shared" si="153"/>
        <v>0</v>
      </c>
      <c r="AG455" s="157">
        <f t="shared" si="154"/>
        <v>1</v>
      </c>
      <c r="AH455" s="81">
        <f t="shared" si="155"/>
        <v>17</v>
      </c>
    </row>
    <row r="456" spans="2:34" ht="30" x14ac:dyDescent="0.25">
      <c r="B456" s="181" t="s">
        <v>172</v>
      </c>
      <c r="C456" s="157">
        <v>175</v>
      </c>
      <c r="D456" s="85">
        <f t="shared" si="142"/>
        <v>0</v>
      </c>
      <c r="E456" s="182" t="s">
        <v>1037</v>
      </c>
      <c r="F456" s="183" t="s">
        <v>799</v>
      </c>
      <c r="G456" s="184">
        <v>0.33333333333333331</v>
      </c>
      <c r="H456" s="184">
        <v>0.70833333333333337</v>
      </c>
      <c r="I456" s="185">
        <v>44316</v>
      </c>
      <c r="J456" s="185">
        <v>44316</v>
      </c>
      <c r="K456" s="185">
        <v>44316</v>
      </c>
      <c r="L456" s="185">
        <v>44316</v>
      </c>
      <c r="M456" s="184">
        <v>0.41666666666666669</v>
      </c>
      <c r="N456" s="184">
        <v>0.45833333333333331</v>
      </c>
      <c r="O456" s="182" t="s">
        <v>758</v>
      </c>
      <c r="P456" s="186" t="s">
        <v>1038</v>
      </c>
      <c r="Q456" s="73" t="s">
        <v>47</v>
      </c>
      <c r="R456" s="181" t="s">
        <v>454</v>
      </c>
      <c r="S456" s="186" t="s">
        <v>344</v>
      </c>
      <c r="T456" s="186" t="s">
        <v>189</v>
      </c>
      <c r="U456" s="153">
        <f t="shared" si="156"/>
        <v>0</v>
      </c>
      <c r="V456" s="50">
        <f t="shared" si="157"/>
        <v>1</v>
      </c>
      <c r="W456" s="154">
        <f t="shared" si="146"/>
        <v>0.29200000000000004</v>
      </c>
      <c r="X456" s="154">
        <f t="shared" si="158"/>
        <v>0.33333000000000007</v>
      </c>
      <c r="Y456" s="136">
        <f t="shared" si="143"/>
        <v>0</v>
      </c>
      <c r="Z456" s="154">
        <f t="shared" si="159"/>
        <v>0.16666666666666663</v>
      </c>
      <c r="AA456" s="154">
        <f t="shared" si="160"/>
        <v>0.4999966666666667</v>
      </c>
      <c r="AB456" s="81">
        <f t="shared" si="161"/>
        <v>4</v>
      </c>
      <c r="AC456" s="81">
        <f t="shared" si="144"/>
        <v>17</v>
      </c>
      <c r="AD456" s="164" t="str">
        <f t="shared" si="151"/>
        <v>4-17</v>
      </c>
      <c r="AE456" s="163">
        <f t="shared" si="152"/>
        <v>4.166666666666663E-2</v>
      </c>
      <c r="AF456" s="165">
        <f t="shared" si="153"/>
        <v>0</v>
      </c>
      <c r="AG456" s="157">
        <f t="shared" si="154"/>
        <v>1</v>
      </c>
      <c r="AH456" s="81">
        <f t="shared" si="155"/>
        <v>17</v>
      </c>
    </row>
    <row r="457" spans="2:34" ht="45" x14ac:dyDescent="0.25">
      <c r="B457" s="181" t="s">
        <v>172</v>
      </c>
      <c r="C457" s="157">
        <v>175</v>
      </c>
      <c r="D457" s="85">
        <f t="shared" ref="D457:D520" si="162">IF(C457=C458,0,1)</f>
        <v>0</v>
      </c>
      <c r="E457" s="182" t="s">
        <v>1039</v>
      </c>
      <c r="F457" s="183" t="s">
        <v>912</v>
      </c>
      <c r="G457" s="184">
        <v>0.33333333333333331</v>
      </c>
      <c r="H457" s="184">
        <v>0.70833333333333337</v>
      </c>
      <c r="I457" s="185">
        <v>44316</v>
      </c>
      <c r="J457" s="185">
        <v>44316</v>
      </c>
      <c r="K457" s="185">
        <v>44316</v>
      </c>
      <c r="L457" s="185">
        <v>44316</v>
      </c>
      <c r="M457" s="184">
        <v>0.45833333333333331</v>
      </c>
      <c r="N457" s="184">
        <v>0.69444444444444453</v>
      </c>
      <c r="O457" s="182" t="s">
        <v>66</v>
      </c>
      <c r="P457" s="186" t="s">
        <v>1038</v>
      </c>
      <c r="Q457" s="73" t="s">
        <v>47</v>
      </c>
      <c r="R457" s="181" t="s">
        <v>356</v>
      </c>
      <c r="S457" s="186" t="s">
        <v>344</v>
      </c>
      <c r="T457" s="186" t="s">
        <v>189</v>
      </c>
      <c r="U457" s="153">
        <f t="shared" si="156"/>
        <v>0</v>
      </c>
      <c r="V457" s="50">
        <f t="shared" si="157"/>
        <v>1</v>
      </c>
      <c r="W457" s="154">
        <f t="shared" si="146"/>
        <v>0.29200000000000004</v>
      </c>
      <c r="X457" s="154">
        <f t="shared" si="158"/>
        <v>0.33333000000000007</v>
      </c>
      <c r="Y457" s="136">
        <f t="shared" ref="Y457:Y520" si="163">IFERROR(IF(H457&gt;VLOOKUP(T457,$AG$2:$AH$5,2,0),0,1),1)</f>
        <v>0</v>
      </c>
      <c r="Z457" s="154">
        <f t="shared" si="159"/>
        <v>0.16666666666666663</v>
      </c>
      <c r="AA457" s="154">
        <f t="shared" si="160"/>
        <v>0.4999966666666667</v>
      </c>
      <c r="AB457" s="81">
        <f t="shared" si="161"/>
        <v>4</v>
      </c>
      <c r="AC457" s="81">
        <f t="shared" ref="AC457:AC520" si="164">WEEKNUM(J457,21)</f>
        <v>17</v>
      </c>
      <c r="AD457" s="164" t="str">
        <f t="shared" si="151"/>
        <v>4-17</v>
      </c>
      <c r="AE457" s="163">
        <f t="shared" si="152"/>
        <v>0.1531111111111112</v>
      </c>
      <c r="AF457" s="165">
        <f t="shared" si="153"/>
        <v>0</v>
      </c>
      <c r="AG457" s="157">
        <f t="shared" si="154"/>
        <v>1</v>
      </c>
      <c r="AH457" s="81">
        <f t="shared" si="155"/>
        <v>17</v>
      </c>
    </row>
    <row r="458" spans="2:34" ht="30" x14ac:dyDescent="0.25">
      <c r="B458" s="181" t="s">
        <v>172</v>
      </c>
      <c r="C458" s="157">
        <v>175</v>
      </c>
      <c r="D458" s="85">
        <f t="shared" si="162"/>
        <v>0</v>
      </c>
      <c r="E458" s="182" t="s">
        <v>1040</v>
      </c>
      <c r="F458" s="183" t="s">
        <v>452</v>
      </c>
      <c r="G458" s="184">
        <v>0.33333333333333331</v>
      </c>
      <c r="H458" s="184">
        <v>0.70833333333333337</v>
      </c>
      <c r="I458" s="185">
        <v>44316</v>
      </c>
      <c r="J458" s="185">
        <v>44316</v>
      </c>
      <c r="K458" s="185">
        <v>44316</v>
      </c>
      <c r="L458" s="185">
        <v>44316</v>
      </c>
      <c r="M458" s="184">
        <v>0.44444444444444442</v>
      </c>
      <c r="N458" s="184">
        <v>0.60416666666666663</v>
      </c>
      <c r="O458" s="182" t="s">
        <v>104</v>
      </c>
      <c r="P458" s="186" t="s">
        <v>1038</v>
      </c>
      <c r="Q458" s="73" t="s">
        <v>47</v>
      </c>
      <c r="R458" s="181" t="s">
        <v>454</v>
      </c>
      <c r="S458" s="186" t="s">
        <v>343</v>
      </c>
      <c r="T458" s="186" t="s">
        <v>189</v>
      </c>
      <c r="U458" s="153">
        <f t="shared" si="156"/>
        <v>0</v>
      </c>
      <c r="V458" s="50">
        <f t="shared" si="157"/>
        <v>1</v>
      </c>
      <c r="W458" s="154">
        <f t="shared" si="146"/>
        <v>0.29200000000000004</v>
      </c>
      <c r="X458" s="154">
        <f t="shared" si="158"/>
        <v>0.33333000000000007</v>
      </c>
      <c r="Y458" s="136">
        <f t="shared" si="163"/>
        <v>0</v>
      </c>
      <c r="Z458" s="154">
        <f t="shared" si="159"/>
        <v>0.16666666666666663</v>
      </c>
      <c r="AA458" s="154">
        <f t="shared" si="160"/>
        <v>0.4999966666666667</v>
      </c>
      <c r="AB458" s="81">
        <f t="shared" si="161"/>
        <v>4</v>
      </c>
      <c r="AC458" s="81">
        <f t="shared" si="164"/>
        <v>17</v>
      </c>
      <c r="AD458" s="164" t="str">
        <f t="shared" si="151"/>
        <v>4-17</v>
      </c>
      <c r="AE458" s="163">
        <f t="shared" si="152"/>
        <v>0.15972222222222221</v>
      </c>
      <c r="AF458" s="165">
        <f t="shared" si="153"/>
        <v>0</v>
      </c>
      <c r="AG458" s="157">
        <f t="shared" si="154"/>
        <v>1</v>
      </c>
      <c r="AH458" s="81">
        <f t="shared" si="155"/>
        <v>17</v>
      </c>
    </row>
    <row r="459" spans="2:34" ht="30" x14ac:dyDescent="0.25">
      <c r="B459" s="181" t="s">
        <v>172</v>
      </c>
      <c r="C459" s="157">
        <v>175</v>
      </c>
      <c r="D459" s="85">
        <f t="shared" si="162"/>
        <v>0</v>
      </c>
      <c r="E459" s="182" t="s">
        <v>1041</v>
      </c>
      <c r="F459" s="183" t="s">
        <v>955</v>
      </c>
      <c r="G459" s="184">
        <v>0.33333333333333331</v>
      </c>
      <c r="H459" s="184">
        <v>0.70833333333333337</v>
      </c>
      <c r="I459" s="185">
        <v>44316</v>
      </c>
      <c r="J459" s="185">
        <v>44316</v>
      </c>
      <c r="K459" s="185">
        <v>44316</v>
      </c>
      <c r="L459" s="185">
        <v>44316</v>
      </c>
      <c r="M459" s="184">
        <v>0.47222222222222227</v>
      </c>
      <c r="N459" s="184">
        <v>0.4861111111111111</v>
      </c>
      <c r="O459" s="182" t="s">
        <v>88</v>
      </c>
      <c r="P459" s="186" t="s">
        <v>1038</v>
      </c>
      <c r="Q459" s="186" t="s">
        <v>81</v>
      </c>
      <c r="R459" s="181" t="s">
        <v>358</v>
      </c>
      <c r="S459" s="186" t="s">
        <v>344</v>
      </c>
      <c r="T459" s="186" t="s">
        <v>189</v>
      </c>
      <c r="U459" s="153">
        <f t="shared" si="156"/>
        <v>0</v>
      </c>
      <c r="V459" s="50">
        <f t="shared" si="157"/>
        <v>1</v>
      </c>
      <c r="W459" s="154">
        <f t="shared" si="146"/>
        <v>0.29200000000000004</v>
      </c>
      <c r="X459" s="154">
        <f t="shared" si="158"/>
        <v>0.33333000000000007</v>
      </c>
      <c r="Y459" s="136">
        <f t="shared" si="163"/>
        <v>0</v>
      </c>
      <c r="Z459" s="154">
        <f t="shared" si="159"/>
        <v>0.16666666666666663</v>
      </c>
      <c r="AA459" s="154">
        <f t="shared" si="160"/>
        <v>0.4999966666666667</v>
      </c>
      <c r="AB459" s="81">
        <f t="shared" si="161"/>
        <v>4</v>
      </c>
      <c r="AC459" s="81">
        <f t="shared" si="164"/>
        <v>17</v>
      </c>
      <c r="AD459" s="164" t="str">
        <f t="shared" si="151"/>
        <v>4-17</v>
      </c>
      <c r="AE459" s="163">
        <f t="shared" si="152"/>
        <v>1.388888888888884E-2</v>
      </c>
      <c r="AF459" s="165">
        <f t="shared" si="153"/>
        <v>0</v>
      </c>
      <c r="AG459" s="157">
        <f t="shared" si="154"/>
        <v>1</v>
      </c>
      <c r="AH459" s="81">
        <f t="shared" si="155"/>
        <v>17</v>
      </c>
    </row>
    <row r="460" spans="2:34" x14ac:dyDescent="0.25">
      <c r="B460" s="181" t="s">
        <v>205</v>
      </c>
      <c r="C460" s="157">
        <v>175</v>
      </c>
      <c r="D460" s="85">
        <f t="shared" si="162"/>
        <v>1</v>
      </c>
      <c r="E460" s="182" t="s">
        <v>1042</v>
      </c>
      <c r="F460" s="183" t="s">
        <v>1043</v>
      </c>
      <c r="G460" s="184">
        <v>0.33333333333333331</v>
      </c>
      <c r="H460" s="184">
        <v>0.70833333333333337</v>
      </c>
      <c r="I460" s="185">
        <v>44316</v>
      </c>
      <c r="J460" s="185">
        <v>44316</v>
      </c>
      <c r="K460" s="185">
        <v>44316</v>
      </c>
      <c r="L460" s="185">
        <v>44316</v>
      </c>
      <c r="M460" s="184">
        <v>0.40625</v>
      </c>
      <c r="N460" s="184">
        <v>0.5</v>
      </c>
      <c r="O460" s="182" t="s">
        <v>357</v>
      </c>
      <c r="P460" s="186" t="s">
        <v>1038</v>
      </c>
      <c r="Q460" s="186" t="s">
        <v>81</v>
      </c>
      <c r="R460" s="181" t="s">
        <v>357</v>
      </c>
      <c r="S460" s="186" t="s">
        <v>344</v>
      </c>
      <c r="T460" s="186" t="s">
        <v>189</v>
      </c>
      <c r="U460" s="153">
        <f t="shared" si="156"/>
        <v>0</v>
      </c>
      <c r="V460" s="50">
        <f t="shared" si="157"/>
        <v>1</v>
      </c>
      <c r="W460" s="154">
        <f t="shared" si="146"/>
        <v>0.29200000000000004</v>
      </c>
      <c r="X460" s="154">
        <f t="shared" si="158"/>
        <v>0.33333000000000007</v>
      </c>
      <c r="Y460" s="136">
        <f t="shared" si="163"/>
        <v>0</v>
      </c>
      <c r="Z460" s="154">
        <f t="shared" si="159"/>
        <v>0.16666666666666663</v>
      </c>
      <c r="AA460" s="154">
        <f t="shared" si="160"/>
        <v>0.4999966666666667</v>
      </c>
      <c r="AB460" s="81">
        <f t="shared" si="161"/>
        <v>4</v>
      </c>
      <c r="AC460" s="81">
        <f t="shared" si="164"/>
        <v>17</v>
      </c>
      <c r="AD460" s="164" t="str">
        <f t="shared" si="151"/>
        <v>4-17</v>
      </c>
      <c r="AE460" s="163">
        <f t="shared" si="152"/>
        <v>9.375E-2</v>
      </c>
      <c r="AF460" s="165">
        <f t="shared" si="153"/>
        <v>0</v>
      </c>
      <c r="AG460" s="157">
        <f t="shared" si="154"/>
        <v>1</v>
      </c>
      <c r="AH460" s="81">
        <f t="shared" si="155"/>
        <v>17</v>
      </c>
    </row>
    <row r="461" spans="2:34" ht="30" x14ac:dyDescent="0.25">
      <c r="B461" s="181" t="s">
        <v>156</v>
      </c>
      <c r="C461" s="157">
        <v>176</v>
      </c>
      <c r="D461" s="85">
        <f t="shared" si="162"/>
        <v>0</v>
      </c>
      <c r="E461" s="182" t="s">
        <v>244</v>
      </c>
      <c r="F461" s="183" t="s">
        <v>452</v>
      </c>
      <c r="G461" s="184">
        <v>0.39374999999999999</v>
      </c>
      <c r="H461" s="184">
        <v>0.75</v>
      </c>
      <c r="I461" s="185">
        <v>44316</v>
      </c>
      <c r="J461" s="185">
        <v>44316</v>
      </c>
      <c r="K461" s="185">
        <v>44316</v>
      </c>
      <c r="L461" s="185">
        <v>44316</v>
      </c>
      <c r="M461" s="184">
        <v>0.69444444444444453</v>
      </c>
      <c r="N461" s="184">
        <v>0.75</v>
      </c>
      <c r="O461" s="182" t="s">
        <v>104</v>
      </c>
      <c r="P461" s="186" t="s">
        <v>158</v>
      </c>
      <c r="Q461" s="73" t="s">
        <v>47</v>
      </c>
      <c r="R461" s="181" t="s">
        <v>454</v>
      </c>
      <c r="S461" s="186" t="s">
        <v>343</v>
      </c>
      <c r="T461" s="186" t="s">
        <v>189</v>
      </c>
      <c r="U461" s="153">
        <f t="shared" si="156"/>
        <v>0</v>
      </c>
      <c r="V461" s="50">
        <f t="shared" si="157"/>
        <v>1</v>
      </c>
      <c r="W461" s="154">
        <f t="shared" si="146"/>
        <v>0.27324999999999999</v>
      </c>
      <c r="X461" s="154">
        <f t="shared" si="158"/>
        <v>0.31458000000000003</v>
      </c>
      <c r="Y461" s="136">
        <f t="shared" si="163"/>
        <v>0</v>
      </c>
      <c r="Z461" s="154">
        <f t="shared" si="159"/>
        <v>0.125</v>
      </c>
      <c r="AA461" s="154">
        <f t="shared" si="160"/>
        <v>0.43958000000000003</v>
      </c>
      <c r="AB461" s="81">
        <f t="shared" si="161"/>
        <v>4</v>
      </c>
      <c r="AC461" s="81">
        <f t="shared" si="164"/>
        <v>17</v>
      </c>
      <c r="AD461" s="164" t="str">
        <f t="shared" si="151"/>
        <v>4-17</v>
      </c>
      <c r="AE461" s="163">
        <f t="shared" si="152"/>
        <v>5.5555555555555469E-2</v>
      </c>
      <c r="AF461" s="165">
        <f t="shared" si="153"/>
        <v>0</v>
      </c>
      <c r="AG461" s="157">
        <f t="shared" si="154"/>
        <v>1</v>
      </c>
      <c r="AH461" s="81">
        <f t="shared" si="155"/>
        <v>17</v>
      </c>
    </row>
    <row r="462" spans="2:34" x14ac:dyDescent="0.25">
      <c r="B462" s="181" t="s">
        <v>156</v>
      </c>
      <c r="C462" s="157">
        <v>176</v>
      </c>
      <c r="D462" s="85">
        <f t="shared" si="162"/>
        <v>1</v>
      </c>
      <c r="E462" s="182" t="s">
        <v>1044</v>
      </c>
      <c r="F462" s="183" t="s">
        <v>452</v>
      </c>
      <c r="G462" s="184">
        <v>0.39374999999999999</v>
      </c>
      <c r="H462" s="184">
        <v>0.75</v>
      </c>
      <c r="I462" s="185">
        <v>44316</v>
      </c>
      <c r="J462" s="185">
        <v>44316</v>
      </c>
      <c r="K462" s="185">
        <v>44316</v>
      </c>
      <c r="L462" s="185">
        <v>44316</v>
      </c>
      <c r="M462" s="184">
        <v>0.72222222222222221</v>
      </c>
      <c r="N462" s="184">
        <v>0.73611111111111116</v>
      </c>
      <c r="O462" s="182" t="s">
        <v>1045</v>
      </c>
      <c r="P462" s="186" t="s">
        <v>158</v>
      </c>
      <c r="Q462" s="186" t="s">
        <v>81</v>
      </c>
      <c r="R462" s="181" t="s">
        <v>452</v>
      </c>
      <c r="S462" s="186" t="s">
        <v>343</v>
      </c>
      <c r="T462" s="186" t="s">
        <v>189</v>
      </c>
      <c r="U462" s="153">
        <f t="shared" si="156"/>
        <v>0</v>
      </c>
      <c r="V462" s="50">
        <f t="shared" si="157"/>
        <v>1</v>
      </c>
      <c r="W462" s="154">
        <f t="shared" ref="W462:W525" si="165">IF(OR(V462=0,G462="",H462=""),0,IF(AND(V462=1,U462&lt;1,I462=J462,(H462-G462)&lt;=0.2075),H462-G462,IF(AND(V462=1,U462&lt;1,I462=J462,(H462-G462)&gt;0.2075),H462-G462-0.083,IF(AND(V462=1,U462&gt;1),((U462-1)*0.3541)+(H462-$AD$5)+($AE$5-G462-0.083),IF(AND(V462=1,U462=1,I462&lt;&gt;J462,(H462-G462)&lt;=0.332),(H462-$AD$5)+($AE$5-G462)-0.166,(H462-$AD$5)+($AE$5-G462))))))</f>
        <v>0.27324999999999999</v>
      </c>
      <c r="X462" s="154">
        <f t="shared" si="158"/>
        <v>0.31458000000000003</v>
      </c>
      <c r="Y462" s="136">
        <f t="shared" si="163"/>
        <v>0</v>
      </c>
      <c r="Z462" s="154">
        <f t="shared" si="159"/>
        <v>0.125</v>
      </c>
      <c r="AA462" s="154">
        <f t="shared" si="160"/>
        <v>0.43958000000000003</v>
      </c>
      <c r="AB462" s="81">
        <f t="shared" si="161"/>
        <v>4</v>
      </c>
      <c r="AC462" s="81">
        <f t="shared" si="164"/>
        <v>17</v>
      </c>
      <c r="AD462" s="164" t="str">
        <f t="shared" si="151"/>
        <v>4-17</v>
      </c>
      <c r="AE462" s="163">
        <f t="shared" si="152"/>
        <v>1.3888888888888951E-2</v>
      </c>
      <c r="AF462" s="165">
        <f t="shared" si="153"/>
        <v>0</v>
      </c>
      <c r="AG462" s="157">
        <f t="shared" si="154"/>
        <v>1</v>
      </c>
      <c r="AH462" s="81">
        <f t="shared" si="155"/>
        <v>17</v>
      </c>
    </row>
    <row r="463" spans="2:34" ht="30" x14ac:dyDescent="0.25">
      <c r="B463" s="181" t="s">
        <v>1046</v>
      </c>
      <c r="C463" s="157">
        <v>177</v>
      </c>
      <c r="D463" s="85">
        <f t="shared" si="162"/>
        <v>0</v>
      </c>
      <c r="E463" s="182" t="s">
        <v>1047</v>
      </c>
      <c r="F463" s="183" t="s">
        <v>799</v>
      </c>
      <c r="G463" s="184">
        <v>0.41666666666666669</v>
      </c>
      <c r="H463" s="184">
        <v>0.66666666666666663</v>
      </c>
      <c r="I463" s="185">
        <v>44316</v>
      </c>
      <c r="J463" s="185">
        <v>44316</v>
      </c>
      <c r="K463" s="185">
        <v>44316</v>
      </c>
      <c r="L463" s="185">
        <v>44316</v>
      </c>
      <c r="M463" s="184">
        <v>0.43055555555555558</v>
      </c>
      <c r="N463" s="184">
        <v>0.65972222222222221</v>
      </c>
      <c r="O463" s="182" t="s">
        <v>953</v>
      </c>
      <c r="P463" s="186" t="s">
        <v>1048</v>
      </c>
      <c r="Q463" s="73" t="s">
        <v>47</v>
      </c>
      <c r="R463" s="181" t="s">
        <v>454</v>
      </c>
      <c r="S463" s="186" t="s">
        <v>344</v>
      </c>
      <c r="T463" s="186" t="s">
        <v>190</v>
      </c>
      <c r="U463" s="153">
        <f t="shared" si="156"/>
        <v>0</v>
      </c>
      <c r="V463" s="50">
        <f t="shared" si="157"/>
        <v>1</v>
      </c>
      <c r="W463" s="154">
        <f t="shared" si="165"/>
        <v>0.16699999999999993</v>
      </c>
      <c r="X463" s="154">
        <f t="shared" si="158"/>
        <v>0.20832999999999996</v>
      </c>
      <c r="Y463" s="136">
        <f t="shared" si="163"/>
        <v>0</v>
      </c>
      <c r="Z463" s="154">
        <f t="shared" si="159"/>
        <v>0.20833333333333337</v>
      </c>
      <c r="AA463" s="154">
        <f t="shared" si="160"/>
        <v>0.41666333333333333</v>
      </c>
      <c r="AB463" s="81">
        <f t="shared" si="161"/>
        <v>4</v>
      </c>
      <c r="AC463" s="81">
        <f t="shared" si="164"/>
        <v>17</v>
      </c>
      <c r="AD463" s="164" t="str">
        <f t="shared" si="151"/>
        <v>4-17</v>
      </c>
      <c r="AE463" s="163">
        <f t="shared" si="152"/>
        <v>0.14616666666666661</v>
      </c>
      <c r="AF463" s="165">
        <f t="shared" si="153"/>
        <v>0</v>
      </c>
      <c r="AG463" s="157">
        <f t="shared" si="154"/>
        <v>1</v>
      </c>
      <c r="AH463" s="81">
        <f t="shared" si="155"/>
        <v>17</v>
      </c>
    </row>
    <row r="464" spans="2:34" x14ac:dyDescent="0.25">
      <c r="B464" s="181" t="s">
        <v>1046</v>
      </c>
      <c r="C464" s="157">
        <v>177</v>
      </c>
      <c r="D464" s="85">
        <f t="shared" si="162"/>
        <v>0</v>
      </c>
      <c r="E464" s="182" t="s">
        <v>855</v>
      </c>
      <c r="F464" s="183" t="s">
        <v>912</v>
      </c>
      <c r="G464" s="184">
        <v>0.41666666666666669</v>
      </c>
      <c r="H464" s="184">
        <v>0.66666666666666663</v>
      </c>
      <c r="I464" s="185">
        <v>44316</v>
      </c>
      <c r="J464" s="185">
        <v>44316</v>
      </c>
      <c r="K464" s="185">
        <v>44316</v>
      </c>
      <c r="L464" s="185">
        <v>44316</v>
      </c>
      <c r="M464" s="184">
        <v>0.4236111111111111</v>
      </c>
      <c r="N464" s="184">
        <v>0.4375</v>
      </c>
      <c r="O464" s="182" t="s">
        <v>409</v>
      </c>
      <c r="P464" s="186" t="s">
        <v>1048</v>
      </c>
      <c r="Q464" s="186" t="s">
        <v>81</v>
      </c>
      <c r="R464" s="181" t="s">
        <v>359</v>
      </c>
      <c r="S464" s="186" t="s">
        <v>344</v>
      </c>
      <c r="T464" s="186" t="s">
        <v>190</v>
      </c>
      <c r="U464" s="153">
        <f t="shared" si="156"/>
        <v>0</v>
      </c>
      <c r="V464" s="50">
        <f t="shared" si="157"/>
        <v>1</v>
      </c>
      <c r="W464" s="154">
        <f t="shared" si="165"/>
        <v>0.16699999999999993</v>
      </c>
      <c r="X464" s="154">
        <f t="shared" si="158"/>
        <v>0.20832999999999996</v>
      </c>
      <c r="Y464" s="136">
        <f t="shared" si="163"/>
        <v>0</v>
      </c>
      <c r="Z464" s="154">
        <f t="shared" si="159"/>
        <v>0.20833333333333337</v>
      </c>
      <c r="AA464" s="154">
        <f t="shared" si="160"/>
        <v>0.41666333333333333</v>
      </c>
      <c r="AB464" s="81">
        <f t="shared" si="161"/>
        <v>4</v>
      </c>
      <c r="AC464" s="81">
        <f t="shared" si="164"/>
        <v>17</v>
      </c>
      <c r="AD464" s="164" t="str">
        <f t="shared" si="151"/>
        <v>4-17</v>
      </c>
      <c r="AE464" s="163">
        <f t="shared" si="152"/>
        <v>1.3888888888888895E-2</v>
      </c>
      <c r="AF464" s="165">
        <f t="shared" si="153"/>
        <v>0</v>
      </c>
      <c r="AG464" s="157">
        <f t="shared" si="154"/>
        <v>1</v>
      </c>
      <c r="AH464" s="81">
        <f t="shared" si="155"/>
        <v>17</v>
      </c>
    </row>
    <row r="465" spans="2:34" x14ac:dyDescent="0.25">
      <c r="B465" s="181" t="s">
        <v>1046</v>
      </c>
      <c r="C465" s="157">
        <v>177</v>
      </c>
      <c r="D465" s="85">
        <f t="shared" si="162"/>
        <v>0</v>
      </c>
      <c r="E465" s="182" t="s">
        <v>1049</v>
      </c>
      <c r="F465" s="183" t="s">
        <v>799</v>
      </c>
      <c r="G465" s="184">
        <v>0.41666666666666669</v>
      </c>
      <c r="H465" s="184">
        <v>0.66666666666666663</v>
      </c>
      <c r="I465" s="185">
        <v>44316</v>
      </c>
      <c r="J465" s="185">
        <v>44316</v>
      </c>
      <c r="K465" s="185">
        <v>44316</v>
      </c>
      <c r="L465" s="185">
        <v>44316</v>
      </c>
      <c r="M465" s="184">
        <v>0.58333333333333337</v>
      </c>
      <c r="N465" s="184">
        <v>0.62916666666666665</v>
      </c>
      <c r="O465" s="182" t="s">
        <v>140</v>
      </c>
      <c r="P465" s="186" t="s">
        <v>1048</v>
      </c>
      <c r="Q465" s="186" t="s">
        <v>81</v>
      </c>
      <c r="R465" s="181" t="s">
        <v>357</v>
      </c>
      <c r="S465" s="186" t="s">
        <v>344</v>
      </c>
      <c r="T465" s="186" t="s">
        <v>190</v>
      </c>
      <c r="U465" s="153">
        <f t="shared" si="156"/>
        <v>0</v>
      </c>
      <c r="V465" s="50">
        <f t="shared" si="157"/>
        <v>1</v>
      </c>
      <c r="W465" s="154">
        <f t="shared" si="165"/>
        <v>0.16699999999999993</v>
      </c>
      <c r="X465" s="154">
        <f t="shared" si="158"/>
        <v>0.20832999999999996</v>
      </c>
      <c r="Y465" s="136">
        <f t="shared" si="163"/>
        <v>0</v>
      </c>
      <c r="Z465" s="154">
        <f t="shared" si="159"/>
        <v>0.20833333333333337</v>
      </c>
      <c r="AA465" s="154">
        <f t="shared" si="160"/>
        <v>0.41666333333333333</v>
      </c>
      <c r="AB465" s="81">
        <f t="shared" si="161"/>
        <v>4</v>
      </c>
      <c r="AC465" s="81">
        <f t="shared" si="164"/>
        <v>17</v>
      </c>
      <c r="AD465" s="164" t="str">
        <f t="shared" si="151"/>
        <v>4-17</v>
      </c>
      <c r="AE465" s="163">
        <f t="shared" si="152"/>
        <v>4.5833333333333282E-2</v>
      </c>
      <c r="AF465" s="165">
        <f t="shared" si="153"/>
        <v>0</v>
      </c>
      <c r="AG465" s="157">
        <f t="shared" si="154"/>
        <v>1</v>
      </c>
      <c r="AH465" s="81">
        <f t="shared" si="155"/>
        <v>17</v>
      </c>
    </row>
    <row r="466" spans="2:34" ht="30" x14ac:dyDescent="0.25">
      <c r="B466" s="181" t="s">
        <v>1046</v>
      </c>
      <c r="C466" s="157">
        <v>177</v>
      </c>
      <c r="D466" s="85">
        <f t="shared" si="162"/>
        <v>1</v>
      </c>
      <c r="E466" s="182" t="s">
        <v>264</v>
      </c>
      <c r="F466" s="183" t="s">
        <v>916</v>
      </c>
      <c r="G466" s="184">
        <v>0.41666666666666669</v>
      </c>
      <c r="H466" s="184">
        <v>0.66666666666666663</v>
      </c>
      <c r="I466" s="185">
        <v>44316</v>
      </c>
      <c r="J466" s="185">
        <v>44316</v>
      </c>
      <c r="K466" s="185">
        <v>44316</v>
      </c>
      <c r="L466" s="185">
        <v>44316</v>
      </c>
      <c r="M466" s="184">
        <v>0.60416666666666663</v>
      </c>
      <c r="N466" s="184">
        <v>0.61111111111111105</v>
      </c>
      <c r="O466" s="182" t="s">
        <v>104</v>
      </c>
      <c r="P466" s="186" t="s">
        <v>1048</v>
      </c>
      <c r="Q466" s="73" t="s">
        <v>47</v>
      </c>
      <c r="R466" s="181" t="s">
        <v>454</v>
      </c>
      <c r="S466" s="186" t="s">
        <v>344</v>
      </c>
      <c r="T466" s="186" t="s">
        <v>190</v>
      </c>
      <c r="U466" s="153">
        <f t="shared" si="156"/>
        <v>0</v>
      </c>
      <c r="V466" s="50">
        <f t="shared" si="157"/>
        <v>1</v>
      </c>
      <c r="W466" s="154">
        <f t="shared" si="165"/>
        <v>0.16699999999999993</v>
      </c>
      <c r="X466" s="154">
        <f t="shared" si="158"/>
        <v>0.20832999999999996</v>
      </c>
      <c r="Y466" s="136">
        <f t="shared" si="163"/>
        <v>0</v>
      </c>
      <c r="Z466" s="154">
        <f t="shared" si="159"/>
        <v>0.20833333333333337</v>
      </c>
      <c r="AA466" s="154">
        <f t="shared" si="160"/>
        <v>0.41666333333333333</v>
      </c>
      <c r="AB466" s="81">
        <f t="shared" si="161"/>
        <v>4</v>
      </c>
      <c r="AC466" s="81">
        <f t="shared" si="164"/>
        <v>17</v>
      </c>
      <c r="AD466" s="164" t="str">
        <f t="shared" si="151"/>
        <v>4-17</v>
      </c>
      <c r="AE466" s="163">
        <f t="shared" si="152"/>
        <v>6.9444444444444198E-3</v>
      </c>
      <c r="AF466" s="165">
        <f t="shared" si="153"/>
        <v>0</v>
      </c>
      <c r="AG466" s="157">
        <f t="shared" si="154"/>
        <v>1</v>
      </c>
      <c r="AH466" s="81">
        <f t="shared" si="155"/>
        <v>17</v>
      </c>
    </row>
    <row r="467" spans="2:34" ht="30" x14ac:dyDescent="0.25">
      <c r="B467" s="181" t="s">
        <v>226</v>
      </c>
      <c r="C467" s="157">
        <v>178</v>
      </c>
      <c r="D467" s="85">
        <f t="shared" si="162"/>
        <v>0</v>
      </c>
      <c r="E467" s="182" t="s">
        <v>1050</v>
      </c>
      <c r="F467" s="183" t="s">
        <v>912</v>
      </c>
      <c r="G467" s="184">
        <v>0.375</v>
      </c>
      <c r="H467" s="184">
        <v>0.44791666666666669</v>
      </c>
      <c r="I467" s="185">
        <v>44316</v>
      </c>
      <c r="J467" s="185">
        <v>44316</v>
      </c>
      <c r="K467" s="185">
        <v>44316</v>
      </c>
      <c r="L467" s="185">
        <v>44316</v>
      </c>
      <c r="M467" s="184">
        <v>0.39583333333333331</v>
      </c>
      <c r="N467" s="184">
        <v>0.44791666666666669</v>
      </c>
      <c r="O467" s="182" t="s">
        <v>66</v>
      </c>
      <c r="P467" s="186" t="s">
        <v>1051</v>
      </c>
      <c r="Q467" s="186" t="s">
        <v>81</v>
      </c>
      <c r="R467" s="50" t="s">
        <v>356</v>
      </c>
      <c r="S467" s="186" t="s">
        <v>343</v>
      </c>
      <c r="T467" s="50" t="s">
        <v>191</v>
      </c>
      <c r="U467" s="153">
        <f t="shared" si="156"/>
        <v>0</v>
      </c>
      <c r="V467" s="50">
        <f t="shared" si="157"/>
        <v>1</v>
      </c>
      <c r="W467" s="154">
        <f t="shared" si="165"/>
        <v>7.2916666666666685E-2</v>
      </c>
      <c r="X467" s="154">
        <f t="shared" si="158"/>
        <v>7.2916666666666685E-2</v>
      </c>
      <c r="Y467" s="136">
        <f t="shared" si="163"/>
        <v>1</v>
      </c>
      <c r="Z467" s="154">
        <f t="shared" si="159"/>
        <v>0</v>
      </c>
      <c r="AA467" s="154">
        <f t="shared" si="160"/>
        <v>7.2916666666666685E-2</v>
      </c>
      <c r="AB467" s="81">
        <f t="shared" si="161"/>
        <v>4</v>
      </c>
      <c r="AC467" s="81">
        <f t="shared" si="164"/>
        <v>17</v>
      </c>
      <c r="AD467" s="164" t="str">
        <f t="shared" si="151"/>
        <v>4-17</v>
      </c>
      <c r="AE467" s="163">
        <f t="shared" si="152"/>
        <v>5.208333333333337E-2</v>
      </c>
      <c r="AF467" s="165">
        <f t="shared" si="153"/>
        <v>0</v>
      </c>
      <c r="AG467" s="157">
        <f t="shared" si="154"/>
        <v>1</v>
      </c>
      <c r="AH467" s="81">
        <f t="shared" si="155"/>
        <v>17</v>
      </c>
    </row>
    <row r="468" spans="2:34" x14ac:dyDescent="0.25">
      <c r="B468" s="181" t="s">
        <v>233</v>
      </c>
      <c r="C468" s="157">
        <v>178</v>
      </c>
      <c r="D468" s="85">
        <f t="shared" si="162"/>
        <v>1</v>
      </c>
      <c r="E468" s="182" t="s">
        <v>1052</v>
      </c>
      <c r="F468" s="183" t="s">
        <v>1053</v>
      </c>
      <c r="G468" s="184">
        <v>0.375</v>
      </c>
      <c r="H468" s="184">
        <v>0.44791666666666669</v>
      </c>
      <c r="I468" s="185">
        <v>44316</v>
      </c>
      <c r="J468" s="185">
        <v>44316</v>
      </c>
      <c r="K468" s="185">
        <v>44316</v>
      </c>
      <c r="L468" s="185">
        <v>44316</v>
      </c>
      <c r="M468" s="184">
        <v>0.375</v>
      </c>
      <c r="N468" s="184">
        <v>0.39583333333333331</v>
      </c>
      <c r="O468" s="182" t="s">
        <v>66</v>
      </c>
      <c r="P468" s="186" t="s">
        <v>1051</v>
      </c>
      <c r="Q468" s="186" t="s">
        <v>81</v>
      </c>
      <c r="R468" s="50" t="s">
        <v>356</v>
      </c>
      <c r="S468" s="186" t="s">
        <v>344</v>
      </c>
      <c r="T468" s="50" t="s">
        <v>191</v>
      </c>
      <c r="U468" s="153">
        <f t="shared" si="156"/>
        <v>0</v>
      </c>
      <c r="V468" s="50">
        <f t="shared" si="157"/>
        <v>1</v>
      </c>
      <c r="W468" s="154">
        <f t="shared" si="165"/>
        <v>7.2916666666666685E-2</v>
      </c>
      <c r="X468" s="154">
        <f t="shared" si="158"/>
        <v>7.2916666666666685E-2</v>
      </c>
      <c r="Y468" s="136">
        <f t="shared" si="163"/>
        <v>1</v>
      </c>
      <c r="Z468" s="154">
        <f t="shared" si="159"/>
        <v>0</v>
      </c>
      <c r="AA468" s="154">
        <f t="shared" si="160"/>
        <v>7.2916666666666685E-2</v>
      </c>
      <c r="AB468" s="81">
        <f t="shared" si="161"/>
        <v>4</v>
      </c>
      <c r="AC468" s="81">
        <f t="shared" si="164"/>
        <v>17</v>
      </c>
      <c r="AD468" s="164" t="str">
        <f t="shared" si="151"/>
        <v>4-17</v>
      </c>
      <c r="AE468" s="163">
        <f t="shared" si="152"/>
        <v>2.0833333333333315E-2</v>
      </c>
      <c r="AF468" s="165">
        <f t="shared" si="153"/>
        <v>0</v>
      </c>
      <c r="AG468" s="157">
        <f t="shared" si="154"/>
        <v>1</v>
      </c>
      <c r="AH468" s="81">
        <f t="shared" si="155"/>
        <v>17</v>
      </c>
    </row>
    <row r="469" spans="2:34" x14ac:dyDescent="0.25">
      <c r="B469" s="181" t="s">
        <v>1054</v>
      </c>
      <c r="C469" s="157">
        <v>179</v>
      </c>
      <c r="D469" s="85">
        <f t="shared" si="162"/>
        <v>1</v>
      </c>
      <c r="E469" s="182" t="s">
        <v>672</v>
      </c>
      <c r="F469" s="183" t="s">
        <v>799</v>
      </c>
      <c r="G469" s="184">
        <v>0.33333333333333331</v>
      </c>
      <c r="H469" s="184">
        <v>0.46875</v>
      </c>
      <c r="I469" s="185">
        <v>44316</v>
      </c>
      <c r="J469" s="185">
        <v>44316</v>
      </c>
      <c r="K469" s="185">
        <v>44316</v>
      </c>
      <c r="L469" s="185">
        <v>44316</v>
      </c>
      <c r="M469" s="184">
        <v>0.41666666666666669</v>
      </c>
      <c r="N469" s="184">
        <v>0.46875</v>
      </c>
      <c r="O469" s="182" t="s">
        <v>758</v>
      </c>
      <c r="P469" s="186" t="s">
        <v>1055</v>
      </c>
      <c r="Q469" s="73" t="s">
        <v>47</v>
      </c>
      <c r="R469" s="181" t="s">
        <v>454</v>
      </c>
      <c r="S469" s="186" t="s">
        <v>344</v>
      </c>
      <c r="T469" s="186" t="s">
        <v>190</v>
      </c>
      <c r="U469" s="153">
        <f t="shared" si="156"/>
        <v>0</v>
      </c>
      <c r="V469" s="50">
        <f t="shared" si="157"/>
        <v>1</v>
      </c>
      <c r="W469" s="154">
        <f t="shared" si="165"/>
        <v>0.13541666666666669</v>
      </c>
      <c r="X469" s="154">
        <f t="shared" si="158"/>
        <v>0.13541666666666669</v>
      </c>
      <c r="Y469" s="136">
        <f t="shared" si="163"/>
        <v>1</v>
      </c>
      <c r="Z469" s="154">
        <f t="shared" si="159"/>
        <v>0</v>
      </c>
      <c r="AA469" s="154">
        <f t="shared" si="160"/>
        <v>0.13541666666666669</v>
      </c>
      <c r="AB469" s="81">
        <f t="shared" si="161"/>
        <v>4</v>
      </c>
      <c r="AC469" s="81">
        <f t="shared" si="164"/>
        <v>17</v>
      </c>
      <c r="AD469" s="164" t="str">
        <f t="shared" si="151"/>
        <v>4-17</v>
      </c>
      <c r="AE469" s="163">
        <f t="shared" si="152"/>
        <v>5.2083333333333315E-2</v>
      </c>
      <c r="AF469" s="165">
        <f t="shared" si="153"/>
        <v>0</v>
      </c>
      <c r="AG469" s="157">
        <f t="shared" si="154"/>
        <v>1</v>
      </c>
      <c r="AH469" s="81">
        <f t="shared" si="155"/>
        <v>17</v>
      </c>
    </row>
    <row r="470" spans="2:34" x14ac:dyDescent="0.25">
      <c r="B470" s="186" t="s">
        <v>63</v>
      </c>
      <c r="C470" s="157">
        <v>180</v>
      </c>
      <c r="D470" s="85">
        <f t="shared" si="162"/>
        <v>1</v>
      </c>
      <c r="E470" s="182" t="s">
        <v>1056</v>
      </c>
      <c r="F470" s="183" t="s">
        <v>452</v>
      </c>
      <c r="G470" s="184">
        <v>0.58333333333333337</v>
      </c>
      <c r="H470" s="184">
        <v>0.69791666666666663</v>
      </c>
      <c r="I470" s="185">
        <v>44316</v>
      </c>
      <c r="J470" s="185">
        <v>44316</v>
      </c>
      <c r="K470" s="185">
        <v>44316</v>
      </c>
      <c r="L470" s="185">
        <v>44316</v>
      </c>
      <c r="M470" s="184">
        <v>0.61805555555555558</v>
      </c>
      <c r="N470" s="184">
        <v>0.6958333333333333</v>
      </c>
      <c r="O470" s="182" t="s">
        <v>88</v>
      </c>
      <c r="P470" s="186" t="s">
        <v>67</v>
      </c>
      <c r="Q470" s="186" t="s">
        <v>81</v>
      </c>
      <c r="R470" s="181" t="s">
        <v>358</v>
      </c>
      <c r="S470" s="186" t="s">
        <v>343</v>
      </c>
      <c r="T470" s="186" t="s">
        <v>189</v>
      </c>
      <c r="U470" s="153">
        <f t="shared" si="156"/>
        <v>0</v>
      </c>
      <c r="V470" s="50">
        <f t="shared" si="157"/>
        <v>1</v>
      </c>
      <c r="W470" s="154">
        <f t="shared" si="165"/>
        <v>0.11458333333333326</v>
      </c>
      <c r="X470" s="154">
        <f t="shared" si="158"/>
        <v>0.11458333333333326</v>
      </c>
      <c r="Y470" s="136">
        <f t="shared" si="163"/>
        <v>0</v>
      </c>
      <c r="Z470" s="154">
        <f t="shared" si="159"/>
        <v>0.17708333333333337</v>
      </c>
      <c r="AA470" s="154">
        <f t="shared" si="160"/>
        <v>0.29166666666666663</v>
      </c>
      <c r="AB470" s="81">
        <f t="shared" si="161"/>
        <v>4</v>
      </c>
      <c r="AC470" s="81">
        <f t="shared" si="164"/>
        <v>17</v>
      </c>
      <c r="AD470" s="164" t="str">
        <f t="shared" si="151"/>
        <v>4-17</v>
      </c>
      <c r="AE470" s="163">
        <f t="shared" si="152"/>
        <v>7.7777777777777724E-2</v>
      </c>
      <c r="AF470" s="165">
        <f t="shared" si="153"/>
        <v>0</v>
      </c>
      <c r="AG470" s="157">
        <f t="shared" si="154"/>
        <v>1</v>
      </c>
      <c r="AH470" s="81">
        <f t="shared" si="155"/>
        <v>17</v>
      </c>
    </row>
    <row r="471" spans="2:34" ht="45" x14ac:dyDescent="0.25">
      <c r="B471" s="178" t="s">
        <v>1057</v>
      </c>
      <c r="C471" s="157">
        <v>181</v>
      </c>
      <c r="D471" s="85">
        <f t="shared" si="162"/>
        <v>1</v>
      </c>
      <c r="E471" s="72" t="s">
        <v>1058</v>
      </c>
      <c r="F471" s="50" t="s">
        <v>959</v>
      </c>
      <c r="G471" s="70">
        <v>0.39583333333333331</v>
      </c>
      <c r="H471" s="70">
        <v>0.55555555555555558</v>
      </c>
      <c r="I471" s="185">
        <v>44316</v>
      </c>
      <c r="J471" s="185">
        <v>44316</v>
      </c>
      <c r="K471" s="185">
        <v>44316</v>
      </c>
      <c r="L471" s="185">
        <v>44316</v>
      </c>
      <c r="M471" s="70">
        <v>0.39583333333333331</v>
      </c>
      <c r="N471" s="70">
        <v>0.55555555555555558</v>
      </c>
      <c r="O471" s="50" t="s">
        <v>69</v>
      </c>
      <c r="P471" s="50"/>
      <c r="Q471" s="50" t="s">
        <v>81</v>
      </c>
      <c r="R471" s="50" t="s">
        <v>358</v>
      </c>
      <c r="S471" s="50" t="s">
        <v>344</v>
      </c>
      <c r="T471" s="50" t="s">
        <v>193</v>
      </c>
      <c r="U471" s="153">
        <f t="shared" si="156"/>
        <v>0</v>
      </c>
      <c r="V471" s="50">
        <f t="shared" si="157"/>
        <v>1</v>
      </c>
      <c r="W471" s="154">
        <f t="shared" si="165"/>
        <v>0.15972222222222227</v>
      </c>
      <c r="X471" s="154">
        <f t="shared" si="158"/>
        <v>0.15972222222222227</v>
      </c>
      <c r="Y471" s="136">
        <f t="shared" si="163"/>
        <v>1</v>
      </c>
      <c r="Z471" s="154">
        <f t="shared" si="159"/>
        <v>0</v>
      </c>
      <c r="AA471" s="154">
        <f t="shared" si="160"/>
        <v>0.15972222222222227</v>
      </c>
      <c r="AB471" s="81">
        <f t="shared" si="161"/>
        <v>4</v>
      </c>
      <c r="AC471" s="81">
        <f t="shared" si="164"/>
        <v>17</v>
      </c>
      <c r="AD471" s="164" t="str">
        <f t="shared" si="151"/>
        <v>4-17</v>
      </c>
      <c r="AE471" s="163">
        <f t="shared" si="152"/>
        <v>0.15972222222222227</v>
      </c>
      <c r="AF471" s="165">
        <f t="shared" si="153"/>
        <v>0</v>
      </c>
      <c r="AG471" s="157">
        <f t="shared" si="154"/>
        <v>1</v>
      </c>
      <c r="AH471" s="81">
        <f t="shared" si="155"/>
        <v>17</v>
      </c>
    </row>
    <row r="472" spans="2:34" x14ac:dyDescent="0.25">
      <c r="B472" s="178" t="s">
        <v>136</v>
      </c>
      <c r="C472" s="157">
        <v>182</v>
      </c>
      <c r="D472" s="85">
        <f t="shared" si="162"/>
        <v>1</v>
      </c>
      <c r="E472" s="50" t="s">
        <v>1059</v>
      </c>
      <c r="F472" s="50" t="s">
        <v>452</v>
      </c>
      <c r="G472" s="70">
        <v>0.66875000000000007</v>
      </c>
      <c r="H472" s="70">
        <v>0.6972222222222223</v>
      </c>
      <c r="I472" s="185">
        <v>44316</v>
      </c>
      <c r="J472" s="185">
        <v>44316</v>
      </c>
      <c r="K472" s="185">
        <v>44316</v>
      </c>
      <c r="L472" s="185">
        <v>44316</v>
      </c>
      <c r="M472" s="70">
        <v>0.66875000000000007</v>
      </c>
      <c r="N472" s="70">
        <v>0.6972222222222223</v>
      </c>
      <c r="O472" s="50" t="s">
        <v>69</v>
      </c>
      <c r="P472" s="50" t="s">
        <v>137</v>
      </c>
      <c r="Q472" s="50" t="s">
        <v>81</v>
      </c>
      <c r="R472" s="50" t="s">
        <v>356</v>
      </c>
      <c r="S472" s="50" t="s">
        <v>343</v>
      </c>
      <c r="T472" s="50" t="s">
        <v>190</v>
      </c>
      <c r="U472" s="153">
        <f t="shared" si="156"/>
        <v>0</v>
      </c>
      <c r="V472" s="50">
        <f t="shared" si="157"/>
        <v>1</v>
      </c>
      <c r="W472" s="154">
        <f t="shared" si="165"/>
        <v>2.8472222222222232E-2</v>
      </c>
      <c r="X472" s="154">
        <f t="shared" si="158"/>
        <v>2.8472222222222232E-2</v>
      </c>
      <c r="Y472" s="136">
        <f t="shared" si="163"/>
        <v>0</v>
      </c>
      <c r="Z472" s="154">
        <f t="shared" si="159"/>
        <v>0.1777777777777777</v>
      </c>
      <c r="AA472" s="154">
        <f t="shared" si="160"/>
        <v>0.20624999999999993</v>
      </c>
      <c r="AB472" s="81">
        <f t="shared" si="161"/>
        <v>4</v>
      </c>
      <c r="AC472" s="81">
        <f t="shared" si="164"/>
        <v>17</v>
      </c>
      <c r="AD472" s="164" t="str">
        <f t="shared" si="151"/>
        <v>4-17</v>
      </c>
      <c r="AE472" s="163">
        <f t="shared" si="152"/>
        <v>2.8472222222222232E-2</v>
      </c>
      <c r="AF472" s="165">
        <f t="shared" si="153"/>
        <v>0</v>
      </c>
      <c r="AG472" s="157">
        <f t="shared" si="154"/>
        <v>1</v>
      </c>
      <c r="AH472" s="81">
        <f t="shared" si="155"/>
        <v>17</v>
      </c>
    </row>
    <row r="473" spans="2:34" x14ac:dyDescent="0.25">
      <c r="B473" s="50" t="s">
        <v>99</v>
      </c>
      <c r="C473" s="157">
        <v>183</v>
      </c>
      <c r="D473" s="85">
        <f t="shared" si="162"/>
        <v>1</v>
      </c>
      <c r="E473" s="50" t="s">
        <v>1060</v>
      </c>
      <c r="F473" s="50" t="s">
        <v>912</v>
      </c>
      <c r="G473" s="70">
        <v>0.3125</v>
      </c>
      <c r="H473" s="70">
        <v>0.34375</v>
      </c>
      <c r="I473" s="71">
        <v>44319</v>
      </c>
      <c r="J473" s="71">
        <v>44319</v>
      </c>
      <c r="K473" s="71">
        <v>44319</v>
      </c>
      <c r="L473" s="71">
        <v>44319</v>
      </c>
      <c r="M473" s="70">
        <v>0.3263888888888889</v>
      </c>
      <c r="N473" s="70">
        <v>0.34375</v>
      </c>
      <c r="O473" s="50" t="s">
        <v>76</v>
      </c>
      <c r="P473" s="50" t="s">
        <v>100</v>
      </c>
      <c r="Q473" s="50" t="s">
        <v>81</v>
      </c>
      <c r="R473" s="50" t="s">
        <v>358</v>
      </c>
      <c r="S473" s="50" t="s">
        <v>344</v>
      </c>
      <c r="T473" s="50" t="s">
        <v>193</v>
      </c>
      <c r="U473" s="153">
        <f>+J473-I473</f>
        <v>0</v>
      </c>
      <c r="V473" s="50">
        <f>IF(AND(G473&lt;&gt;"",H473&lt;&gt;""),1,0)</f>
        <v>1</v>
      </c>
      <c r="W473" s="154">
        <f>IF(OR(V473=0,G473="",H473=""),0,IF(AND(V473=1,U473&lt;1,I473=J473,(H473-G473)&lt;=0.2075),H473-G473,IF(AND(V473=1,U473&lt;1,I473=J473,(H473-G473)&gt;0.2075),H473-G473-0.083,IF(AND(V473=1,U473&gt;1),((U473-1)*0.3541)+(H473-$AD$5)+($AE$5-G473-0.083),IF(AND(V473=1,U473=1,I473&lt;&gt;J473,(H473-G473)&lt;=0.332),(H473-$AD$5)+($AE$5-G473)-0.166,(H473-$AD$5)+($AE$5-G473))))))</f>
        <v>3.125E-2</v>
      </c>
      <c r="X473" s="154">
        <f>IF(OR(V473=0,G473="",H473=""),0,IF(AND(V473=1,U473&lt;1,I473=J473,(H473-G473)&lt;=0.2075),H473-G473,IF(AND(V473=1,U473&lt;1,I473=J473,(H473-G473)&gt;0.2075),H473-G473-0.04167,IF(AND(V473=1,U473&gt;1),((U473-1)*0.583)+(H473-$AD$3)+($AE$3-G473-0.04167),IF(AND(V473=1,U473=1,I473&lt;&gt;J473,(H473-G473)&lt;=0.332),(H473-$AD$3)+($AE$3-G473)-0.166,(H473-$AD$3)+($AE$3-G473))))))</f>
        <v>3.125E-2</v>
      </c>
      <c r="Y473" s="136">
        <f>IFERROR(IF(H473&gt;VLOOKUP(T473,$AG$2:$AH$5,2,0),0,1),1)</f>
        <v>1</v>
      </c>
      <c r="Z473" s="154">
        <f>IF(Y473=1,0,($AE$3-H473))</f>
        <v>0</v>
      </c>
      <c r="AA473" s="154">
        <f>X473+Z473</f>
        <v>3.125E-2</v>
      </c>
      <c r="AB473" s="81">
        <f>MONTH(J473)</f>
        <v>5</v>
      </c>
      <c r="AC473" s="81">
        <f t="shared" si="164"/>
        <v>18</v>
      </c>
      <c r="AD473" s="164" t="str">
        <f t="shared" si="151"/>
        <v>5-18</v>
      </c>
      <c r="AE473" s="163">
        <f t="shared" si="152"/>
        <v>1.7361111111111105E-2</v>
      </c>
      <c r="AF473" s="165">
        <f t="shared" si="153"/>
        <v>0</v>
      </c>
      <c r="AG473" s="157">
        <f t="shared" si="154"/>
        <v>1</v>
      </c>
      <c r="AH473" s="81">
        <f t="shared" si="155"/>
        <v>18</v>
      </c>
    </row>
    <row r="474" spans="2:34" x14ac:dyDescent="0.25">
      <c r="B474" s="50" t="s">
        <v>1061</v>
      </c>
      <c r="C474" s="157">
        <v>184</v>
      </c>
      <c r="D474" s="85">
        <f t="shared" si="162"/>
        <v>1</v>
      </c>
      <c r="E474" s="50" t="s">
        <v>1062</v>
      </c>
      <c r="F474" s="50" t="s">
        <v>1063</v>
      </c>
      <c r="G474" s="70">
        <v>0.3125</v>
      </c>
      <c r="H474" s="70">
        <v>0.33333333333333331</v>
      </c>
      <c r="I474" s="71">
        <v>44319</v>
      </c>
      <c r="J474" s="71">
        <v>44319</v>
      </c>
      <c r="K474" s="71">
        <v>44319</v>
      </c>
      <c r="L474" s="71">
        <v>44319</v>
      </c>
      <c r="M474" s="70">
        <v>0.3125</v>
      </c>
      <c r="N474" s="70">
        <v>0.33333333333333331</v>
      </c>
      <c r="O474" s="50" t="s">
        <v>104</v>
      </c>
      <c r="P474" s="50" t="s">
        <v>279</v>
      </c>
      <c r="Q474" s="73" t="s">
        <v>47</v>
      </c>
      <c r="R474" s="50" t="s">
        <v>454</v>
      </c>
      <c r="S474" s="50" t="s">
        <v>344</v>
      </c>
      <c r="T474" s="50" t="s">
        <v>190</v>
      </c>
      <c r="U474" s="153">
        <f>+J474-I474</f>
        <v>0</v>
      </c>
      <c r="V474" s="50">
        <f>IF(AND(G474&lt;&gt;"",H474&lt;&gt;""),1,0)</f>
        <v>1</v>
      </c>
      <c r="W474" s="154">
        <f>IF(OR(V474=0,G474="",H474=""),0,IF(AND(V474=1,U474&lt;1,I474=J474,(H474-G474)&lt;=0.2075),H474-G474,IF(AND(V474=1,U474&lt;1,I474=J474,(H474-G474)&gt;0.2075),H474-G474-0.083,IF(AND(V474=1,U474&gt;1),((U474-1)*0.3541)+(H474-$AD$5)+($AE$5-G474-0.083),IF(AND(V474=1,U474=1,I474&lt;&gt;J474,(H474-G474)&lt;=0.332),(H474-$AD$5)+($AE$5-G474)-0.166,(H474-$AD$5)+($AE$5-G474))))))</f>
        <v>2.0833333333333315E-2</v>
      </c>
      <c r="X474" s="154">
        <f>IF(OR(V474=0,G474="",H474=""),0,IF(AND(V474=1,U474&lt;1,I474=J474,(H474-G474)&lt;=0.2075),H474-G474,IF(AND(V474=1,U474&lt;1,I474=J474,(H474-G474)&gt;0.2075),H474-G474-0.04167,IF(AND(V474=1,U474&gt;1),((U474-1)*0.583)+(H474-$AD$3)+($AE$3-G474-0.04167),IF(AND(V474=1,U474=1,I474&lt;&gt;J474,(H474-G474)&lt;=0.332),(H474-$AD$3)+($AE$3-G474)-0.166,(H474-$AD$3)+($AE$3-G474))))))</f>
        <v>2.0833333333333315E-2</v>
      </c>
      <c r="Y474" s="136">
        <f>IFERROR(IF(H474&gt;VLOOKUP(T474,$AG$2:$AH$5,2,0),0,1),1)</f>
        <v>1</v>
      </c>
      <c r="Z474" s="154">
        <f>IF(Y474=1,0,($AE$3-H474))</f>
        <v>0</v>
      </c>
      <c r="AA474" s="154">
        <f>X474+Z474</f>
        <v>2.0833333333333315E-2</v>
      </c>
      <c r="AB474" s="81">
        <f t="shared" ref="AB474:AB475" si="166">MONTH(J474)</f>
        <v>5</v>
      </c>
      <c r="AC474" s="81">
        <f t="shared" si="164"/>
        <v>18</v>
      </c>
      <c r="AD474" s="164" t="str">
        <f t="shared" si="151"/>
        <v>5-18</v>
      </c>
      <c r="AE474" s="163">
        <f t="shared" si="152"/>
        <v>2.0833333333333315E-2</v>
      </c>
      <c r="AF474" s="165">
        <f t="shared" si="153"/>
        <v>0</v>
      </c>
      <c r="AG474" s="157">
        <f t="shared" si="154"/>
        <v>1</v>
      </c>
      <c r="AH474" s="81">
        <f t="shared" si="155"/>
        <v>18</v>
      </c>
    </row>
    <row r="475" spans="2:34" x14ac:dyDescent="0.25">
      <c r="B475" s="50" t="s">
        <v>102</v>
      </c>
      <c r="C475" s="157">
        <v>185</v>
      </c>
      <c r="D475" s="85">
        <f t="shared" si="162"/>
        <v>0</v>
      </c>
      <c r="E475" s="50" t="s">
        <v>1064</v>
      </c>
      <c r="F475" s="50" t="s">
        <v>928</v>
      </c>
      <c r="G475" s="70">
        <v>0.3125</v>
      </c>
      <c r="H475" s="70">
        <v>0.5</v>
      </c>
      <c r="I475" s="71">
        <v>44319</v>
      </c>
      <c r="J475" s="71">
        <v>44319</v>
      </c>
      <c r="K475" s="71">
        <v>44319</v>
      </c>
      <c r="L475" s="71">
        <v>44319</v>
      </c>
      <c r="M475" s="70">
        <v>0.33333333333333331</v>
      </c>
      <c r="N475" s="70">
        <v>0.375</v>
      </c>
      <c r="O475" s="50" t="s">
        <v>104</v>
      </c>
      <c r="P475" s="50" t="s">
        <v>103</v>
      </c>
      <c r="Q475" s="73" t="s">
        <v>47</v>
      </c>
      <c r="R475" s="50" t="s">
        <v>454</v>
      </c>
      <c r="S475" s="50" t="s">
        <v>344</v>
      </c>
      <c r="T475" s="50" t="s">
        <v>192</v>
      </c>
      <c r="U475" s="153">
        <f t="shared" si="156"/>
        <v>0</v>
      </c>
      <c r="V475" s="50">
        <f t="shared" si="157"/>
        <v>1</v>
      </c>
      <c r="W475" s="154">
        <f t="shared" si="165"/>
        <v>0.1875</v>
      </c>
      <c r="X475" s="154">
        <f t="shared" si="158"/>
        <v>0.1875</v>
      </c>
      <c r="Y475" s="136">
        <f t="shared" si="163"/>
        <v>1</v>
      </c>
      <c r="Z475" s="154">
        <f t="shared" si="159"/>
        <v>0</v>
      </c>
      <c r="AA475" s="154">
        <f t="shared" si="160"/>
        <v>0.1875</v>
      </c>
      <c r="AB475" s="81">
        <f t="shared" si="166"/>
        <v>5</v>
      </c>
      <c r="AC475" s="81">
        <f t="shared" si="164"/>
        <v>18</v>
      </c>
      <c r="AD475" s="164" t="str">
        <f t="shared" si="151"/>
        <v>5-18</v>
      </c>
      <c r="AE475" s="163">
        <f t="shared" si="152"/>
        <v>4.1666666666666685E-2</v>
      </c>
      <c r="AF475" s="165">
        <f t="shared" si="153"/>
        <v>0</v>
      </c>
      <c r="AG475" s="157">
        <f t="shared" si="154"/>
        <v>1</v>
      </c>
      <c r="AH475" s="81">
        <f t="shared" si="155"/>
        <v>18</v>
      </c>
    </row>
    <row r="476" spans="2:34" ht="30" x14ac:dyDescent="0.25">
      <c r="B476" s="50" t="s">
        <v>102</v>
      </c>
      <c r="C476" s="157">
        <v>185</v>
      </c>
      <c r="D476" s="85">
        <f t="shared" si="162"/>
        <v>0</v>
      </c>
      <c r="E476" s="72" t="s">
        <v>1065</v>
      </c>
      <c r="F476" s="50" t="s">
        <v>912</v>
      </c>
      <c r="G476" s="70">
        <v>0.3125</v>
      </c>
      <c r="H476" s="70">
        <v>0.5</v>
      </c>
      <c r="I476" s="71">
        <v>44319</v>
      </c>
      <c r="J476" s="71">
        <v>44319</v>
      </c>
      <c r="K476" s="71">
        <v>44319</v>
      </c>
      <c r="L476" s="71">
        <v>44319</v>
      </c>
      <c r="M476" s="70">
        <v>0.33333333333333331</v>
      </c>
      <c r="N476" s="70">
        <v>0.375</v>
      </c>
      <c r="O476" s="50" t="s">
        <v>66</v>
      </c>
      <c r="P476" s="50" t="s">
        <v>103</v>
      </c>
      <c r="Q476" s="50" t="s">
        <v>81</v>
      </c>
      <c r="R476" s="50" t="s">
        <v>356</v>
      </c>
      <c r="S476" s="50" t="s">
        <v>344</v>
      </c>
      <c r="T476" s="50" t="s">
        <v>192</v>
      </c>
      <c r="U476" s="153">
        <f t="shared" si="156"/>
        <v>0</v>
      </c>
      <c r="V476" s="50">
        <f t="shared" si="157"/>
        <v>1</v>
      </c>
      <c r="W476" s="154">
        <f t="shared" si="165"/>
        <v>0.1875</v>
      </c>
      <c r="X476" s="154">
        <f t="shared" si="158"/>
        <v>0.1875</v>
      </c>
      <c r="Y476" s="136">
        <f t="shared" si="163"/>
        <v>1</v>
      </c>
      <c r="Z476" s="154">
        <f t="shared" si="159"/>
        <v>0</v>
      </c>
      <c r="AA476" s="154">
        <f t="shared" si="160"/>
        <v>0.1875</v>
      </c>
      <c r="AB476" s="81">
        <f t="shared" si="161"/>
        <v>5</v>
      </c>
      <c r="AC476" s="81">
        <f t="shared" si="164"/>
        <v>18</v>
      </c>
      <c r="AD476" s="164" t="str">
        <f t="shared" si="151"/>
        <v>5-18</v>
      </c>
      <c r="AE476" s="163">
        <f t="shared" si="152"/>
        <v>4.1666666666666685E-2</v>
      </c>
      <c r="AF476" s="165">
        <f t="shared" si="153"/>
        <v>0</v>
      </c>
      <c r="AG476" s="157">
        <f t="shared" si="154"/>
        <v>1</v>
      </c>
      <c r="AH476" s="81">
        <f t="shared" si="155"/>
        <v>18</v>
      </c>
    </row>
    <row r="477" spans="2:34" x14ac:dyDescent="0.25">
      <c r="B477" s="50" t="s">
        <v>102</v>
      </c>
      <c r="C477" s="157">
        <v>185</v>
      </c>
      <c r="D477" s="85">
        <f t="shared" si="162"/>
        <v>1</v>
      </c>
      <c r="E477" s="50" t="s">
        <v>1066</v>
      </c>
      <c r="F477" s="50" t="s">
        <v>452</v>
      </c>
      <c r="G477" s="70">
        <v>0.3125</v>
      </c>
      <c r="H477" s="70">
        <v>0.5</v>
      </c>
      <c r="I477" s="71">
        <v>44319</v>
      </c>
      <c r="J477" s="71">
        <v>44319</v>
      </c>
      <c r="K477" s="71">
        <v>44319</v>
      </c>
      <c r="L477" s="71">
        <v>44319</v>
      </c>
      <c r="M477" s="70">
        <v>0.43541666666666662</v>
      </c>
      <c r="N477" s="70">
        <v>0.49236111111111108</v>
      </c>
      <c r="O477" s="50" t="s">
        <v>69</v>
      </c>
      <c r="P477" s="50" t="s">
        <v>103</v>
      </c>
      <c r="Q477" s="50" t="s">
        <v>81</v>
      </c>
      <c r="R477" s="50" t="s">
        <v>452</v>
      </c>
      <c r="S477" s="50" t="s">
        <v>343</v>
      </c>
      <c r="T477" s="50" t="s">
        <v>192</v>
      </c>
      <c r="U477" s="153">
        <f t="shared" si="156"/>
        <v>0</v>
      </c>
      <c r="V477" s="50">
        <f t="shared" si="157"/>
        <v>1</v>
      </c>
      <c r="W477" s="154">
        <f t="shared" si="165"/>
        <v>0.1875</v>
      </c>
      <c r="X477" s="154">
        <f t="shared" si="158"/>
        <v>0.1875</v>
      </c>
      <c r="Y477" s="136">
        <f t="shared" si="163"/>
        <v>1</v>
      </c>
      <c r="Z477" s="154">
        <f t="shared" si="159"/>
        <v>0</v>
      </c>
      <c r="AA477" s="154">
        <f t="shared" si="160"/>
        <v>0.1875</v>
      </c>
      <c r="AB477" s="81">
        <f t="shared" si="161"/>
        <v>5</v>
      </c>
      <c r="AC477" s="81">
        <f t="shared" si="164"/>
        <v>18</v>
      </c>
      <c r="AD477" s="164" t="str">
        <f t="shared" si="151"/>
        <v>5-18</v>
      </c>
      <c r="AE477" s="163">
        <f t="shared" si="152"/>
        <v>5.6944444444444464E-2</v>
      </c>
      <c r="AF477" s="165">
        <f t="shared" si="153"/>
        <v>0</v>
      </c>
      <c r="AG477" s="157">
        <f t="shared" si="154"/>
        <v>1</v>
      </c>
      <c r="AH477" s="81">
        <f t="shared" si="155"/>
        <v>18</v>
      </c>
    </row>
    <row r="478" spans="2:34" x14ac:dyDescent="0.25">
      <c r="B478" s="50" t="s">
        <v>139</v>
      </c>
      <c r="C478" s="157">
        <v>186</v>
      </c>
      <c r="D478" s="85">
        <f t="shared" si="162"/>
        <v>0</v>
      </c>
      <c r="E478" s="50" t="s">
        <v>1067</v>
      </c>
      <c r="F478" s="50" t="s">
        <v>452</v>
      </c>
      <c r="G478" s="70">
        <v>0.31944444444444448</v>
      </c>
      <c r="H478" s="70">
        <v>0.36249999999999999</v>
      </c>
      <c r="I478" s="71">
        <v>44319</v>
      </c>
      <c r="J478" s="71">
        <v>44319</v>
      </c>
      <c r="K478" s="71">
        <v>44319</v>
      </c>
      <c r="L478" s="71">
        <v>44319</v>
      </c>
      <c r="M478" s="70">
        <v>0.33333333333333331</v>
      </c>
      <c r="N478" s="70">
        <v>0.34375</v>
      </c>
      <c r="O478" s="50" t="s">
        <v>130</v>
      </c>
      <c r="P478" s="50" t="s">
        <v>141</v>
      </c>
      <c r="Q478" s="73" t="s">
        <v>47</v>
      </c>
      <c r="R478" s="50" t="s">
        <v>454</v>
      </c>
      <c r="S478" s="50" t="s">
        <v>343</v>
      </c>
      <c r="T478" s="50" t="s">
        <v>189</v>
      </c>
      <c r="U478" s="153">
        <f t="shared" si="156"/>
        <v>0</v>
      </c>
      <c r="V478" s="50">
        <f t="shared" si="157"/>
        <v>1</v>
      </c>
      <c r="W478" s="154">
        <f t="shared" si="165"/>
        <v>4.3055555555555514E-2</v>
      </c>
      <c r="X478" s="154">
        <f t="shared" si="158"/>
        <v>4.3055555555555514E-2</v>
      </c>
      <c r="Y478" s="136">
        <f t="shared" si="163"/>
        <v>1</v>
      </c>
      <c r="Z478" s="154">
        <f t="shared" si="159"/>
        <v>0</v>
      </c>
      <c r="AA478" s="154">
        <f t="shared" si="160"/>
        <v>4.3055555555555514E-2</v>
      </c>
      <c r="AB478" s="81">
        <f t="shared" si="161"/>
        <v>5</v>
      </c>
      <c r="AC478" s="81">
        <f t="shared" si="164"/>
        <v>18</v>
      </c>
      <c r="AD478" s="164" t="str">
        <f t="shared" si="151"/>
        <v>5-18</v>
      </c>
      <c r="AE478" s="163">
        <f t="shared" si="152"/>
        <v>1.0416666666666685E-2</v>
      </c>
      <c r="AF478" s="165">
        <f t="shared" si="153"/>
        <v>0</v>
      </c>
      <c r="AG478" s="157">
        <f t="shared" si="154"/>
        <v>1</v>
      </c>
      <c r="AH478" s="81">
        <f t="shared" si="155"/>
        <v>18</v>
      </c>
    </row>
    <row r="479" spans="2:34" x14ac:dyDescent="0.25">
      <c r="B479" s="50" t="s">
        <v>139</v>
      </c>
      <c r="C479" s="157">
        <v>186</v>
      </c>
      <c r="D479" s="85">
        <f t="shared" si="162"/>
        <v>1</v>
      </c>
      <c r="E479" s="50" t="s">
        <v>1068</v>
      </c>
      <c r="F479" s="50" t="s">
        <v>912</v>
      </c>
      <c r="G479" s="70">
        <v>0.31944444444444448</v>
      </c>
      <c r="H479" s="70">
        <v>0.36249999999999999</v>
      </c>
      <c r="I479" s="71">
        <v>44319</v>
      </c>
      <c r="J479" s="71">
        <v>44319</v>
      </c>
      <c r="K479" s="71">
        <v>44319</v>
      </c>
      <c r="L479" s="71">
        <v>44319</v>
      </c>
      <c r="M479" s="70">
        <v>0.34375</v>
      </c>
      <c r="N479" s="70">
        <v>0.36249999999999999</v>
      </c>
      <c r="O479" s="50" t="s">
        <v>66</v>
      </c>
      <c r="P479" s="50" t="s">
        <v>141</v>
      </c>
      <c r="Q479" s="50" t="s">
        <v>81</v>
      </c>
      <c r="R479" s="50" t="s">
        <v>356</v>
      </c>
      <c r="S479" s="50" t="s">
        <v>344</v>
      </c>
      <c r="T479" s="50" t="s">
        <v>189</v>
      </c>
      <c r="U479" s="153">
        <f t="shared" si="156"/>
        <v>0</v>
      </c>
      <c r="V479" s="50">
        <f t="shared" si="157"/>
        <v>1</v>
      </c>
      <c r="W479" s="154">
        <f t="shared" si="165"/>
        <v>4.3055555555555514E-2</v>
      </c>
      <c r="X479" s="154">
        <f t="shared" si="158"/>
        <v>4.3055555555555514E-2</v>
      </c>
      <c r="Y479" s="136">
        <f t="shared" si="163"/>
        <v>1</v>
      </c>
      <c r="Z479" s="154">
        <f t="shared" si="159"/>
        <v>0</v>
      </c>
      <c r="AA479" s="154">
        <f t="shared" si="160"/>
        <v>4.3055555555555514E-2</v>
      </c>
      <c r="AB479" s="81">
        <f t="shared" si="161"/>
        <v>5</v>
      </c>
      <c r="AC479" s="81">
        <f t="shared" si="164"/>
        <v>18</v>
      </c>
      <c r="AD479" s="164" t="str">
        <f t="shared" si="151"/>
        <v>5-18</v>
      </c>
      <c r="AE479" s="163">
        <f t="shared" si="152"/>
        <v>1.8749999999999989E-2</v>
      </c>
      <c r="AF479" s="165">
        <f t="shared" si="153"/>
        <v>0</v>
      </c>
      <c r="AG479" s="157">
        <f t="shared" si="154"/>
        <v>1</v>
      </c>
      <c r="AH479" s="81">
        <f t="shared" si="155"/>
        <v>18</v>
      </c>
    </row>
    <row r="480" spans="2:34" x14ac:dyDescent="0.25">
      <c r="B480" s="50" t="s">
        <v>218</v>
      </c>
      <c r="C480" s="157">
        <v>187</v>
      </c>
      <c r="D480" s="85">
        <f t="shared" si="162"/>
        <v>0</v>
      </c>
      <c r="E480" s="50" t="s">
        <v>1069</v>
      </c>
      <c r="F480" s="50" t="s">
        <v>912</v>
      </c>
      <c r="G480" s="70">
        <v>0.3125</v>
      </c>
      <c r="H480" s="70">
        <v>0.40138888888888885</v>
      </c>
      <c r="I480" s="71">
        <v>44319</v>
      </c>
      <c r="J480" s="71">
        <v>44319</v>
      </c>
      <c r="K480" s="71">
        <v>44319</v>
      </c>
      <c r="L480" s="71">
        <v>44319</v>
      </c>
      <c r="M480" s="70">
        <v>0.32916666666666666</v>
      </c>
      <c r="N480" s="70">
        <v>0.39583333333333331</v>
      </c>
      <c r="O480" s="50" t="s">
        <v>409</v>
      </c>
      <c r="P480" s="50" t="s">
        <v>284</v>
      </c>
      <c r="Q480" s="50" t="s">
        <v>81</v>
      </c>
      <c r="R480" s="50" t="s">
        <v>359</v>
      </c>
      <c r="S480" s="50" t="s">
        <v>343</v>
      </c>
      <c r="T480" s="50" t="s">
        <v>193</v>
      </c>
      <c r="U480" s="153">
        <f t="shared" si="156"/>
        <v>0</v>
      </c>
      <c r="V480" s="50">
        <f t="shared" si="157"/>
        <v>1</v>
      </c>
      <c r="W480" s="154">
        <f t="shared" si="165"/>
        <v>8.8888888888888851E-2</v>
      </c>
      <c r="X480" s="154">
        <f t="shared" si="158"/>
        <v>8.8888888888888851E-2</v>
      </c>
      <c r="Y480" s="136">
        <f t="shared" si="163"/>
        <v>1</v>
      </c>
      <c r="Z480" s="154">
        <f t="shared" si="159"/>
        <v>0</v>
      </c>
      <c r="AA480" s="154">
        <f t="shared" si="160"/>
        <v>8.8888888888888851E-2</v>
      </c>
      <c r="AB480" s="81">
        <f t="shared" si="161"/>
        <v>5</v>
      </c>
      <c r="AC480" s="81">
        <f t="shared" si="164"/>
        <v>18</v>
      </c>
      <c r="AD480" s="164" t="str">
        <f t="shared" si="151"/>
        <v>5-18</v>
      </c>
      <c r="AE480" s="163">
        <f t="shared" si="152"/>
        <v>6.6666666666666652E-2</v>
      </c>
      <c r="AF480" s="165">
        <f t="shared" si="153"/>
        <v>0</v>
      </c>
      <c r="AG480" s="157">
        <f t="shared" si="154"/>
        <v>1</v>
      </c>
      <c r="AH480" s="81">
        <f t="shared" si="155"/>
        <v>18</v>
      </c>
    </row>
    <row r="481" spans="2:34" x14ac:dyDescent="0.25">
      <c r="B481" s="50" t="s">
        <v>218</v>
      </c>
      <c r="C481" s="157">
        <v>187</v>
      </c>
      <c r="D481" s="85">
        <f t="shared" si="162"/>
        <v>1</v>
      </c>
      <c r="E481" s="50" t="s">
        <v>1070</v>
      </c>
      <c r="F481" s="50" t="s">
        <v>452</v>
      </c>
      <c r="G481" s="70">
        <v>0.3125</v>
      </c>
      <c r="H481" s="70">
        <v>0.40138888888888885</v>
      </c>
      <c r="I481" s="71">
        <v>44319</v>
      </c>
      <c r="J481" s="71">
        <v>44319</v>
      </c>
      <c r="K481" s="71">
        <v>44319</v>
      </c>
      <c r="L481" s="71">
        <v>44319</v>
      </c>
      <c r="M481" s="70">
        <v>0.37083333333333335</v>
      </c>
      <c r="N481" s="70">
        <v>0.40138888888888885</v>
      </c>
      <c r="O481" s="50" t="s">
        <v>69</v>
      </c>
      <c r="P481" s="50" t="s">
        <v>284</v>
      </c>
      <c r="Q481" s="50" t="s">
        <v>81</v>
      </c>
      <c r="R481" s="50" t="s">
        <v>452</v>
      </c>
      <c r="S481" s="50" t="s">
        <v>343</v>
      </c>
      <c r="T481" s="50" t="s">
        <v>193</v>
      </c>
      <c r="U481" s="153">
        <f t="shared" si="156"/>
        <v>0</v>
      </c>
      <c r="V481" s="50">
        <f t="shared" si="157"/>
        <v>1</v>
      </c>
      <c r="W481" s="154">
        <f t="shared" si="165"/>
        <v>8.8888888888888851E-2</v>
      </c>
      <c r="X481" s="154">
        <f t="shared" si="158"/>
        <v>8.8888888888888851E-2</v>
      </c>
      <c r="Y481" s="136">
        <f t="shared" si="163"/>
        <v>1</v>
      </c>
      <c r="Z481" s="154">
        <f t="shared" si="159"/>
        <v>0</v>
      </c>
      <c r="AA481" s="154">
        <f t="shared" si="160"/>
        <v>8.8888888888888851E-2</v>
      </c>
      <c r="AB481" s="81">
        <f t="shared" si="161"/>
        <v>5</v>
      </c>
      <c r="AC481" s="81">
        <f t="shared" si="164"/>
        <v>18</v>
      </c>
      <c r="AD481" s="164" t="str">
        <f t="shared" si="151"/>
        <v>5-18</v>
      </c>
      <c r="AE481" s="163">
        <f t="shared" si="152"/>
        <v>3.0555555555555503E-2</v>
      </c>
      <c r="AF481" s="165">
        <f t="shared" si="153"/>
        <v>0</v>
      </c>
      <c r="AG481" s="157">
        <f t="shared" si="154"/>
        <v>1</v>
      </c>
      <c r="AH481" s="81">
        <f t="shared" si="155"/>
        <v>18</v>
      </c>
    </row>
    <row r="482" spans="2:34" x14ac:dyDescent="0.25">
      <c r="B482" s="50" t="s">
        <v>591</v>
      </c>
      <c r="C482" s="157">
        <v>188</v>
      </c>
      <c r="D482" s="85">
        <f t="shared" si="162"/>
        <v>0</v>
      </c>
      <c r="E482" s="50" t="s">
        <v>1071</v>
      </c>
      <c r="F482" s="50" t="s">
        <v>452</v>
      </c>
      <c r="G482" s="70">
        <v>0.33333333333333331</v>
      </c>
      <c r="H482" s="70">
        <v>0.625</v>
      </c>
      <c r="I482" s="71">
        <v>44319</v>
      </c>
      <c r="J482" s="71">
        <v>44321</v>
      </c>
      <c r="K482" s="71">
        <v>44319</v>
      </c>
      <c r="L482" s="71">
        <v>44319</v>
      </c>
      <c r="M482" s="70">
        <v>0.33333333333333331</v>
      </c>
      <c r="N482" s="70">
        <v>0.5</v>
      </c>
      <c r="O482" s="50" t="s">
        <v>702</v>
      </c>
      <c r="P482" s="50" t="s">
        <v>714</v>
      </c>
      <c r="Q482" s="50" t="s">
        <v>81</v>
      </c>
      <c r="R482" s="50" t="s">
        <v>452</v>
      </c>
      <c r="S482" s="50" t="s">
        <v>343</v>
      </c>
      <c r="T482" s="50" t="s">
        <v>189</v>
      </c>
      <c r="U482" s="153">
        <f t="shared" si="156"/>
        <v>2</v>
      </c>
      <c r="V482" s="50">
        <f t="shared" si="157"/>
        <v>1</v>
      </c>
      <c r="W482" s="154">
        <f t="shared" si="165"/>
        <v>1.0002666666666666</v>
      </c>
      <c r="X482" s="154">
        <f t="shared" si="158"/>
        <v>1.4996633333333333</v>
      </c>
      <c r="Y482" s="136">
        <f t="shared" si="163"/>
        <v>1</v>
      </c>
      <c r="Z482" s="154">
        <f t="shared" si="159"/>
        <v>0</v>
      </c>
      <c r="AA482" s="154">
        <f t="shared" si="160"/>
        <v>1.4996633333333333</v>
      </c>
      <c r="AB482" s="81">
        <f t="shared" si="161"/>
        <v>5</v>
      </c>
      <c r="AC482" s="81">
        <f t="shared" si="164"/>
        <v>18</v>
      </c>
      <c r="AD482" s="164" t="str">
        <f t="shared" ref="AD482:AD545" si="167">AB482&amp;"-"&amp;AC482</f>
        <v>5-18</v>
      </c>
      <c r="AE482" s="163">
        <f t="shared" ref="AE482:AE545" si="168">IFERROR(IF(OR(AG482=0,M482="",N482=""),0,IF(AND(AG482=1,AF482&lt;1,K482=L482,(N482-M482)&lt;=0.2075),N482-M482,IF(AND(AG482=1,AF482&lt;1,K482=L482,(N482-M482)&gt;0.2075),N482-M482-0.083,IF(AND(AG482=1,AF482&gt;1),((AF482-1)*0.3541)+(N482-$AD$5)+($AE$5-M482-0.083),IF(AND(AG482=1,AF482=1,K482&lt;&gt;L482,(N482-M482)&lt;=0.332),(N482-$AD$5)+($AE$5-M482)-0.166,(N482-$AD$5)+($AE$5-M482)))))),"")</f>
        <v>0.16666666666666669</v>
      </c>
      <c r="AF482" s="165">
        <f t="shared" ref="AF482:AF545" si="169">(L482-K482)</f>
        <v>0</v>
      </c>
      <c r="AG482" s="157">
        <f t="shared" ref="AG482:AG545" si="170">IF(AND(R482&lt;&gt;"",S482&lt;&gt;""),1,0)</f>
        <v>1</v>
      </c>
      <c r="AH482" s="81">
        <f t="shared" ref="AH482:AH545" si="171">WEEKNUM(L482,21)</f>
        <v>18</v>
      </c>
    </row>
    <row r="483" spans="2:34" x14ac:dyDescent="0.25">
      <c r="B483" s="50" t="s">
        <v>591</v>
      </c>
      <c r="C483" s="157">
        <v>188</v>
      </c>
      <c r="D483" s="85">
        <f t="shared" si="162"/>
        <v>0</v>
      </c>
      <c r="E483" s="50" t="s">
        <v>1072</v>
      </c>
      <c r="F483" s="50" t="s">
        <v>912</v>
      </c>
      <c r="G483" s="70">
        <v>0.33333333333333331</v>
      </c>
      <c r="H483" s="70">
        <v>0.625</v>
      </c>
      <c r="I483" s="71">
        <v>44319</v>
      </c>
      <c r="J483" s="71">
        <v>44321</v>
      </c>
      <c r="K483" s="71">
        <v>44319</v>
      </c>
      <c r="L483" s="71">
        <v>44319</v>
      </c>
      <c r="M483" s="70">
        <v>0.4375</v>
      </c>
      <c r="N483" s="70">
        <v>0.4513888888888889</v>
      </c>
      <c r="O483" s="50" t="s">
        <v>66</v>
      </c>
      <c r="P483" s="50" t="s">
        <v>714</v>
      </c>
      <c r="Q483" s="50" t="s">
        <v>81</v>
      </c>
      <c r="R483" s="50" t="s">
        <v>356</v>
      </c>
      <c r="S483" s="50" t="s">
        <v>343</v>
      </c>
      <c r="T483" s="50" t="s">
        <v>189</v>
      </c>
      <c r="U483" s="153">
        <f t="shared" si="156"/>
        <v>2</v>
      </c>
      <c r="V483" s="50">
        <f t="shared" si="157"/>
        <v>1</v>
      </c>
      <c r="W483" s="154">
        <f t="shared" si="165"/>
        <v>1.0002666666666666</v>
      </c>
      <c r="X483" s="154">
        <f t="shared" si="158"/>
        <v>1.4996633333333333</v>
      </c>
      <c r="Y483" s="136">
        <f t="shared" si="163"/>
        <v>1</v>
      </c>
      <c r="Z483" s="154">
        <f t="shared" si="159"/>
        <v>0</v>
      </c>
      <c r="AA483" s="154">
        <f t="shared" si="160"/>
        <v>1.4996633333333333</v>
      </c>
      <c r="AB483" s="81">
        <f t="shared" si="161"/>
        <v>5</v>
      </c>
      <c r="AC483" s="81">
        <f t="shared" si="164"/>
        <v>18</v>
      </c>
      <c r="AD483" s="164" t="str">
        <f t="shared" si="167"/>
        <v>5-18</v>
      </c>
      <c r="AE483" s="163">
        <f t="shared" si="168"/>
        <v>1.3888888888888895E-2</v>
      </c>
      <c r="AF483" s="165">
        <f t="shared" si="169"/>
        <v>0</v>
      </c>
      <c r="AG483" s="157">
        <f t="shared" si="170"/>
        <v>1</v>
      </c>
      <c r="AH483" s="81">
        <f t="shared" si="171"/>
        <v>18</v>
      </c>
    </row>
    <row r="484" spans="2:34" x14ac:dyDescent="0.25">
      <c r="B484" s="50" t="s">
        <v>591</v>
      </c>
      <c r="C484" s="157">
        <v>188</v>
      </c>
      <c r="D484" s="85">
        <f t="shared" si="162"/>
        <v>0</v>
      </c>
      <c r="E484" s="50" t="s">
        <v>1073</v>
      </c>
      <c r="F484" s="50" t="s">
        <v>912</v>
      </c>
      <c r="G484" s="70">
        <v>0.33333333333333331</v>
      </c>
      <c r="H484" s="70">
        <v>0.625</v>
      </c>
      <c r="I484" s="71">
        <v>44319</v>
      </c>
      <c r="J484" s="71">
        <v>44321</v>
      </c>
      <c r="K484" s="71">
        <v>44319</v>
      </c>
      <c r="L484" s="71">
        <v>44319</v>
      </c>
      <c r="M484" s="70">
        <v>0.47222222222222227</v>
      </c>
      <c r="N484" s="70">
        <v>0.47916666666666669</v>
      </c>
      <c r="O484" s="50" t="s">
        <v>409</v>
      </c>
      <c r="P484" s="50" t="s">
        <v>714</v>
      </c>
      <c r="Q484" s="50" t="s">
        <v>81</v>
      </c>
      <c r="R484" s="50" t="s">
        <v>359</v>
      </c>
      <c r="S484" s="50" t="s">
        <v>344</v>
      </c>
      <c r="T484" s="50" t="s">
        <v>189</v>
      </c>
      <c r="U484" s="153">
        <f t="shared" si="156"/>
        <v>2</v>
      </c>
      <c r="V484" s="50">
        <f t="shared" si="157"/>
        <v>1</v>
      </c>
      <c r="W484" s="154">
        <f t="shared" si="165"/>
        <v>1.0002666666666666</v>
      </c>
      <c r="X484" s="154">
        <f t="shared" si="158"/>
        <v>1.4996633333333333</v>
      </c>
      <c r="Y484" s="136">
        <f t="shared" si="163"/>
        <v>1</v>
      </c>
      <c r="Z484" s="154">
        <f t="shared" si="159"/>
        <v>0</v>
      </c>
      <c r="AA484" s="154">
        <f t="shared" si="160"/>
        <v>1.4996633333333333</v>
      </c>
      <c r="AB484" s="81">
        <f t="shared" si="161"/>
        <v>5</v>
      </c>
      <c r="AC484" s="81">
        <f t="shared" si="164"/>
        <v>18</v>
      </c>
      <c r="AD484" s="164" t="str">
        <f t="shared" si="167"/>
        <v>5-18</v>
      </c>
      <c r="AE484" s="163">
        <f t="shared" si="168"/>
        <v>6.9444444444444198E-3</v>
      </c>
      <c r="AF484" s="165">
        <f t="shared" si="169"/>
        <v>0</v>
      </c>
      <c r="AG484" s="157">
        <f t="shared" si="170"/>
        <v>1</v>
      </c>
      <c r="AH484" s="81">
        <f t="shared" si="171"/>
        <v>18</v>
      </c>
    </row>
    <row r="485" spans="2:34" ht="30" x14ac:dyDescent="0.25">
      <c r="B485" s="50" t="s">
        <v>591</v>
      </c>
      <c r="C485" s="157">
        <v>188</v>
      </c>
      <c r="D485" s="85">
        <f t="shared" si="162"/>
        <v>0</v>
      </c>
      <c r="E485" s="72" t="s">
        <v>1074</v>
      </c>
      <c r="F485" s="50" t="s">
        <v>452</v>
      </c>
      <c r="G485" s="70">
        <v>0.33333333333333331</v>
      </c>
      <c r="H485" s="70">
        <v>0.625</v>
      </c>
      <c r="I485" s="71">
        <v>44319</v>
      </c>
      <c r="J485" s="71">
        <v>44321</v>
      </c>
      <c r="K485" s="71">
        <v>44319</v>
      </c>
      <c r="L485" s="71">
        <v>44319</v>
      </c>
      <c r="M485" s="70">
        <v>0.58333333333333337</v>
      </c>
      <c r="N485" s="70">
        <v>0.64583333333333337</v>
      </c>
      <c r="O485" s="50" t="s">
        <v>702</v>
      </c>
      <c r="P485" s="50" t="s">
        <v>714</v>
      </c>
      <c r="Q485" s="50" t="s">
        <v>81</v>
      </c>
      <c r="R485" s="50" t="s">
        <v>452</v>
      </c>
      <c r="S485" s="50" t="s">
        <v>343</v>
      </c>
      <c r="T485" s="50" t="s">
        <v>189</v>
      </c>
      <c r="U485" s="153">
        <f t="shared" si="156"/>
        <v>2</v>
      </c>
      <c r="V485" s="50">
        <f t="shared" si="157"/>
        <v>1</v>
      </c>
      <c r="W485" s="154">
        <f t="shared" si="165"/>
        <v>1.0002666666666666</v>
      </c>
      <c r="X485" s="154">
        <f t="shared" si="158"/>
        <v>1.4996633333333333</v>
      </c>
      <c r="Y485" s="136">
        <f t="shared" si="163"/>
        <v>1</v>
      </c>
      <c r="Z485" s="154">
        <f t="shared" si="159"/>
        <v>0</v>
      </c>
      <c r="AA485" s="154">
        <f t="shared" si="160"/>
        <v>1.4996633333333333</v>
      </c>
      <c r="AB485" s="81">
        <f t="shared" si="161"/>
        <v>5</v>
      </c>
      <c r="AC485" s="81">
        <f t="shared" si="164"/>
        <v>18</v>
      </c>
      <c r="AD485" s="164" t="str">
        <f t="shared" si="167"/>
        <v>5-18</v>
      </c>
      <c r="AE485" s="163">
        <f t="shared" si="168"/>
        <v>6.25E-2</v>
      </c>
      <c r="AF485" s="165">
        <f t="shared" si="169"/>
        <v>0</v>
      </c>
      <c r="AG485" s="157">
        <f t="shared" si="170"/>
        <v>1</v>
      </c>
      <c r="AH485" s="81">
        <f t="shared" si="171"/>
        <v>18</v>
      </c>
    </row>
    <row r="486" spans="2:34" ht="30" x14ac:dyDescent="0.25">
      <c r="B486" s="50" t="s">
        <v>591</v>
      </c>
      <c r="C486" s="157">
        <v>188</v>
      </c>
      <c r="D486" s="85">
        <f t="shared" si="162"/>
        <v>0</v>
      </c>
      <c r="E486" s="72" t="s">
        <v>1075</v>
      </c>
      <c r="F486" s="50" t="s">
        <v>912</v>
      </c>
      <c r="G486" s="70">
        <v>0.33333333333333331</v>
      </c>
      <c r="H486" s="70">
        <v>0.625</v>
      </c>
      <c r="I486" s="71">
        <v>44319</v>
      </c>
      <c r="J486" s="71">
        <v>44321</v>
      </c>
      <c r="K486" s="71">
        <v>44320</v>
      </c>
      <c r="L486" s="71">
        <v>44320</v>
      </c>
      <c r="M486" s="70">
        <v>0.3125</v>
      </c>
      <c r="N486" s="70">
        <v>0.43124999999999997</v>
      </c>
      <c r="O486" s="50" t="s">
        <v>66</v>
      </c>
      <c r="P486" s="50" t="s">
        <v>714</v>
      </c>
      <c r="Q486" s="50" t="s">
        <v>81</v>
      </c>
      <c r="R486" s="50" t="s">
        <v>356</v>
      </c>
      <c r="S486" s="50" t="s">
        <v>343</v>
      </c>
      <c r="T486" s="50" t="s">
        <v>189</v>
      </c>
      <c r="U486" s="153">
        <f t="shared" si="156"/>
        <v>2</v>
      </c>
      <c r="V486" s="50">
        <f t="shared" si="157"/>
        <v>1</v>
      </c>
      <c r="W486" s="154">
        <f t="shared" si="165"/>
        <v>1.0002666666666666</v>
      </c>
      <c r="X486" s="154">
        <f t="shared" si="158"/>
        <v>1.4996633333333333</v>
      </c>
      <c r="Y486" s="136">
        <f t="shared" si="163"/>
        <v>1</v>
      </c>
      <c r="Z486" s="154">
        <f t="shared" si="159"/>
        <v>0</v>
      </c>
      <c r="AA486" s="154">
        <f t="shared" si="160"/>
        <v>1.4996633333333333</v>
      </c>
      <c r="AB486" s="81">
        <f t="shared" si="161"/>
        <v>5</v>
      </c>
      <c r="AC486" s="81">
        <f t="shared" si="164"/>
        <v>18</v>
      </c>
      <c r="AD486" s="164" t="str">
        <f t="shared" si="167"/>
        <v>5-18</v>
      </c>
      <c r="AE486" s="163">
        <f t="shared" si="168"/>
        <v>0.11874999999999997</v>
      </c>
      <c r="AF486" s="165">
        <f t="shared" si="169"/>
        <v>0</v>
      </c>
      <c r="AG486" s="157">
        <f t="shared" si="170"/>
        <v>1</v>
      </c>
      <c r="AH486" s="81">
        <f t="shared" si="171"/>
        <v>18</v>
      </c>
    </row>
    <row r="487" spans="2:34" x14ac:dyDescent="0.25">
      <c r="B487" s="50" t="s">
        <v>1076</v>
      </c>
      <c r="C487" s="157">
        <v>188</v>
      </c>
      <c r="D487" s="85">
        <f t="shared" si="162"/>
        <v>0</v>
      </c>
      <c r="E487" s="50" t="s">
        <v>1077</v>
      </c>
      <c r="F487" s="50" t="s">
        <v>1078</v>
      </c>
      <c r="G487" s="70">
        <v>0.33333333333333331</v>
      </c>
      <c r="H487" s="70">
        <v>0.625</v>
      </c>
      <c r="I487" s="71">
        <v>44319</v>
      </c>
      <c r="J487" s="71">
        <v>44321</v>
      </c>
      <c r="K487" s="71">
        <v>44320</v>
      </c>
      <c r="L487" s="71">
        <v>44320</v>
      </c>
      <c r="M487" s="70">
        <v>0.40277777777777773</v>
      </c>
      <c r="N487" s="70">
        <v>0.4236111111111111</v>
      </c>
      <c r="O487" s="50" t="s">
        <v>66</v>
      </c>
      <c r="P487" s="50" t="s">
        <v>714</v>
      </c>
      <c r="Q487" s="50" t="s">
        <v>81</v>
      </c>
      <c r="R487" s="50" t="s">
        <v>356</v>
      </c>
      <c r="S487" s="50" t="s">
        <v>344</v>
      </c>
      <c r="T487" s="50" t="s">
        <v>189</v>
      </c>
      <c r="U487" s="153">
        <f t="shared" si="156"/>
        <v>2</v>
      </c>
      <c r="V487" s="50">
        <f t="shared" si="157"/>
        <v>1</v>
      </c>
      <c r="W487" s="154">
        <f t="shared" si="165"/>
        <v>1.0002666666666666</v>
      </c>
      <c r="X487" s="154">
        <f t="shared" si="158"/>
        <v>1.4996633333333333</v>
      </c>
      <c r="Y487" s="136">
        <f t="shared" si="163"/>
        <v>1</v>
      </c>
      <c r="Z487" s="154">
        <f t="shared" si="159"/>
        <v>0</v>
      </c>
      <c r="AA487" s="154">
        <f t="shared" si="160"/>
        <v>1.4996633333333333</v>
      </c>
      <c r="AB487" s="81">
        <f t="shared" si="161"/>
        <v>5</v>
      </c>
      <c r="AC487" s="81">
        <f t="shared" si="164"/>
        <v>18</v>
      </c>
      <c r="AD487" s="164" t="str">
        <f t="shared" si="167"/>
        <v>5-18</v>
      </c>
      <c r="AE487" s="163">
        <f t="shared" si="168"/>
        <v>2.083333333333337E-2</v>
      </c>
      <c r="AF487" s="165">
        <f t="shared" si="169"/>
        <v>0</v>
      </c>
      <c r="AG487" s="157">
        <f t="shared" si="170"/>
        <v>1</v>
      </c>
      <c r="AH487" s="81">
        <f t="shared" si="171"/>
        <v>18</v>
      </c>
    </row>
    <row r="488" spans="2:34" x14ac:dyDescent="0.25">
      <c r="B488" s="50" t="s">
        <v>591</v>
      </c>
      <c r="C488" s="157">
        <v>188</v>
      </c>
      <c r="D488" s="85">
        <f t="shared" si="162"/>
        <v>0</v>
      </c>
      <c r="E488" s="50" t="s">
        <v>1079</v>
      </c>
      <c r="F488" s="50" t="s">
        <v>452</v>
      </c>
      <c r="G488" s="70">
        <v>0.33333333333333331</v>
      </c>
      <c r="H488" s="70">
        <v>0.625</v>
      </c>
      <c r="I488" s="71">
        <v>44319</v>
      </c>
      <c r="J488" s="71">
        <v>44321</v>
      </c>
      <c r="K488" s="71">
        <v>44320</v>
      </c>
      <c r="L488" s="71">
        <v>44320</v>
      </c>
      <c r="M488" s="70">
        <v>0.41666666666666669</v>
      </c>
      <c r="N488" s="70">
        <v>0.4375</v>
      </c>
      <c r="O488" s="50" t="s">
        <v>702</v>
      </c>
      <c r="P488" s="50" t="s">
        <v>714</v>
      </c>
      <c r="Q488" s="50" t="s">
        <v>81</v>
      </c>
      <c r="R488" s="50" t="s">
        <v>452</v>
      </c>
      <c r="S488" s="50" t="s">
        <v>343</v>
      </c>
      <c r="T488" s="50" t="s">
        <v>189</v>
      </c>
      <c r="U488" s="153">
        <f t="shared" si="156"/>
        <v>2</v>
      </c>
      <c r="V488" s="50">
        <f t="shared" si="157"/>
        <v>1</v>
      </c>
      <c r="W488" s="154">
        <f t="shared" si="165"/>
        <v>1.0002666666666666</v>
      </c>
      <c r="X488" s="154">
        <f t="shared" si="158"/>
        <v>1.4996633333333333</v>
      </c>
      <c r="Y488" s="136">
        <f t="shared" si="163"/>
        <v>1</v>
      </c>
      <c r="Z488" s="154">
        <f t="shared" si="159"/>
        <v>0</v>
      </c>
      <c r="AA488" s="154">
        <f t="shared" si="160"/>
        <v>1.4996633333333333</v>
      </c>
      <c r="AB488" s="81">
        <f t="shared" si="161"/>
        <v>5</v>
      </c>
      <c r="AC488" s="81">
        <f t="shared" si="164"/>
        <v>18</v>
      </c>
      <c r="AD488" s="164" t="str">
        <f t="shared" si="167"/>
        <v>5-18</v>
      </c>
      <c r="AE488" s="163">
        <f t="shared" si="168"/>
        <v>2.0833333333333315E-2</v>
      </c>
      <c r="AF488" s="165">
        <f t="shared" si="169"/>
        <v>0</v>
      </c>
      <c r="AG488" s="157">
        <f t="shared" si="170"/>
        <v>1</v>
      </c>
      <c r="AH488" s="81">
        <f t="shared" si="171"/>
        <v>18</v>
      </c>
    </row>
    <row r="489" spans="2:34" x14ac:dyDescent="0.25">
      <c r="B489" s="50" t="s">
        <v>591</v>
      </c>
      <c r="C489" s="157">
        <v>188</v>
      </c>
      <c r="D489" s="85">
        <f t="shared" si="162"/>
        <v>0</v>
      </c>
      <c r="E489" s="50" t="s">
        <v>968</v>
      </c>
      <c r="F489" s="50" t="s">
        <v>452</v>
      </c>
      <c r="G489" s="70">
        <v>0.33333333333333331</v>
      </c>
      <c r="H489" s="70">
        <v>0.625</v>
      </c>
      <c r="I489" s="71">
        <v>44319</v>
      </c>
      <c r="J489" s="71">
        <v>44321</v>
      </c>
      <c r="K489" s="71">
        <v>44320</v>
      </c>
      <c r="L489" s="71">
        <v>44320</v>
      </c>
      <c r="M489" s="70">
        <v>0.6875</v>
      </c>
      <c r="N489" s="70">
        <v>0.75</v>
      </c>
      <c r="O489" s="50" t="s">
        <v>344</v>
      </c>
      <c r="P489" s="50" t="s">
        <v>714</v>
      </c>
      <c r="Q489" s="50" t="s">
        <v>81</v>
      </c>
      <c r="R489" s="50" t="s">
        <v>452</v>
      </c>
      <c r="S489" s="50" t="s">
        <v>343</v>
      </c>
      <c r="T489" s="50" t="s">
        <v>189</v>
      </c>
      <c r="U489" s="153">
        <f t="shared" si="156"/>
        <v>2</v>
      </c>
      <c r="V489" s="50">
        <f t="shared" si="157"/>
        <v>1</v>
      </c>
      <c r="W489" s="154">
        <f t="shared" si="165"/>
        <v>1.0002666666666666</v>
      </c>
      <c r="X489" s="154">
        <f t="shared" si="158"/>
        <v>1.4996633333333333</v>
      </c>
      <c r="Y489" s="136">
        <f t="shared" si="163"/>
        <v>1</v>
      </c>
      <c r="Z489" s="154">
        <f t="shared" si="159"/>
        <v>0</v>
      </c>
      <c r="AA489" s="154">
        <f t="shared" si="160"/>
        <v>1.4996633333333333</v>
      </c>
      <c r="AB489" s="81">
        <f t="shared" si="161"/>
        <v>5</v>
      </c>
      <c r="AC489" s="81">
        <f t="shared" si="164"/>
        <v>18</v>
      </c>
      <c r="AD489" s="164" t="str">
        <f t="shared" si="167"/>
        <v>5-18</v>
      </c>
      <c r="AE489" s="163">
        <f t="shared" si="168"/>
        <v>6.25E-2</v>
      </c>
      <c r="AF489" s="165">
        <f t="shared" si="169"/>
        <v>0</v>
      </c>
      <c r="AG489" s="157">
        <f t="shared" si="170"/>
        <v>1</v>
      </c>
      <c r="AH489" s="81">
        <f t="shared" si="171"/>
        <v>18</v>
      </c>
    </row>
    <row r="490" spans="2:34" ht="30" x14ac:dyDescent="0.25">
      <c r="B490" s="50" t="s">
        <v>591</v>
      </c>
      <c r="C490" s="157">
        <v>188</v>
      </c>
      <c r="D490" s="85">
        <f t="shared" si="162"/>
        <v>0</v>
      </c>
      <c r="E490" s="72" t="s">
        <v>1080</v>
      </c>
      <c r="F490" s="50" t="s">
        <v>452</v>
      </c>
      <c r="G490" s="70">
        <v>0.33333333333333331</v>
      </c>
      <c r="H490" s="70">
        <v>0.625</v>
      </c>
      <c r="I490" s="71">
        <v>44319</v>
      </c>
      <c r="J490" s="71">
        <v>44321</v>
      </c>
      <c r="K490" s="71">
        <v>44321</v>
      </c>
      <c r="L490" s="71">
        <v>44321</v>
      </c>
      <c r="M490" s="70">
        <v>0.70833333333333337</v>
      </c>
      <c r="N490" s="70">
        <v>0.72916666666666663</v>
      </c>
      <c r="O490" s="50" t="s">
        <v>130</v>
      </c>
      <c r="P490" s="50" t="s">
        <v>714</v>
      </c>
      <c r="Q490" s="50" t="s">
        <v>81</v>
      </c>
      <c r="R490" s="50" t="s">
        <v>452</v>
      </c>
      <c r="S490" s="50" t="s">
        <v>343</v>
      </c>
      <c r="T490" s="50" t="s">
        <v>189</v>
      </c>
      <c r="U490" s="153">
        <f t="shared" si="156"/>
        <v>2</v>
      </c>
      <c r="V490" s="50">
        <f t="shared" si="157"/>
        <v>1</v>
      </c>
      <c r="W490" s="154">
        <f t="shared" si="165"/>
        <v>1.0002666666666666</v>
      </c>
      <c r="X490" s="154">
        <f t="shared" si="158"/>
        <v>1.4996633333333333</v>
      </c>
      <c r="Y490" s="136">
        <f t="shared" si="163"/>
        <v>1</v>
      </c>
      <c r="Z490" s="154">
        <f t="shared" si="159"/>
        <v>0</v>
      </c>
      <c r="AA490" s="154">
        <f t="shared" si="160"/>
        <v>1.4996633333333333</v>
      </c>
      <c r="AB490" s="81">
        <f t="shared" si="161"/>
        <v>5</v>
      </c>
      <c r="AC490" s="81">
        <f t="shared" si="164"/>
        <v>18</v>
      </c>
      <c r="AD490" s="164" t="str">
        <f t="shared" si="167"/>
        <v>5-18</v>
      </c>
      <c r="AE490" s="163">
        <f t="shared" si="168"/>
        <v>2.0833333333333259E-2</v>
      </c>
      <c r="AF490" s="165">
        <f t="shared" si="169"/>
        <v>0</v>
      </c>
      <c r="AG490" s="157">
        <f t="shared" si="170"/>
        <v>1</v>
      </c>
      <c r="AH490" s="81">
        <f t="shared" si="171"/>
        <v>18</v>
      </c>
    </row>
    <row r="491" spans="2:34" ht="30" x14ac:dyDescent="0.25">
      <c r="B491" s="50" t="s">
        <v>591</v>
      </c>
      <c r="C491" s="157">
        <v>188</v>
      </c>
      <c r="D491" s="85">
        <f t="shared" si="162"/>
        <v>1</v>
      </c>
      <c r="E491" s="72" t="s">
        <v>1081</v>
      </c>
      <c r="F491" s="50" t="s">
        <v>452</v>
      </c>
      <c r="G491" s="70">
        <v>0.33333333333333331</v>
      </c>
      <c r="H491" s="70">
        <v>0.625</v>
      </c>
      <c r="I491" s="71">
        <v>44319</v>
      </c>
      <c r="J491" s="71">
        <v>44321</v>
      </c>
      <c r="K491" s="71">
        <v>44321</v>
      </c>
      <c r="L491" s="71">
        <v>44321</v>
      </c>
      <c r="M491" s="70">
        <v>0.3125</v>
      </c>
      <c r="N491" s="70">
        <v>0.61111111111111105</v>
      </c>
      <c r="O491" s="50" t="s">
        <v>702</v>
      </c>
      <c r="P491" s="50" t="s">
        <v>714</v>
      </c>
      <c r="Q491" s="50" t="s">
        <v>81</v>
      </c>
      <c r="R491" s="50" t="s">
        <v>452</v>
      </c>
      <c r="S491" s="50" t="s">
        <v>343</v>
      </c>
      <c r="T491" s="50" t="s">
        <v>189</v>
      </c>
      <c r="U491" s="153">
        <f t="shared" si="156"/>
        <v>2</v>
      </c>
      <c r="V491" s="50">
        <f t="shared" si="157"/>
        <v>1</v>
      </c>
      <c r="W491" s="154">
        <f t="shared" si="165"/>
        <v>1.0002666666666666</v>
      </c>
      <c r="X491" s="154">
        <f t="shared" si="158"/>
        <v>1.4996633333333333</v>
      </c>
      <c r="Y491" s="136">
        <f t="shared" si="163"/>
        <v>1</v>
      </c>
      <c r="Z491" s="154">
        <f t="shared" si="159"/>
        <v>0</v>
      </c>
      <c r="AA491" s="154">
        <f t="shared" si="160"/>
        <v>1.4996633333333333</v>
      </c>
      <c r="AB491" s="81">
        <f t="shared" si="161"/>
        <v>5</v>
      </c>
      <c r="AC491" s="81">
        <f t="shared" si="164"/>
        <v>18</v>
      </c>
      <c r="AD491" s="164" t="str">
        <f t="shared" si="167"/>
        <v>5-18</v>
      </c>
      <c r="AE491" s="163">
        <f t="shared" si="168"/>
        <v>0.21561111111111103</v>
      </c>
      <c r="AF491" s="165">
        <f t="shared" si="169"/>
        <v>0</v>
      </c>
      <c r="AG491" s="157">
        <f t="shared" si="170"/>
        <v>1</v>
      </c>
      <c r="AH491" s="81">
        <f t="shared" si="171"/>
        <v>18</v>
      </c>
    </row>
    <row r="492" spans="2:34" x14ac:dyDescent="0.25">
      <c r="B492" s="50" t="s">
        <v>165</v>
      </c>
      <c r="C492" s="157">
        <v>189</v>
      </c>
      <c r="D492" s="85">
        <f t="shared" si="162"/>
        <v>0</v>
      </c>
      <c r="E492" s="50" t="s">
        <v>1082</v>
      </c>
      <c r="F492" s="50" t="s">
        <v>912</v>
      </c>
      <c r="G492" s="70">
        <v>0.375</v>
      </c>
      <c r="H492" s="70">
        <v>0.59027777777777779</v>
      </c>
      <c r="I492" s="71">
        <v>44319</v>
      </c>
      <c r="J492" s="71">
        <v>44320</v>
      </c>
      <c r="K492" s="71">
        <v>44319</v>
      </c>
      <c r="L492" s="71">
        <v>44319</v>
      </c>
      <c r="M492" s="70">
        <v>0.43055555555555558</v>
      </c>
      <c r="N492" s="70">
        <v>0.44444444444444442</v>
      </c>
      <c r="O492" s="50" t="s">
        <v>379</v>
      </c>
      <c r="P492" s="50" t="s">
        <v>167</v>
      </c>
      <c r="Q492" s="50" t="s">
        <v>81</v>
      </c>
      <c r="R492" s="50" t="s">
        <v>356</v>
      </c>
      <c r="S492" s="50" t="s">
        <v>344</v>
      </c>
      <c r="T492" s="50" t="s">
        <v>189</v>
      </c>
      <c r="U492" s="153">
        <f t="shared" si="156"/>
        <v>1</v>
      </c>
      <c r="V492" s="50">
        <f t="shared" si="157"/>
        <v>1</v>
      </c>
      <c r="W492" s="154">
        <f t="shared" si="165"/>
        <v>0.48677777777777764</v>
      </c>
      <c r="X492" s="154">
        <f t="shared" si="158"/>
        <v>0.71594444444444438</v>
      </c>
      <c r="Y492" s="136">
        <f t="shared" si="163"/>
        <v>1</v>
      </c>
      <c r="Z492" s="154">
        <f t="shared" si="159"/>
        <v>0</v>
      </c>
      <c r="AA492" s="154">
        <f t="shared" si="160"/>
        <v>0.71594444444444438</v>
      </c>
      <c r="AB492" s="81">
        <f t="shared" si="161"/>
        <v>5</v>
      </c>
      <c r="AC492" s="81">
        <f t="shared" si="164"/>
        <v>18</v>
      </c>
      <c r="AD492" s="164" t="str">
        <f t="shared" si="167"/>
        <v>5-18</v>
      </c>
      <c r="AE492" s="163">
        <f t="shared" si="168"/>
        <v>1.388888888888884E-2</v>
      </c>
      <c r="AF492" s="165">
        <f t="shared" si="169"/>
        <v>0</v>
      </c>
      <c r="AG492" s="157">
        <f t="shared" si="170"/>
        <v>1</v>
      </c>
      <c r="AH492" s="81">
        <f t="shared" si="171"/>
        <v>18</v>
      </c>
    </row>
    <row r="493" spans="2:34" x14ac:dyDescent="0.25">
      <c r="B493" s="50" t="s">
        <v>165</v>
      </c>
      <c r="C493" s="157">
        <v>189</v>
      </c>
      <c r="D493" s="85">
        <f t="shared" si="162"/>
        <v>1</v>
      </c>
      <c r="E493" s="50" t="s">
        <v>1083</v>
      </c>
      <c r="F493" s="50" t="s">
        <v>452</v>
      </c>
      <c r="G493" s="70">
        <v>0.375</v>
      </c>
      <c r="H493" s="70">
        <v>0.59027777777777779</v>
      </c>
      <c r="I493" s="71">
        <v>44319</v>
      </c>
      <c r="J493" s="71">
        <v>44320</v>
      </c>
      <c r="K493" s="71">
        <v>44319</v>
      </c>
      <c r="L493" s="71">
        <v>44320</v>
      </c>
      <c r="M493" s="70">
        <v>0.33333333333333331</v>
      </c>
      <c r="N493" s="70">
        <v>0.48749999999999999</v>
      </c>
      <c r="O493" s="50" t="s">
        <v>759</v>
      </c>
      <c r="P493" s="50" t="s">
        <v>167</v>
      </c>
      <c r="Q493" s="50" t="s">
        <v>81</v>
      </c>
      <c r="R493" s="50" t="s">
        <v>351</v>
      </c>
      <c r="S493" s="50" t="s">
        <v>1084</v>
      </c>
      <c r="T493" s="50" t="s">
        <v>189</v>
      </c>
      <c r="U493" s="153">
        <f t="shared" si="156"/>
        <v>1</v>
      </c>
      <c r="V493" s="50">
        <f t="shared" si="157"/>
        <v>1</v>
      </c>
      <c r="W493" s="154">
        <f t="shared" si="165"/>
        <v>0.48677777777777764</v>
      </c>
      <c r="X493" s="154">
        <f t="shared" si="158"/>
        <v>0.71594444444444438</v>
      </c>
      <c r="Y493" s="136">
        <f t="shared" si="163"/>
        <v>1</v>
      </c>
      <c r="Z493" s="154">
        <f t="shared" si="159"/>
        <v>0</v>
      </c>
      <c r="AA493" s="154">
        <f t="shared" si="160"/>
        <v>0.71594444444444438</v>
      </c>
      <c r="AB493" s="81">
        <f t="shared" si="161"/>
        <v>5</v>
      </c>
      <c r="AC493" s="81">
        <f t="shared" si="164"/>
        <v>18</v>
      </c>
      <c r="AD493" s="164" t="str">
        <f t="shared" si="167"/>
        <v>5-18</v>
      </c>
      <c r="AE493" s="163">
        <f t="shared" si="168"/>
        <v>0.42566666666666653</v>
      </c>
      <c r="AF493" s="165">
        <f t="shared" si="169"/>
        <v>1</v>
      </c>
      <c r="AG493" s="157">
        <f t="shared" si="170"/>
        <v>1</v>
      </c>
      <c r="AH493" s="81">
        <f t="shared" si="171"/>
        <v>18</v>
      </c>
    </row>
    <row r="494" spans="2:34" x14ac:dyDescent="0.25">
      <c r="B494" s="50" t="s">
        <v>186</v>
      </c>
      <c r="C494" s="157">
        <v>190</v>
      </c>
      <c r="D494" s="85">
        <f t="shared" si="162"/>
        <v>0</v>
      </c>
      <c r="E494" s="50" t="s">
        <v>1085</v>
      </c>
      <c r="F494" s="50" t="s">
        <v>452</v>
      </c>
      <c r="G494" s="70">
        <v>0.375</v>
      </c>
      <c r="H494" s="166"/>
      <c r="I494" s="71">
        <v>44319</v>
      </c>
      <c r="J494" s="100"/>
      <c r="K494" s="71">
        <v>44319</v>
      </c>
      <c r="L494" s="71">
        <v>44319</v>
      </c>
      <c r="M494" s="70">
        <v>0.38194444444444442</v>
      </c>
      <c r="N494" s="70">
        <v>0.66666666666666663</v>
      </c>
      <c r="O494" s="50" t="s">
        <v>66</v>
      </c>
      <c r="P494" s="50" t="s">
        <v>187</v>
      </c>
      <c r="Q494" s="50" t="s">
        <v>81</v>
      </c>
      <c r="R494" s="50" t="s">
        <v>452</v>
      </c>
      <c r="S494" s="50" t="s">
        <v>1084</v>
      </c>
      <c r="T494" s="50" t="s">
        <v>189</v>
      </c>
      <c r="U494" s="153">
        <f t="shared" si="156"/>
        <v>-44319</v>
      </c>
      <c r="V494" s="50">
        <f t="shared" si="157"/>
        <v>0</v>
      </c>
      <c r="W494" s="154">
        <f t="shared" si="165"/>
        <v>0</v>
      </c>
      <c r="X494" s="154">
        <f t="shared" si="158"/>
        <v>0</v>
      </c>
      <c r="Y494" s="136">
        <f t="shared" si="163"/>
        <v>1</v>
      </c>
      <c r="Z494" s="154">
        <f t="shared" si="159"/>
        <v>0</v>
      </c>
      <c r="AA494" s="154">
        <f t="shared" si="160"/>
        <v>0</v>
      </c>
      <c r="AB494" s="81">
        <f t="shared" si="161"/>
        <v>1</v>
      </c>
      <c r="AC494" s="81">
        <f t="shared" si="164"/>
        <v>52</v>
      </c>
      <c r="AD494" s="164" t="str">
        <f t="shared" si="167"/>
        <v>1-52</v>
      </c>
      <c r="AE494" s="163">
        <f t="shared" si="168"/>
        <v>0.20172222222222219</v>
      </c>
      <c r="AF494" s="165">
        <f t="shared" si="169"/>
        <v>0</v>
      </c>
      <c r="AG494" s="157">
        <f t="shared" si="170"/>
        <v>1</v>
      </c>
      <c r="AH494" s="81">
        <f t="shared" si="171"/>
        <v>18</v>
      </c>
    </row>
    <row r="495" spans="2:34" x14ac:dyDescent="0.25">
      <c r="B495" s="50" t="s">
        <v>186</v>
      </c>
      <c r="C495" s="157">
        <v>190</v>
      </c>
      <c r="D495" s="85">
        <f t="shared" si="162"/>
        <v>0</v>
      </c>
      <c r="E495" s="50" t="s">
        <v>1086</v>
      </c>
      <c r="F495" s="50" t="s">
        <v>452</v>
      </c>
      <c r="G495" s="70">
        <v>0.375</v>
      </c>
      <c r="H495" s="166"/>
      <c r="I495" s="71">
        <v>44319</v>
      </c>
      <c r="J495" s="100"/>
      <c r="K495" s="71">
        <v>44319</v>
      </c>
      <c r="L495" s="71">
        <v>44319</v>
      </c>
      <c r="M495" s="70">
        <v>0.70138888888888884</v>
      </c>
      <c r="N495" s="70">
        <v>0.72916666666666663</v>
      </c>
      <c r="O495" s="50" t="s">
        <v>66</v>
      </c>
      <c r="P495" s="50" t="s">
        <v>187</v>
      </c>
      <c r="Q495" s="50" t="s">
        <v>81</v>
      </c>
      <c r="R495" s="50" t="s">
        <v>452</v>
      </c>
      <c r="S495" s="50" t="s">
        <v>1084</v>
      </c>
      <c r="T495" s="50" t="s">
        <v>189</v>
      </c>
      <c r="U495" s="153">
        <f t="shared" si="156"/>
        <v>-44319</v>
      </c>
      <c r="V495" s="50">
        <f t="shared" si="157"/>
        <v>0</v>
      </c>
      <c r="W495" s="154">
        <f t="shared" si="165"/>
        <v>0</v>
      </c>
      <c r="X495" s="154">
        <f t="shared" si="158"/>
        <v>0</v>
      </c>
      <c r="Y495" s="136">
        <f t="shared" si="163"/>
        <v>1</v>
      </c>
      <c r="Z495" s="154">
        <f t="shared" si="159"/>
        <v>0</v>
      </c>
      <c r="AA495" s="154">
        <f t="shared" si="160"/>
        <v>0</v>
      </c>
      <c r="AB495" s="81">
        <f t="shared" si="161"/>
        <v>1</v>
      </c>
      <c r="AC495" s="81">
        <f t="shared" si="164"/>
        <v>52</v>
      </c>
      <c r="AD495" s="164" t="str">
        <f t="shared" si="167"/>
        <v>1-52</v>
      </c>
      <c r="AE495" s="163">
        <f t="shared" si="168"/>
        <v>2.777777777777779E-2</v>
      </c>
      <c r="AF495" s="165">
        <f t="shared" si="169"/>
        <v>0</v>
      </c>
      <c r="AG495" s="157">
        <f t="shared" si="170"/>
        <v>1</v>
      </c>
      <c r="AH495" s="81">
        <f t="shared" si="171"/>
        <v>18</v>
      </c>
    </row>
    <row r="496" spans="2:34" ht="30" x14ac:dyDescent="0.25">
      <c r="B496" s="50" t="s">
        <v>186</v>
      </c>
      <c r="C496" s="157">
        <v>190</v>
      </c>
      <c r="D496" s="85">
        <f t="shared" si="162"/>
        <v>0</v>
      </c>
      <c r="E496" s="72" t="s">
        <v>1087</v>
      </c>
      <c r="F496" s="50" t="s">
        <v>452</v>
      </c>
      <c r="G496" s="70">
        <v>0.375</v>
      </c>
      <c r="H496" s="166"/>
      <c r="I496" s="71">
        <v>44319</v>
      </c>
      <c r="J496" s="100"/>
      <c r="K496" s="71">
        <v>44319</v>
      </c>
      <c r="L496" s="71">
        <v>44319</v>
      </c>
      <c r="M496" s="70">
        <v>0.65277777777777779</v>
      </c>
      <c r="N496" s="70">
        <v>0.69444444444444453</v>
      </c>
      <c r="O496" s="50" t="s">
        <v>702</v>
      </c>
      <c r="P496" s="50" t="s">
        <v>187</v>
      </c>
      <c r="Q496" s="50" t="s">
        <v>81</v>
      </c>
      <c r="R496" s="50" t="s">
        <v>452</v>
      </c>
      <c r="S496" s="50" t="s">
        <v>1084</v>
      </c>
      <c r="T496" s="50" t="s">
        <v>189</v>
      </c>
      <c r="U496" s="153">
        <f t="shared" si="156"/>
        <v>-44319</v>
      </c>
      <c r="V496" s="50">
        <f t="shared" si="157"/>
        <v>0</v>
      </c>
      <c r="W496" s="154">
        <f t="shared" si="165"/>
        <v>0</v>
      </c>
      <c r="X496" s="154">
        <f t="shared" si="158"/>
        <v>0</v>
      </c>
      <c r="Y496" s="136">
        <f t="shared" si="163"/>
        <v>1</v>
      </c>
      <c r="Z496" s="154">
        <f t="shared" si="159"/>
        <v>0</v>
      </c>
      <c r="AA496" s="154">
        <f t="shared" si="160"/>
        <v>0</v>
      </c>
      <c r="AB496" s="81">
        <f t="shared" si="161"/>
        <v>1</v>
      </c>
      <c r="AC496" s="81">
        <f t="shared" si="164"/>
        <v>52</v>
      </c>
      <c r="AD496" s="164" t="str">
        <f t="shared" si="167"/>
        <v>1-52</v>
      </c>
      <c r="AE496" s="163">
        <f t="shared" si="168"/>
        <v>4.1666666666666741E-2</v>
      </c>
      <c r="AF496" s="165">
        <f t="shared" si="169"/>
        <v>0</v>
      </c>
      <c r="AG496" s="157">
        <f t="shared" si="170"/>
        <v>1</v>
      </c>
      <c r="AH496" s="81">
        <f t="shared" si="171"/>
        <v>18</v>
      </c>
    </row>
    <row r="497" spans="2:34" ht="30" x14ac:dyDescent="0.25">
      <c r="B497" s="50" t="s">
        <v>186</v>
      </c>
      <c r="C497" s="157">
        <v>190</v>
      </c>
      <c r="D497" s="85">
        <f t="shared" si="162"/>
        <v>0</v>
      </c>
      <c r="E497" s="72" t="s">
        <v>1088</v>
      </c>
      <c r="F497" s="50" t="s">
        <v>452</v>
      </c>
      <c r="G497" s="70">
        <v>0.375</v>
      </c>
      <c r="H497" s="166"/>
      <c r="I497" s="71">
        <v>44319</v>
      </c>
      <c r="J497" s="100"/>
      <c r="K497" s="71">
        <v>44320</v>
      </c>
      <c r="L497" s="71">
        <v>44320</v>
      </c>
      <c r="M497" s="70">
        <v>0.3125</v>
      </c>
      <c r="N497" s="70">
        <v>0.5</v>
      </c>
      <c r="O497" s="50" t="s">
        <v>702</v>
      </c>
      <c r="P497" s="50" t="s">
        <v>187</v>
      </c>
      <c r="Q497" s="50" t="s">
        <v>81</v>
      </c>
      <c r="R497" s="50" t="s">
        <v>452</v>
      </c>
      <c r="S497" s="50" t="s">
        <v>1084</v>
      </c>
      <c r="T497" s="50" t="s">
        <v>189</v>
      </c>
      <c r="U497" s="153">
        <f t="shared" si="156"/>
        <v>-44319</v>
      </c>
      <c r="V497" s="50">
        <f t="shared" si="157"/>
        <v>0</v>
      </c>
      <c r="W497" s="154">
        <f t="shared" si="165"/>
        <v>0</v>
      </c>
      <c r="X497" s="154">
        <f t="shared" si="158"/>
        <v>0</v>
      </c>
      <c r="Y497" s="136">
        <f t="shared" si="163"/>
        <v>1</v>
      </c>
      <c r="Z497" s="154">
        <f t="shared" si="159"/>
        <v>0</v>
      </c>
      <c r="AA497" s="154">
        <f t="shared" si="160"/>
        <v>0</v>
      </c>
      <c r="AB497" s="81">
        <f t="shared" si="161"/>
        <v>1</v>
      </c>
      <c r="AC497" s="81">
        <f t="shared" si="164"/>
        <v>52</v>
      </c>
      <c r="AD497" s="164" t="str">
        <f t="shared" si="167"/>
        <v>1-52</v>
      </c>
      <c r="AE497" s="163">
        <f t="shared" si="168"/>
        <v>0.1875</v>
      </c>
      <c r="AF497" s="165">
        <f t="shared" si="169"/>
        <v>0</v>
      </c>
      <c r="AG497" s="157">
        <f t="shared" si="170"/>
        <v>1</v>
      </c>
      <c r="AH497" s="81">
        <f t="shared" si="171"/>
        <v>18</v>
      </c>
    </row>
    <row r="498" spans="2:34" ht="30" x14ac:dyDescent="0.25">
      <c r="B498" s="50" t="s">
        <v>186</v>
      </c>
      <c r="C498" s="157">
        <v>190</v>
      </c>
      <c r="D498" s="85">
        <f t="shared" si="162"/>
        <v>0</v>
      </c>
      <c r="E498" s="50" t="s">
        <v>1089</v>
      </c>
      <c r="F498" s="50" t="s">
        <v>799</v>
      </c>
      <c r="G498" s="70">
        <v>0.375</v>
      </c>
      <c r="H498" s="166"/>
      <c r="I498" s="71">
        <v>44319</v>
      </c>
      <c r="J498" s="100"/>
      <c r="K498" s="71">
        <v>44321</v>
      </c>
      <c r="L498" s="71">
        <v>44321</v>
      </c>
      <c r="M498" s="70">
        <v>0.42708333333333331</v>
      </c>
      <c r="N498" s="70">
        <v>0.45833333333333331</v>
      </c>
      <c r="O498" s="72" t="s">
        <v>1022</v>
      </c>
      <c r="P498" s="50" t="s">
        <v>187</v>
      </c>
      <c r="Q498" s="73" t="s">
        <v>47</v>
      </c>
      <c r="R498" s="50" t="s">
        <v>454</v>
      </c>
      <c r="S498" s="50" t="s">
        <v>344</v>
      </c>
      <c r="T498" s="50" t="s">
        <v>189</v>
      </c>
      <c r="U498" s="153">
        <f t="shared" si="156"/>
        <v>-44319</v>
      </c>
      <c r="V498" s="50">
        <f t="shared" si="157"/>
        <v>0</v>
      </c>
      <c r="W498" s="154">
        <f t="shared" si="165"/>
        <v>0</v>
      </c>
      <c r="X498" s="154">
        <f t="shared" si="158"/>
        <v>0</v>
      </c>
      <c r="Y498" s="136">
        <f t="shared" si="163"/>
        <v>1</v>
      </c>
      <c r="Z498" s="154">
        <f t="shared" si="159"/>
        <v>0</v>
      </c>
      <c r="AA498" s="154">
        <f t="shared" si="160"/>
        <v>0</v>
      </c>
      <c r="AB498" s="81">
        <f t="shared" si="161"/>
        <v>1</v>
      </c>
      <c r="AC498" s="81">
        <f t="shared" si="164"/>
        <v>52</v>
      </c>
      <c r="AD498" s="164" t="str">
        <f t="shared" si="167"/>
        <v>1-52</v>
      </c>
      <c r="AE498" s="163">
        <f t="shared" si="168"/>
        <v>3.125E-2</v>
      </c>
      <c r="AF498" s="165">
        <f t="shared" si="169"/>
        <v>0</v>
      </c>
      <c r="AG498" s="157">
        <f t="shared" si="170"/>
        <v>1</v>
      </c>
      <c r="AH498" s="81">
        <f t="shared" si="171"/>
        <v>18</v>
      </c>
    </row>
    <row r="499" spans="2:34" x14ac:dyDescent="0.25">
      <c r="B499" s="50" t="s">
        <v>186</v>
      </c>
      <c r="C499" s="157">
        <v>190</v>
      </c>
      <c r="D499" s="85">
        <f t="shared" si="162"/>
        <v>1</v>
      </c>
      <c r="E499" s="50" t="s">
        <v>1090</v>
      </c>
      <c r="F499" s="50" t="s">
        <v>452</v>
      </c>
      <c r="G499" s="70">
        <v>0.375</v>
      </c>
      <c r="H499" s="166"/>
      <c r="I499" s="71">
        <v>44319</v>
      </c>
      <c r="J499" s="100"/>
      <c r="K499" s="71">
        <v>44321</v>
      </c>
      <c r="L499" s="71">
        <v>44321</v>
      </c>
      <c r="M499" s="70">
        <v>0.69791666666666663</v>
      </c>
      <c r="N499" s="70">
        <v>0.75</v>
      </c>
      <c r="O499" s="50" t="s">
        <v>344</v>
      </c>
      <c r="P499" s="50" t="s">
        <v>187</v>
      </c>
      <c r="Q499" s="50" t="s">
        <v>81</v>
      </c>
      <c r="R499" s="50" t="s">
        <v>452</v>
      </c>
      <c r="S499" s="50" t="s">
        <v>1084</v>
      </c>
      <c r="T499" s="50" t="s">
        <v>189</v>
      </c>
      <c r="U499" s="153">
        <f t="shared" si="156"/>
        <v>-44319</v>
      </c>
      <c r="V499" s="50">
        <f t="shared" si="157"/>
        <v>0</v>
      </c>
      <c r="W499" s="154">
        <f t="shared" si="165"/>
        <v>0</v>
      </c>
      <c r="X499" s="154">
        <f t="shared" si="158"/>
        <v>0</v>
      </c>
      <c r="Y499" s="136">
        <f t="shared" si="163"/>
        <v>1</v>
      </c>
      <c r="Z499" s="154">
        <f t="shared" si="159"/>
        <v>0</v>
      </c>
      <c r="AA499" s="154">
        <f t="shared" si="160"/>
        <v>0</v>
      </c>
      <c r="AB499" s="81">
        <f t="shared" si="161"/>
        <v>1</v>
      </c>
      <c r="AC499" s="81">
        <f t="shared" si="164"/>
        <v>52</v>
      </c>
      <c r="AD499" s="164" t="str">
        <f t="shared" si="167"/>
        <v>1-52</v>
      </c>
      <c r="AE499" s="163">
        <f t="shared" si="168"/>
        <v>5.208333333333337E-2</v>
      </c>
      <c r="AF499" s="165">
        <f t="shared" si="169"/>
        <v>0</v>
      </c>
      <c r="AG499" s="157">
        <f t="shared" si="170"/>
        <v>1</v>
      </c>
      <c r="AH499" s="81">
        <f t="shared" si="171"/>
        <v>18</v>
      </c>
    </row>
    <row r="500" spans="2:34" x14ac:dyDescent="0.25">
      <c r="B500" s="50" t="s">
        <v>1091</v>
      </c>
      <c r="C500" s="157">
        <v>191</v>
      </c>
      <c r="D500" s="85">
        <f t="shared" si="162"/>
        <v>1</v>
      </c>
      <c r="E500" s="50" t="s">
        <v>1092</v>
      </c>
      <c r="F500" s="50" t="s">
        <v>452</v>
      </c>
      <c r="G500" s="70">
        <v>0.35416666666666669</v>
      </c>
      <c r="H500" s="70">
        <v>0.42708333333333331</v>
      </c>
      <c r="I500" s="71">
        <v>44319</v>
      </c>
      <c r="J500" s="71">
        <v>44319</v>
      </c>
      <c r="K500" s="71">
        <v>44319</v>
      </c>
      <c r="L500" s="71">
        <v>44319</v>
      </c>
      <c r="M500" s="70">
        <v>0.36805555555555558</v>
      </c>
      <c r="N500" s="70">
        <v>0.40972222222222227</v>
      </c>
      <c r="O500" t="s">
        <v>76</v>
      </c>
      <c r="P500" s="50" t="s">
        <v>1093</v>
      </c>
      <c r="Q500" s="50" t="s">
        <v>81</v>
      </c>
      <c r="R500" s="50" t="s">
        <v>452</v>
      </c>
      <c r="S500" s="50" t="s">
        <v>343</v>
      </c>
      <c r="T500" s="50" t="s">
        <v>190</v>
      </c>
      <c r="U500" s="153">
        <f t="shared" si="156"/>
        <v>0</v>
      </c>
      <c r="V500" s="50">
        <f t="shared" si="157"/>
        <v>1</v>
      </c>
      <c r="W500" s="154">
        <f t="shared" si="165"/>
        <v>7.291666666666663E-2</v>
      </c>
      <c r="X500" s="154">
        <f t="shared" si="158"/>
        <v>7.291666666666663E-2</v>
      </c>
      <c r="Y500" s="136">
        <f t="shared" si="163"/>
        <v>1</v>
      </c>
      <c r="Z500" s="154">
        <f t="shared" si="159"/>
        <v>0</v>
      </c>
      <c r="AA500" s="154">
        <f t="shared" si="160"/>
        <v>7.291666666666663E-2</v>
      </c>
      <c r="AB500" s="81">
        <f t="shared" si="161"/>
        <v>5</v>
      </c>
      <c r="AC500" s="81">
        <f t="shared" si="164"/>
        <v>18</v>
      </c>
      <c r="AD500" s="164" t="str">
        <f t="shared" si="167"/>
        <v>5-18</v>
      </c>
      <c r="AE500" s="163">
        <f t="shared" si="168"/>
        <v>4.1666666666666685E-2</v>
      </c>
      <c r="AF500" s="165">
        <f t="shared" si="169"/>
        <v>0</v>
      </c>
      <c r="AG500" s="157">
        <f t="shared" si="170"/>
        <v>1</v>
      </c>
      <c r="AH500" s="81">
        <f t="shared" si="171"/>
        <v>18</v>
      </c>
    </row>
    <row r="501" spans="2:34" ht="30" x14ac:dyDescent="0.25">
      <c r="B501" s="50" t="s">
        <v>208</v>
      </c>
      <c r="C501" s="157">
        <v>192</v>
      </c>
      <c r="D501" s="85">
        <f t="shared" si="162"/>
        <v>1</v>
      </c>
      <c r="E501" s="50" t="s">
        <v>1094</v>
      </c>
      <c r="F501" s="50" t="s">
        <v>912</v>
      </c>
      <c r="G501" s="70">
        <v>0.41666666666666669</v>
      </c>
      <c r="H501" s="70">
        <v>0.45833333333333331</v>
      </c>
      <c r="I501" s="71">
        <v>44319</v>
      </c>
      <c r="J501" s="71">
        <v>44319</v>
      </c>
      <c r="K501" s="71">
        <v>44319</v>
      </c>
      <c r="L501" s="71">
        <v>44319</v>
      </c>
      <c r="M501" s="70">
        <v>0.41666666666666669</v>
      </c>
      <c r="N501" s="70">
        <v>0.4513888888888889</v>
      </c>
      <c r="O501" s="72" t="s">
        <v>427</v>
      </c>
      <c r="P501" s="50" t="s">
        <v>269</v>
      </c>
      <c r="Q501" s="50" t="s">
        <v>81</v>
      </c>
      <c r="R501" s="50" t="s">
        <v>359</v>
      </c>
      <c r="S501" s="50" t="s">
        <v>344</v>
      </c>
      <c r="T501" s="50" t="s">
        <v>190</v>
      </c>
      <c r="U501" s="153">
        <f t="shared" si="156"/>
        <v>0</v>
      </c>
      <c r="V501" s="50">
        <f t="shared" si="157"/>
        <v>1</v>
      </c>
      <c r="W501" s="154">
        <f t="shared" si="165"/>
        <v>4.166666666666663E-2</v>
      </c>
      <c r="X501" s="154">
        <f t="shared" si="158"/>
        <v>4.166666666666663E-2</v>
      </c>
      <c r="Y501" s="136">
        <f t="shared" si="163"/>
        <v>1</v>
      </c>
      <c r="Z501" s="154">
        <f t="shared" si="159"/>
        <v>0</v>
      </c>
      <c r="AA501" s="154">
        <f t="shared" si="160"/>
        <v>4.166666666666663E-2</v>
      </c>
      <c r="AB501" s="81">
        <f t="shared" si="161"/>
        <v>5</v>
      </c>
      <c r="AC501" s="81">
        <f t="shared" si="164"/>
        <v>18</v>
      </c>
      <c r="AD501" s="164" t="str">
        <f t="shared" si="167"/>
        <v>5-18</v>
      </c>
      <c r="AE501" s="163">
        <f t="shared" si="168"/>
        <v>3.472222222222221E-2</v>
      </c>
      <c r="AF501" s="165">
        <f t="shared" si="169"/>
        <v>0</v>
      </c>
      <c r="AG501" s="157">
        <f t="shared" si="170"/>
        <v>1</v>
      </c>
      <c r="AH501" s="81">
        <f t="shared" si="171"/>
        <v>18</v>
      </c>
    </row>
    <row r="502" spans="2:34" ht="45" x14ac:dyDescent="0.25">
      <c r="B502" s="50" t="s">
        <v>236</v>
      </c>
      <c r="C502" s="157">
        <v>193</v>
      </c>
      <c r="D502" s="85">
        <f t="shared" si="162"/>
        <v>0</v>
      </c>
      <c r="E502" s="72" t="s">
        <v>1095</v>
      </c>
      <c r="F502" s="50" t="s">
        <v>955</v>
      </c>
      <c r="G502" s="70">
        <v>0.43055555555555558</v>
      </c>
      <c r="H502" s="70">
        <v>0.70833333333333337</v>
      </c>
      <c r="I502" s="71">
        <v>44319</v>
      </c>
      <c r="J502" s="71">
        <v>44322</v>
      </c>
      <c r="K502" s="71">
        <v>44320</v>
      </c>
      <c r="L502" s="71">
        <v>44320</v>
      </c>
      <c r="M502" s="70">
        <v>0.59027777777777779</v>
      </c>
      <c r="N502" s="70">
        <v>0.72916666666666663</v>
      </c>
      <c r="O502" s="72" t="s">
        <v>1096</v>
      </c>
      <c r="P502" s="50" t="s">
        <v>315</v>
      </c>
      <c r="Q502" s="73" t="s">
        <v>47</v>
      </c>
      <c r="R502" s="50" t="s">
        <v>454</v>
      </c>
      <c r="S502" s="50" t="s">
        <v>343</v>
      </c>
      <c r="T502" s="50" t="s">
        <v>191</v>
      </c>
      <c r="U502" s="153">
        <f t="shared" si="156"/>
        <v>3</v>
      </c>
      <c r="V502" s="50">
        <f t="shared" si="157"/>
        <v>1</v>
      </c>
      <c r="W502" s="154">
        <f t="shared" si="165"/>
        <v>1.3404777777777777</v>
      </c>
      <c r="X502" s="154">
        <f t="shared" si="158"/>
        <v>2.0687744444444442</v>
      </c>
      <c r="Y502" s="136">
        <f t="shared" si="163"/>
        <v>0</v>
      </c>
      <c r="Z502" s="154">
        <f t="shared" si="159"/>
        <v>0.16666666666666663</v>
      </c>
      <c r="AA502" s="154">
        <f t="shared" si="160"/>
        <v>2.2354411111111108</v>
      </c>
      <c r="AB502" s="81">
        <f t="shared" si="161"/>
        <v>5</v>
      </c>
      <c r="AC502" s="81">
        <f t="shared" si="164"/>
        <v>18</v>
      </c>
      <c r="AD502" s="164" t="str">
        <f t="shared" si="167"/>
        <v>5-18</v>
      </c>
      <c r="AE502" s="163">
        <f t="shared" si="168"/>
        <v>0.13888888888888884</v>
      </c>
      <c r="AF502" s="165">
        <f t="shared" si="169"/>
        <v>0</v>
      </c>
      <c r="AG502" s="157">
        <f t="shared" si="170"/>
        <v>1</v>
      </c>
      <c r="AH502" s="81">
        <f t="shared" si="171"/>
        <v>18</v>
      </c>
    </row>
    <row r="503" spans="2:34" ht="45" x14ac:dyDescent="0.25">
      <c r="B503" s="50" t="s">
        <v>236</v>
      </c>
      <c r="C503" s="157">
        <v>193</v>
      </c>
      <c r="D503" s="85">
        <f t="shared" si="162"/>
        <v>0</v>
      </c>
      <c r="E503" s="72" t="s">
        <v>1097</v>
      </c>
      <c r="F503" s="50" t="s">
        <v>1003</v>
      </c>
      <c r="G503" s="70">
        <v>0.43055555555555558</v>
      </c>
      <c r="H503" s="70">
        <v>0.70833333333333337</v>
      </c>
      <c r="I503" s="71">
        <v>44319</v>
      </c>
      <c r="J503" s="71">
        <v>44322</v>
      </c>
      <c r="K503" s="71">
        <v>44321</v>
      </c>
      <c r="L503" s="71">
        <v>44321</v>
      </c>
      <c r="M503" s="70">
        <v>0.3125</v>
      </c>
      <c r="N503" s="70">
        <v>0.5</v>
      </c>
      <c r="O503" s="72" t="s">
        <v>1098</v>
      </c>
      <c r="P503" s="50" t="s">
        <v>315</v>
      </c>
      <c r="Q503" s="73" t="s">
        <v>47</v>
      </c>
      <c r="R503" s="50" t="s">
        <v>454</v>
      </c>
      <c r="S503" s="50" t="s">
        <v>344</v>
      </c>
      <c r="T503" s="50" t="s">
        <v>191</v>
      </c>
      <c r="U503" s="153">
        <f t="shared" si="156"/>
        <v>3</v>
      </c>
      <c r="V503" s="50">
        <f t="shared" si="157"/>
        <v>1</v>
      </c>
      <c r="W503" s="154">
        <f t="shared" si="165"/>
        <v>1.3404777777777777</v>
      </c>
      <c r="X503" s="154">
        <f t="shared" si="158"/>
        <v>2.0687744444444442</v>
      </c>
      <c r="Y503" s="136">
        <f t="shared" si="163"/>
        <v>0</v>
      </c>
      <c r="Z503" s="154">
        <f t="shared" si="159"/>
        <v>0.16666666666666663</v>
      </c>
      <c r="AA503" s="154">
        <f t="shared" si="160"/>
        <v>2.2354411111111108</v>
      </c>
      <c r="AB503" s="81">
        <f t="shared" si="161"/>
        <v>5</v>
      </c>
      <c r="AC503" s="81">
        <f t="shared" si="164"/>
        <v>18</v>
      </c>
      <c r="AD503" s="164" t="str">
        <f t="shared" si="167"/>
        <v>5-18</v>
      </c>
      <c r="AE503" s="163">
        <f t="shared" si="168"/>
        <v>0.1875</v>
      </c>
      <c r="AF503" s="165">
        <f t="shared" si="169"/>
        <v>0</v>
      </c>
      <c r="AG503" s="157">
        <f t="shared" si="170"/>
        <v>1</v>
      </c>
      <c r="AH503" s="81">
        <f t="shared" si="171"/>
        <v>18</v>
      </c>
    </row>
    <row r="504" spans="2:34" ht="45" x14ac:dyDescent="0.25">
      <c r="B504" s="50" t="s">
        <v>236</v>
      </c>
      <c r="C504" s="157">
        <v>193</v>
      </c>
      <c r="D504" s="85">
        <f t="shared" si="162"/>
        <v>0</v>
      </c>
      <c r="E504" s="72" t="s">
        <v>1099</v>
      </c>
      <c r="F504" s="50" t="s">
        <v>1003</v>
      </c>
      <c r="G504" s="70">
        <v>0.43055555555555558</v>
      </c>
      <c r="H504" s="70">
        <v>0.70833333333333337</v>
      </c>
      <c r="I504" s="71">
        <v>44319</v>
      </c>
      <c r="J504" s="71">
        <v>44322</v>
      </c>
      <c r="K504" s="71">
        <v>44322</v>
      </c>
      <c r="L504" s="71">
        <v>44322</v>
      </c>
      <c r="M504" s="70">
        <v>0.3125</v>
      </c>
      <c r="N504" s="70">
        <v>0.70833333333333337</v>
      </c>
      <c r="O504" s="72" t="s">
        <v>1098</v>
      </c>
      <c r="P504" s="50" t="s">
        <v>315</v>
      </c>
      <c r="Q504" s="73" t="s">
        <v>47</v>
      </c>
      <c r="R504" s="50" t="s">
        <v>454</v>
      </c>
      <c r="S504" s="50" t="s">
        <v>343</v>
      </c>
      <c r="T504" s="50" t="s">
        <v>191</v>
      </c>
      <c r="U504" s="153">
        <f t="shared" si="156"/>
        <v>3</v>
      </c>
      <c r="V504" s="50">
        <f t="shared" si="157"/>
        <v>1</v>
      </c>
      <c r="W504" s="154">
        <f t="shared" si="165"/>
        <v>1.3404777777777777</v>
      </c>
      <c r="X504" s="154">
        <f t="shared" si="158"/>
        <v>2.0687744444444442</v>
      </c>
      <c r="Y504" s="136">
        <f t="shared" si="163"/>
        <v>0</v>
      </c>
      <c r="Z504" s="154">
        <f t="shared" si="159"/>
        <v>0.16666666666666663</v>
      </c>
      <c r="AA504" s="154">
        <f t="shared" si="160"/>
        <v>2.2354411111111108</v>
      </c>
      <c r="AB504" s="81">
        <f t="shared" si="161"/>
        <v>5</v>
      </c>
      <c r="AC504" s="81">
        <f t="shared" si="164"/>
        <v>18</v>
      </c>
      <c r="AD504" s="164" t="str">
        <f t="shared" si="167"/>
        <v>5-18</v>
      </c>
      <c r="AE504" s="163">
        <f t="shared" si="168"/>
        <v>0.31283333333333335</v>
      </c>
      <c r="AF504" s="165">
        <f t="shared" si="169"/>
        <v>0</v>
      </c>
      <c r="AG504" s="157">
        <f t="shared" si="170"/>
        <v>1</v>
      </c>
      <c r="AH504" s="81">
        <f t="shared" si="171"/>
        <v>18</v>
      </c>
    </row>
    <row r="505" spans="2:34" ht="30" x14ac:dyDescent="0.25">
      <c r="B505" s="50" t="s">
        <v>236</v>
      </c>
      <c r="C505" s="157">
        <v>193</v>
      </c>
      <c r="D505" s="85">
        <f t="shared" si="162"/>
        <v>1</v>
      </c>
      <c r="E505" s="72" t="s">
        <v>1100</v>
      </c>
      <c r="F505" s="50" t="s">
        <v>452</v>
      </c>
      <c r="G505" s="70">
        <v>0.43055555555555558</v>
      </c>
      <c r="H505" s="70">
        <v>0.70833333333333337</v>
      </c>
      <c r="I505" s="71">
        <v>44319</v>
      </c>
      <c r="J505" s="71">
        <v>44322</v>
      </c>
      <c r="K505" s="71">
        <v>44322</v>
      </c>
      <c r="L505" s="71">
        <v>44322</v>
      </c>
      <c r="M505" s="70">
        <v>0.6875</v>
      </c>
      <c r="N505" s="70">
        <v>0.70833333333333337</v>
      </c>
      <c r="O505" s="50" t="s">
        <v>88</v>
      </c>
      <c r="P505" s="50" t="s">
        <v>315</v>
      </c>
      <c r="Q505" s="50" t="s">
        <v>81</v>
      </c>
      <c r="R505" s="50" t="s">
        <v>358</v>
      </c>
      <c r="S505" s="50" t="s">
        <v>343</v>
      </c>
      <c r="T505" s="50" t="s">
        <v>191</v>
      </c>
      <c r="U505" s="153">
        <f t="shared" si="156"/>
        <v>3</v>
      </c>
      <c r="V505" s="50">
        <f t="shared" si="157"/>
        <v>1</v>
      </c>
      <c r="W505" s="154">
        <f t="shared" si="165"/>
        <v>1.3404777777777777</v>
      </c>
      <c r="X505" s="154">
        <f t="shared" si="158"/>
        <v>2.0687744444444442</v>
      </c>
      <c r="Y505" s="136">
        <f t="shared" si="163"/>
        <v>0</v>
      </c>
      <c r="Z505" s="154">
        <f t="shared" si="159"/>
        <v>0.16666666666666663</v>
      </c>
      <c r="AA505" s="154">
        <f t="shared" si="160"/>
        <v>2.2354411111111108</v>
      </c>
      <c r="AB505" s="81">
        <f t="shared" si="161"/>
        <v>5</v>
      </c>
      <c r="AC505" s="81">
        <f t="shared" si="164"/>
        <v>18</v>
      </c>
      <c r="AD505" s="164" t="str">
        <f t="shared" si="167"/>
        <v>5-18</v>
      </c>
      <c r="AE505" s="163">
        <f t="shared" si="168"/>
        <v>2.083333333333337E-2</v>
      </c>
      <c r="AF505" s="165">
        <f t="shared" si="169"/>
        <v>0</v>
      </c>
      <c r="AG505" s="157">
        <f t="shared" si="170"/>
        <v>1</v>
      </c>
      <c r="AH505" s="81">
        <f t="shared" si="171"/>
        <v>18</v>
      </c>
    </row>
    <row r="506" spans="2:34" x14ac:dyDescent="0.25">
      <c r="B506" s="50" t="s">
        <v>1101</v>
      </c>
      <c r="C506" s="157">
        <v>194</v>
      </c>
      <c r="D506" s="85">
        <f t="shared" si="162"/>
        <v>0</v>
      </c>
      <c r="E506" s="72" t="s">
        <v>1102</v>
      </c>
      <c r="F506" s="50" t="s">
        <v>912</v>
      </c>
      <c r="G506" s="70">
        <v>0.66666666666666663</v>
      </c>
      <c r="H506" s="70">
        <v>0.4861111111111111</v>
      </c>
      <c r="I506" s="71">
        <v>44319</v>
      </c>
      <c r="J506" s="71">
        <v>44323</v>
      </c>
      <c r="K506" s="71">
        <v>44319</v>
      </c>
      <c r="L506" s="71">
        <v>44319</v>
      </c>
      <c r="M506" s="70">
        <v>0.66666666666666663</v>
      </c>
      <c r="N506" s="70">
        <v>0.69444444444444453</v>
      </c>
      <c r="O506" s="50" t="s">
        <v>66</v>
      </c>
      <c r="P506" s="50" t="s">
        <v>1103</v>
      </c>
      <c r="Q506" s="50" t="s">
        <v>81</v>
      </c>
      <c r="R506" s="50" t="s">
        <v>356</v>
      </c>
      <c r="S506" s="50" t="s">
        <v>343</v>
      </c>
      <c r="T506" s="50" t="s">
        <v>191</v>
      </c>
      <c r="U506" s="153">
        <f t="shared" si="156"/>
        <v>4</v>
      </c>
      <c r="V506" s="50">
        <f t="shared" si="157"/>
        <v>1</v>
      </c>
      <c r="W506" s="154">
        <f t="shared" si="165"/>
        <v>1.2362444444444445</v>
      </c>
      <c r="X506" s="154">
        <f t="shared" si="158"/>
        <v>2.1934411111111114</v>
      </c>
      <c r="Y506" s="136">
        <f t="shared" si="163"/>
        <v>1</v>
      </c>
      <c r="Z506" s="154">
        <f t="shared" si="159"/>
        <v>0</v>
      </c>
      <c r="AA506" s="154">
        <f t="shared" si="160"/>
        <v>2.1934411111111114</v>
      </c>
      <c r="AB506" s="81">
        <f t="shared" si="161"/>
        <v>5</v>
      </c>
      <c r="AC506" s="81">
        <f t="shared" si="164"/>
        <v>18</v>
      </c>
      <c r="AD506" s="164" t="str">
        <f t="shared" si="167"/>
        <v>5-18</v>
      </c>
      <c r="AE506" s="163">
        <f t="shared" si="168"/>
        <v>2.7777777777777901E-2</v>
      </c>
      <c r="AF506" s="165">
        <f t="shared" si="169"/>
        <v>0</v>
      </c>
      <c r="AG506" s="157">
        <f t="shared" si="170"/>
        <v>1</v>
      </c>
      <c r="AH506" s="81">
        <f t="shared" si="171"/>
        <v>18</v>
      </c>
    </row>
    <row r="507" spans="2:34" ht="30" x14ac:dyDescent="0.25">
      <c r="B507" s="50" t="s">
        <v>1101</v>
      </c>
      <c r="C507" s="157">
        <v>194</v>
      </c>
      <c r="D507" s="85">
        <f t="shared" si="162"/>
        <v>0</v>
      </c>
      <c r="E507" s="72" t="s">
        <v>1104</v>
      </c>
      <c r="F507" s="72" t="s">
        <v>1105</v>
      </c>
      <c r="G507" s="70">
        <v>0.66666666666666663</v>
      </c>
      <c r="H507" s="70">
        <v>0.4861111111111111</v>
      </c>
      <c r="I507" s="71">
        <v>44319</v>
      </c>
      <c r="J507" s="71">
        <v>44323</v>
      </c>
      <c r="K507" s="71">
        <v>44320</v>
      </c>
      <c r="L507" s="71">
        <v>44320</v>
      </c>
      <c r="M507" s="70">
        <v>0.3125</v>
      </c>
      <c r="N507" s="70">
        <v>0.40277777777777773</v>
      </c>
      <c r="O507" s="50" t="s">
        <v>702</v>
      </c>
      <c r="P507" s="50" t="s">
        <v>1103</v>
      </c>
      <c r="Q507" s="50" t="s">
        <v>81</v>
      </c>
      <c r="R507" s="50" t="s">
        <v>359</v>
      </c>
      <c r="S507" s="50" t="s">
        <v>344</v>
      </c>
      <c r="T507" s="50" t="s">
        <v>191</v>
      </c>
      <c r="U507" s="153">
        <f t="shared" si="156"/>
        <v>4</v>
      </c>
      <c r="V507" s="50">
        <f t="shared" si="157"/>
        <v>1</v>
      </c>
      <c r="W507" s="154">
        <f t="shared" si="165"/>
        <v>1.2362444444444445</v>
      </c>
      <c r="X507" s="154">
        <f t="shared" si="158"/>
        <v>2.1934411111111114</v>
      </c>
      <c r="Y507" s="136">
        <f t="shared" si="163"/>
        <v>1</v>
      </c>
      <c r="Z507" s="154">
        <f t="shared" si="159"/>
        <v>0</v>
      </c>
      <c r="AA507" s="154">
        <f t="shared" si="160"/>
        <v>2.1934411111111114</v>
      </c>
      <c r="AB507" s="81">
        <f t="shared" si="161"/>
        <v>5</v>
      </c>
      <c r="AC507" s="81">
        <f t="shared" si="164"/>
        <v>18</v>
      </c>
      <c r="AD507" s="164" t="str">
        <f t="shared" si="167"/>
        <v>5-18</v>
      </c>
      <c r="AE507" s="163">
        <f t="shared" si="168"/>
        <v>9.0277777777777735E-2</v>
      </c>
      <c r="AF507" s="165">
        <f t="shared" si="169"/>
        <v>0</v>
      </c>
      <c r="AG507" s="157">
        <f t="shared" si="170"/>
        <v>1</v>
      </c>
      <c r="AH507" s="81">
        <f t="shared" si="171"/>
        <v>18</v>
      </c>
    </row>
    <row r="508" spans="2:34" x14ac:dyDescent="0.25">
      <c r="B508" s="50" t="s">
        <v>1101</v>
      </c>
      <c r="C508" s="157">
        <v>194</v>
      </c>
      <c r="D508" s="85">
        <f t="shared" si="162"/>
        <v>0</v>
      </c>
      <c r="E508" s="72" t="s">
        <v>1106</v>
      </c>
      <c r="F508" s="50" t="s">
        <v>452</v>
      </c>
      <c r="G508" s="70">
        <v>0.66666666666666663</v>
      </c>
      <c r="H508" s="70">
        <v>0.4861111111111111</v>
      </c>
      <c r="I508" s="71">
        <v>44319</v>
      </c>
      <c r="J508" s="71">
        <v>44323</v>
      </c>
      <c r="K508" s="71">
        <v>44320</v>
      </c>
      <c r="L508" s="71">
        <v>44320</v>
      </c>
      <c r="M508" s="70">
        <v>0.4375</v>
      </c>
      <c r="N508" s="70">
        <v>0.60416666666666663</v>
      </c>
      <c r="O508" s="50" t="s">
        <v>104</v>
      </c>
      <c r="P508" s="50" t="s">
        <v>1103</v>
      </c>
      <c r="Q508" s="73" t="s">
        <v>47</v>
      </c>
      <c r="R508" s="50" t="s">
        <v>454</v>
      </c>
      <c r="S508" s="50" t="s">
        <v>343</v>
      </c>
      <c r="T508" s="50" t="s">
        <v>191</v>
      </c>
      <c r="U508" s="153">
        <f t="shared" si="156"/>
        <v>4</v>
      </c>
      <c r="V508" s="50">
        <f t="shared" si="157"/>
        <v>1</v>
      </c>
      <c r="W508" s="154">
        <f t="shared" si="165"/>
        <v>1.2362444444444445</v>
      </c>
      <c r="X508" s="154">
        <f t="shared" si="158"/>
        <v>2.1934411111111114</v>
      </c>
      <c r="Y508" s="136">
        <f t="shared" si="163"/>
        <v>1</v>
      </c>
      <c r="Z508" s="154">
        <f t="shared" si="159"/>
        <v>0</v>
      </c>
      <c r="AA508" s="154">
        <f t="shared" si="160"/>
        <v>2.1934411111111114</v>
      </c>
      <c r="AB508" s="81">
        <f t="shared" si="161"/>
        <v>5</v>
      </c>
      <c r="AC508" s="81">
        <f t="shared" si="164"/>
        <v>18</v>
      </c>
      <c r="AD508" s="164" t="str">
        <f t="shared" si="167"/>
        <v>5-18</v>
      </c>
      <c r="AE508" s="163">
        <f t="shared" si="168"/>
        <v>0.16666666666666663</v>
      </c>
      <c r="AF508" s="165">
        <f t="shared" si="169"/>
        <v>0</v>
      </c>
      <c r="AG508" s="157">
        <f t="shared" si="170"/>
        <v>1</v>
      </c>
      <c r="AH508" s="81">
        <f t="shared" si="171"/>
        <v>18</v>
      </c>
    </row>
    <row r="509" spans="2:34" x14ac:dyDescent="0.25">
      <c r="B509" s="50" t="s">
        <v>1107</v>
      </c>
      <c r="C509" s="157">
        <v>194</v>
      </c>
      <c r="D509" s="85">
        <f t="shared" si="162"/>
        <v>0</v>
      </c>
      <c r="E509" s="72" t="s">
        <v>1108</v>
      </c>
      <c r="F509" s="50" t="s">
        <v>1109</v>
      </c>
      <c r="G509" s="70">
        <v>0.66666666666666663</v>
      </c>
      <c r="H509" s="70">
        <v>0.4861111111111111</v>
      </c>
      <c r="I509" s="71">
        <v>44319</v>
      </c>
      <c r="J509" s="71">
        <v>44323</v>
      </c>
      <c r="K509" s="71">
        <v>44321</v>
      </c>
      <c r="L509" s="71">
        <v>44321</v>
      </c>
      <c r="M509" s="70">
        <v>0.29166666666666669</v>
      </c>
      <c r="N509" s="70">
        <v>0.60416666666666663</v>
      </c>
      <c r="O509" s="50" t="s">
        <v>277</v>
      </c>
      <c r="P509" s="50" t="s">
        <v>1103</v>
      </c>
      <c r="Q509" s="73" t="s">
        <v>47</v>
      </c>
      <c r="R509" s="50" t="s">
        <v>454</v>
      </c>
      <c r="S509" s="50" t="s">
        <v>344</v>
      </c>
      <c r="T509" s="50" t="s">
        <v>191</v>
      </c>
      <c r="U509" s="153">
        <f t="shared" si="156"/>
        <v>4</v>
      </c>
      <c r="V509" s="50">
        <f t="shared" si="157"/>
        <v>1</v>
      </c>
      <c r="W509" s="154">
        <f t="shared" si="165"/>
        <v>1.2362444444444445</v>
      </c>
      <c r="X509" s="154">
        <f t="shared" si="158"/>
        <v>2.1934411111111114</v>
      </c>
      <c r="Y509" s="136">
        <f t="shared" si="163"/>
        <v>1</v>
      </c>
      <c r="Z509" s="154">
        <f t="shared" si="159"/>
        <v>0</v>
      </c>
      <c r="AA509" s="154">
        <f t="shared" si="160"/>
        <v>2.1934411111111114</v>
      </c>
      <c r="AB509" s="81">
        <f t="shared" si="161"/>
        <v>5</v>
      </c>
      <c r="AC509" s="81">
        <f t="shared" si="164"/>
        <v>18</v>
      </c>
      <c r="AD509" s="164" t="str">
        <f t="shared" si="167"/>
        <v>5-18</v>
      </c>
      <c r="AE509" s="163">
        <f t="shared" si="168"/>
        <v>0.22949999999999993</v>
      </c>
      <c r="AF509" s="165">
        <f t="shared" si="169"/>
        <v>0</v>
      </c>
      <c r="AG509" s="157">
        <f t="shared" si="170"/>
        <v>1</v>
      </c>
      <c r="AH509" s="81">
        <f t="shared" si="171"/>
        <v>18</v>
      </c>
    </row>
    <row r="510" spans="2:34" x14ac:dyDescent="0.25">
      <c r="B510" s="50" t="s">
        <v>1101</v>
      </c>
      <c r="C510" s="157">
        <v>194</v>
      </c>
      <c r="D510" s="85">
        <f t="shared" si="162"/>
        <v>0</v>
      </c>
      <c r="E510" s="72" t="s">
        <v>614</v>
      </c>
      <c r="F510" s="50" t="s">
        <v>912</v>
      </c>
      <c r="G510" s="70">
        <v>0.66666666666666663</v>
      </c>
      <c r="H510" s="70">
        <v>0.4861111111111111</v>
      </c>
      <c r="I510" s="71">
        <v>44319</v>
      </c>
      <c r="J510" s="71">
        <v>44323</v>
      </c>
      <c r="K510" s="71">
        <v>44321</v>
      </c>
      <c r="L510" s="71">
        <v>44321</v>
      </c>
      <c r="M510" s="70">
        <v>0.3125</v>
      </c>
      <c r="N510" s="70">
        <v>0.5</v>
      </c>
      <c r="O510" s="50" t="s">
        <v>409</v>
      </c>
      <c r="P510" s="50" t="s">
        <v>1103</v>
      </c>
      <c r="Q510" s="73" t="s">
        <v>47</v>
      </c>
      <c r="R510" s="50" t="s">
        <v>359</v>
      </c>
      <c r="S510" s="50" t="s">
        <v>344</v>
      </c>
      <c r="T510" s="50" t="s">
        <v>191</v>
      </c>
      <c r="U510" s="153">
        <f t="shared" si="156"/>
        <v>4</v>
      </c>
      <c r="V510" s="50">
        <f t="shared" si="157"/>
        <v>1</v>
      </c>
      <c r="W510" s="154">
        <f t="shared" si="165"/>
        <v>1.2362444444444445</v>
      </c>
      <c r="X510" s="154">
        <f t="shared" si="158"/>
        <v>2.1934411111111114</v>
      </c>
      <c r="Y510" s="136">
        <f t="shared" si="163"/>
        <v>1</v>
      </c>
      <c r="Z510" s="154">
        <f t="shared" si="159"/>
        <v>0</v>
      </c>
      <c r="AA510" s="154">
        <f t="shared" si="160"/>
        <v>2.1934411111111114</v>
      </c>
      <c r="AB510" s="81">
        <f t="shared" si="161"/>
        <v>5</v>
      </c>
      <c r="AC510" s="81">
        <f t="shared" si="164"/>
        <v>18</v>
      </c>
      <c r="AD510" s="164" t="str">
        <f t="shared" si="167"/>
        <v>5-18</v>
      </c>
      <c r="AE510" s="163">
        <f t="shared" si="168"/>
        <v>0.1875</v>
      </c>
      <c r="AF510" s="165">
        <f t="shared" si="169"/>
        <v>0</v>
      </c>
      <c r="AG510" s="157">
        <f t="shared" si="170"/>
        <v>1</v>
      </c>
      <c r="AH510" s="81">
        <f t="shared" si="171"/>
        <v>18</v>
      </c>
    </row>
    <row r="511" spans="2:34" ht="30" x14ac:dyDescent="0.25">
      <c r="B511" s="50" t="s">
        <v>1101</v>
      </c>
      <c r="C511" s="157">
        <v>194</v>
      </c>
      <c r="D511" s="85">
        <f t="shared" si="162"/>
        <v>0</v>
      </c>
      <c r="E511" s="72" t="s">
        <v>1110</v>
      </c>
      <c r="F511" s="50" t="s">
        <v>452</v>
      </c>
      <c r="G511" s="70">
        <v>0.66666666666666663</v>
      </c>
      <c r="H511" s="70">
        <v>0.4861111111111111</v>
      </c>
      <c r="I511" s="71">
        <v>44319</v>
      </c>
      <c r="J511" s="71">
        <v>44323</v>
      </c>
      <c r="K511" s="71">
        <v>44322</v>
      </c>
      <c r="L511" s="71">
        <v>44322</v>
      </c>
      <c r="M511" s="70">
        <v>0.3125</v>
      </c>
      <c r="N511" s="70">
        <v>0.5</v>
      </c>
      <c r="O511" s="50" t="s">
        <v>88</v>
      </c>
      <c r="P511" s="50" t="s">
        <v>1103</v>
      </c>
      <c r="Q511" s="50" t="s">
        <v>81</v>
      </c>
      <c r="R511" s="72" t="s">
        <v>1111</v>
      </c>
      <c r="S511" s="50" t="s">
        <v>343</v>
      </c>
      <c r="T511" s="50" t="s">
        <v>191</v>
      </c>
      <c r="U511" s="153">
        <f t="shared" si="156"/>
        <v>4</v>
      </c>
      <c r="V511" s="50">
        <f t="shared" si="157"/>
        <v>1</v>
      </c>
      <c r="W511" s="154">
        <f t="shared" si="165"/>
        <v>1.2362444444444445</v>
      </c>
      <c r="X511" s="154">
        <f t="shared" si="158"/>
        <v>2.1934411111111114</v>
      </c>
      <c r="Y511" s="136">
        <f t="shared" si="163"/>
        <v>1</v>
      </c>
      <c r="Z511" s="154">
        <f t="shared" si="159"/>
        <v>0</v>
      </c>
      <c r="AA511" s="154">
        <f t="shared" si="160"/>
        <v>2.1934411111111114</v>
      </c>
      <c r="AB511" s="81">
        <f t="shared" si="161"/>
        <v>5</v>
      </c>
      <c r="AC511" s="81">
        <f t="shared" si="164"/>
        <v>18</v>
      </c>
      <c r="AD511" s="164" t="str">
        <f t="shared" si="167"/>
        <v>5-18</v>
      </c>
      <c r="AE511" s="163">
        <f t="shared" si="168"/>
        <v>0.1875</v>
      </c>
      <c r="AF511" s="165">
        <f t="shared" si="169"/>
        <v>0</v>
      </c>
      <c r="AG511" s="157">
        <f t="shared" si="170"/>
        <v>1</v>
      </c>
      <c r="AH511" s="81">
        <f t="shared" si="171"/>
        <v>18</v>
      </c>
    </row>
    <row r="512" spans="2:34" x14ac:dyDescent="0.25">
      <c r="B512" s="50" t="s">
        <v>1101</v>
      </c>
      <c r="C512" s="157">
        <v>194</v>
      </c>
      <c r="D512" s="85">
        <f t="shared" si="162"/>
        <v>0</v>
      </c>
      <c r="E512" s="72" t="s">
        <v>1112</v>
      </c>
      <c r="F512" s="50" t="s">
        <v>915</v>
      </c>
      <c r="G512" s="70">
        <v>0.66666666666666663</v>
      </c>
      <c r="H512" s="70">
        <v>0.4861111111111111</v>
      </c>
      <c r="I512" s="71">
        <v>44319</v>
      </c>
      <c r="J512" s="71">
        <v>44323</v>
      </c>
      <c r="K512" s="71">
        <v>44322</v>
      </c>
      <c r="L512" s="71">
        <v>44322</v>
      </c>
      <c r="M512" s="70">
        <v>0.3125</v>
      </c>
      <c r="N512" s="70">
        <v>0.72916666666666663</v>
      </c>
      <c r="O512" s="50" t="s">
        <v>702</v>
      </c>
      <c r="P512" s="50" t="s">
        <v>1103</v>
      </c>
      <c r="Q512" s="50" t="s">
        <v>81</v>
      </c>
      <c r="R512" s="50" t="s">
        <v>388</v>
      </c>
      <c r="S512" s="50" t="s">
        <v>343</v>
      </c>
      <c r="T512" s="50" t="s">
        <v>191</v>
      </c>
      <c r="U512" s="153">
        <f t="shared" si="156"/>
        <v>4</v>
      </c>
      <c r="V512" s="50">
        <f t="shared" si="157"/>
        <v>1</v>
      </c>
      <c r="W512" s="154">
        <f t="shared" si="165"/>
        <v>1.2362444444444445</v>
      </c>
      <c r="X512" s="154">
        <f t="shared" si="158"/>
        <v>2.1934411111111114</v>
      </c>
      <c r="Y512" s="136">
        <f t="shared" si="163"/>
        <v>1</v>
      </c>
      <c r="Z512" s="154">
        <f t="shared" si="159"/>
        <v>0</v>
      </c>
      <c r="AA512" s="154">
        <f t="shared" si="160"/>
        <v>2.1934411111111114</v>
      </c>
      <c r="AB512" s="81">
        <f t="shared" si="161"/>
        <v>5</v>
      </c>
      <c r="AC512" s="81">
        <f t="shared" si="164"/>
        <v>18</v>
      </c>
      <c r="AD512" s="164" t="str">
        <f t="shared" si="167"/>
        <v>5-18</v>
      </c>
      <c r="AE512" s="163">
        <f t="shared" si="168"/>
        <v>0.33366666666666661</v>
      </c>
      <c r="AF512" s="165">
        <f t="shared" si="169"/>
        <v>0</v>
      </c>
      <c r="AG512" s="157">
        <f t="shared" si="170"/>
        <v>1</v>
      </c>
      <c r="AH512" s="81">
        <f t="shared" si="171"/>
        <v>18</v>
      </c>
    </row>
    <row r="513" spans="2:34" x14ac:dyDescent="0.25">
      <c r="B513" s="50" t="s">
        <v>1101</v>
      </c>
      <c r="C513" s="157">
        <v>194</v>
      </c>
      <c r="D513" s="85">
        <f t="shared" si="162"/>
        <v>0</v>
      </c>
      <c r="E513" s="72" t="s">
        <v>1113</v>
      </c>
      <c r="F513" s="50" t="s">
        <v>452</v>
      </c>
      <c r="G513" s="70">
        <v>0.66666666666666663</v>
      </c>
      <c r="H513" s="70">
        <v>0.4861111111111111</v>
      </c>
      <c r="I513" s="71">
        <v>44319</v>
      </c>
      <c r="J513" s="71">
        <v>44323</v>
      </c>
      <c r="K513" s="71">
        <v>44322</v>
      </c>
      <c r="L513" s="71">
        <v>44322</v>
      </c>
      <c r="M513" s="70">
        <v>0.40972222222222227</v>
      </c>
      <c r="N513" s="70">
        <v>0.61805555555555558</v>
      </c>
      <c r="O513" s="50" t="s">
        <v>118</v>
      </c>
      <c r="P513" s="50" t="s">
        <v>1103</v>
      </c>
      <c r="Q513" s="73" t="s">
        <v>47</v>
      </c>
      <c r="R513" s="50" t="s">
        <v>1114</v>
      </c>
      <c r="S513" s="50" t="s">
        <v>343</v>
      </c>
      <c r="T513" s="50" t="s">
        <v>191</v>
      </c>
      <c r="U513" s="153">
        <f t="shared" si="156"/>
        <v>4</v>
      </c>
      <c r="V513" s="50">
        <f t="shared" si="157"/>
        <v>1</v>
      </c>
      <c r="W513" s="154">
        <f t="shared" si="165"/>
        <v>1.2362444444444445</v>
      </c>
      <c r="X513" s="154">
        <f t="shared" si="158"/>
        <v>2.1934411111111114</v>
      </c>
      <c r="Y513" s="136">
        <f t="shared" si="163"/>
        <v>1</v>
      </c>
      <c r="Z513" s="154">
        <f t="shared" si="159"/>
        <v>0</v>
      </c>
      <c r="AA513" s="154">
        <f t="shared" si="160"/>
        <v>2.1934411111111114</v>
      </c>
      <c r="AB513" s="81">
        <f t="shared" si="161"/>
        <v>5</v>
      </c>
      <c r="AC513" s="81">
        <f t="shared" si="164"/>
        <v>18</v>
      </c>
      <c r="AD513" s="164" t="str">
        <f t="shared" si="167"/>
        <v>5-18</v>
      </c>
      <c r="AE513" s="163">
        <f t="shared" si="168"/>
        <v>0.1253333333333333</v>
      </c>
      <c r="AF513" s="165">
        <f t="shared" si="169"/>
        <v>0</v>
      </c>
      <c r="AG513" s="157">
        <f t="shared" si="170"/>
        <v>1</v>
      </c>
      <c r="AH513" s="81">
        <f t="shared" si="171"/>
        <v>18</v>
      </c>
    </row>
    <row r="514" spans="2:34" ht="30" x14ac:dyDescent="0.25">
      <c r="B514" s="50" t="s">
        <v>1101</v>
      </c>
      <c r="C514" s="157">
        <v>194</v>
      </c>
      <c r="D514" s="85">
        <f t="shared" si="162"/>
        <v>0</v>
      </c>
      <c r="E514" s="72" t="s">
        <v>1115</v>
      </c>
      <c r="F514" s="50" t="s">
        <v>799</v>
      </c>
      <c r="G514" s="70">
        <v>0.66666666666666663</v>
      </c>
      <c r="H514" s="70">
        <v>0.4861111111111111</v>
      </c>
      <c r="I514" s="71">
        <v>44319</v>
      </c>
      <c r="J514" s="71">
        <v>44323</v>
      </c>
      <c r="K514" s="71">
        <v>44322</v>
      </c>
      <c r="L514" s="71">
        <v>44322</v>
      </c>
      <c r="M514" s="70">
        <v>0.46875</v>
      </c>
      <c r="N514" s="70">
        <v>0.61805555555555558</v>
      </c>
      <c r="O514" s="72" t="s">
        <v>953</v>
      </c>
      <c r="P514" s="50" t="s">
        <v>1103</v>
      </c>
      <c r="Q514" s="73" t="s">
        <v>47</v>
      </c>
      <c r="R514" s="50" t="s">
        <v>799</v>
      </c>
      <c r="S514" s="50" t="s">
        <v>344</v>
      </c>
      <c r="T514" s="50" t="s">
        <v>191</v>
      </c>
      <c r="U514" s="153">
        <f t="shared" si="156"/>
        <v>4</v>
      </c>
      <c r="V514" s="50">
        <f t="shared" si="157"/>
        <v>1</v>
      </c>
      <c r="W514" s="154">
        <f t="shared" si="165"/>
        <v>1.2362444444444445</v>
      </c>
      <c r="X514" s="154">
        <f t="shared" si="158"/>
        <v>2.1934411111111114</v>
      </c>
      <c r="Y514" s="136">
        <f t="shared" si="163"/>
        <v>1</v>
      </c>
      <c r="Z514" s="154">
        <f t="shared" si="159"/>
        <v>0</v>
      </c>
      <c r="AA514" s="154">
        <f t="shared" si="160"/>
        <v>2.1934411111111114</v>
      </c>
      <c r="AB514" s="81">
        <f t="shared" si="161"/>
        <v>5</v>
      </c>
      <c r="AC514" s="81">
        <f t="shared" si="164"/>
        <v>18</v>
      </c>
      <c r="AD514" s="164" t="str">
        <f t="shared" si="167"/>
        <v>5-18</v>
      </c>
      <c r="AE514" s="163">
        <f t="shared" si="168"/>
        <v>0.14930555555555558</v>
      </c>
      <c r="AF514" s="165">
        <f t="shared" si="169"/>
        <v>0</v>
      </c>
      <c r="AG514" s="157">
        <f t="shared" si="170"/>
        <v>1</v>
      </c>
      <c r="AH514" s="81">
        <f t="shared" si="171"/>
        <v>18</v>
      </c>
    </row>
    <row r="515" spans="2:34" x14ac:dyDescent="0.25">
      <c r="B515" s="50" t="s">
        <v>1101</v>
      </c>
      <c r="C515" s="157">
        <v>194</v>
      </c>
      <c r="D515" s="85">
        <f t="shared" si="162"/>
        <v>0</v>
      </c>
      <c r="E515" s="72" t="s">
        <v>1116</v>
      </c>
      <c r="F515" s="50" t="s">
        <v>915</v>
      </c>
      <c r="G515" s="70">
        <v>0.66666666666666663</v>
      </c>
      <c r="H515" s="70">
        <v>0.4861111111111111</v>
      </c>
      <c r="I515" s="71">
        <v>44319</v>
      </c>
      <c r="J515" s="71">
        <v>44323</v>
      </c>
      <c r="K515" s="71">
        <v>44323</v>
      </c>
      <c r="L515" s="71">
        <v>44323</v>
      </c>
      <c r="M515" s="70">
        <v>0.3125</v>
      </c>
      <c r="N515" s="70">
        <v>0.36805555555555558</v>
      </c>
      <c r="O515" s="50" t="s">
        <v>168</v>
      </c>
      <c r="P515" s="50" t="s">
        <v>1103</v>
      </c>
      <c r="Q515" s="73" t="s">
        <v>47</v>
      </c>
      <c r="R515" s="50" t="s">
        <v>454</v>
      </c>
      <c r="S515" s="50" t="s">
        <v>344</v>
      </c>
      <c r="T515" s="50" t="s">
        <v>191</v>
      </c>
      <c r="U515" s="153">
        <f t="shared" si="156"/>
        <v>4</v>
      </c>
      <c r="V515" s="50">
        <f t="shared" si="157"/>
        <v>1</v>
      </c>
      <c r="W515" s="154">
        <f t="shared" si="165"/>
        <v>1.2362444444444445</v>
      </c>
      <c r="X515" s="154">
        <f t="shared" si="158"/>
        <v>2.1934411111111114</v>
      </c>
      <c r="Y515" s="136">
        <f t="shared" si="163"/>
        <v>1</v>
      </c>
      <c r="Z515" s="154">
        <f t="shared" si="159"/>
        <v>0</v>
      </c>
      <c r="AA515" s="154">
        <f t="shared" si="160"/>
        <v>2.1934411111111114</v>
      </c>
      <c r="AB515" s="81">
        <f t="shared" si="161"/>
        <v>5</v>
      </c>
      <c r="AC515" s="81">
        <f t="shared" si="164"/>
        <v>18</v>
      </c>
      <c r="AD515" s="164" t="str">
        <f t="shared" si="167"/>
        <v>5-18</v>
      </c>
      <c r="AE515" s="163">
        <f t="shared" si="168"/>
        <v>5.555555555555558E-2</v>
      </c>
      <c r="AF515" s="165">
        <f t="shared" si="169"/>
        <v>0</v>
      </c>
      <c r="AG515" s="157">
        <f t="shared" si="170"/>
        <v>1</v>
      </c>
      <c r="AH515" s="81">
        <f t="shared" si="171"/>
        <v>18</v>
      </c>
    </row>
    <row r="516" spans="2:34" x14ac:dyDescent="0.25">
      <c r="B516" s="50" t="s">
        <v>1101</v>
      </c>
      <c r="C516" s="157">
        <v>194</v>
      </c>
      <c r="D516" s="85">
        <f t="shared" si="162"/>
        <v>1</v>
      </c>
      <c r="E516" s="50" t="s">
        <v>1117</v>
      </c>
      <c r="F516" s="50" t="s">
        <v>915</v>
      </c>
      <c r="G516" s="70">
        <v>0.66666666666666663</v>
      </c>
      <c r="H516" s="70">
        <v>0.4861111111111111</v>
      </c>
      <c r="I516" s="71">
        <v>44319</v>
      </c>
      <c r="J516" s="71">
        <v>44323</v>
      </c>
      <c r="K516" s="71">
        <v>44323</v>
      </c>
      <c r="L516" s="71">
        <v>44323</v>
      </c>
      <c r="M516" s="70">
        <v>0.41597222222222219</v>
      </c>
      <c r="N516" s="70">
        <v>0.4861111111111111</v>
      </c>
      <c r="O516" s="50" t="s">
        <v>168</v>
      </c>
      <c r="P516" s="50" t="s">
        <v>1103</v>
      </c>
      <c r="Q516" s="73" t="s">
        <v>47</v>
      </c>
      <c r="R516" s="50" t="s">
        <v>454</v>
      </c>
      <c r="S516" s="50" t="s">
        <v>344</v>
      </c>
      <c r="T516" s="50" t="s">
        <v>191</v>
      </c>
      <c r="U516" s="153">
        <f t="shared" si="156"/>
        <v>4</v>
      </c>
      <c r="V516" s="50">
        <f t="shared" si="157"/>
        <v>1</v>
      </c>
      <c r="W516" s="154">
        <f t="shared" si="165"/>
        <v>1.2362444444444445</v>
      </c>
      <c r="X516" s="154">
        <f t="shared" si="158"/>
        <v>2.1934411111111114</v>
      </c>
      <c r="Y516" s="136">
        <f t="shared" si="163"/>
        <v>1</v>
      </c>
      <c r="Z516" s="154">
        <f t="shared" si="159"/>
        <v>0</v>
      </c>
      <c r="AA516" s="154">
        <f t="shared" si="160"/>
        <v>2.1934411111111114</v>
      </c>
      <c r="AB516" s="81">
        <f t="shared" si="161"/>
        <v>5</v>
      </c>
      <c r="AC516" s="81">
        <f t="shared" si="164"/>
        <v>18</v>
      </c>
      <c r="AD516" s="164" t="str">
        <f t="shared" si="167"/>
        <v>5-18</v>
      </c>
      <c r="AE516" s="163">
        <f t="shared" si="168"/>
        <v>7.0138888888888917E-2</v>
      </c>
      <c r="AF516" s="165">
        <f t="shared" si="169"/>
        <v>0</v>
      </c>
      <c r="AG516" s="157">
        <f t="shared" si="170"/>
        <v>1</v>
      </c>
      <c r="AH516" s="81">
        <f t="shared" si="171"/>
        <v>18</v>
      </c>
    </row>
    <row r="517" spans="2:34" x14ac:dyDescent="0.25">
      <c r="B517" s="50" t="s">
        <v>1118</v>
      </c>
      <c r="C517" s="157">
        <v>195</v>
      </c>
      <c r="D517" s="85">
        <f t="shared" si="162"/>
        <v>0</v>
      </c>
      <c r="E517" s="50" t="s">
        <v>244</v>
      </c>
      <c r="F517" s="50" t="s">
        <v>452</v>
      </c>
      <c r="G517" s="70">
        <v>0.58333333333333337</v>
      </c>
      <c r="H517" s="70">
        <v>0.5</v>
      </c>
      <c r="I517" s="71">
        <v>44319</v>
      </c>
      <c r="J517" s="71">
        <v>44324</v>
      </c>
      <c r="K517" s="71">
        <v>44320</v>
      </c>
      <c r="L517" s="71">
        <v>44320</v>
      </c>
      <c r="M517" s="70">
        <v>0.3125</v>
      </c>
      <c r="N517" s="70">
        <v>0.39583333333333331</v>
      </c>
      <c r="O517" s="50" t="s">
        <v>104</v>
      </c>
      <c r="P517" s="50" t="s">
        <v>1119</v>
      </c>
      <c r="Q517" s="73" t="s">
        <v>47</v>
      </c>
      <c r="R517" s="50" t="s">
        <v>454</v>
      </c>
      <c r="S517" s="50" t="s">
        <v>343</v>
      </c>
      <c r="T517" s="50" t="s">
        <v>191</v>
      </c>
      <c r="U517" s="153">
        <f t="shared" si="156"/>
        <v>5</v>
      </c>
      <c r="V517" s="50">
        <f t="shared" si="157"/>
        <v>1</v>
      </c>
      <c r="W517" s="154">
        <f t="shared" si="165"/>
        <v>1.6875666666666667</v>
      </c>
      <c r="X517" s="154">
        <f t="shared" si="158"/>
        <v>2.873663333333333</v>
      </c>
      <c r="Y517" s="136">
        <f t="shared" si="163"/>
        <v>1</v>
      </c>
      <c r="Z517" s="154">
        <f t="shared" si="159"/>
        <v>0</v>
      </c>
      <c r="AA517" s="154">
        <f t="shared" si="160"/>
        <v>2.873663333333333</v>
      </c>
      <c r="AB517" s="81">
        <f t="shared" si="161"/>
        <v>5</v>
      </c>
      <c r="AC517" s="81">
        <f t="shared" si="164"/>
        <v>18</v>
      </c>
      <c r="AD517" s="164" t="str">
        <f t="shared" si="167"/>
        <v>5-18</v>
      </c>
      <c r="AE517" s="163">
        <f t="shared" si="168"/>
        <v>8.3333333333333315E-2</v>
      </c>
      <c r="AF517" s="165">
        <f t="shared" si="169"/>
        <v>0</v>
      </c>
      <c r="AG517" s="157">
        <f t="shared" si="170"/>
        <v>1</v>
      </c>
      <c r="AH517" s="81">
        <f t="shared" si="171"/>
        <v>18</v>
      </c>
    </row>
    <row r="518" spans="2:34" x14ac:dyDescent="0.25">
      <c r="B518" s="50" t="s">
        <v>1118</v>
      </c>
      <c r="C518" s="157">
        <v>195</v>
      </c>
      <c r="D518" s="85">
        <f t="shared" si="162"/>
        <v>0</v>
      </c>
      <c r="E518" s="50" t="s">
        <v>1120</v>
      </c>
      <c r="F518" s="50" t="s">
        <v>1121</v>
      </c>
      <c r="G518" s="70">
        <v>0.58333333333333337</v>
      </c>
      <c r="H518" s="70">
        <v>0.5</v>
      </c>
      <c r="I518" s="71">
        <v>44319</v>
      </c>
      <c r="J518" s="71">
        <v>44324</v>
      </c>
      <c r="K518" s="71">
        <v>44320</v>
      </c>
      <c r="L518" s="71">
        <v>44320</v>
      </c>
      <c r="M518" s="70">
        <v>0.40277777777777773</v>
      </c>
      <c r="N518" s="70">
        <v>0.69444444444444453</v>
      </c>
      <c r="O518" s="50" t="s">
        <v>409</v>
      </c>
      <c r="P518" s="50" t="s">
        <v>1119</v>
      </c>
      <c r="Q518" s="73" t="s">
        <v>47</v>
      </c>
      <c r="R518" s="50" t="s">
        <v>359</v>
      </c>
      <c r="S518" s="50" t="s">
        <v>344</v>
      </c>
      <c r="T518" s="50" t="s">
        <v>191</v>
      </c>
      <c r="U518" s="153">
        <f t="shared" si="156"/>
        <v>5</v>
      </c>
      <c r="V518" s="50">
        <f t="shared" si="157"/>
        <v>1</v>
      </c>
      <c r="W518" s="154">
        <f t="shared" si="165"/>
        <v>1.6875666666666667</v>
      </c>
      <c r="X518" s="154">
        <f t="shared" si="158"/>
        <v>2.873663333333333</v>
      </c>
      <c r="Y518" s="136">
        <f t="shared" si="163"/>
        <v>1</v>
      </c>
      <c r="Z518" s="154">
        <f t="shared" si="159"/>
        <v>0</v>
      </c>
      <c r="AA518" s="154">
        <f t="shared" si="160"/>
        <v>2.873663333333333</v>
      </c>
      <c r="AB518" s="81">
        <f t="shared" si="161"/>
        <v>5</v>
      </c>
      <c r="AC518" s="81">
        <f t="shared" si="164"/>
        <v>18</v>
      </c>
      <c r="AD518" s="164" t="str">
        <f t="shared" si="167"/>
        <v>5-18</v>
      </c>
      <c r="AE518" s="163">
        <f t="shared" si="168"/>
        <v>0.20866666666666678</v>
      </c>
      <c r="AF518" s="165">
        <f t="shared" si="169"/>
        <v>0</v>
      </c>
      <c r="AG518" s="157">
        <f t="shared" si="170"/>
        <v>1</v>
      </c>
      <c r="AH518" s="81">
        <f t="shared" si="171"/>
        <v>18</v>
      </c>
    </row>
    <row r="519" spans="2:34" ht="30" x14ac:dyDescent="0.25">
      <c r="B519" s="50" t="s">
        <v>1118</v>
      </c>
      <c r="C519" s="157">
        <v>195</v>
      </c>
      <c r="D519" s="85">
        <f t="shared" si="162"/>
        <v>0</v>
      </c>
      <c r="E519" s="50" t="s">
        <v>672</v>
      </c>
      <c r="F519" s="50" t="s">
        <v>1121</v>
      </c>
      <c r="G519" s="70">
        <v>0.58333333333333337</v>
      </c>
      <c r="H519" s="70">
        <v>0.5</v>
      </c>
      <c r="I519" s="71">
        <v>44319</v>
      </c>
      <c r="J519" s="71">
        <v>44324</v>
      </c>
      <c r="K519" s="71">
        <v>44321</v>
      </c>
      <c r="L519" s="71">
        <v>44321</v>
      </c>
      <c r="M519" s="70">
        <v>0.33333333333333331</v>
      </c>
      <c r="N519" s="70">
        <v>0.41666666666666669</v>
      </c>
      <c r="O519" s="72" t="s">
        <v>953</v>
      </c>
      <c r="P519" s="50" t="s">
        <v>1119</v>
      </c>
      <c r="Q519" s="73" t="s">
        <v>47</v>
      </c>
      <c r="R519" s="50" t="s">
        <v>454</v>
      </c>
      <c r="S519" s="50" t="s">
        <v>344</v>
      </c>
      <c r="T519" s="50" t="s">
        <v>191</v>
      </c>
      <c r="U519" s="153">
        <f t="shared" si="156"/>
        <v>5</v>
      </c>
      <c r="V519" s="50">
        <f t="shared" si="157"/>
        <v>1</v>
      </c>
      <c r="W519" s="154">
        <f t="shared" si="165"/>
        <v>1.6875666666666667</v>
      </c>
      <c r="X519" s="154">
        <f t="shared" si="158"/>
        <v>2.873663333333333</v>
      </c>
      <c r="Y519" s="136">
        <f t="shared" si="163"/>
        <v>1</v>
      </c>
      <c r="Z519" s="154">
        <f t="shared" si="159"/>
        <v>0</v>
      </c>
      <c r="AA519" s="154">
        <f t="shared" si="160"/>
        <v>2.873663333333333</v>
      </c>
      <c r="AB519" s="81">
        <f t="shared" si="161"/>
        <v>5</v>
      </c>
      <c r="AC519" s="81">
        <f t="shared" si="164"/>
        <v>18</v>
      </c>
      <c r="AD519" s="164" t="str">
        <f t="shared" si="167"/>
        <v>5-18</v>
      </c>
      <c r="AE519" s="163">
        <f t="shared" si="168"/>
        <v>8.333333333333337E-2</v>
      </c>
      <c r="AF519" s="165">
        <f t="shared" si="169"/>
        <v>0</v>
      </c>
      <c r="AG519" s="157">
        <f t="shared" si="170"/>
        <v>1</v>
      </c>
      <c r="AH519" s="81">
        <f t="shared" si="171"/>
        <v>18</v>
      </c>
    </row>
    <row r="520" spans="2:34" ht="30" x14ac:dyDescent="0.25">
      <c r="B520" s="50" t="s">
        <v>1118</v>
      </c>
      <c r="C520" s="157">
        <v>195</v>
      </c>
      <c r="D520" s="85">
        <f t="shared" si="162"/>
        <v>0</v>
      </c>
      <c r="E520" s="72" t="s">
        <v>1122</v>
      </c>
      <c r="F520" s="50" t="s">
        <v>912</v>
      </c>
      <c r="G520" s="70">
        <v>0.58333333333333337</v>
      </c>
      <c r="H520" s="70">
        <v>0.5</v>
      </c>
      <c r="I520" s="71">
        <v>44319</v>
      </c>
      <c r="J520" s="71">
        <v>44324</v>
      </c>
      <c r="K520" s="71">
        <v>44321</v>
      </c>
      <c r="L520" s="71">
        <v>44321</v>
      </c>
      <c r="M520" s="70">
        <v>0.3125</v>
      </c>
      <c r="N520" s="70">
        <v>0.66666666666666663</v>
      </c>
      <c r="O520" s="50" t="s">
        <v>66</v>
      </c>
      <c r="P520" s="50" t="s">
        <v>1119</v>
      </c>
      <c r="Q520" s="73" t="s">
        <v>47</v>
      </c>
      <c r="R520" s="50" t="s">
        <v>356</v>
      </c>
      <c r="S520" s="50" t="s">
        <v>344</v>
      </c>
      <c r="T520" s="50" t="s">
        <v>191</v>
      </c>
      <c r="U520" s="153">
        <f t="shared" si="156"/>
        <v>5</v>
      </c>
      <c r="V520" s="50">
        <f t="shared" si="157"/>
        <v>1</v>
      </c>
      <c r="W520" s="154">
        <f t="shared" si="165"/>
        <v>1.6875666666666667</v>
      </c>
      <c r="X520" s="154">
        <f t="shared" si="158"/>
        <v>2.873663333333333</v>
      </c>
      <c r="Y520" s="136">
        <f t="shared" si="163"/>
        <v>1</v>
      </c>
      <c r="Z520" s="154">
        <f t="shared" si="159"/>
        <v>0</v>
      </c>
      <c r="AA520" s="154">
        <f t="shared" si="160"/>
        <v>2.873663333333333</v>
      </c>
      <c r="AB520" s="81">
        <f t="shared" si="161"/>
        <v>5</v>
      </c>
      <c r="AC520" s="81">
        <f t="shared" si="164"/>
        <v>18</v>
      </c>
      <c r="AD520" s="164" t="str">
        <f t="shared" si="167"/>
        <v>5-18</v>
      </c>
      <c r="AE520" s="163">
        <f t="shared" si="168"/>
        <v>0.27116666666666661</v>
      </c>
      <c r="AF520" s="165">
        <f t="shared" si="169"/>
        <v>0</v>
      </c>
      <c r="AG520" s="157">
        <f t="shared" si="170"/>
        <v>1</v>
      </c>
      <c r="AH520" s="81">
        <f t="shared" si="171"/>
        <v>18</v>
      </c>
    </row>
    <row r="521" spans="2:34" x14ac:dyDescent="0.25">
      <c r="B521" s="50" t="s">
        <v>1118</v>
      </c>
      <c r="C521" s="157">
        <v>195</v>
      </c>
      <c r="D521" s="85">
        <f t="shared" ref="D521:D584" si="172">IF(C521=C522,0,1)</f>
        <v>0</v>
      </c>
      <c r="E521" s="50" t="s">
        <v>1123</v>
      </c>
      <c r="F521" s="50" t="s">
        <v>912</v>
      </c>
      <c r="G521" s="70">
        <v>0.58333333333333337</v>
      </c>
      <c r="H521" s="70">
        <v>0.5</v>
      </c>
      <c r="I521" s="71">
        <v>44319</v>
      </c>
      <c r="J521" s="71">
        <v>44324</v>
      </c>
      <c r="K521" s="71">
        <v>44321</v>
      </c>
      <c r="L521" s="71">
        <v>44321</v>
      </c>
      <c r="M521" s="70">
        <v>0.3125</v>
      </c>
      <c r="N521" s="70">
        <v>0.40277777777777773</v>
      </c>
      <c r="O521" s="50" t="s">
        <v>88</v>
      </c>
      <c r="P521" s="50" t="s">
        <v>1119</v>
      </c>
      <c r="Q521" s="73" t="s">
        <v>47</v>
      </c>
      <c r="R521" s="50" t="s">
        <v>358</v>
      </c>
      <c r="S521" s="50" t="s">
        <v>344</v>
      </c>
      <c r="T521" s="50" t="s">
        <v>191</v>
      </c>
      <c r="U521" s="153">
        <f t="shared" si="156"/>
        <v>5</v>
      </c>
      <c r="V521" s="50">
        <f t="shared" si="157"/>
        <v>1</v>
      </c>
      <c r="W521" s="154">
        <f t="shared" si="165"/>
        <v>1.6875666666666667</v>
      </c>
      <c r="X521" s="154">
        <f t="shared" si="158"/>
        <v>2.873663333333333</v>
      </c>
      <c r="Y521" s="136">
        <f t="shared" ref="Y521:Y584" si="173">IFERROR(IF(H521&gt;VLOOKUP(T521,$AG$2:$AH$5,2,0),0,1),1)</f>
        <v>1</v>
      </c>
      <c r="Z521" s="154">
        <f t="shared" si="159"/>
        <v>0</v>
      </c>
      <c r="AA521" s="154">
        <f t="shared" si="160"/>
        <v>2.873663333333333</v>
      </c>
      <c r="AB521" s="81">
        <f t="shared" si="161"/>
        <v>5</v>
      </c>
      <c r="AC521" s="81">
        <f t="shared" ref="AC521:AC584" si="174">WEEKNUM(J521,21)</f>
        <v>18</v>
      </c>
      <c r="AD521" s="164" t="str">
        <f t="shared" si="167"/>
        <v>5-18</v>
      </c>
      <c r="AE521" s="163">
        <f t="shared" si="168"/>
        <v>9.0277777777777735E-2</v>
      </c>
      <c r="AF521" s="165">
        <f t="shared" si="169"/>
        <v>0</v>
      </c>
      <c r="AG521" s="157">
        <f t="shared" si="170"/>
        <v>1</v>
      </c>
      <c r="AH521" s="81">
        <f t="shared" si="171"/>
        <v>18</v>
      </c>
    </row>
    <row r="522" spans="2:34" ht="30" x14ac:dyDescent="0.25">
      <c r="B522" s="50" t="s">
        <v>1118</v>
      </c>
      <c r="C522" s="157">
        <v>195</v>
      </c>
      <c r="D522" s="85">
        <f t="shared" si="172"/>
        <v>0</v>
      </c>
      <c r="E522" s="72" t="s">
        <v>1124</v>
      </c>
      <c r="F522" s="50" t="s">
        <v>1121</v>
      </c>
      <c r="G522" s="70">
        <v>0.58333333333333337</v>
      </c>
      <c r="H522" s="70">
        <v>0.5</v>
      </c>
      <c r="I522" s="71">
        <v>44319</v>
      </c>
      <c r="J522" s="71">
        <v>44324</v>
      </c>
      <c r="K522" s="71">
        <v>44322</v>
      </c>
      <c r="L522" s="71">
        <v>44322</v>
      </c>
      <c r="M522" s="70">
        <v>0.3125</v>
      </c>
      <c r="N522" s="70">
        <v>0.72916666666666663</v>
      </c>
      <c r="O522" s="72" t="s">
        <v>130</v>
      </c>
      <c r="P522" s="50" t="s">
        <v>1119</v>
      </c>
      <c r="Q522" s="73" t="s">
        <v>47</v>
      </c>
      <c r="R522" s="50" t="s">
        <v>454</v>
      </c>
      <c r="S522" s="50" t="s">
        <v>344</v>
      </c>
      <c r="T522" s="50" t="s">
        <v>191</v>
      </c>
      <c r="U522" s="153">
        <f t="shared" si="156"/>
        <v>5</v>
      </c>
      <c r="V522" s="50">
        <f t="shared" si="157"/>
        <v>1</v>
      </c>
      <c r="W522" s="154">
        <f t="shared" si="165"/>
        <v>1.6875666666666667</v>
      </c>
      <c r="X522" s="154">
        <f t="shared" si="158"/>
        <v>2.873663333333333</v>
      </c>
      <c r="Y522" s="136">
        <f t="shared" si="173"/>
        <v>1</v>
      </c>
      <c r="Z522" s="154">
        <f t="shared" si="159"/>
        <v>0</v>
      </c>
      <c r="AA522" s="154">
        <f t="shared" si="160"/>
        <v>2.873663333333333</v>
      </c>
      <c r="AB522" s="81">
        <f t="shared" si="161"/>
        <v>5</v>
      </c>
      <c r="AC522" s="81">
        <f t="shared" si="174"/>
        <v>18</v>
      </c>
      <c r="AD522" s="164" t="str">
        <f t="shared" si="167"/>
        <v>5-18</v>
      </c>
      <c r="AE522" s="163">
        <f t="shared" si="168"/>
        <v>0.33366666666666661</v>
      </c>
      <c r="AF522" s="165">
        <f t="shared" si="169"/>
        <v>0</v>
      </c>
      <c r="AG522" s="157">
        <f t="shared" si="170"/>
        <v>1</v>
      </c>
      <c r="AH522" s="81">
        <f t="shared" si="171"/>
        <v>18</v>
      </c>
    </row>
    <row r="523" spans="2:34" ht="45" x14ac:dyDescent="0.25">
      <c r="B523" s="50" t="s">
        <v>1118</v>
      </c>
      <c r="C523" s="157">
        <v>195</v>
      </c>
      <c r="D523" s="85">
        <f t="shared" si="172"/>
        <v>1</v>
      </c>
      <c r="E523" s="72" t="s">
        <v>1125</v>
      </c>
      <c r="F523" s="50" t="s">
        <v>1121</v>
      </c>
      <c r="G523" s="70">
        <v>0.58333333333333337</v>
      </c>
      <c r="H523" s="70">
        <v>0.5</v>
      </c>
      <c r="I523" s="71">
        <v>44319</v>
      </c>
      <c r="J523" s="71">
        <v>44324</v>
      </c>
      <c r="K523" s="71">
        <v>44323</v>
      </c>
      <c r="L523" s="71">
        <v>44323</v>
      </c>
      <c r="M523" s="70">
        <v>0.3125</v>
      </c>
      <c r="N523" s="70">
        <v>0.67361111111111116</v>
      </c>
      <c r="O523" s="72" t="s">
        <v>130</v>
      </c>
      <c r="P523" s="50" t="s">
        <v>1119</v>
      </c>
      <c r="Q523" s="73" t="s">
        <v>47</v>
      </c>
      <c r="R523" s="50" t="s">
        <v>454</v>
      </c>
      <c r="S523" s="50" t="s">
        <v>344</v>
      </c>
      <c r="T523" s="50" t="s">
        <v>191</v>
      </c>
      <c r="U523" s="153">
        <f t="shared" si="156"/>
        <v>5</v>
      </c>
      <c r="V523" s="50">
        <f t="shared" si="157"/>
        <v>1</v>
      </c>
      <c r="W523" s="154">
        <f t="shared" si="165"/>
        <v>1.6875666666666667</v>
      </c>
      <c r="X523" s="154">
        <f t="shared" si="158"/>
        <v>2.873663333333333</v>
      </c>
      <c r="Y523" s="136">
        <f t="shared" si="173"/>
        <v>1</v>
      </c>
      <c r="Z523" s="154">
        <f t="shared" si="159"/>
        <v>0</v>
      </c>
      <c r="AA523" s="154">
        <f t="shared" si="160"/>
        <v>2.873663333333333</v>
      </c>
      <c r="AB523" s="81">
        <f t="shared" si="161"/>
        <v>5</v>
      </c>
      <c r="AC523" s="81">
        <f t="shared" si="174"/>
        <v>18</v>
      </c>
      <c r="AD523" s="164" t="str">
        <f t="shared" si="167"/>
        <v>5-18</v>
      </c>
      <c r="AE523" s="163">
        <f t="shared" si="168"/>
        <v>0.27811111111111114</v>
      </c>
      <c r="AF523" s="165">
        <f t="shared" si="169"/>
        <v>0</v>
      </c>
      <c r="AG523" s="157">
        <f t="shared" si="170"/>
        <v>1</v>
      </c>
      <c r="AH523" s="81">
        <f t="shared" si="171"/>
        <v>18</v>
      </c>
    </row>
    <row r="524" spans="2:34" x14ac:dyDescent="0.25">
      <c r="B524" s="50" t="s">
        <v>212</v>
      </c>
      <c r="C524" s="157">
        <v>196</v>
      </c>
      <c r="D524" s="85">
        <f t="shared" si="172"/>
        <v>1</v>
      </c>
      <c r="E524" s="50" t="s">
        <v>1126</v>
      </c>
      <c r="F524" s="50" t="s">
        <v>912</v>
      </c>
      <c r="G524" s="70">
        <v>0.3125</v>
      </c>
      <c r="H524" s="70">
        <v>0.5</v>
      </c>
      <c r="I524" s="71">
        <v>44319</v>
      </c>
      <c r="J524" s="71">
        <v>44319</v>
      </c>
      <c r="K524" s="71">
        <v>44319</v>
      </c>
      <c r="L524" s="71">
        <v>44319</v>
      </c>
      <c r="M524" s="70">
        <v>0.45833333333333331</v>
      </c>
      <c r="N524" s="70">
        <v>0.5</v>
      </c>
      <c r="O524" s="50" t="s">
        <v>409</v>
      </c>
      <c r="P524" s="50" t="s">
        <v>280</v>
      </c>
      <c r="Q524" s="50" t="s">
        <v>81</v>
      </c>
      <c r="R524" s="50" t="s">
        <v>359</v>
      </c>
      <c r="S524" s="50" t="s">
        <v>344</v>
      </c>
      <c r="T524" s="50" t="s">
        <v>190</v>
      </c>
      <c r="U524" s="153">
        <f t="shared" si="156"/>
        <v>0</v>
      </c>
      <c r="V524" s="50">
        <f t="shared" si="157"/>
        <v>1</v>
      </c>
      <c r="W524" s="154">
        <f t="shared" si="165"/>
        <v>0.1875</v>
      </c>
      <c r="X524" s="154">
        <f t="shared" si="158"/>
        <v>0.1875</v>
      </c>
      <c r="Y524" s="136">
        <f t="shared" si="173"/>
        <v>1</v>
      </c>
      <c r="Z524" s="154">
        <f t="shared" si="159"/>
        <v>0</v>
      </c>
      <c r="AA524" s="154">
        <f t="shared" si="160"/>
        <v>0.1875</v>
      </c>
      <c r="AB524" s="81">
        <f t="shared" si="161"/>
        <v>5</v>
      </c>
      <c r="AC524" s="81">
        <f t="shared" si="174"/>
        <v>18</v>
      </c>
      <c r="AD524" s="164" t="str">
        <f t="shared" si="167"/>
        <v>5-18</v>
      </c>
      <c r="AE524" s="163">
        <f t="shared" si="168"/>
        <v>4.1666666666666685E-2</v>
      </c>
      <c r="AF524" s="165">
        <f t="shared" si="169"/>
        <v>0</v>
      </c>
      <c r="AG524" s="157">
        <f t="shared" si="170"/>
        <v>1</v>
      </c>
      <c r="AH524" s="81">
        <f t="shared" si="171"/>
        <v>18</v>
      </c>
    </row>
    <row r="525" spans="2:34" x14ac:dyDescent="0.25">
      <c r="B525" s="50" t="s">
        <v>219</v>
      </c>
      <c r="C525" s="157">
        <v>197</v>
      </c>
      <c r="D525" s="85">
        <f t="shared" si="172"/>
        <v>0</v>
      </c>
      <c r="E525" s="50" t="s">
        <v>1127</v>
      </c>
      <c r="F525" s="50" t="s">
        <v>912</v>
      </c>
      <c r="G525" s="70">
        <v>0.70833333333333337</v>
      </c>
      <c r="H525" s="70">
        <v>0.72916666666666663</v>
      </c>
      <c r="I525" s="71">
        <v>44319</v>
      </c>
      <c r="J525" s="71">
        <v>44322</v>
      </c>
      <c r="K525" s="71">
        <v>44320</v>
      </c>
      <c r="L525" s="71">
        <v>44320</v>
      </c>
      <c r="M525" s="70">
        <v>0.72083333333333333</v>
      </c>
      <c r="N525" s="70">
        <v>0.77083333333333337</v>
      </c>
      <c r="O525" s="50" t="s">
        <v>69</v>
      </c>
      <c r="P525" s="50" t="s">
        <v>305</v>
      </c>
      <c r="Q525" s="50" t="s">
        <v>81</v>
      </c>
      <c r="R525" s="50" t="s">
        <v>358</v>
      </c>
      <c r="S525" s="50" t="s">
        <v>343</v>
      </c>
      <c r="T525" s="50" t="s">
        <v>191</v>
      </c>
      <c r="U525" s="153">
        <f t="shared" si="156"/>
        <v>3</v>
      </c>
      <c r="V525" s="50">
        <f t="shared" si="157"/>
        <v>1</v>
      </c>
      <c r="W525" s="154">
        <f t="shared" si="165"/>
        <v>1.0835333333333332</v>
      </c>
      <c r="X525" s="154">
        <f t="shared" si="158"/>
        <v>1.8118299999999998</v>
      </c>
      <c r="Y525" s="136">
        <f t="shared" si="173"/>
        <v>0</v>
      </c>
      <c r="Z525" s="154">
        <f t="shared" si="159"/>
        <v>0.14583333333333337</v>
      </c>
      <c r="AA525" s="154">
        <f t="shared" si="160"/>
        <v>1.9576633333333331</v>
      </c>
      <c r="AB525" s="81">
        <f t="shared" si="161"/>
        <v>5</v>
      </c>
      <c r="AC525" s="81">
        <f t="shared" si="174"/>
        <v>18</v>
      </c>
      <c r="AD525" s="164" t="str">
        <f t="shared" si="167"/>
        <v>5-18</v>
      </c>
      <c r="AE525" s="163">
        <f t="shared" si="168"/>
        <v>5.0000000000000044E-2</v>
      </c>
      <c r="AF525" s="165">
        <f t="shared" si="169"/>
        <v>0</v>
      </c>
      <c r="AG525" s="157">
        <f t="shared" si="170"/>
        <v>1</v>
      </c>
      <c r="AH525" s="81">
        <f t="shared" si="171"/>
        <v>18</v>
      </c>
    </row>
    <row r="526" spans="2:34" x14ac:dyDescent="0.25">
      <c r="B526" s="50" t="s">
        <v>219</v>
      </c>
      <c r="C526" s="157">
        <v>197</v>
      </c>
      <c r="D526" s="85">
        <f t="shared" si="172"/>
        <v>0</v>
      </c>
      <c r="E526" s="50" t="s">
        <v>1128</v>
      </c>
      <c r="F526" s="50" t="s">
        <v>912</v>
      </c>
      <c r="G526" s="70">
        <v>0.70833333333333337</v>
      </c>
      <c r="H526" s="70">
        <v>0.72916666666666663</v>
      </c>
      <c r="I526" s="71">
        <v>44319</v>
      </c>
      <c r="J526" s="71">
        <v>44322</v>
      </c>
      <c r="K526" s="71">
        <v>44321</v>
      </c>
      <c r="L526" s="71">
        <v>44321</v>
      </c>
      <c r="M526" s="70">
        <v>0.35416666666666669</v>
      </c>
      <c r="N526" s="70">
        <v>0.70833333333333337</v>
      </c>
      <c r="O526" s="50" t="s">
        <v>69</v>
      </c>
      <c r="P526" s="50" t="s">
        <v>305</v>
      </c>
      <c r="Q526" s="50" t="s">
        <v>81</v>
      </c>
      <c r="R526" s="50" t="s">
        <v>358</v>
      </c>
      <c r="S526" s="50" t="s">
        <v>343</v>
      </c>
      <c r="T526" s="50" t="s">
        <v>191</v>
      </c>
      <c r="U526" s="153">
        <f t="shared" si="156"/>
        <v>3</v>
      </c>
      <c r="V526" s="50">
        <f t="shared" si="157"/>
        <v>1</v>
      </c>
      <c r="W526" s="154">
        <f t="shared" ref="W526:W589" si="175">IF(OR(V526=0,G526="",H526=""),0,IF(AND(V526=1,U526&lt;1,I526=J526,(H526-G526)&lt;=0.2075),H526-G526,IF(AND(V526=1,U526&lt;1,I526=J526,(H526-G526)&gt;0.2075),H526-G526-0.083,IF(AND(V526=1,U526&gt;1),((U526-1)*0.3541)+(H526-$AD$5)+($AE$5-G526-0.083),IF(AND(V526=1,U526=1,I526&lt;&gt;J526,(H526-G526)&lt;=0.332),(H526-$AD$5)+($AE$5-G526)-0.166,(H526-$AD$5)+($AE$5-G526))))))</f>
        <v>1.0835333333333332</v>
      </c>
      <c r="X526" s="154">
        <f t="shared" si="158"/>
        <v>1.8118299999999998</v>
      </c>
      <c r="Y526" s="136">
        <f t="shared" si="173"/>
        <v>0</v>
      </c>
      <c r="Z526" s="154">
        <f t="shared" si="159"/>
        <v>0.14583333333333337</v>
      </c>
      <c r="AA526" s="154">
        <f t="shared" si="160"/>
        <v>1.9576633333333331</v>
      </c>
      <c r="AB526" s="81">
        <f t="shared" si="161"/>
        <v>5</v>
      </c>
      <c r="AC526" s="81">
        <f t="shared" si="174"/>
        <v>18</v>
      </c>
      <c r="AD526" s="164" t="str">
        <f t="shared" si="167"/>
        <v>5-18</v>
      </c>
      <c r="AE526" s="163">
        <f t="shared" si="168"/>
        <v>0.27116666666666667</v>
      </c>
      <c r="AF526" s="165">
        <f t="shared" si="169"/>
        <v>0</v>
      </c>
      <c r="AG526" s="157">
        <f t="shared" si="170"/>
        <v>1</v>
      </c>
      <c r="AH526" s="81">
        <f t="shared" si="171"/>
        <v>18</v>
      </c>
    </row>
    <row r="527" spans="2:34" ht="30" x14ac:dyDescent="0.25">
      <c r="B527" s="50" t="s">
        <v>219</v>
      </c>
      <c r="C527" s="157">
        <v>197</v>
      </c>
      <c r="D527" s="85">
        <f t="shared" si="172"/>
        <v>1</v>
      </c>
      <c r="E527" s="72" t="s">
        <v>1129</v>
      </c>
      <c r="F527" s="50" t="s">
        <v>912</v>
      </c>
      <c r="G527" s="70">
        <v>0.70833333333333337</v>
      </c>
      <c r="H527" s="70">
        <v>0.72916666666666663</v>
      </c>
      <c r="I527" s="71">
        <v>44319</v>
      </c>
      <c r="J527" s="71">
        <v>44322</v>
      </c>
      <c r="K527" s="71">
        <v>44322</v>
      </c>
      <c r="L527" s="71">
        <v>44322</v>
      </c>
      <c r="M527" s="70">
        <v>0.58333333333333337</v>
      </c>
      <c r="N527" s="70">
        <v>0.69444444444444453</v>
      </c>
      <c r="O527" s="50" t="s">
        <v>69</v>
      </c>
      <c r="P527" s="50" t="s">
        <v>305</v>
      </c>
      <c r="Q527" s="50" t="s">
        <v>81</v>
      </c>
      <c r="R527" s="50" t="s">
        <v>358</v>
      </c>
      <c r="S527" s="50" t="s">
        <v>343</v>
      </c>
      <c r="T527" s="50" t="s">
        <v>191</v>
      </c>
      <c r="U527" s="153">
        <f t="shared" si="156"/>
        <v>3</v>
      </c>
      <c r="V527" s="50">
        <f t="shared" si="157"/>
        <v>1</v>
      </c>
      <c r="W527" s="154">
        <f t="shared" si="175"/>
        <v>1.0835333333333332</v>
      </c>
      <c r="X527" s="154">
        <f t="shared" si="158"/>
        <v>1.8118299999999998</v>
      </c>
      <c r="Y527" s="136">
        <f t="shared" si="173"/>
        <v>0</v>
      </c>
      <c r="Z527" s="154">
        <f t="shared" si="159"/>
        <v>0.14583333333333337</v>
      </c>
      <c r="AA527" s="154">
        <f t="shared" si="160"/>
        <v>1.9576633333333331</v>
      </c>
      <c r="AB527" s="81">
        <f t="shared" si="161"/>
        <v>5</v>
      </c>
      <c r="AC527" s="81">
        <f t="shared" si="174"/>
        <v>18</v>
      </c>
      <c r="AD527" s="164" t="str">
        <f t="shared" si="167"/>
        <v>5-18</v>
      </c>
      <c r="AE527" s="163">
        <f t="shared" si="168"/>
        <v>0.11111111111111116</v>
      </c>
      <c r="AF527" s="165">
        <f t="shared" si="169"/>
        <v>0</v>
      </c>
      <c r="AG527" s="157">
        <f t="shared" si="170"/>
        <v>1</v>
      </c>
      <c r="AH527" s="81">
        <f t="shared" si="171"/>
        <v>18</v>
      </c>
    </row>
    <row r="528" spans="2:34" ht="30" x14ac:dyDescent="0.25">
      <c r="B528" s="50" t="s">
        <v>1130</v>
      </c>
      <c r="C528" s="157">
        <v>198</v>
      </c>
      <c r="D528" s="85">
        <f t="shared" si="172"/>
        <v>1</v>
      </c>
      <c r="E528" s="72" t="s">
        <v>1131</v>
      </c>
      <c r="F528" s="50" t="s">
        <v>912</v>
      </c>
      <c r="G528" s="70">
        <v>0.45833333333333331</v>
      </c>
      <c r="H528" s="70">
        <v>0.625</v>
      </c>
      <c r="I528" s="71">
        <v>44319</v>
      </c>
      <c r="J528" s="71">
        <v>44319</v>
      </c>
      <c r="K528" s="71">
        <v>44319</v>
      </c>
      <c r="L528" s="71">
        <v>44319</v>
      </c>
      <c r="M528" s="70">
        <v>0.58333333333333337</v>
      </c>
      <c r="N528" s="70">
        <v>0.625</v>
      </c>
      <c r="O528" s="50" t="s">
        <v>759</v>
      </c>
      <c r="P528" s="50" t="s">
        <v>283</v>
      </c>
      <c r="Q528" s="50" t="s">
        <v>81</v>
      </c>
      <c r="R528" s="50" t="s">
        <v>351</v>
      </c>
      <c r="S528" s="50" t="s">
        <v>343</v>
      </c>
      <c r="T528" s="50" t="s">
        <v>190</v>
      </c>
      <c r="U528" s="153">
        <f t="shared" si="156"/>
        <v>0</v>
      </c>
      <c r="V528" s="50">
        <f t="shared" si="157"/>
        <v>1</v>
      </c>
      <c r="W528" s="154">
        <f t="shared" si="175"/>
        <v>0.16666666666666669</v>
      </c>
      <c r="X528" s="154">
        <f t="shared" si="158"/>
        <v>0.16666666666666669</v>
      </c>
      <c r="Y528" s="136">
        <f t="shared" si="173"/>
        <v>0</v>
      </c>
      <c r="Z528" s="154">
        <f t="shared" si="159"/>
        <v>0.25</v>
      </c>
      <c r="AA528" s="154">
        <f t="shared" si="160"/>
        <v>0.41666666666666669</v>
      </c>
      <c r="AB528" s="81">
        <f t="shared" si="161"/>
        <v>5</v>
      </c>
      <c r="AC528" s="81">
        <f t="shared" si="174"/>
        <v>18</v>
      </c>
      <c r="AD528" s="164" t="str">
        <f t="shared" si="167"/>
        <v>5-18</v>
      </c>
      <c r="AE528" s="163">
        <f t="shared" si="168"/>
        <v>4.166666666666663E-2</v>
      </c>
      <c r="AF528" s="165">
        <f t="shared" si="169"/>
        <v>0</v>
      </c>
      <c r="AG528" s="157">
        <f t="shared" si="170"/>
        <v>1</v>
      </c>
      <c r="AH528" s="81">
        <f t="shared" si="171"/>
        <v>18</v>
      </c>
    </row>
    <row r="529" spans="2:34" ht="30" x14ac:dyDescent="0.25">
      <c r="B529" s="50" t="s">
        <v>122</v>
      </c>
      <c r="C529" s="157">
        <v>199</v>
      </c>
      <c r="D529" s="85">
        <f t="shared" si="172"/>
        <v>1</v>
      </c>
      <c r="E529" s="50" t="s">
        <v>1132</v>
      </c>
      <c r="F529" s="50" t="s">
        <v>912</v>
      </c>
      <c r="G529" s="70">
        <v>0.45833333333333331</v>
      </c>
      <c r="H529" s="70">
        <v>0.71875</v>
      </c>
      <c r="I529" s="71">
        <v>44319</v>
      </c>
      <c r="J529" s="71">
        <v>44319</v>
      </c>
      <c r="K529" s="71">
        <v>44319</v>
      </c>
      <c r="L529" s="71">
        <v>44319</v>
      </c>
      <c r="M529" s="70">
        <v>0.66666666666666663</v>
      </c>
      <c r="N529" s="70">
        <v>0.71875</v>
      </c>
      <c r="O529" s="72" t="s">
        <v>1133</v>
      </c>
      <c r="P529" s="50" t="s">
        <v>123</v>
      </c>
      <c r="Q529" s="50" t="s">
        <v>81</v>
      </c>
      <c r="R529" s="50" t="s">
        <v>454</v>
      </c>
      <c r="S529" s="50" t="s">
        <v>344</v>
      </c>
      <c r="T529" s="50" t="s">
        <v>190</v>
      </c>
      <c r="U529" s="153">
        <f t="shared" si="156"/>
        <v>0</v>
      </c>
      <c r="V529" s="50">
        <f t="shared" si="157"/>
        <v>1</v>
      </c>
      <c r="W529" s="154">
        <f t="shared" si="175"/>
        <v>0.17741666666666667</v>
      </c>
      <c r="X529" s="154">
        <f t="shared" si="158"/>
        <v>0.2187466666666667</v>
      </c>
      <c r="Y529" s="136">
        <f t="shared" si="173"/>
        <v>0</v>
      </c>
      <c r="Z529" s="154">
        <f t="shared" si="159"/>
        <v>0.15625</v>
      </c>
      <c r="AA529" s="154">
        <f t="shared" si="160"/>
        <v>0.3749966666666667</v>
      </c>
      <c r="AB529" s="81">
        <f t="shared" si="161"/>
        <v>5</v>
      </c>
      <c r="AC529" s="81">
        <f t="shared" si="174"/>
        <v>18</v>
      </c>
      <c r="AD529" s="164" t="str">
        <f t="shared" si="167"/>
        <v>5-18</v>
      </c>
      <c r="AE529" s="163">
        <f t="shared" si="168"/>
        <v>5.208333333333337E-2</v>
      </c>
      <c r="AF529" s="165">
        <f t="shared" si="169"/>
        <v>0</v>
      </c>
      <c r="AG529" s="157">
        <f t="shared" si="170"/>
        <v>1</v>
      </c>
      <c r="AH529" s="81">
        <f t="shared" si="171"/>
        <v>18</v>
      </c>
    </row>
    <row r="530" spans="2:34" x14ac:dyDescent="0.25">
      <c r="B530" s="50" t="s">
        <v>150</v>
      </c>
      <c r="C530" s="157">
        <v>200</v>
      </c>
      <c r="D530" s="85">
        <f t="shared" si="172"/>
        <v>0</v>
      </c>
      <c r="E530" s="50" t="s">
        <v>1134</v>
      </c>
      <c r="F530" s="50" t="s">
        <v>912</v>
      </c>
      <c r="G530" s="70">
        <v>0.45833333333333331</v>
      </c>
      <c r="H530" s="70">
        <v>0.72222222222222221</v>
      </c>
      <c r="I530" s="71">
        <v>44320</v>
      </c>
      <c r="J530" s="71">
        <v>44320</v>
      </c>
      <c r="K530" s="71">
        <v>44320</v>
      </c>
      <c r="L530" s="71">
        <v>44320</v>
      </c>
      <c r="M530" s="70">
        <v>0.46875</v>
      </c>
      <c r="N530" s="70">
        <v>0.5</v>
      </c>
      <c r="O530" s="50" t="s">
        <v>88</v>
      </c>
      <c r="P530" s="50" t="s">
        <v>755</v>
      </c>
      <c r="Q530" s="50" t="s">
        <v>81</v>
      </c>
      <c r="R530" s="50" t="s">
        <v>358</v>
      </c>
      <c r="S530" s="50" t="s">
        <v>344</v>
      </c>
      <c r="T530" s="50" t="s">
        <v>193</v>
      </c>
      <c r="U530" s="153">
        <f t="shared" si="156"/>
        <v>0</v>
      </c>
      <c r="V530" s="50">
        <f t="shared" si="157"/>
        <v>1</v>
      </c>
      <c r="W530" s="154">
        <f t="shared" si="175"/>
        <v>0.18088888888888888</v>
      </c>
      <c r="X530" s="154">
        <f t="shared" si="158"/>
        <v>0.22221888888888891</v>
      </c>
      <c r="Y530" s="136">
        <f t="shared" si="173"/>
        <v>0</v>
      </c>
      <c r="Z530" s="154">
        <f t="shared" si="159"/>
        <v>0.15277777777777779</v>
      </c>
      <c r="AA530" s="154">
        <f t="shared" si="160"/>
        <v>0.3749966666666667</v>
      </c>
      <c r="AB530" s="81">
        <f t="shared" si="161"/>
        <v>5</v>
      </c>
      <c r="AC530" s="81">
        <f t="shared" si="174"/>
        <v>18</v>
      </c>
      <c r="AD530" s="164" t="str">
        <f t="shared" si="167"/>
        <v>5-18</v>
      </c>
      <c r="AE530" s="163">
        <f t="shared" si="168"/>
        <v>3.125E-2</v>
      </c>
      <c r="AF530" s="165">
        <f t="shared" si="169"/>
        <v>0</v>
      </c>
      <c r="AG530" s="157">
        <f t="shared" si="170"/>
        <v>1</v>
      </c>
      <c r="AH530" s="81">
        <f t="shared" si="171"/>
        <v>18</v>
      </c>
    </row>
    <row r="531" spans="2:34" x14ac:dyDescent="0.25">
      <c r="B531" s="50" t="s">
        <v>150</v>
      </c>
      <c r="C531" s="157">
        <v>200</v>
      </c>
      <c r="D531" s="85">
        <f t="shared" si="172"/>
        <v>1</v>
      </c>
      <c r="E531" s="50" t="s">
        <v>968</v>
      </c>
      <c r="F531" s="50" t="s">
        <v>912</v>
      </c>
      <c r="G531" s="70">
        <v>0.45833333333333331</v>
      </c>
      <c r="H531" s="70">
        <v>0.72222222222222221</v>
      </c>
      <c r="I531" s="71">
        <v>44320</v>
      </c>
      <c r="J531" s="71">
        <v>44320</v>
      </c>
      <c r="K531" s="71">
        <v>44320</v>
      </c>
      <c r="L531" s="71">
        <v>44320</v>
      </c>
      <c r="M531" s="70">
        <v>0.70833333333333337</v>
      </c>
      <c r="N531" s="70">
        <v>0.72222222222222221</v>
      </c>
      <c r="O531" s="50" t="s">
        <v>344</v>
      </c>
      <c r="P531" s="50" t="s">
        <v>755</v>
      </c>
      <c r="Q531" s="73" t="s">
        <v>47</v>
      </c>
      <c r="R531" s="50" t="s">
        <v>345</v>
      </c>
      <c r="S531" s="50" t="s">
        <v>343</v>
      </c>
      <c r="T531" s="50" t="s">
        <v>193</v>
      </c>
      <c r="U531" s="153">
        <f t="shared" si="156"/>
        <v>0</v>
      </c>
      <c r="V531" s="50">
        <f t="shared" si="157"/>
        <v>1</v>
      </c>
      <c r="W531" s="154">
        <f t="shared" si="175"/>
        <v>0.18088888888888888</v>
      </c>
      <c r="X531" s="154">
        <f t="shared" si="158"/>
        <v>0.22221888888888891</v>
      </c>
      <c r="Y531" s="136">
        <f t="shared" si="173"/>
        <v>0</v>
      </c>
      <c r="Z531" s="154">
        <f t="shared" si="159"/>
        <v>0.15277777777777779</v>
      </c>
      <c r="AA531" s="154">
        <f t="shared" si="160"/>
        <v>0.3749966666666667</v>
      </c>
      <c r="AB531" s="81">
        <f t="shared" si="161"/>
        <v>5</v>
      </c>
      <c r="AC531" s="81">
        <f t="shared" si="174"/>
        <v>18</v>
      </c>
      <c r="AD531" s="164" t="str">
        <f t="shared" si="167"/>
        <v>5-18</v>
      </c>
      <c r="AE531" s="163">
        <f t="shared" si="168"/>
        <v>1.388888888888884E-2</v>
      </c>
      <c r="AF531" s="165">
        <f t="shared" si="169"/>
        <v>0</v>
      </c>
      <c r="AG531" s="157">
        <f t="shared" si="170"/>
        <v>1</v>
      </c>
      <c r="AH531" s="81">
        <f t="shared" si="171"/>
        <v>18</v>
      </c>
    </row>
    <row r="532" spans="2:34" ht="45" x14ac:dyDescent="0.25">
      <c r="B532" s="50" t="s">
        <v>174</v>
      </c>
      <c r="C532" s="157">
        <v>201</v>
      </c>
      <c r="D532" s="85">
        <f t="shared" si="172"/>
        <v>0</v>
      </c>
      <c r="E532" s="72" t="s">
        <v>1135</v>
      </c>
      <c r="F532" s="50" t="s">
        <v>928</v>
      </c>
      <c r="G532" s="70">
        <v>0.33333333333333331</v>
      </c>
      <c r="H532" s="70">
        <v>0.64583333333333337</v>
      </c>
      <c r="I532" s="71">
        <v>44320</v>
      </c>
      <c r="J532" s="71">
        <v>44321</v>
      </c>
      <c r="K532" s="71">
        <v>44321</v>
      </c>
      <c r="L532" s="71">
        <v>44321</v>
      </c>
      <c r="M532" s="70">
        <v>0.3125</v>
      </c>
      <c r="N532" s="70">
        <v>0.35416666666666669</v>
      </c>
      <c r="O532" s="50" t="s">
        <v>76</v>
      </c>
      <c r="P532" s="50" t="s">
        <v>176</v>
      </c>
      <c r="Q532" s="50" t="s">
        <v>81</v>
      </c>
      <c r="R532" s="50" t="s">
        <v>454</v>
      </c>
      <c r="S532" s="50" t="s">
        <v>344</v>
      </c>
      <c r="T532" s="50" t="s">
        <v>189</v>
      </c>
      <c r="U532" s="153">
        <f t="shared" si="156"/>
        <v>1</v>
      </c>
      <c r="V532" s="50">
        <f t="shared" si="157"/>
        <v>1</v>
      </c>
      <c r="W532" s="154">
        <f t="shared" si="175"/>
        <v>0.58399999999999996</v>
      </c>
      <c r="X532" s="154">
        <f t="shared" si="158"/>
        <v>0.8131666666666667</v>
      </c>
      <c r="Y532" s="136">
        <f t="shared" si="173"/>
        <v>1</v>
      </c>
      <c r="Z532" s="154">
        <f t="shared" si="159"/>
        <v>0</v>
      </c>
      <c r="AA532" s="154">
        <f t="shared" si="160"/>
        <v>0.8131666666666667</v>
      </c>
      <c r="AB532" s="81">
        <f t="shared" si="161"/>
        <v>5</v>
      </c>
      <c r="AC532" s="81">
        <f t="shared" si="174"/>
        <v>18</v>
      </c>
      <c r="AD532" s="164" t="str">
        <f t="shared" si="167"/>
        <v>5-18</v>
      </c>
      <c r="AE532" s="163">
        <f t="shared" si="168"/>
        <v>4.1666666666666685E-2</v>
      </c>
      <c r="AF532" s="165">
        <f t="shared" si="169"/>
        <v>0</v>
      </c>
      <c r="AG532" s="157">
        <f t="shared" si="170"/>
        <v>1</v>
      </c>
      <c r="AH532" s="81">
        <f t="shared" si="171"/>
        <v>18</v>
      </c>
    </row>
    <row r="533" spans="2:34" x14ac:dyDescent="0.25">
      <c r="B533" s="50" t="s">
        <v>174</v>
      </c>
      <c r="C533" s="157">
        <v>201</v>
      </c>
      <c r="D533" s="85">
        <f t="shared" si="172"/>
        <v>0</v>
      </c>
      <c r="E533" s="50" t="s">
        <v>1136</v>
      </c>
      <c r="F533" s="50" t="s">
        <v>1137</v>
      </c>
      <c r="G533" s="70">
        <v>0.33333333333333331</v>
      </c>
      <c r="H533" s="70">
        <v>0.64583333333333337</v>
      </c>
      <c r="I533" s="71">
        <v>44320</v>
      </c>
      <c r="J533" s="71">
        <v>44321</v>
      </c>
      <c r="K533" s="71">
        <v>44321</v>
      </c>
      <c r="L533" s="71">
        <v>44321</v>
      </c>
      <c r="M533" s="70">
        <v>0.41666666666666669</v>
      </c>
      <c r="N533" s="70">
        <v>0.61111111111111105</v>
      </c>
      <c r="O533" s="50" t="s">
        <v>130</v>
      </c>
      <c r="P533" s="50" t="s">
        <v>176</v>
      </c>
      <c r="Q533" s="73" t="s">
        <v>47</v>
      </c>
      <c r="R533" s="50" t="s">
        <v>454</v>
      </c>
      <c r="S533" s="50" t="s">
        <v>343</v>
      </c>
      <c r="T533" s="50" t="s">
        <v>189</v>
      </c>
      <c r="U533" s="153">
        <f t="shared" si="156"/>
        <v>1</v>
      </c>
      <c r="V533" s="50">
        <f t="shared" si="157"/>
        <v>1</v>
      </c>
      <c r="W533" s="154">
        <f t="shared" si="175"/>
        <v>0.58399999999999996</v>
      </c>
      <c r="X533" s="154">
        <f t="shared" si="158"/>
        <v>0.8131666666666667</v>
      </c>
      <c r="Y533" s="136">
        <f t="shared" si="173"/>
        <v>1</v>
      </c>
      <c r="Z533" s="154">
        <f t="shared" si="159"/>
        <v>0</v>
      </c>
      <c r="AA533" s="154">
        <f t="shared" si="160"/>
        <v>0.8131666666666667</v>
      </c>
      <c r="AB533" s="81">
        <f t="shared" si="161"/>
        <v>5</v>
      </c>
      <c r="AC533" s="81">
        <f t="shared" si="174"/>
        <v>18</v>
      </c>
      <c r="AD533" s="164" t="str">
        <f t="shared" si="167"/>
        <v>5-18</v>
      </c>
      <c r="AE533" s="163">
        <f t="shared" si="168"/>
        <v>0.19444444444444436</v>
      </c>
      <c r="AF533" s="165">
        <f t="shared" si="169"/>
        <v>0</v>
      </c>
      <c r="AG533" s="157">
        <f t="shared" si="170"/>
        <v>1</v>
      </c>
      <c r="AH533" s="81">
        <f t="shared" si="171"/>
        <v>18</v>
      </c>
    </row>
    <row r="534" spans="2:34" ht="45" x14ac:dyDescent="0.25">
      <c r="B534" s="50" t="s">
        <v>175</v>
      </c>
      <c r="C534" s="157">
        <v>201</v>
      </c>
      <c r="D534" s="85">
        <f t="shared" si="172"/>
        <v>0</v>
      </c>
      <c r="E534" s="50" t="s">
        <v>1138</v>
      </c>
      <c r="F534" s="50" t="s">
        <v>928</v>
      </c>
      <c r="G534" s="70">
        <v>0.33333333333333331</v>
      </c>
      <c r="H534" s="70">
        <v>0.64583333333333337</v>
      </c>
      <c r="I534" s="71">
        <v>44320</v>
      </c>
      <c r="J534" s="71">
        <v>44321</v>
      </c>
      <c r="K534" s="71">
        <v>44321</v>
      </c>
      <c r="L534" s="71">
        <v>44321</v>
      </c>
      <c r="M534" s="70">
        <v>0.58333333333333337</v>
      </c>
      <c r="N534" s="70">
        <v>0.625</v>
      </c>
      <c r="O534" s="72" t="s">
        <v>1098</v>
      </c>
      <c r="P534" s="50" t="s">
        <v>176</v>
      </c>
      <c r="Q534" s="73" t="s">
        <v>47</v>
      </c>
      <c r="R534" s="50" t="s">
        <v>454</v>
      </c>
      <c r="S534" s="50" t="s">
        <v>343</v>
      </c>
      <c r="T534" s="50" t="s">
        <v>189</v>
      </c>
      <c r="U534" s="153">
        <f t="shared" si="156"/>
        <v>1</v>
      </c>
      <c r="V534" s="50">
        <f t="shared" si="157"/>
        <v>1</v>
      </c>
      <c r="W534" s="154">
        <f t="shared" si="175"/>
        <v>0.58399999999999996</v>
      </c>
      <c r="X534" s="154">
        <f t="shared" si="158"/>
        <v>0.8131666666666667</v>
      </c>
      <c r="Y534" s="136">
        <f t="shared" si="173"/>
        <v>1</v>
      </c>
      <c r="Z534" s="154">
        <f t="shared" si="159"/>
        <v>0</v>
      </c>
      <c r="AA534" s="154">
        <f t="shared" si="160"/>
        <v>0.8131666666666667</v>
      </c>
      <c r="AB534" s="81">
        <f t="shared" si="161"/>
        <v>5</v>
      </c>
      <c r="AC534" s="81">
        <f t="shared" si="174"/>
        <v>18</v>
      </c>
      <c r="AD534" s="164" t="str">
        <f t="shared" si="167"/>
        <v>5-18</v>
      </c>
      <c r="AE534" s="163">
        <f t="shared" si="168"/>
        <v>4.166666666666663E-2</v>
      </c>
      <c r="AF534" s="165">
        <f t="shared" si="169"/>
        <v>0</v>
      </c>
      <c r="AG534" s="157">
        <f t="shared" si="170"/>
        <v>1</v>
      </c>
      <c r="AH534" s="81">
        <f t="shared" si="171"/>
        <v>18</v>
      </c>
    </row>
    <row r="535" spans="2:34" x14ac:dyDescent="0.25">
      <c r="B535" s="50" t="s">
        <v>175</v>
      </c>
      <c r="C535" s="157">
        <v>201</v>
      </c>
      <c r="D535" s="85">
        <f t="shared" si="172"/>
        <v>1</v>
      </c>
      <c r="E535" s="50" t="s">
        <v>1139</v>
      </c>
      <c r="F535" s="50" t="s">
        <v>959</v>
      </c>
      <c r="G535" s="70">
        <v>0.33333333333333331</v>
      </c>
      <c r="H535" s="70">
        <v>0.64583333333333337</v>
      </c>
      <c r="I535" s="71">
        <v>44320</v>
      </c>
      <c r="J535" s="71">
        <v>44321</v>
      </c>
      <c r="K535" s="71">
        <v>44321</v>
      </c>
      <c r="L535" s="71">
        <v>44321</v>
      </c>
      <c r="M535" s="70">
        <v>0.60416666666666663</v>
      </c>
      <c r="N535" s="70">
        <v>0.64583333333333337</v>
      </c>
      <c r="O535" s="50" t="s">
        <v>88</v>
      </c>
      <c r="P535" s="50" t="s">
        <v>176</v>
      </c>
      <c r="Q535" s="50" t="s">
        <v>81</v>
      </c>
      <c r="R535" s="50" t="s">
        <v>358</v>
      </c>
      <c r="S535" s="50" t="s">
        <v>344</v>
      </c>
      <c r="T535" s="50" t="s">
        <v>189</v>
      </c>
      <c r="U535" s="153">
        <f t="shared" si="156"/>
        <v>1</v>
      </c>
      <c r="V535" s="50">
        <f t="shared" si="157"/>
        <v>1</v>
      </c>
      <c r="W535" s="154">
        <f t="shared" si="175"/>
        <v>0.58399999999999996</v>
      </c>
      <c r="X535" s="154">
        <f t="shared" si="158"/>
        <v>0.8131666666666667</v>
      </c>
      <c r="Y535" s="136">
        <f t="shared" si="173"/>
        <v>1</v>
      </c>
      <c r="Z535" s="154">
        <f t="shared" si="159"/>
        <v>0</v>
      </c>
      <c r="AA535" s="154">
        <f t="shared" si="160"/>
        <v>0.8131666666666667</v>
      </c>
      <c r="AB535" s="81">
        <f t="shared" si="161"/>
        <v>5</v>
      </c>
      <c r="AC535" s="81">
        <f t="shared" si="174"/>
        <v>18</v>
      </c>
      <c r="AD535" s="164" t="str">
        <f t="shared" si="167"/>
        <v>5-18</v>
      </c>
      <c r="AE535" s="163">
        <f t="shared" si="168"/>
        <v>4.1666666666666741E-2</v>
      </c>
      <c r="AF535" s="165">
        <f t="shared" si="169"/>
        <v>0</v>
      </c>
      <c r="AG535" s="157">
        <f t="shared" si="170"/>
        <v>1</v>
      </c>
      <c r="AH535" s="81">
        <f t="shared" si="171"/>
        <v>18</v>
      </c>
    </row>
    <row r="536" spans="2:34" ht="30" x14ac:dyDescent="0.25">
      <c r="B536" s="50" t="s">
        <v>86</v>
      </c>
      <c r="C536" s="157">
        <v>202</v>
      </c>
      <c r="D536" s="85">
        <f t="shared" si="172"/>
        <v>0</v>
      </c>
      <c r="E536" s="50" t="s">
        <v>1140</v>
      </c>
      <c r="F536" s="50" t="s">
        <v>799</v>
      </c>
      <c r="G536" s="70">
        <v>0.58333333333333337</v>
      </c>
      <c r="H536" s="166"/>
      <c r="I536" s="71">
        <v>44320</v>
      </c>
      <c r="J536" s="100"/>
      <c r="K536" s="71">
        <v>44321</v>
      </c>
      <c r="L536" s="71">
        <v>44321</v>
      </c>
      <c r="M536" s="70">
        <v>0.58333333333333337</v>
      </c>
      <c r="N536" s="70">
        <v>0.625</v>
      </c>
      <c r="O536" s="72" t="s">
        <v>953</v>
      </c>
      <c r="P536" s="50" t="s">
        <v>300</v>
      </c>
      <c r="Q536" s="73" t="s">
        <v>47</v>
      </c>
      <c r="R536" s="50" t="s">
        <v>454</v>
      </c>
      <c r="S536" s="50" t="s">
        <v>344</v>
      </c>
      <c r="T536" s="50" t="s">
        <v>189</v>
      </c>
      <c r="U536" s="153">
        <f t="shared" si="156"/>
        <v>-44320</v>
      </c>
      <c r="V536" s="50">
        <f t="shared" si="157"/>
        <v>0</v>
      </c>
      <c r="W536" s="154">
        <f t="shared" si="175"/>
        <v>0</v>
      </c>
      <c r="X536" s="154">
        <f t="shared" si="158"/>
        <v>0</v>
      </c>
      <c r="Y536" s="136">
        <f t="shared" si="173"/>
        <v>1</v>
      </c>
      <c r="Z536" s="154">
        <f t="shared" si="159"/>
        <v>0</v>
      </c>
      <c r="AA536" s="154">
        <f t="shared" si="160"/>
        <v>0</v>
      </c>
      <c r="AB536" s="81">
        <f t="shared" si="161"/>
        <v>1</v>
      </c>
      <c r="AC536" s="81">
        <f t="shared" si="174"/>
        <v>52</v>
      </c>
      <c r="AD536" s="164" t="str">
        <f t="shared" si="167"/>
        <v>1-52</v>
      </c>
      <c r="AE536" s="163">
        <f t="shared" si="168"/>
        <v>4.166666666666663E-2</v>
      </c>
      <c r="AF536" s="165">
        <f t="shared" si="169"/>
        <v>0</v>
      </c>
      <c r="AG536" s="157">
        <f t="shared" si="170"/>
        <v>1</v>
      </c>
      <c r="AH536" s="81">
        <f t="shared" si="171"/>
        <v>18</v>
      </c>
    </row>
    <row r="537" spans="2:34" x14ac:dyDescent="0.25">
      <c r="B537" s="50" t="s">
        <v>86</v>
      </c>
      <c r="C537" s="157">
        <v>202</v>
      </c>
      <c r="D537" s="85">
        <f t="shared" si="172"/>
        <v>0</v>
      </c>
      <c r="E537" s="50" t="s">
        <v>1141</v>
      </c>
      <c r="F537" s="50" t="s">
        <v>452</v>
      </c>
      <c r="G537" s="70">
        <v>0.58333333333333337</v>
      </c>
      <c r="H537" s="166"/>
      <c r="I537" s="71">
        <v>44320</v>
      </c>
      <c r="J537" s="100"/>
      <c r="K537" s="71">
        <v>44321</v>
      </c>
      <c r="L537" s="71">
        <v>44321</v>
      </c>
      <c r="M537" s="70">
        <v>0.6875</v>
      </c>
      <c r="N537" s="70">
        <v>0.70833333333333337</v>
      </c>
      <c r="O537" s="50" t="s">
        <v>88</v>
      </c>
      <c r="P537" s="50" t="s">
        <v>300</v>
      </c>
      <c r="Q537" s="50" t="s">
        <v>81</v>
      </c>
      <c r="R537" s="50" t="s">
        <v>358</v>
      </c>
      <c r="S537" s="50" t="s">
        <v>343</v>
      </c>
      <c r="T537" s="50" t="s">
        <v>189</v>
      </c>
      <c r="U537" s="153">
        <f t="shared" si="156"/>
        <v>-44320</v>
      </c>
      <c r="V537" s="50">
        <f t="shared" si="157"/>
        <v>0</v>
      </c>
      <c r="W537" s="154">
        <f t="shared" si="175"/>
        <v>0</v>
      </c>
      <c r="X537" s="154">
        <f t="shared" si="158"/>
        <v>0</v>
      </c>
      <c r="Y537" s="136">
        <f t="shared" si="173"/>
        <v>1</v>
      </c>
      <c r="Z537" s="154">
        <f t="shared" si="159"/>
        <v>0</v>
      </c>
      <c r="AA537" s="154">
        <f t="shared" si="160"/>
        <v>0</v>
      </c>
      <c r="AB537" s="81">
        <f t="shared" si="161"/>
        <v>1</v>
      </c>
      <c r="AC537" s="81">
        <f t="shared" si="174"/>
        <v>52</v>
      </c>
      <c r="AD537" s="164" t="str">
        <f t="shared" si="167"/>
        <v>1-52</v>
      </c>
      <c r="AE537" s="163">
        <f t="shared" si="168"/>
        <v>2.083333333333337E-2</v>
      </c>
      <c r="AF537" s="165">
        <f t="shared" si="169"/>
        <v>0</v>
      </c>
      <c r="AG537" s="157">
        <f t="shared" si="170"/>
        <v>1</v>
      </c>
      <c r="AH537" s="81">
        <f t="shared" si="171"/>
        <v>18</v>
      </c>
    </row>
    <row r="538" spans="2:34" x14ac:dyDescent="0.25">
      <c r="B538" s="50" t="s">
        <v>86</v>
      </c>
      <c r="C538" s="157">
        <v>202</v>
      </c>
      <c r="D538" s="85">
        <f t="shared" si="172"/>
        <v>0</v>
      </c>
      <c r="E538" s="50" t="s">
        <v>1142</v>
      </c>
      <c r="F538" s="50" t="s">
        <v>452</v>
      </c>
      <c r="G538" s="70">
        <v>0.58333333333333337</v>
      </c>
      <c r="H538" s="166"/>
      <c r="I538" s="71">
        <v>44320</v>
      </c>
      <c r="J538" s="100"/>
      <c r="K538" s="71">
        <v>44321</v>
      </c>
      <c r="L538" s="71">
        <v>44321</v>
      </c>
      <c r="M538" s="70">
        <v>0.3125</v>
      </c>
      <c r="N538" s="70">
        <v>0.72916666666666663</v>
      </c>
      <c r="O538" s="50" t="s">
        <v>276</v>
      </c>
      <c r="P538" s="50" t="s">
        <v>300</v>
      </c>
      <c r="Q538" s="50" t="s">
        <v>81</v>
      </c>
      <c r="R538" s="50" t="s">
        <v>388</v>
      </c>
      <c r="S538" s="50" t="s">
        <v>343</v>
      </c>
      <c r="T538" s="50" t="s">
        <v>189</v>
      </c>
      <c r="U538" s="153">
        <f t="shared" si="156"/>
        <v>-44320</v>
      </c>
      <c r="V538" s="50">
        <f t="shared" si="157"/>
        <v>0</v>
      </c>
      <c r="W538" s="154">
        <f t="shared" si="175"/>
        <v>0</v>
      </c>
      <c r="X538" s="154">
        <f t="shared" si="158"/>
        <v>0</v>
      </c>
      <c r="Y538" s="136">
        <f t="shared" si="173"/>
        <v>1</v>
      </c>
      <c r="Z538" s="154">
        <f t="shared" si="159"/>
        <v>0</v>
      </c>
      <c r="AA538" s="154">
        <f t="shared" si="160"/>
        <v>0</v>
      </c>
      <c r="AB538" s="81">
        <f t="shared" si="161"/>
        <v>1</v>
      </c>
      <c r="AC538" s="81">
        <f t="shared" si="174"/>
        <v>52</v>
      </c>
      <c r="AD538" s="164" t="str">
        <f t="shared" si="167"/>
        <v>1-52</v>
      </c>
      <c r="AE538" s="163">
        <f t="shared" si="168"/>
        <v>0.33366666666666661</v>
      </c>
      <c r="AF538" s="165">
        <f t="shared" si="169"/>
        <v>0</v>
      </c>
      <c r="AG538" s="157">
        <f t="shared" si="170"/>
        <v>1</v>
      </c>
      <c r="AH538" s="81">
        <f t="shared" si="171"/>
        <v>18</v>
      </c>
    </row>
    <row r="539" spans="2:34" x14ac:dyDescent="0.25">
      <c r="B539" s="50" t="s">
        <v>86</v>
      </c>
      <c r="C539" s="157">
        <v>202</v>
      </c>
      <c r="D539" s="85">
        <f t="shared" si="172"/>
        <v>0</v>
      </c>
      <c r="E539" s="50" t="s">
        <v>1143</v>
      </c>
      <c r="F539" s="50" t="s">
        <v>799</v>
      </c>
      <c r="G539" s="70">
        <v>0.58333333333333337</v>
      </c>
      <c r="H539" s="166"/>
      <c r="I539" s="71">
        <v>44320</v>
      </c>
      <c r="J539" s="100"/>
      <c r="K539" s="71">
        <v>44322</v>
      </c>
      <c r="L539" s="71">
        <v>44322</v>
      </c>
      <c r="M539" s="70">
        <v>0.33333333333333331</v>
      </c>
      <c r="N539" s="70">
        <v>0.4375</v>
      </c>
      <c r="O539" s="50" t="s">
        <v>140</v>
      </c>
      <c r="P539" s="50" t="s">
        <v>300</v>
      </c>
      <c r="Q539" s="73" t="s">
        <v>47</v>
      </c>
      <c r="R539" s="50" t="s">
        <v>454</v>
      </c>
      <c r="S539" s="50" t="s">
        <v>344</v>
      </c>
      <c r="T539" s="50" t="s">
        <v>189</v>
      </c>
      <c r="U539" s="153">
        <f t="shared" si="156"/>
        <v>-44320</v>
      </c>
      <c r="V539" s="50">
        <f t="shared" si="157"/>
        <v>0</v>
      </c>
      <c r="W539" s="154">
        <f t="shared" si="175"/>
        <v>0</v>
      </c>
      <c r="X539" s="154">
        <f t="shared" si="158"/>
        <v>0</v>
      </c>
      <c r="Y539" s="136">
        <f t="shared" si="173"/>
        <v>1</v>
      </c>
      <c r="Z539" s="154">
        <f t="shared" si="159"/>
        <v>0</v>
      </c>
      <c r="AA539" s="154">
        <f t="shared" si="160"/>
        <v>0</v>
      </c>
      <c r="AB539" s="81">
        <f t="shared" si="161"/>
        <v>1</v>
      </c>
      <c r="AC539" s="81">
        <f t="shared" si="174"/>
        <v>52</v>
      </c>
      <c r="AD539" s="164" t="str">
        <f t="shared" si="167"/>
        <v>1-52</v>
      </c>
      <c r="AE539" s="163">
        <f t="shared" si="168"/>
        <v>0.10416666666666669</v>
      </c>
      <c r="AF539" s="165">
        <f t="shared" si="169"/>
        <v>0</v>
      </c>
      <c r="AG539" s="157">
        <f t="shared" si="170"/>
        <v>1</v>
      </c>
      <c r="AH539" s="81">
        <f t="shared" si="171"/>
        <v>18</v>
      </c>
    </row>
    <row r="540" spans="2:34" x14ac:dyDescent="0.25">
      <c r="B540" s="50" t="s">
        <v>86</v>
      </c>
      <c r="C540" s="157">
        <v>202</v>
      </c>
      <c r="D540" s="85">
        <f t="shared" si="172"/>
        <v>0</v>
      </c>
      <c r="E540" s="50" t="s">
        <v>1144</v>
      </c>
      <c r="F540" s="50" t="s">
        <v>799</v>
      </c>
      <c r="G540" s="70">
        <v>0.58333333333333337</v>
      </c>
      <c r="H540" s="166"/>
      <c r="I540" s="71">
        <v>44320</v>
      </c>
      <c r="J540" s="100"/>
      <c r="K540" s="71">
        <v>44322</v>
      </c>
      <c r="L540" s="71">
        <v>44322</v>
      </c>
      <c r="M540" s="70">
        <v>0.33333333333333331</v>
      </c>
      <c r="N540" s="70">
        <v>0.4375</v>
      </c>
      <c r="O540" s="72" t="s">
        <v>758</v>
      </c>
      <c r="P540" s="50" t="s">
        <v>300</v>
      </c>
      <c r="Q540" s="73" t="s">
        <v>47</v>
      </c>
      <c r="R540" s="50" t="s">
        <v>454</v>
      </c>
      <c r="S540" s="50" t="s">
        <v>344</v>
      </c>
      <c r="T540" s="50" t="s">
        <v>189</v>
      </c>
      <c r="U540" s="153">
        <f t="shared" si="156"/>
        <v>-44320</v>
      </c>
      <c r="V540" s="50">
        <f t="shared" si="157"/>
        <v>0</v>
      </c>
      <c r="W540" s="154">
        <f t="shared" si="175"/>
        <v>0</v>
      </c>
      <c r="X540" s="154">
        <f t="shared" si="158"/>
        <v>0</v>
      </c>
      <c r="Y540" s="136">
        <f t="shared" si="173"/>
        <v>1</v>
      </c>
      <c r="Z540" s="154">
        <f t="shared" si="159"/>
        <v>0</v>
      </c>
      <c r="AA540" s="154">
        <f t="shared" si="160"/>
        <v>0</v>
      </c>
      <c r="AB540" s="81">
        <f t="shared" si="161"/>
        <v>1</v>
      </c>
      <c r="AC540" s="81">
        <f t="shared" si="174"/>
        <v>52</v>
      </c>
      <c r="AD540" s="164" t="str">
        <f t="shared" si="167"/>
        <v>1-52</v>
      </c>
      <c r="AE540" s="163">
        <f t="shared" si="168"/>
        <v>0.10416666666666669</v>
      </c>
      <c r="AF540" s="165">
        <f t="shared" si="169"/>
        <v>0</v>
      </c>
      <c r="AG540" s="157">
        <f t="shared" si="170"/>
        <v>1</v>
      </c>
      <c r="AH540" s="81">
        <f t="shared" si="171"/>
        <v>18</v>
      </c>
    </row>
    <row r="541" spans="2:34" x14ac:dyDescent="0.25">
      <c r="B541" s="50" t="s">
        <v>86</v>
      </c>
      <c r="C541" s="157">
        <v>202</v>
      </c>
      <c r="D541" s="85">
        <f t="shared" si="172"/>
        <v>0</v>
      </c>
      <c r="E541" s="50" t="s">
        <v>1145</v>
      </c>
      <c r="F541" s="50" t="s">
        <v>799</v>
      </c>
      <c r="G541" s="70">
        <v>0.58333333333333337</v>
      </c>
      <c r="H541" s="166"/>
      <c r="I541" s="71">
        <v>44320</v>
      </c>
      <c r="J541" s="100"/>
      <c r="K541" s="71">
        <v>44322</v>
      </c>
      <c r="L541" s="71">
        <v>44322</v>
      </c>
      <c r="M541" s="70">
        <v>0.58333333333333337</v>
      </c>
      <c r="N541" s="70">
        <v>0.625</v>
      </c>
      <c r="O541" s="50" t="s">
        <v>76</v>
      </c>
      <c r="P541" s="50" t="s">
        <v>300</v>
      </c>
      <c r="Q541" s="73" t="s">
        <v>47</v>
      </c>
      <c r="R541" s="50" t="s">
        <v>454</v>
      </c>
      <c r="S541" s="50" t="s">
        <v>344</v>
      </c>
      <c r="T541" s="50" t="s">
        <v>189</v>
      </c>
      <c r="U541" s="153">
        <f t="shared" ref="U541:U604" si="176">+J541-I541</f>
        <v>-44320</v>
      </c>
      <c r="V541" s="50">
        <f t="shared" ref="V541:V604" si="177">IF(AND(G541&lt;&gt;"",H541&lt;&gt;""),1,0)</f>
        <v>0</v>
      </c>
      <c r="W541" s="154">
        <f t="shared" si="175"/>
        <v>0</v>
      </c>
      <c r="X541" s="154">
        <f t="shared" ref="X541:X604" si="178">IF(OR(V541=0,G541="",H541=""),0,IF(AND(V541=1,U541&lt;1,I541=J541,(H541-G541)&lt;=0.2075),H541-G541,IF(AND(V541=1,U541&lt;1,I541=J541,(H541-G541)&gt;0.2075),H541-G541-0.04167,IF(AND(V541=1,U541&gt;1),((U541-1)*0.583)+(H541-$AD$3)+($AE$3-G541-0.04167),IF(AND(V541=1,U541=1,I541&lt;&gt;J541,(H541-G541)&lt;=0.332),(H541-$AD$3)+($AE$3-G541)-0.166,(H541-$AD$3)+($AE$3-G541))))))</f>
        <v>0</v>
      </c>
      <c r="Y541" s="136">
        <f t="shared" si="173"/>
        <v>1</v>
      </c>
      <c r="Z541" s="154">
        <f t="shared" ref="Z541:Z604" si="179">IF(Y541=1,0,($AE$3-H541))</f>
        <v>0</v>
      </c>
      <c r="AA541" s="154">
        <f t="shared" ref="AA541:AA604" si="180">X541+Z541</f>
        <v>0</v>
      </c>
      <c r="AB541" s="81">
        <f t="shared" ref="AB541" si="181">MONTH(J541)</f>
        <v>1</v>
      </c>
      <c r="AC541" s="81">
        <f t="shared" si="174"/>
        <v>52</v>
      </c>
      <c r="AD541" s="164" t="str">
        <f t="shared" si="167"/>
        <v>1-52</v>
      </c>
      <c r="AE541" s="163">
        <f t="shared" si="168"/>
        <v>4.166666666666663E-2</v>
      </c>
      <c r="AF541" s="165">
        <f t="shared" si="169"/>
        <v>0</v>
      </c>
      <c r="AG541" s="157">
        <f t="shared" si="170"/>
        <v>1</v>
      </c>
      <c r="AH541" s="81">
        <f t="shared" si="171"/>
        <v>18</v>
      </c>
    </row>
    <row r="542" spans="2:34" x14ac:dyDescent="0.25">
      <c r="B542" s="50" t="s">
        <v>86</v>
      </c>
      <c r="C542" s="157">
        <v>202</v>
      </c>
      <c r="D542" s="85">
        <f t="shared" si="172"/>
        <v>0</v>
      </c>
      <c r="E542" s="50" t="s">
        <v>1146</v>
      </c>
      <c r="F542" s="50" t="s">
        <v>452</v>
      </c>
      <c r="G542" s="70">
        <v>0.58333333333333337</v>
      </c>
      <c r="H542" s="166"/>
      <c r="I542" s="71">
        <v>44320</v>
      </c>
      <c r="J542" s="100"/>
      <c r="K542" s="71">
        <v>44323</v>
      </c>
      <c r="L542" s="71">
        <v>44323</v>
      </c>
      <c r="M542" s="70">
        <v>0.54166666666666663</v>
      </c>
      <c r="N542" s="70">
        <v>0.59375</v>
      </c>
      <c r="O542" s="50" t="s">
        <v>88</v>
      </c>
      <c r="P542" s="50" t="s">
        <v>300</v>
      </c>
      <c r="Q542" s="50" t="s">
        <v>81</v>
      </c>
      <c r="R542" s="50" t="s">
        <v>358</v>
      </c>
      <c r="S542" s="50" t="s">
        <v>343</v>
      </c>
      <c r="T542" s="50" t="s">
        <v>189</v>
      </c>
      <c r="U542" s="153">
        <f t="shared" si="176"/>
        <v>-44320</v>
      </c>
      <c r="V542" s="50">
        <f t="shared" si="177"/>
        <v>0</v>
      </c>
      <c r="W542" s="154">
        <f t="shared" si="175"/>
        <v>0</v>
      </c>
      <c r="X542" s="154">
        <f t="shared" si="178"/>
        <v>0</v>
      </c>
      <c r="Y542" s="136">
        <f t="shared" si="173"/>
        <v>1</v>
      </c>
      <c r="Z542" s="154">
        <f t="shared" si="179"/>
        <v>0</v>
      </c>
      <c r="AA542" s="154">
        <f t="shared" si="180"/>
        <v>0</v>
      </c>
      <c r="AB542" s="81">
        <f t="shared" ref="AB542:AB604" si="182">MONTH(J542)</f>
        <v>1</v>
      </c>
      <c r="AC542" s="81">
        <f t="shared" si="174"/>
        <v>52</v>
      </c>
      <c r="AD542" s="164" t="str">
        <f t="shared" si="167"/>
        <v>1-52</v>
      </c>
      <c r="AE542" s="163">
        <f t="shared" si="168"/>
        <v>5.208333333333337E-2</v>
      </c>
      <c r="AF542" s="165">
        <f t="shared" si="169"/>
        <v>0</v>
      </c>
      <c r="AG542" s="157">
        <f t="shared" si="170"/>
        <v>1</v>
      </c>
      <c r="AH542" s="81">
        <f t="shared" si="171"/>
        <v>18</v>
      </c>
    </row>
    <row r="543" spans="2:34" x14ac:dyDescent="0.25">
      <c r="B543" s="50" t="s">
        <v>86</v>
      </c>
      <c r="C543" s="157">
        <v>202</v>
      </c>
      <c r="D543" s="85">
        <f t="shared" si="172"/>
        <v>1</v>
      </c>
      <c r="E543" s="50" t="s">
        <v>1147</v>
      </c>
      <c r="F543" s="50" t="s">
        <v>452</v>
      </c>
      <c r="G543" s="70">
        <v>0.58333333333333337</v>
      </c>
      <c r="H543" s="166"/>
      <c r="I543" s="71">
        <v>44320</v>
      </c>
      <c r="J543" s="100"/>
      <c r="K543" s="71">
        <v>44323</v>
      </c>
      <c r="L543" s="71">
        <v>44323</v>
      </c>
      <c r="M543" s="70">
        <v>0.3125</v>
      </c>
      <c r="N543" s="70">
        <v>0.64027777777777783</v>
      </c>
      <c r="O543" s="50" t="s">
        <v>276</v>
      </c>
      <c r="P543" s="50" t="s">
        <v>300</v>
      </c>
      <c r="Q543" s="50" t="s">
        <v>81</v>
      </c>
      <c r="R543" s="50" t="s">
        <v>388</v>
      </c>
      <c r="S543" s="50" t="s">
        <v>343</v>
      </c>
      <c r="T543" s="50" t="s">
        <v>189</v>
      </c>
      <c r="U543" s="153">
        <f t="shared" si="176"/>
        <v>-44320</v>
      </c>
      <c r="V543" s="50">
        <f t="shared" si="177"/>
        <v>0</v>
      </c>
      <c r="W543" s="154">
        <f t="shared" si="175"/>
        <v>0</v>
      </c>
      <c r="X543" s="154">
        <f t="shared" si="178"/>
        <v>0</v>
      </c>
      <c r="Y543" s="136">
        <f t="shared" si="173"/>
        <v>1</v>
      </c>
      <c r="Z543" s="154">
        <f t="shared" si="179"/>
        <v>0</v>
      </c>
      <c r="AA543" s="154">
        <f t="shared" si="180"/>
        <v>0</v>
      </c>
      <c r="AB543" s="81">
        <f t="shared" si="182"/>
        <v>1</v>
      </c>
      <c r="AC543" s="81">
        <f t="shared" si="174"/>
        <v>52</v>
      </c>
      <c r="AD543" s="164" t="str">
        <f t="shared" si="167"/>
        <v>1-52</v>
      </c>
      <c r="AE543" s="163">
        <f t="shared" si="168"/>
        <v>0.24477777777777782</v>
      </c>
      <c r="AF543" s="165">
        <f t="shared" si="169"/>
        <v>0</v>
      </c>
      <c r="AG543" s="157">
        <f t="shared" si="170"/>
        <v>1</v>
      </c>
      <c r="AH543" s="81">
        <f t="shared" si="171"/>
        <v>18</v>
      </c>
    </row>
    <row r="544" spans="2:34" x14ac:dyDescent="0.25">
      <c r="B544" s="50" t="s">
        <v>90</v>
      </c>
      <c r="C544" s="157">
        <v>203</v>
      </c>
      <c r="D544" s="85">
        <f t="shared" si="172"/>
        <v>1</v>
      </c>
      <c r="E544" s="50" t="s">
        <v>257</v>
      </c>
      <c r="F544" s="50" t="s">
        <v>928</v>
      </c>
      <c r="G544" s="70">
        <v>0.4375</v>
      </c>
      <c r="H544" s="70">
        <v>0.47916666666666669</v>
      </c>
      <c r="I544" s="71">
        <v>44320</v>
      </c>
      <c r="J544" s="71">
        <v>44320</v>
      </c>
      <c r="K544" s="71">
        <v>44320</v>
      </c>
      <c r="L544" s="71">
        <v>44320</v>
      </c>
      <c r="M544" s="70">
        <v>0.45833333333333331</v>
      </c>
      <c r="N544" s="70">
        <v>0.46875</v>
      </c>
      <c r="O544" s="50" t="s">
        <v>130</v>
      </c>
      <c r="P544" s="50" t="s">
        <v>1148</v>
      </c>
      <c r="Q544" s="73" t="s">
        <v>47</v>
      </c>
      <c r="R544" s="50" t="s">
        <v>454</v>
      </c>
      <c r="S544" s="50" t="s">
        <v>344</v>
      </c>
      <c r="T544" s="50" t="s">
        <v>189</v>
      </c>
      <c r="U544" s="153">
        <f t="shared" si="176"/>
        <v>0</v>
      </c>
      <c r="V544" s="50">
        <f t="shared" si="177"/>
        <v>1</v>
      </c>
      <c r="W544" s="154">
        <f t="shared" si="175"/>
        <v>4.1666666666666685E-2</v>
      </c>
      <c r="X544" s="154">
        <f t="shared" si="178"/>
        <v>4.1666666666666685E-2</v>
      </c>
      <c r="Y544" s="136">
        <f t="shared" si="173"/>
        <v>1</v>
      </c>
      <c r="Z544" s="154">
        <f t="shared" si="179"/>
        <v>0</v>
      </c>
      <c r="AA544" s="154">
        <f t="shared" si="180"/>
        <v>4.1666666666666685E-2</v>
      </c>
      <c r="AB544" s="81">
        <f t="shared" si="182"/>
        <v>5</v>
      </c>
      <c r="AC544" s="81">
        <f t="shared" si="174"/>
        <v>18</v>
      </c>
      <c r="AD544" s="164" t="str">
        <f t="shared" si="167"/>
        <v>5-18</v>
      </c>
      <c r="AE544" s="163">
        <f t="shared" si="168"/>
        <v>1.0416666666666685E-2</v>
      </c>
      <c r="AF544" s="165">
        <f t="shared" si="169"/>
        <v>0</v>
      </c>
      <c r="AG544" s="157">
        <f t="shared" si="170"/>
        <v>1</v>
      </c>
      <c r="AH544" s="81">
        <f t="shared" si="171"/>
        <v>18</v>
      </c>
    </row>
    <row r="545" spans="2:34" ht="30" x14ac:dyDescent="0.25">
      <c r="B545" s="50" t="s">
        <v>120</v>
      </c>
      <c r="C545" s="157">
        <v>204</v>
      </c>
      <c r="D545" s="85">
        <f t="shared" si="172"/>
        <v>0</v>
      </c>
      <c r="E545" s="72" t="s">
        <v>1149</v>
      </c>
      <c r="F545" s="50" t="s">
        <v>912</v>
      </c>
      <c r="G545" s="70">
        <v>0.41666666666666669</v>
      </c>
      <c r="H545" s="70">
        <v>0.42499999999999999</v>
      </c>
      <c r="I545" s="71">
        <v>44320</v>
      </c>
      <c r="J545" s="71">
        <v>44321</v>
      </c>
      <c r="K545" s="71">
        <v>44320</v>
      </c>
      <c r="L545" s="71">
        <v>44320</v>
      </c>
      <c r="M545" s="70">
        <v>0.41666666666666669</v>
      </c>
      <c r="N545" s="70">
        <v>0.64583333333333337</v>
      </c>
      <c r="O545" s="50" t="s">
        <v>66</v>
      </c>
      <c r="P545" s="50" t="s">
        <v>121</v>
      </c>
      <c r="Q545" s="50" t="s">
        <v>81</v>
      </c>
      <c r="R545" s="50" t="s">
        <v>356</v>
      </c>
      <c r="S545" s="50" t="s">
        <v>343</v>
      </c>
      <c r="T545" s="50" t="s">
        <v>190</v>
      </c>
      <c r="U545" s="153">
        <f t="shared" si="176"/>
        <v>1</v>
      </c>
      <c r="V545" s="50">
        <f t="shared" si="177"/>
        <v>1</v>
      </c>
      <c r="W545" s="154">
        <f t="shared" si="175"/>
        <v>0.27983333333333327</v>
      </c>
      <c r="X545" s="154">
        <f t="shared" si="178"/>
        <v>0.5089999999999999</v>
      </c>
      <c r="Y545" s="136">
        <f t="shared" si="173"/>
        <v>1</v>
      </c>
      <c r="Z545" s="154">
        <f t="shared" si="179"/>
        <v>0</v>
      </c>
      <c r="AA545" s="154">
        <f t="shared" si="180"/>
        <v>0.5089999999999999</v>
      </c>
      <c r="AB545" s="81">
        <f t="shared" si="182"/>
        <v>5</v>
      </c>
      <c r="AC545" s="81">
        <f t="shared" si="174"/>
        <v>18</v>
      </c>
      <c r="AD545" s="164" t="str">
        <f t="shared" si="167"/>
        <v>5-18</v>
      </c>
      <c r="AE545" s="163">
        <f t="shared" si="168"/>
        <v>0.14616666666666667</v>
      </c>
      <c r="AF545" s="165">
        <f t="shared" si="169"/>
        <v>0</v>
      </c>
      <c r="AG545" s="157">
        <f t="shared" si="170"/>
        <v>1</v>
      </c>
      <c r="AH545" s="81">
        <f t="shared" si="171"/>
        <v>18</v>
      </c>
    </row>
    <row r="546" spans="2:34" x14ac:dyDescent="0.25">
      <c r="B546" s="50" t="s">
        <v>120</v>
      </c>
      <c r="C546" s="157">
        <v>204</v>
      </c>
      <c r="D546" s="85">
        <f t="shared" si="172"/>
        <v>0</v>
      </c>
      <c r="E546" s="50" t="s">
        <v>1150</v>
      </c>
      <c r="F546" s="50" t="s">
        <v>912</v>
      </c>
      <c r="G546" s="70">
        <v>0.41666666666666669</v>
      </c>
      <c r="H546" s="70">
        <v>0.42499999999999999</v>
      </c>
      <c r="I546" s="71">
        <v>44320</v>
      </c>
      <c r="J546" s="71">
        <v>44321</v>
      </c>
      <c r="K546" s="71">
        <v>44320</v>
      </c>
      <c r="L546" s="71">
        <v>44320</v>
      </c>
      <c r="M546" s="70">
        <v>0.70833333333333337</v>
      </c>
      <c r="N546" s="70">
        <v>0.72916666666666663</v>
      </c>
      <c r="O546" s="50" t="s">
        <v>66</v>
      </c>
      <c r="P546" s="50" t="s">
        <v>121</v>
      </c>
      <c r="Q546" s="50" t="s">
        <v>81</v>
      </c>
      <c r="R546" s="50" t="s">
        <v>356</v>
      </c>
      <c r="S546" s="50" t="s">
        <v>344</v>
      </c>
      <c r="T546" s="50" t="s">
        <v>190</v>
      </c>
      <c r="U546" s="153">
        <f t="shared" si="176"/>
        <v>1</v>
      </c>
      <c r="V546" s="50">
        <f t="shared" si="177"/>
        <v>1</v>
      </c>
      <c r="W546" s="154">
        <f t="shared" si="175"/>
        <v>0.27983333333333327</v>
      </c>
      <c r="X546" s="154">
        <f t="shared" si="178"/>
        <v>0.5089999999999999</v>
      </c>
      <c r="Y546" s="136">
        <f t="shared" si="173"/>
        <v>1</v>
      </c>
      <c r="Z546" s="154">
        <f t="shared" si="179"/>
        <v>0</v>
      </c>
      <c r="AA546" s="154">
        <f t="shared" si="180"/>
        <v>0.5089999999999999</v>
      </c>
      <c r="AB546" s="81">
        <f t="shared" si="182"/>
        <v>5</v>
      </c>
      <c r="AC546" s="81">
        <f t="shared" si="174"/>
        <v>18</v>
      </c>
      <c r="AD546" s="164" t="str">
        <f t="shared" ref="AD546:AD609" si="183">AB546&amp;"-"&amp;AC546</f>
        <v>5-18</v>
      </c>
      <c r="AE546" s="163">
        <f t="shared" ref="AE546:AE609" si="184">IFERROR(IF(OR(AG546=0,M546="",N546=""),0,IF(AND(AG546=1,AF546&lt;1,K546=L546,(N546-M546)&lt;=0.2075),N546-M546,IF(AND(AG546=1,AF546&lt;1,K546=L546,(N546-M546)&gt;0.2075),N546-M546-0.083,IF(AND(AG546=1,AF546&gt;1),((AF546-1)*0.3541)+(N546-$AD$5)+($AE$5-M546-0.083),IF(AND(AG546=1,AF546=1,K546&lt;&gt;L546,(N546-M546)&lt;=0.332),(N546-$AD$5)+($AE$5-M546)-0.166,(N546-$AD$5)+($AE$5-M546)))))),"")</f>
        <v>2.0833333333333259E-2</v>
      </c>
      <c r="AF546" s="165">
        <f t="shared" ref="AF546:AF609" si="185">(L546-K546)</f>
        <v>0</v>
      </c>
      <c r="AG546" s="157">
        <f t="shared" ref="AG546:AG609" si="186">IF(AND(R546&lt;&gt;"",S546&lt;&gt;""),1,0)</f>
        <v>1</v>
      </c>
      <c r="AH546" s="81">
        <f t="shared" ref="AH546:AH609" si="187">WEEKNUM(L546,21)</f>
        <v>18</v>
      </c>
    </row>
    <row r="547" spans="2:34" ht="30" x14ac:dyDescent="0.25">
      <c r="B547" s="50" t="s">
        <v>120</v>
      </c>
      <c r="C547" s="157">
        <v>204</v>
      </c>
      <c r="D547" s="85">
        <f t="shared" si="172"/>
        <v>0</v>
      </c>
      <c r="E547" s="50" t="s">
        <v>672</v>
      </c>
      <c r="F547" s="50" t="s">
        <v>799</v>
      </c>
      <c r="G547" s="70">
        <v>0.41666666666666669</v>
      </c>
      <c r="H547" s="70">
        <v>0.42499999999999999</v>
      </c>
      <c r="I547" s="71">
        <v>44320</v>
      </c>
      <c r="J547" s="71">
        <v>44321</v>
      </c>
      <c r="K547" s="71">
        <v>44320</v>
      </c>
      <c r="L547" s="71">
        <v>44320</v>
      </c>
      <c r="M547" s="70">
        <v>0.59027777777777779</v>
      </c>
      <c r="N547" s="70">
        <v>0.72916666666666663</v>
      </c>
      <c r="O547" s="72" t="s">
        <v>1022</v>
      </c>
      <c r="P547" s="50" t="s">
        <v>121</v>
      </c>
      <c r="Q547" s="73" t="s">
        <v>47</v>
      </c>
      <c r="R547" s="50" t="s">
        <v>454</v>
      </c>
      <c r="S547" s="50" t="s">
        <v>344</v>
      </c>
      <c r="T547" s="50" t="s">
        <v>190</v>
      </c>
      <c r="U547" s="153">
        <f t="shared" si="176"/>
        <v>1</v>
      </c>
      <c r="V547" s="50">
        <f t="shared" si="177"/>
        <v>1</v>
      </c>
      <c r="W547" s="154">
        <f t="shared" si="175"/>
        <v>0.27983333333333327</v>
      </c>
      <c r="X547" s="154">
        <f t="shared" si="178"/>
        <v>0.5089999999999999</v>
      </c>
      <c r="Y547" s="136">
        <f t="shared" si="173"/>
        <v>1</v>
      </c>
      <c r="Z547" s="154">
        <f t="shared" si="179"/>
        <v>0</v>
      </c>
      <c r="AA547" s="154">
        <f t="shared" si="180"/>
        <v>0.5089999999999999</v>
      </c>
      <c r="AB547" s="81">
        <f t="shared" si="182"/>
        <v>5</v>
      </c>
      <c r="AC547" s="81">
        <f t="shared" si="174"/>
        <v>18</v>
      </c>
      <c r="AD547" s="164" t="str">
        <f t="shared" si="183"/>
        <v>5-18</v>
      </c>
      <c r="AE547" s="163">
        <f t="shared" si="184"/>
        <v>0.13888888888888884</v>
      </c>
      <c r="AF547" s="165">
        <f t="shared" si="185"/>
        <v>0</v>
      </c>
      <c r="AG547" s="157">
        <f t="shared" si="186"/>
        <v>1</v>
      </c>
      <c r="AH547" s="81">
        <f t="shared" si="187"/>
        <v>18</v>
      </c>
    </row>
    <row r="548" spans="2:34" ht="30" x14ac:dyDescent="0.25">
      <c r="B548" s="50" t="s">
        <v>120</v>
      </c>
      <c r="C548" s="157">
        <v>204</v>
      </c>
      <c r="D548" s="85">
        <f t="shared" si="172"/>
        <v>1</v>
      </c>
      <c r="E548" s="72" t="s">
        <v>1151</v>
      </c>
      <c r="F548" s="50" t="s">
        <v>799</v>
      </c>
      <c r="G548" s="70">
        <v>0.41666666666666669</v>
      </c>
      <c r="H548" s="70">
        <v>0.42499999999999999</v>
      </c>
      <c r="I548" s="71">
        <v>44320</v>
      </c>
      <c r="J548" s="71">
        <v>44321</v>
      </c>
      <c r="K548" s="71">
        <v>44321</v>
      </c>
      <c r="L548" s="71">
        <v>44321</v>
      </c>
      <c r="M548" s="70">
        <v>0.375</v>
      </c>
      <c r="N548" s="70">
        <v>0.42499999999999999</v>
      </c>
      <c r="O548" s="72" t="s">
        <v>1022</v>
      </c>
      <c r="P548" s="50" t="s">
        <v>121</v>
      </c>
      <c r="Q548" s="73" t="s">
        <v>47</v>
      </c>
      <c r="R548" s="50" t="s">
        <v>454</v>
      </c>
      <c r="S548" s="50" t="s">
        <v>344</v>
      </c>
      <c r="T548" s="50" t="s">
        <v>190</v>
      </c>
      <c r="U548" s="153">
        <f t="shared" si="176"/>
        <v>1</v>
      </c>
      <c r="V548" s="50">
        <f t="shared" si="177"/>
        <v>1</v>
      </c>
      <c r="W548" s="154">
        <f t="shared" si="175"/>
        <v>0.27983333333333327</v>
      </c>
      <c r="X548" s="154">
        <f t="shared" si="178"/>
        <v>0.5089999999999999</v>
      </c>
      <c r="Y548" s="136">
        <f t="shared" si="173"/>
        <v>1</v>
      </c>
      <c r="Z548" s="154">
        <f t="shared" si="179"/>
        <v>0</v>
      </c>
      <c r="AA548" s="154">
        <f t="shared" si="180"/>
        <v>0.5089999999999999</v>
      </c>
      <c r="AB548" s="81">
        <f t="shared" si="182"/>
        <v>5</v>
      </c>
      <c r="AC548" s="81">
        <f t="shared" si="174"/>
        <v>18</v>
      </c>
      <c r="AD548" s="164" t="str">
        <f t="shared" si="183"/>
        <v>5-18</v>
      </c>
      <c r="AE548" s="163">
        <f t="shared" si="184"/>
        <v>4.9999999999999989E-2</v>
      </c>
      <c r="AF548" s="165">
        <f t="shared" si="185"/>
        <v>0</v>
      </c>
      <c r="AG548" s="157">
        <f t="shared" si="186"/>
        <v>1</v>
      </c>
      <c r="AH548" s="81">
        <f t="shared" si="187"/>
        <v>18</v>
      </c>
    </row>
    <row r="549" spans="2:34" x14ac:dyDescent="0.25">
      <c r="B549" s="50" t="s">
        <v>215</v>
      </c>
      <c r="C549" s="157">
        <v>205</v>
      </c>
      <c r="D549" s="85">
        <f t="shared" si="172"/>
        <v>0</v>
      </c>
      <c r="E549" s="50" t="s">
        <v>1152</v>
      </c>
      <c r="F549" s="50" t="s">
        <v>912</v>
      </c>
      <c r="G549" s="70">
        <v>0.45833333333333331</v>
      </c>
      <c r="H549" s="70">
        <v>0.51388888888888895</v>
      </c>
      <c r="I549" s="71">
        <v>44320</v>
      </c>
      <c r="J549" s="71">
        <v>44320</v>
      </c>
      <c r="K549" s="71">
        <v>44320</v>
      </c>
      <c r="L549" s="71">
        <v>44320</v>
      </c>
      <c r="M549" s="70">
        <v>0.45833333333333331</v>
      </c>
      <c r="N549" s="70">
        <v>0.4770833333333333</v>
      </c>
      <c r="O549" s="50" t="s">
        <v>66</v>
      </c>
      <c r="P549" s="50" t="s">
        <v>1153</v>
      </c>
      <c r="Q549" s="50" t="s">
        <v>81</v>
      </c>
      <c r="R549" s="50" t="s">
        <v>356</v>
      </c>
      <c r="S549" s="50" t="s">
        <v>344</v>
      </c>
      <c r="T549" s="50" t="s">
        <v>190</v>
      </c>
      <c r="U549" s="153">
        <f t="shared" si="176"/>
        <v>0</v>
      </c>
      <c r="V549" s="50">
        <f t="shared" si="177"/>
        <v>1</v>
      </c>
      <c r="W549" s="154">
        <f t="shared" si="175"/>
        <v>5.5555555555555636E-2</v>
      </c>
      <c r="X549" s="154">
        <f t="shared" si="178"/>
        <v>5.5555555555555636E-2</v>
      </c>
      <c r="Y549" s="136">
        <f t="shared" si="173"/>
        <v>1</v>
      </c>
      <c r="Z549" s="154">
        <f t="shared" si="179"/>
        <v>0</v>
      </c>
      <c r="AA549" s="154">
        <f t="shared" si="180"/>
        <v>5.5555555555555636E-2</v>
      </c>
      <c r="AB549" s="81">
        <f t="shared" si="182"/>
        <v>5</v>
      </c>
      <c r="AC549" s="81">
        <f t="shared" si="174"/>
        <v>18</v>
      </c>
      <c r="AD549" s="164" t="str">
        <f t="shared" si="183"/>
        <v>5-18</v>
      </c>
      <c r="AE549" s="163">
        <f t="shared" si="184"/>
        <v>1.8749999999999989E-2</v>
      </c>
      <c r="AF549" s="165">
        <f t="shared" si="185"/>
        <v>0</v>
      </c>
      <c r="AG549" s="157">
        <f t="shared" si="186"/>
        <v>1</v>
      </c>
      <c r="AH549" s="81">
        <f t="shared" si="187"/>
        <v>18</v>
      </c>
    </row>
    <row r="550" spans="2:34" x14ac:dyDescent="0.25">
      <c r="B550" s="50" t="s">
        <v>215</v>
      </c>
      <c r="C550" s="157">
        <v>205</v>
      </c>
      <c r="D550" s="85">
        <f t="shared" si="172"/>
        <v>0</v>
      </c>
      <c r="E550" s="50" t="s">
        <v>672</v>
      </c>
      <c r="F550" s="50" t="s">
        <v>799</v>
      </c>
      <c r="G550" s="70">
        <v>0.45833333333333331</v>
      </c>
      <c r="H550" s="70">
        <v>0.51388888888888895</v>
      </c>
      <c r="I550" s="71">
        <v>44320</v>
      </c>
      <c r="J550" s="71">
        <v>44320</v>
      </c>
      <c r="K550" s="71">
        <v>44320</v>
      </c>
      <c r="L550" s="71">
        <v>44320</v>
      </c>
      <c r="M550" s="70">
        <v>0.46875</v>
      </c>
      <c r="N550" s="70">
        <v>0.51041666666666663</v>
      </c>
      <c r="O550" s="50" t="s">
        <v>1154</v>
      </c>
      <c r="P550" s="50" t="s">
        <v>1153</v>
      </c>
      <c r="Q550" s="73" t="s">
        <v>47</v>
      </c>
      <c r="R550" s="50" t="s">
        <v>454</v>
      </c>
      <c r="S550" s="50" t="s">
        <v>344</v>
      </c>
      <c r="T550" s="50" t="s">
        <v>190</v>
      </c>
      <c r="U550" s="153">
        <f t="shared" si="176"/>
        <v>0</v>
      </c>
      <c r="V550" s="50">
        <f t="shared" si="177"/>
        <v>1</v>
      </c>
      <c r="W550" s="154">
        <f t="shared" si="175"/>
        <v>5.5555555555555636E-2</v>
      </c>
      <c r="X550" s="154">
        <f t="shared" si="178"/>
        <v>5.5555555555555636E-2</v>
      </c>
      <c r="Y550" s="136">
        <f t="shared" si="173"/>
        <v>1</v>
      </c>
      <c r="Z550" s="154">
        <f t="shared" si="179"/>
        <v>0</v>
      </c>
      <c r="AA550" s="154">
        <f t="shared" si="180"/>
        <v>5.5555555555555636E-2</v>
      </c>
      <c r="AB550" s="81">
        <f t="shared" si="182"/>
        <v>5</v>
      </c>
      <c r="AC550" s="81">
        <f t="shared" si="174"/>
        <v>18</v>
      </c>
      <c r="AD550" s="164" t="str">
        <f t="shared" si="183"/>
        <v>5-18</v>
      </c>
      <c r="AE550" s="163">
        <f t="shared" si="184"/>
        <v>4.166666666666663E-2</v>
      </c>
      <c r="AF550" s="165">
        <f t="shared" si="185"/>
        <v>0</v>
      </c>
      <c r="AG550" s="157">
        <f t="shared" si="186"/>
        <v>1</v>
      </c>
      <c r="AH550" s="81">
        <f t="shared" si="187"/>
        <v>18</v>
      </c>
    </row>
    <row r="551" spans="2:34" x14ac:dyDescent="0.25">
      <c r="B551" s="50" t="s">
        <v>215</v>
      </c>
      <c r="C551" s="157">
        <v>205</v>
      </c>
      <c r="D551" s="85">
        <f t="shared" si="172"/>
        <v>1</v>
      </c>
      <c r="E551" s="50" t="s">
        <v>1155</v>
      </c>
      <c r="F551" s="50" t="s">
        <v>799</v>
      </c>
      <c r="G551" s="70">
        <v>0.45833333333333331</v>
      </c>
      <c r="H551" s="70">
        <v>0.51388888888888895</v>
      </c>
      <c r="I551" s="71">
        <v>44320</v>
      </c>
      <c r="J551" s="71">
        <v>44320</v>
      </c>
      <c r="K551" s="71">
        <v>44320</v>
      </c>
      <c r="L551" s="71">
        <v>44320</v>
      </c>
      <c r="M551" s="70">
        <v>0.45833333333333331</v>
      </c>
      <c r="N551" s="70">
        <v>0.50694444444444442</v>
      </c>
      <c r="O551" s="50" t="s">
        <v>140</v>
      </c>
      <c r="P551" s="50" t="s">
        <v>1153</v>
      </c>
      <c r="Q551" s="73" t="s">
        <v>47</v>
      </c>
      <c r="R551" s="50" t="s">
        <v>454</v>
      </c>
      <c r="S551" s="50" t="s">
        <v>344</v>
      </c>
      <c r="T551" s="50" t="s">
        <v>190</v>
      </c>
      <c r="U551" s="153">
        <f t="shared" si="176"/>
        <v>0</v>
      </c>
      <c r="V551" s="50">
        <f t="shared" si="177"/>
        <v>1</v>
      </c>
      <c r="W551" s="154">
        <f t="shared" si="175"/>
        <v>5.5555555555555636E-2</v>
      </c>
      <c r="X551" s="154">
        <f t="shared" si="178"/>
        <v>5.5555555555555636E-2</v>
      </c>
      <c r="Y551" s="136">
        <f t="shared" si="173"/>
        <v>1</v>
      </c>
      <c r="Z551" s="154">
        <f t="shared" si="179"/>
        <v>0</v>
      </c>
      <c r="AA551" s="154">
        <f t="shared" si="180"/>
        <v>5.5555555555555636E-2</v>
      </c>
      <c r="AB551" s="81">
        <f t="shared" si="182"/>
        <v>5</v>
      </c>
      <c r="AC551" s="81">
        <f t="shared" si="174"/>
        <v>18</v>
      </c>
      <c r="AD551" s="164" t="str">
        <f t="shared" si="183"/>
        <v>5-18</v>
      </c>
      <c r="AE551" s="163">
        <f t="shared" si="184"/>
        <v>4.8611111111111105E-2</v>
      </c>
      <c r="AF551" s="165">
        <f t="shared" si="185"/>
        <v>0</v>
      </c>
      <c r="AG551" s="157">
        <f t="shared" si="186"/>
        <v>1</v>
      </c>
      <c r="AH551" s="81">
        <f t="shared" si="187"/>
        <v>18</v>
      </c>
    </row>
    <row r="552" spans="2:34" ht="30" x14ac:dyDescent="0.25">
      <c r="B552" s="50" t="s">
        <v>228</v>
      </c>
      <c r="C552" s="157">
        <v>206</v>
      </c>
      <c r="D552" s="85">
        <f t="shared" si="172"/>
        <v>1</v>
      </c>
      <c r="E552" s="50" t="s">
        <v>1156</v>
      </c>
      <c r="F552" s="50" t="s">
        <v>799</v>
      </c>
      <c r="G552" s="70">
        <v>0.4513888888888889</v>
      </c>
      <c r="H552" s="70">
        <v>0.5</v>
      </c>
      <c r="I552" s="71">
        <v>44320</v>
      </c>
      <c r="J552" s="71">
        <v>44320</v>
      </c>
      <c r="K552" s="71">
        <v>44320</v>
      </c>
      <c r="L552" s="71">
        <v>44320</v>
      </c>
      <c r="M552" s="70">
        <v>0.4513888888888889</v>
      </c>
      <c r="N552" s="70">
        <v>0.5</v>
      </c>
      <c r="O552" s="72" t="s">
        <v>953</v>
      </c>
      <c r="P552" s="50" t="s">
        <v>1157</v>
      </c>
      <c r="Q552" s="73" t="s">
        <v>47</v>
      </c>
      <c r="R552" s="50" t="s">
        <v>454</v>
      </c>
      <c r="S552" s="50" t="s">
        <v>344</v>
      </c>
      <c r="T552" s="50" t="s">
        <v>190</v>
      </c>
      <c r="U552" s="153">
        <f t="shared" si="176"/>
        <v>0</v>
      </c>
      <c r="V552" s="50">
        <f t="shared" si="177"/>
        <v>1</v>
      </c>
      <c r="W552" s="154">
        <f t="shared" si="175"/>
        <v>4.8611111111111105E-2</v>
      </c>
      <c r="X552" s="154">
        <f t="shared" si="178"/>
        <v>4.8611111111111105E-2</v>
      </c>
      <c r="Y552" s="136">
        <f t="shared" si="173"/>
        <v>1</v>
      </c>
      <c r="Z552" s="154">
        <f t="shared" si="179"/>
        <v>0</v>
      </c>
      <c r="AA552" s="154">
        <f t="shared" si="180"/>
        <v>4.8611111111111105E-2</v>
      </c>
      <c r="AB552" s="81">
        <f t="shared" si="182"/>
        <v>5</v>
      </c>
      <c r="AC552" s="81">
        <f t="shared" si="174"/>
        <v>18</v>
      </c>
      <c r="AD552" s="164" t="str">
        <f t="shared" si="183"/>
        <v>5-18</v>
      </c>
      <c r="AE552" s="163">
        <f t="shared" si="184"/>
        <v>4.8611111111111105E-2</v>
      </c>
      <c r="AF552" s="165">
        <f t="shared" si="185"/>
        <v>0</v>
      </c>
      <c r="AG552" s="157">
        <f t="shared" si="186"/>
        <v>1</v>
      </c>
      <c r="AH552" s="81">
        <f t="shared" si="187"/>
        <v>18</v>
      </c>
    </row>
    <row r="553" spans="2:34" x14ac:dyDescent="0.25">
      <c r="B553" s="50" t="s">
        <v>242</v>
      </c>
      <c r="C553" s="157">
        <v>207</v>
      </c>
      <c r="D553" s="85">
        <f t="shared" si="172"/>
        <v>0</v>
      </c>
      <c r="E553" s="50" t="s">
        <v>244</v>
      </c>
      <c r="F553" s="50" t="s">
        <v>452</v>
      </c>
      <c r="G553" s="70">
        <v>0.58333333333333337</v>
      </c>
      <c r="H553" s="70">
        <v>0.75</v>
      </c>
      <c r="I553" s="71">
        <v>44320</v>
      </c>
      <c r="J553" s="71">
        <v>44323</v>
      </c>
      <c r="K553" s="71">
        <v>44320</v>
      </c>
      <c r="L553" s="71">
        <v>44320</v>
      </c>
      <c r="M553" s="70">
        <v>0.6875</v>
      </c>
      <c r="N553" s="70">
        <v>0.71875</v>
      </c>
      <c r="O553" s="50" t="s">
        <v>104</v>
      </c>
      <c r="P553" s="50" t="s">
        <v>1158</v>
      </c>
      <c r="Q553" s="73" t="s">
        <v>47</v>
      </c>
      <c r="R553" s="50" t="s">
        <v>454</v>
      </c>
      <c r="S553" s="50" t="s">
        <v>343</v>
      </c>
      <c r="T553" s="50" t="s">
        <v>192</v>
      </c>
      <c r="U553" s="153">
        <f t="shared" si="176"/>
        <v>3</v>
      </c>
      <c r="V553" s="50">
        <f t="shared" si="177"/>
        <v>1</v>
      </c>
      <c r="W553" s="154">
        <f t="shared" si="175"/>
        <v>1.2293666666666667</v>
      </c>
      <c r="X553" s="154">
        <f t="shared" si="178"/>
        <v>1.9576633333333331</v>
      </c>
      <c r="Y553" s="136">
        <f t="shared" si="173"/>
        <v>1</v>
      </c>
      <c r="Z553" s="154">
        <f t="shared" si="179"/>
        <v>0</v>
      </c>
      <c r="AA553" s="154">
        <f t="shared" si="180"/>
        <v>1.9576633333333331</v>
      </c>
      <c r="AB553" s="81">
        <f t="shared" si="182"/>
        <v>5</v>
      </c>
      <c r="AC553" s="81">
        <f t="shared" si="174"/>
        <v>18</v>
      </c>
      <c r="AD553" s="164" t="str">
        <f t="shared" si="183"/>
        <v>5-18</v>
      </c>
      <c r="AE553" s="163">
        <f t="shared" si="184"/>
        <v>3.125E-2</v>
      </c>
      <c r="AF553" s="165">
        <f t="shared" si="185"/>
        <v>0</v>
      </c>
      <c r="AG553" s="157">
        <f t="shared" si="186"/>
        <v>1</v>
      </c>
      <c r="AH553" s="81">
        <f t="shared" si="187"/>
        <v>18</v>
      </c>
    </row>
    <row r="554" spans="2:34" ht="30" x14ac:dyDescent="0.25">
      <c r="B554" s="50" t="s">
        <v>242</v>
      </c>
      <c r="C554" s="157">
        <v>207</v>
      </c>
      <c r="D554" s="85">
        <f t="shared" si="172"/>
        <v>1</v>
      </c>
      <c r="E554" s="72" t="s">
        <v>1159</v>
      </c>
      <c r="F554" s="50" t="s">
        <v>452</v>
      </c>
      <c r="G554" s="70">
        <v>0.58333333333333337</v>
      </c>
      <c r="H554" s="70">
        <v>0.75</v>
      </c>
      <c r="I554" s="71">
        <v>44320</v>
      </c>
      <c r="J554" s="71">
        <v>44323</v>
      </c>
      <c r="K554" s="71">
        <v>44322</v>
      </c>
      <c r="L554" s="71">
        <v>44322</v>
      </c>
      <c r="M554" s="70">
        <v>0.72916666666666663</v>
      </c>
      <c r="N554" s="70">
        <v>0.75</v>
      </c>
      <c r="O554" s="50" t="s">
        <v>69</v>
      </c>
      <c r="P554" s="50" t="s">
        <v>1158</v>
      </c>
      <c r="Q554" s="50" t="s">
        <v>81</v>
      </c>
      <c r="R554" s="50" t="s">
        <v>358</v>
      </c>
      <c r="S554" s="50" t="s">
        <v>344</v>
      </c>
      <c r="T554" s="50" t="s">
        <v>192</v>
      </c>
      <c r="U554" s="153">
        <f t="shared" si="176"/>
        <v>3</v>
      </c>
      <c r="V554" s="50">
        <f t="shared" si="177"/>
        <v>1</v>
      </c>
      <c r="W554" s="154">
        <f t="shared" si="175"/>
        <v>1.2293666666666667</v>
      </c>
      <c r="X554" s="154">
        <f t="shared" si="178"/>
        <v>1.9576633333333331</v>
      </c>
      <c r="Y554" s="136">
        <f t="shared" si="173"/>
        <v>1</v>
      </c>
      <c r="Z554" s="154">
        <f t="shared" si="179"/>
        <v>0</v>
      </c>
      <c r="AA554" s="154">
        <f t="shared" si="180"/>
        <v>1.9576633333333331</v>
      </c>
      <c r="AB554" s="81">
        <f t="shared" si="182"/>
        <v>5</v>
      </c>
      <c r="AC554" s="81">
        <f t="shared" si="174"/>
        <v>18</v>
      </c>
      <c r="AD554" s="164" t="str">
        <f t="shared" si="183"/>
        <v>5-18</v>
      </c>
      <c r="AE554" s="163">
        <f t="shared" si="184"/>
        <v>2.083333333333337E-2</v>
      </c>
      <c r="AF554" s="165">
        <f t="shared" si="185"/>
        <v>0</v>
      </c>
      <c r="AG554" s="157">
        <f t="shared" si="186"/>
        <v>1</v>
      </c>
      <c r="AH554" s="81">
        <f t="shared" si="187"/>
        <v>18</v>
      </c>
    </row>
    <row r="555" spans="2:34" ht="30" x14ac:dyDescent="0.25">
      <c r="B555" s="50" t="s">
        <v>1160</v>
      </c>
      <c r="C555" s="157">
        <v>208</v>
      </c>
      <c r="D555" s="85">
        <f t="shared" si="172"/>
        <v>0</v>
      </c>
      <c r="E555" s="50" t="s">
        <v>672</v>
      </c>
      <c r="F555" s="50" t="s">
        <v>912</v>
      </c>
      <c r="G555" s="70">
        <v>0.625</v>
      </c>
      <c r="H555" s="70">
        <v>0.33333333333333331</v>
      </c>
      <c r="I555" s="71">
        <v>44320</v>
      </c>
      <c r="J555" s="71">
        <v>44321</v>
      </c>
      <c r="K555" s="71">
        <v>44320</v>
      </c>
      <c r="L555" s="71">
        <v>44320</v>
      </c>
      <c r="M555" s="70">
        <v>0.65625</v>
      </c>
      <c r="N555" s="70">
        <v>0.6875</v>
      </c>
      <c r="O555" s="72" t="s">
        <v>1161</v>
      </c>
      <c r="P555" s="50" t="s">
        <v>286</v>
      </c>
      <c r="Q555" s="73" t="s">
        <v>47</v>
      </c>
      <c r="R555" s="50" t="s">
        <v>454</v>
      </c>
      <c r="S555" s="50" t="s">
        <v>344</v>
      </c>
      <c r="T555" s="50" t="s">
        <v>190</v>
      </c>
      <c r="U555" s="153">
        <f t="shared" si="176"/>
        <v>1</v>
      </c>
      <c r="V555" s="50">
        <f t="shared" si="177"/>
        <v>1</v>
      </c>
      <c r="W555" s="154">
        <f>IF(OR(V555=0,G555="",H555=""),0,IF(AND(V555=1,U555&lt;1,I555=J555,(H555-G555)&lt;=0.2075),H555-G555,IF(AND(V555=1,U555&lt;1,I555=J555,(H555-G555)&gt;0.2075),H555-G555-0.083,IF(AND(V555=1,U555&gt;1),((U555-1)*0.3541)+(H555-$AD$5)+($AE$5-G555-0.083),IF(AND(V555=1,U555=1,I555&lt;&gt;J555,(H555-G555)&lt;=0.332),(H555-$AD$5)+($AE$5-G555),(H555-$AD$5)+($AE$5-G555))))))</f>
        <v>0.14583333333333326</v>
      </c>
      <c r="X555" s="154">
        <f t="shared" si="178"/>
        <v>0.20899999999999999</v>
      </c>
      <c r="Y555" s="136">
        <f t="shared" si="173"/>
        <v>1</v>
      </c>
      <c r="Z555" s="154">
        <f t="shared" si="179"/>
        <v>0</v>
      </c>
      <c r="AA555" s="154">
        <f t="shared" si="180"/>
        <v>0.20899999999999999</v>
      </c>
      <c r="AB555" s="81">
        <f t="shared" si="182"/>
        <v>5</v>
      </c>
      <c r="AC555" s="81">
        <f t="shared" si="174"/>
        <v>18</v>
      </c>
      <c r="AD555" s="164" t="str">
        <f t="shared" si="183"/>
        <v>5-18</v>
      </c>
      <c r="AE555" s="163">
        <f t="shared" si="184"/>
        <v>3.125E-2</v>
      </c>
      <c r="AF555" s="165">
        <f t="shared" si="185"/>
        <v>0</v>
      </c>
      <c r="AG555" s="157">
        <f t="shared" si="186"/>
        <v>1</v>
      </c>
      <c r="AH555" s="81">
        <f t="shared" si="187"/>
        <v>18</v>
      </c>
    </row>
    <row r="556" spans="2:34" ht="30" x14ac:dyDescent="0.25">
      <c r="B556" s="50" t="s">
        <v>1160</v>
      </c>
      <c r="C556" s="157">
        <v>208</v>
      </c>
      <c r="D556" s="85">
        <f t="shared" si="172"/>
        <v>1</v>
      </c>
      <c r="E556" s="50" t="s">
        <v>1162</v>
      </c>
      <c r="F556" s="50" t="s">
        <v>912</v>
      </c>
      <c r="G556" s="70">
        <v>0.625</v>
      </c>
      <c r="H556" s="70">
        <v>0.33333333333333331</v>
      </c>
      <c r="I556" s="71">
        <v>44320</v>
      </c>
      <c r="J556" s="71">
        <v>44321</v>
      </c>
      <c r="K556" s="71">
        <v>44320</v>
      </c>
      <c r="L556" s="71">
        <v>44321</v>
      </c>
      <c r="M556" s="70">
        <v>0.3125</v>
      </c>
      <c r="N556" s="70">
        <v>0.33333333333333331</v>
      </c>
      <c r="O556" s="72" t="s">
        <v>1161</v>
      </c>
      <c r="P556" s="50" t="s">
        <v>286</v>
      </c>
      <c r="Q556" s="73" t="s">
        <v>47</v>
      </c>
      <c r="R556" s="50" t="s">
        <v>454</v>
      </c>
      <c r="S556" s="50" t="s">
        <v>344</v>
      </c>
      <c r="T556" s="50" t="s">
        <v>190</v>
      </c>
      <c r="U556" s="153">
        <f t="shared" si="176"/>
        <v>1</v>
      </c>
      <c r="V556" s="50">
        <f t="shared" si="177"/>
        <v>1</v>
      </c>
      <c r="W556" s="154">
        <f>IF(OR(V556=0,G556="",H556=""),0,IF(AND(V556=1,U556&lt;1,I556=J556,(H556-G556)&lt;=0.2075),H556-G556,IF(AND(V556=1,U556&lt;1,I556=J556,(H556-G556)&gt;0.2075),H556-G556-0.083,IF(AND(V556=1,U556&gt;1),((U556-1)*0.3541)+(H556-$AD$5)+($AE$5-G556-0.083),IF(AND(V556=1,U556=1,I556&lt;&gt;J556,(H556-G556)&lt;=0.332),(H556-$AD$5)+($AE$5-G556),(H556-$AD$5)+($AE$5-G556))))))</f>
        <v>0.14583333333333326</v>
      </c>
      <c r="X556" s="154">
        <f t="shared" si="178"/>
        <v>0.20899999999999999</v>
      </c>
      <c r="Y556" s="136">
        <f t="shared" si="173"/>
        <v>1</v>
      </c>
      <c r="Z556" s="154">
        <f t="shared" si="179"/>
        <v>0</v>
      </c>
      <c r="AA556" s="154">
        <f t="shared" si="180"/>
        <v>0.20899999999999999</v>
      </c>
      <c r="AB556" s="81">
        <f t="shared" si="182"/>
        <v>5</v>
      </c>
      <c r="AC556" s="81">
        <f t="shared" si="174"/>
        <v>18</v>
      </c>
      <c r="AD556" s="164" t="str">
        <f t="shared" si="183"/>
        <v>5-18</v>
      </c>
      <c r="AE556" s="163">
        <f t="shared" si="184"/>
        <v>0.29233333333333322</v>
      </c>
      <c r="AF556" s="165">
        <f t="shared" si="185"/>
        <v>1</v>
      </c>
      <c r="AG556" s="157">
        <f t="shared" si="186"/>
        <v>1</v>
      </c>
      <c r="AH556" s="81">
        <f t="shared" si="187"/>
        <v>18</v>
      </c>
    </row>
    <row r="557" spans="2:34" ht="30" x14ac:dyDescent="0.25">
      <c r="B557" s="50" t="s">
        <v>112</v>
      </c>
      <c r="C557" s="157">
        <v>209</v>
      </c>
      <c r="D557" s="85">
        <f t="shared" si="172"/>
        <v>0</v>
      </c>
      <c r="E557" s="50" t="s">
        <v>1163</v>
      </c>
      <c r="F557" s="50" t="s">
        <v>912</v>
      </c>
      <c r="G557" s="70">
        <v>0.66666666666666663</v>
      </c>
      <c r="H557" s="70">
        <v>0.71875</v>
      </c>
      <c r="I557" s="71">
        <v>44320</v>
      </c>
      <c r="J557" s="71">
        <v>44320</v>
      </c>
      <c r="K557" s="71">
        <v>44320</v>
      </c>
      <c r="L557" s="71">
        <v>44320</v>
      </c>
      <c r="M557" s="70">
        <v>0.67708333333333337</v>
      </c>
      <c r="N557" s="70">
        <v>0.70833333333333337</v>
      </c>
      <c r="O557" s="72" t="s">
        <v>1164</v>
      </c>
      <c r="P557" s="50" t="s">
        <v>187</v>
      </c>
      <c r="Q557" s="50" t="s">
        <v>81</v>
      </c>
      <c r="R557" s="50" t="s">
        <v>356</v>
      </c>
      <c r="S557" s="50" t="s">
        <v>343</v>
      </c>
      <c r="T557" s="50" t="s">
        <v>189</v>
      </c>
      <c r="U557" s="153">
        <f t="shared" si="176"/>
        <v>0</v>
      </c>
      <c r="V557" s="50">
        <f t="shared" si="177"/>
        <v>1</v>
      </c>
      <c r="W557" s="154">
        <f t="shared" si="175"/>
        <v>5.208333333333337E-2</v>
      </c>
      <c r="X557" s="154">
        <f t="shared" si="178"/>
        <v>5.208333333333337E-2</v>
      </c>
      <c r="Y557" s="136">
        <f t="shared" si="173"/>
        <v>0</v>
      </c>
      <c r="Z557" s="154">
        <f t="shared" si="179"/>
        <v>0.15625</v>
      </c>
      <c r="AA557" s="154">
        <f t="shared" si="180"/>
        <v>0.20833333333333337</v>
      </c>
      <c r="AB557" s="81">
        <f t="shared" si="182"/>
        <v>5</v>
      </c>
      <c r="AC557" s="81">
        <f t="shared" si="174"/>
        <v>18</v>
      </c>
      <c r="AD557" s="164" t="str">
        <f t="shared" si="183"/>
        <v>5-18</v>
      </c>
      <c r="AE557" s="163">
        <f t="shared" si="184"/>
        <v>3.125E-2</v>
      </c>
      <c r="AF557" s="165">
        <f t="shared" si="185"/>
        <v>0</v>
      </c>
      <c r="AG557" s="157">
        <f t="shared" si="186"/>
        <v>1</v>
      </c>
      <c r="AH557" s="81">
        <f t="shared" si="187"/>
        <v>18</v>
      </c>
    </row>
    <row r="558" spans="2:34" x14ac:dyDescent="0.25">
      <c r="B558" s="50" t="s">
        <v>112</v>
      </c>
      <c r="C558" s="157">
        <v>209</v>
      </c>
      <c r="D558" s="85">
        <f t="shared" si="172"/>
        <v>1</v>
      </c>
      <c r="E558" s="50" t="s">
        <v>1165</v>
      </c>
      <c r="F558" s="50" t="s">
        <v>452</v>
      </c>
      <c r="G558" s="70">
        <v>0.66666666666666663</v>
      </c>
      <c r="H558" s="70">
        <v>0.71875</v>
      </c>
      <c r="I558" s="71">
        <v>44320</v>
      </c>
      <c r="J558" s="71">
        <v>44320</v>
      </c>
      <c r="K558" s="71">
        <v>44320</v>
      </c>
      <c r="L558" s="71">
        <v>44320</v>
      </c>
      <c r="M558" s="70">
        <v>0.66666666666666663</v>
      </c>
      <c r="N558" s="70">
        <v>0.6875</v>
      </c>
      <c r="O558" s="50" t="s">
        <v>104</v>
      </c>
      <c r="P558" s="50" t="s">
        <v>187</v>
      </c>
      <c r="Q558" s="50" t="s">
        <v>81</v>
      </c>
      <c r="R558" s="50" t="s">
        <v>452</v>
      </c>
      <c r="S558" s="50" t="s">
        <v>343</v>
      </c>
      <c r="T558" s="50" t="s">
        <v>189</v>
      </c>
      <c r="U558" s="153">
        <f t="shared" si="176"/>
        <v>0</v>
      </c>
      <c r="V558" s="50">
        <f t="shared" si="177"/>
        <v>1</v>
      </c>
      <c r="W558" s="154">
        <f t="shared" si="175"/>
        <v>5.208333333333337E-2</v>
      </c>
      <c r="X558" s="154">
        <f t="shared" si="178"/>
        <v>5.208333333333337E-2</v>
      </c>
      <c r="Y558" s="136">
        <f t="shared" si="173"/>
        <v>0</v>
      </c>
      <c r="Z558" s="154">
        <f t="shared" si="179"/>
        <v>0.15625</v>
      </c>
      <c r="AA558" s="154">
        <f t="shared" si="180"/>
        <v>0.20833333333333337</v>
      </c>
      <c r="AB558" s="81">
        <f t="shared" si="182"/>
        <v>5</v>
      </c>
      <c r="AC558" s="81">
        <f t="shared" si="174"/>
        <v>18</v>
      </c>
      <c r="AD558" s="164" t="str">
        <f t="shared" si="183"/>
        <v>5-18</v>
      </c>
      <c r="AE558" s="163">
        <f t="shared" si="184"/>
        <v>2.083333333333337E-2</v>
      </c>
      <c r="AF558" s="165">
        <f t="shared" si="185"/>
        <v>0</v>
      </c>
      <c r="AG558" s="157">
        <f t="shared" si="186"/>
        <v>1</v>
      </c>
      <c r="AH558" s="81">
        <f t="shared" si="187"/>
        <v>18</v>
      </c>
    </row>
    <row r="559" spans="2:34" x14ac:dyDescent="0.25">
      <c r="B559" s="50" t="s">
        <v>253</v>
      </c>
      <c r="C559" s="157">
        <v>210</v>
      </c>
      <c r="D559" s="85">
        <f t="shared" si="172"/>
        <v>1</v>
      </c>
      <c r="E559" s="50" t="s">
        <v>1166</v>
      </c>
      <c r="F559" s="50" t="s">
        <v>912</v>
      </c>
      <c r="G559" s="70">
        <v>0.33333333333333331</v>
      </c>
      <c r="H559" s="70">
        <v>0.36458333333333331</v>
      </c>
      <c r="I559" s="71">
        <v>44321</v>
      </c>
      <c r="J559" s="71">
        <v>44320</v>
      </c>
      <c r="K559" s="71">
        <v>44321</v>
      </c>
      <c r="L559" s="71">
        <v>44321</v>
      </c>
      <c r="M559" s="70">
        <v>0.33333333333333331</v>
      </c>
      <c r="N559" s="70">
        <v>0.36458333333333331</v>
      </c>
      <c r="O559" s="50" t="s">
        <v>66</v>
      </c>
      <c r="P559" s="50" t="s">
        <v>373</v>
      </c>
      <c r="Q559" s="50" t="s">
        <v>81</v>
      </c>
      <c r="R559" s="50" t="s">
        <v>356</v>
      </c>
      <c r="S559" s="50" t="s">
        <v>344</v>
      </c>
      <c r="T559" s="50" t="s">
        <v>191</v>
      </c>
      <c r="U559" s="153">
        <f t="shared" si="176"/>
        <v>-1</v>
      </c>
      <c r="V559" s="50">
        <f t="shared" si="177"/>
        <v>1</v>
      </c>
      <c r="W559" s="154">
        <f t="shared" si="175"/>
        <v>0.46874999999999994</v>
      </c>
      <c r="X559" s="154">
        <f t="shared" si="178"/>
        <v>0.69791666666666674</v>
      </c>
      <c r="Y559" s="136">
        <f t="shared" si="173"/>
        <v>1</v>
      </c>
      <c r="Z559" s="154">
        <f t="shared" si="179"/>
        <v>0</v>
      </c>
      <c r="AA559" s="154">
        <f t="shared" si="180"/>
        <v>0.69791666666666674</v>
      </c>
      <c r="AB559" s="81">
        <f t="shared" si="182"/>
        <v>5</v>
      </c>
      <c r="AC559" s="81">
        <f t="shared" si="174"/>
        <v>18</v>
      </c>
      <c r="AD559" s="164" t="str">
        <f t="shared" si="183"/>
        <v>5-18</v>
      </c>
      <c r="AE559" s="163">
        <f t="shared" si="184"/>
        <v>3.125E-2</v>
      </c>
      <c r="AF559" s="165">
        <f t="shared" si="185"/>
        <v>0</v>
      </c>
      <c r="AG559" s="157">
        <f t="shared" si="186"/>
        <v>1</v>
      </c>
      <c r="AH559" s="81">
        <f t="shared" si="187"/>
        <v>18</v>
      </c>
    </row>
    <row r="560" spans="2:34" ht="30" x14ac:dyDescent="0.25">
      <c r="B560" s="50" t="s">
        <v>237</v>
      </c>
      <c r="C560" s="157">
        <v>211</v>
      </c>
      <c r="D560" s="85">
        <f t="shared" si="172"/>
        <v>1</v>
      </c>
      <c r="E560" s="50" t="s">
        <v>1167</v>
      </c>
      <c r="F560" s="50" t="s">
        <v>799</v>
      </c>
      <c r="G560" s="70">
        <v>0.3125</v>
      </c>
      <c r="H560" s="70">
        <v>0.41666666666666669</v>
      </c>
      <c r="I560" s="71">
        <v>44321</v>
      </c>
      <c r="J560" s="71">
        <v>44321</v>
      </c>
      <c r="K560" s="71">
        <v>44321</v>
      </c>
      <c r="L560" s="71">
        <v>44321</v>
      </c>
      <c r="M560" s="70">
        <v>0.33333333333333331</v>
      </c>
      <c r="N560" s="70">
        <v>0.41666666666666669</v>
      </c>
      <c r="O560" s="72" t="s">
        <v>953</v>
      </c>
      <c r="P560" s="50" t="s">
        <v>279</v>
      </c>
      <c r="Q560" s="73" t="s">
        <v>47</v>
      </c>
      <c r="R560" s="50" t="s">
        <v>454</v>
      </c>
      <c r="S560" s="50" t="s">
        <v>344</v>
      </c>
      <c r="T560" s="50" t="s">
        <v>190</v>
      </c>
      <c r="U560" s="153">
        <f t="shared" si="176"/>
        <v>0</v>
      </c>
      <c r="V560" s="50">
        <f t="shared" si="177"/>
        <v>1</v>
      </c>
      <c r="W560" s="154">
        <f t="shared" si="175"/>
        <v>0.10416666666666669</v>
      </c>
      <c r="X560" s="154">
        <f t="shared" si="178"/>
        <v>0.10416666666666669</v>
      </c>
      <c r="Y560" s="136">
        <f t="shared" si="173"/>
        <v>1</v>
      </c>
      <c r="Z560" s="154">
        <f t="shared" si="179"/>
        <v>0</v>
      </c>
      <c r="AA560" s="154">
        <f t="shared" si="180"/>
        <v>0.10416666666666669</v>
      </c>
      <c r="AB560" s="81">
        <f t="shared" si="182"/>
        <v>5</v>
      </c>
      <c r="AC560" s="81">
        <f t="shared" si="174"/>
        <v>18</v>
      </c>
      <c r="AD560" s="164" t="str">
        <f t="shared" si="183"/>
        <v>5-18</v>
      </c>
      <c r="AE560" s="163">
        <f t="shared" si="184"/>
        <v>8.333333333333337E-2</v>
      </c>
      <c r="AF560" s="165">
        <f t="shared" si="185"/>
        <v>0</v>
      </c>
      <c r="AG560" s="157">
        <f t="shared" si="186"/>
        <v>1</v>
      </c>
      <c r="AH560" s="81">
        <f t="shared" si="187"/>
        <v>18</v>
      </c>
    </row>
    <row r="561" spans="2:34" ht="30" x14ac:dyDescent="0.25">
      <c r="B561" s="50" t="s">
        <v>129</v>
      </c>
      <c r="C561" s="157">
        <v>212</v>
      </c>
      <c r="D561" s="85">
        <f t="shared" si="172"/>
        <v>1</v>
      </c>
      <c r="E561" s="50" t="s">
        <v>1168</v>
      </c>
      <c r="F561" s="50" t="s">
        <v>799</v>
      </c>
      <c r="G561" s="70">
        <v>0.45833333333333331</v>
      </c>
      <c r="H561" s="70">
        <v>0.5</v>
      </c>
      <c r="I561" s="71">
        <v>44321</v>
      </c>
      <c r="J561" s="71">
        <v>44321</v>
      </c>
      <c r="K561" s="71">
        <v>44321</v>
      </c>
      <c r="L561" s="71">
        <v>44321</v>
      </c>
      <c r="M561" s="70">
        <v>0.47222222222222227</v>
      </c>
      <c r="N561" s="70">
        <v>0.5</v>
      </c>
      <c r="O561" s="72" t="s">
        <v>953</v>
      </c>
      <c r="P561" s="50" t="s">
        <v>284</v>
      </c>
      <c r="Q561" s="73" t="s">
        <v>47</v>
      </c>
      <c r="R561" s="50" t="s">
        <v>454</v>
      </c>
      <c r="S561" s="50" t="s">
        <v>344</v>
      </c>
      <c r="T561" s="50" t="s">
        <v>191</v>
      </c>
      <c r="U561" s="153">
        <f t="shared" si="176"/>
        <v>0</v>
      </c>
      <c r="V561" s="50">
        <f t="shared" si="177"/>
        <v>1</v>
      </c>
      <c r="W561" s="154">
        <f t="shared" si="175"/>
        <v>4.1666666666666685E-2</v>
      </c>
      <c r="X561" s="154">
        <f t="shared" si="178"/>
        <v>4.1666666666666685E-2</v>
      </c>
      <c r="Y561" s="136">
        <f t="shared" si="173"/>
        <v>1</v>
      </c>
      <c r="Z561" s="154">
        <f t="shared" si="179"/>
        <v>0</v>
      </c>
      <c r="AA561" s="154">
        <f t="shared" si="180"/>
        <v>4.1666666666666685E-2</v>
      </c>
      <c r="AB561" s="81">
        <f t="shared" si="182"/>
        <v>5</v>
      </c>
      <c r="AC561" s="81">
        <f t="shared" si="174"/>
        <v>18</v>
      </c>
      <c r="AD561" s="164" t="str">
        <f t="shared" si="183"/>
        <v>5-18</v>
      </c>
      <c r="AE561" s="163">
        <f t="shared" si="184"/>
        <v>2.7777777777777735E-2</v>
      </c>
      <c r="AF561" s="165">
        <f t="shared" si="185"/>
        <v>0</v>
      </c>
      <c r="AG561" s="157">
        <f t="shared" si="186"/>
        <v>1</v>
      </c>
      <c r="AH561" s="81">
        <f t="shared" si="187"/>
        <v>18</v>
      </c>
    </row>
    <row r="562" spans="2:34" x14ac:dyDescent="0.25">
      <c r="B562" s="50" t="s">
        <v>125</v>
      </c>
      <c r="C562" s="157">
        <v>213</v>
      </c>
      <c r="D562" s="85">
        <f t="shared" si="172"/>
        <v>0</v>
      </c>
      <c r="E562" s="50" t="s">
        <v>1169</v>
      </c>
      <c r="F562" s="50" t="s">
        <v>1170</v>
      </c>
      <c r="G562" s="70">
        <v>0.41666666666666669</v>
      </c>
      <c r="H562" s="70">
        <v>0.625</v>
      </c>
      <c r="I562" s="71">
        <v>44321</v>
      </c>
      <c r="J562" s="71">
        <v>44321</v>
      </c>
      <c r="K562" s="71">
        <v>44321</v>
      </c>
      <c r="L562" s="71">
        <v>44321</v>
      </c>
      <c r="M562" s="70">
        <v>0.45833333333333331</v>
      </c>
      <c r="N562" s="70">
        <v>0.5</v>
      </c>
      <c r="O562" s="50" t="s">
        <v>66</v>
      </c>
      <c r="P562" s="50" t="s">
        <v>126</v>
      </c>
      <c r="Q562" s="50" t="s">
        <v>81</v>
      </c>
      <c r="R562" s="50" t="s">
        <v>356</v>
      </c>
      <c r="S562" s="50" t="s">
        <v>344</v>
      </c>
      <c r="T562" s="50" t="s">
        <v>189</v>
      </c>
      <c r="U562" s="153">
        <f t="shared" si="176"/>
        <v>0</v>
      </c>
      <c r="V562" s="50">
        <f t="shared" si="177"/>
        <v>1</v>
      </c>
      <c r="W562" s="154">
        <f t="shared" si="175"/>
        <v>0.1253333333333333</v>
      </c>
      <c r="X562" s="154">
        <f t="shared" si="178"/>
        <v>0.16666333333333333</v>
      </c>
      <c r="Y562" s="136">
        <f t="shared" si="173"/>
        <v>1</v>
      </c>
      <c r="Z562" s="154">
        <f t="shared" si="179"/>
        <v>0</v>
      </c>
      <c r="AA562" s="154">
        <f t="shared" si="180"/>
        <v>0.16666333333333333</v>
      </c>
      <c r="AB562" s="81">
        <f t="shared" si="182"/>
        <v>5</v>
      </c>
      <c r="AC562" s="81">
        <f t="shared" si="174"/>
        <v>18</v>
      </c>
      <c r="AD562" s="164" t="str">
        <f t="shared" si="183"/>
        <v>5-18</v>
      </c>
      <c r="AE562" s="163">
        <f t="shared" si="184"/>
        <v>4.1666666666666685E-2</v>
      </c>
      <c r="AF562" s="165">
        <f t="shared" si="185"/>
        <v>0</v>
      </c>
      <c r="AG562" s="157">
        <f t="shared" si="186"/>
        <v>1</v>
      </c>
      <c r="AH562" s="81">
        <f t="shared" si="187"/>
        <v>18</v>
      </c>
    </row>
    <row r="563" spans="2:34" x14ac:dyDescent="0.25">
      <c r="B563" s="50" t="s">
        <v>125</v>
      </c>
      <c r="C563" s="157">
        <v>213</v>
      </c>
      <c r="D563" s="85">
        <f t="shared" si="172"/>
        <v>0</v>
      </c>
      <c r="E563" s="50" t="s">
        <v>1171</v>
      </c>
      <c r="F563" s="50"/>
      <c r="G563" s="70">
        <v>0.41666666666666669</v>
      </c>
      <c r="H563" s="70">
        <v>0.625</v>
      </c>
      <c r="I563" s="71">
        <v>44321</v>
      </c>
      <c r="J563" s="71">
        <v>44321</v>
      </c>
      <c r="K563" s="71">
        <v>44321</v>
      </c>
      <c r="L563" s="71">
        <v>44321</v>
      </c>
      <c r="M563" s="70">
        <v>0.46527777777777773</v>
      </c>
      <c r="N563" s="70">
        <v>0.47222222222222227</v>
      </c>
      <c r="O563" s="50" t="s">
        <v>702</v>
      </c>
      <c r="P563" s="50" t="s">
        <v>126</v>
      </c>
      <c r="Q563" s="50" t="s">
        <v>81</v>
      </c>
      <c r="R563" s="50" t="s">
        <v>452</v>
      </c>
      <c r="S563" s="50" t="s">
        <v>343</v>
      </c>
      <c r="T563" s="50" t="s">
        <v>189</v>
      </c>
      <c r="U563" s="153">
        <f t="shared" si="176"/>
        <v>0</v>
      </c>
      <c r="V563" s="50">
        <f t="shared" si="177"/>
        <v>1</v>
      </c>
      <c r="W563" s="154">
        <f t="shared" si="175"/>
        <v>0.1253333333333333</v>
      </c>
      <c r="X563" s="154">
        <f t="shared" si="178"/>
        <v>0.16666333333333333</v>
      </c>
      <c r="Y563" s="136">
        <f t="shared" si="173"/>
        <v>1</v>
      </c>
      <c r="Z563" s="154">
        <f t="shared" si="179"/>
        <v>0</v>
      </c>
      <c r="AA563" s="154">
        <f t="shared" si="180"/>
        <v>0.16666333333333333</v>
      </c>
      <c r="AB563" s="81">
        <f t="shared" si="182"/>
        <v>5</v>
      </c>
      <c r="AC563" s="81">
        <f t="shared" si="174"/>
        <v>18</v>
      </c>
      <c r="AD563" s="164" t="str">
        <f t="shared" si="183"/>
        <v>5-18</v>
      </c>
      <c r="AE563" s="163">
        <f t="shared" si="184"/>
        <v>6.9444444444445308E-3</v>
      </c>
      <c r="AF563" s="165">
        <f t="shared" si="185"/>
        <v>0</v>
      </c>
      <c r="AG563" s="157">
        <f t="shared" si="186"/>
        <v>1</v>
      </c>
      <c r="AH563" s="81">
        <f t="shared" si="187"/>
        <v>18</v>
      </c>
    </row>
    <row r="564" spans="2:34" ht="30" x14ac:dyDescent="0.25">
      <c r="B564" s="50" t="s">
        <v>125</v>
      </c>
      <c r="C564" s="157">
        <v>213</v>
      </c>
      <c r="D564" s="85">
        <f t="shared" si="172"/>
        <v>1</v>
      </c>
      <c r="E564" s="72" t="s">
        <v>1172</v>
      </c>
      <c r="F564" s="188" t="s">
        <v>912</v>
      </c>
      <c r="G564" s="70">
        <v>0.41666666666666669</v>
      </c>
      <c r="H564" s="70">
        <v>0.625</v>
      </c>
      <c r="I564" s="71">
        <v>44321</v>
      </c>
      <c r="J564" s="71">
        <v>44321</v>
      </c>
      <c r="K564" s="71">
        <v>44321</v>
      </c>
      <c r="L564" s="71">
        <v>44321</v>
      </c>
      <c r="M564" s="70">
        <v>0.58333333333333337</v>
      </c>
      <c r="N564" s="70">
        <v>0.625</v>
      </c>
      <c r="O564" s="50" t="s">
        <v>66</v>
      </c>
      <c r="P564" s="50" t="s">
        <v>126</v>
      </c>
      <c r="Q564" s="50" t="s">
        <v>81</v>
      </c>
      <c r="R564" s="50" t="s">
        <v>356</v>
      </c>
      <c r="S564" s="50" t="s">
        <v>344</v>
      </c>
      <c r="T564" s="50" t="s">
        <v>189</v>
      </c>
      <c r="U564" s="153">
        <f t="shared" si="176"/>
        <v>0</v>
      </c>
      <c r="V564" s="50">
        <f t="shared" si="177"/>
        <v>1</v>
      </c>
      <c r="W564" s="154">
        <f t="shared" si="175"/>
        <v>0.1253333333333333</v>
      </c>
      <c r="X564" s="154">
        <f t="shared" si="178"/>
        <v>0.16666333333333333</v>
      </c>
      <c r="Y564" s="136">
        <f t="shared" si="173"/>
        <v>1</v>
      </c>
      <c r="Z564" s="154">
        <f t="shared" si="179"/>
        <v>0</v>
      </c>
      <c r="AA564" s="154">
        <f t="shared" si="180"/>
        <v>0.16666333333333333</v>
      </c>
      <c r="AB564" s="81">
        <f t="shared" si="182"/>
        <v>5</v>
      </c>
      <c r="AC564" s="81">
        <f t="shared" si="174"/>
        <v>18</v>
      </c>
      <c r="AD564" s="164" t="str">
        <f t="shared" si="183"/>
        <v>5-18</v>
      </c>
      <c r="AE564" s="163">
        <f t="shared" si="184"/>
        <v>4.166666666666663E-2</v>
      </c>
      <c r="AF564" s="165">
        <f t="shared" si="185"/>
        <v>0</v>
      </c>
      <c r="AG564" s="157">
        <f t="shared" si="186"/>
        <v>1</v>
      </c>
      <c r="AH564" s="81">
        <f t="shared" si="187"/>
        <v>18</v>
      </c>
    </row>
    <row r="565" spans="2:34" ht="30" x14ac:dyDescent="0.25">
      <c r="B565" s="50" t="s">
        <v>144</v>
      </c>
      <c r="C565" s="157">
        <v>214</v>
      </c>
      <c r="D565" s="85">
        <f t="shared" si="172"/>
        <v>0</v>
      </c>
      <c r="E565" s="50" t="s">
        <v>672</v>
      </c>
      <c r="F565" s="50" t="s">
        <v>799</v>
      </c>
      <c r="G565" s="70">
        <v>0.29166666666666669</v>
      </c>
      <c r="H565" s="70">
        <v>0.3833333333333333</v>
      </c>
      <c r="I565" s="71">
        <v>44322</v>
      </c>
      <c r="J565" s="71">
        <v>44324</v>
      </c>
      <c r="K565" s="71">
        <v>44322</v>
      </c>
      <c r="L565" s="71">
        <v>44322</v>
      </c>
      <c r="M565" s="70">
        <v>0.3611111111111111</v>
      </c>
      <c r="N565" s="70">
        <v>0.39583333333333331</v>
      </c>
      <c r="O565" s="72" t="s">
        <v>1161</v>
      </c>
      <c r="P565" s="50" t="s">
        <v>147</v>
      </c>
      <c r="Q565" s="73" t="s">
        <v>47</v>
      </c>
      <c r="R565" s="50" t="s">
        <v>454</v>
      </c>
      <c r="S565" s="50" t="s">
        <v>344</v>
      </c>
      <c r="T565" s="50" t="s">
        <v>189</v>
      </c>
      <c r="U565" s="153">
        <f t="shared" si="176"/>
        <v>2</v>
      </c>
      <c r="V565" s="50">
        <f t="shared" si="177"/>
        <v>1</v>
      </c>
      <c r="W565" s="154">
        <f t="shared" si="175"/>
        <v>0.80026666666666657</v>
      </c>
      <c r="X565" s="154">
        <f t="shared" si="178"/>
        <v>1.2996633333333332</v>
      </c>
      <c r="Y565" s="136">
        <f t="shared" si="173"/>
        <v>1</v>
      </c>
      <c r="Z565" s="154">
        <f t="shared" si="179"/>
        <v>0</v>
      </c>
      <c r="AA565" s="154">
        <f t="shared" si="180"/>
        <v>1.2996633333333332</v>
      </c>
      <c r="AB565" s="81">
        <f t="shared" si="182"/>
        <v>5</v>
      </c>
      <c r="AC565" s="81">
        <f t="shared" si="174"/>
        <v>18</v>
      </c>
      <c r="AD565" s="164" t="str">
        <f t="shared" si="183"/>
        <v>5-18</v>
      </c>
      <c r="AE565" s="163">
        <f t="shared" si="184"/>
        <v>3.472222222222221E-2</v>
      </c>
      <c r="AF565" s="165">
        <f t="shared" si="185"/>
        <v>0</v>
      </c>
      <c r="AG565" s="157">
        <f t="shared" si="186"/>
        <v>1</v>
      </c>
      <c r="AH565" s="81">
        <f t="shared" si="187"/>
        <v>18</v>
      </c>
    </row>
    <row r="566" spans="2:34" x14ac:dyDescent="0.25">
      <c r="B566" s="50" t="s">
        <v>144</v>
      </c>
      <c r="C566" s="157">
        <v>214</v>
      </c>
      <c r="D566" s="85">
        <f t="shared" si="172"/>
        <v>0</v>
      </c>
      <c r="E566" s="50" t="s">
        <v>1173</v>
      </c>
      <c r="F566" s="50" t="s">
        <v>912</v>
      </c>
      <c r="G566" s="70">
        <v>0.29166666666666669</v>
      </c>
      <c r="H566" s="70">
        <v>0.3833333333333333</v>
      </c>
      <c r="I566" s="71">
        <v>44322</v>
      </c>
      <c r="J566" s="71">
        <v>44324</v>
      </c>
      <c r="K566" s="71">
        <v>44322</v>
      </c>
      <c r="L566" s="71">
        <v>44322</v>
      </c>
      <c r="M566" s="70">
        <v>0.45833333333333331</v>
      </c>
      <c r="N566" s="70">
        <v>0.625</v>
      </c>
      <c r="O566" s="50" t="s">
        <v>330</v>
      </c>
      <c r="P566" s="50" t="s">
        <v>147</v>
      </c>
      <c r="Q566" s="73" t="s">
        <v>47</v>
      </c>
      <c r="R566" s="50" t="s">
        <v>359</v>
      </c>
      <c r="S566" s="50" t="s">
        <v>344</v>
      </c>
      <c r="T566" s="50" t="s">
        <v>189</v>
      </c>
      <c r="U566" s="153">
        <f t="shared" si="176"/>
        <v>2</v>
      </c>
      <c r="V566" s="50">
        <f t="shared" si="177"/>
        <v>1</v>
      </c>
      <c r="W566" s="154">
        <f t="shared" si="175"/>
        <v>0.80026666666666657</v>
      </c>
      <c r="X566" s="154">
        <f t="shared" si="178"/>
        <v>1.2996633333333332</v>
      </c>
      <c r="Y566" s="136">
        <f t="shared" si="173"/>
        <v>1</v>
      </c>
      <c r="Z566" s="154">
        <f t="shared" si="179"/>
        <v>0</v>
      </c>
      <c r="AA566" s="154">
        <f t="shared" si="180"/>
        <v>1.2996633333333332</v>
      </c>
      <c r="AB566" s="81">
        <f t="shared" si="182"/>
        <v>5</v>
      </c>
      <c r="AC566" s="81">
        <f t="shared" si="174"/>
        <v>18</v>
      </c>
      <c r="AD566" s="164" t="str">
        <f t="shared" si="183"/>
        <v>5-18</v>
      </c>
      <c r="AE566" s="163">
        <f t="shared" si="184"/>
        <v>0.16666666666666669</v>
      </c>
      <c r="AF566" s="165">
        <f t="shared" si="185"/>
        <v>0</v>
      </c>
      <c r="AG566" s="157">
        <f t="shared" si="186"/>
        <v>1</v>
      </c>
      <c r="AH566" s="81">
        <f t="shared" si="187"/>
        <v>18</v>
      </c>
    </row>
    <row r="567" spans="2:34" ht="30" x14ac:dyDescent="0.25">
      <c r="B567" s="50" t="s">
        <v>144</v>
      </c>
      <c r="C567" s="157">
        <v>214</v>
      </c>
      <c r="D567" s="85">
        <f t="shared" si="172"/>
        <v>0</v>
      </c>
      <c r="E567" s="72" t="s">
        <v>1174</v>
      </c>
      <c r="F567" s="50" t="s">
        <v>452</v>
      </c>
      <c r="G567" s="70">
        <v>0.29166666666666669</v>
      </c>
      <c r="H567" s="70">
        <v>0.3833333333333333</v>
      </c>
      <c r="I567" s="71">
        <v>44322</v>
      </c>
      <c r="J567" s="71">
        <v>44324</v>
      </c>
      <c r="K567" s="71">
        <v>44322</v>
      </c>
      <c r="L567" s="71">
        <v>44322</v>
      </c>
      <c r="M567" s="70">
        <v>0.60416666666666663</v>
      </c>
      <c r="N567" s="70">
        <v>0.6875</v>
      </c>
      <c r="O567" s="50" t="s">
        <v>702</v>
      </c>
      <c r="P567" s="50" t="s">
        <v>147</v>
      </c>
      <c r="Q567" s="50" t="s">
        <v>81</v>
      </c>
      <c r="R567" s="50" t="s">
        <v>452</v>
      </c>
      <c r="S567" s="50" t="s">
        <v>343</v>
      </c>
      <c r="T567" s="50" t="s">
        <v>189</v>
      </c>
      <c r="U567" s="153">
        <f t="shared" si="176"/>
        <v>2</v>
      </c>
      <c r="V567" s="50">
        <f t="shared" si="177"/>
        <v>1</v>
      </c>
      <c r="W567" s="154">
        <f t="shared" si="175"/>
        <v>0.80026666666666657</v>
      </c>
      <c r="X567" s="154">
        <f t="shared" si="178"/>
        <v>1.2996633333333332</v>
      </c>
      <c r="Y567" s="136">
        <f t="shared" si="173"/>
        <v>1</v>
      </c>
      <c r="Z567" s="154">
        <f t="shared" si="179"/>
        <v>0</v>
      </c>
      <c r="AA567" s="154">
        <f t="shared" si="180"/>
        <v>1.2996633333333332</v>
      </c>
      <c r="AB567" s="81">
        <f t="shared" si="182"/>
        <v>5</v>
      </c>
      <c r="AC567" s="81">
        <f t="shared" si="174"/>
        <v>18</v>
      </c>
      <c r="AD567" s="164" t="str">
        <f t="shared" si="183"/>
        <v>5-18</v>
      </c>
      <c r="AE567" s="163">
        <f t="shared" si="184"/>
        <v>8.333333333333337E-2</v>
      </c>
      <c r="AF567" s="165">
        <f t="shared" si="185"/>
        <v>0</v>
      </c>
      <c r="AG567" s="157">
        <f t="shared" si="186"/>
        <v>1</v>
      </c>
      <c r="AH567" s="81">
        <f t="shared" si="187"/>
        <v>18</v>
      </c>
    </row>
    <row r="568" spans="2:34" x14ac:dyDescent="0.25">
      <c r="B568" s="50" t="s">
        <v>144</v>
      </c>
      <c r="C568" s="157">
        <v>214</v>
      </c>
      <c r="D568" s="85">
        <f t="shared" si="172"/>
        <v>0</v>
      </c>
      <c r="E568" s="50" t="s">
        <v>1175</v>
      </c>
      <c r="F568" s="50" t="s">
        <v>452</v>
      </c>
      <c r="G568" s="70">
        <v>0.29166666666666669</v>
      </c>
      <c r="H568" s="70">
        <v>0.3833333333333333</v>
      </c>
      <c r="I568" s="71">
        <v>44322</v>
      </c>
      <c r="J568" s="71">
        <v>44324</v>
      </c>
      <c r="K568" s="71">
        <v>44322</v>
      </c>
      <c r="L568" s="71">
        <v>44322</v>
      </c>
      <c r="M568" s="70">
        <v>0.58333333333333337</v>
      </c>
      <c r="N568" s="70">
        <v>0.66597222222222219</v>
      </c>
      <c r="O568" s="50" t="s">
        <v>66</v>
      </c>
      <c r="P568" s="50" t="s">
        <v>147</v>
      </c>
      <c r="Q568" s="50" t="s">
        <v>81</v>
      </c>
      <c r="R568" s="50" t="s">
        <v>356</v>
      </c>
      <c r="S568" s="50" t="s">
        <v>343</v>
      </c>
      <c r="T568" s="50" t="s">
        <v>189</v>
      </c>
      <c r="U568" s="153">
        <f t="shared" si="176"/>
        <v>2</v>
      </c>
      <c r="V568" s="50">
        <f t="shared" si="177"/>
        <v>1</v>
      </c>
      <c r="W568" s="154">
        <f t="shared" si="175"/>
        <v>0.80026666666666657</v>
      </c>
      <c r="X568" s="154">
        <f t="shared" si="178"/>
        <v>1.2996633333333332</v>
      </c>
      <c r="Y568" s="136">
        <f t="shared" si="173"/>
        <v>1</v>
      </c>
      <c r="Z568" s="154">
        <f t="shared" si="179"/>
        <v>0</v>
      </c>
      <c r="AA568" s="154">
        <f t="shared" si="180"/>
        <v>1.2996633333333332</v>
      </c>
      <c r="AB568" s="81">
        <f t="shared" si="182"/>
        <v>5</v>
      </c>
      <c r="AC568" s="81">
        <f t="shared" si="174"/>
        <v>18</v>
      </c>
      <c r="AD568" s="164" t="str">
        <f t="shared" si="183"/>
        <v>5-18</v>
      </c>
      <c r="AE568" s="163">
        <f t="shared" si="184"/>
        <v>8.2638888888888817E-2</v>
      </c>
      <c r="AF568" s="165">
        <f t="shared" si="185"/>
        <v>0</v>
      </c>
      <c r="AG568" s="157">
        <f t="shared" si="186"/>
        <v>1</v>
      </c>
      <c r="AH568" s="81">
        <f t="shared" si="187"/>
        <v>18</v>
      </c>
    </row>
    <row r="569" spans="2:34" x14ac:dyDescent="0.25">
      <c r="B569" s="50" t="s">
        <v>144</v>
      </c>
      <c r="C569" s="157">
        <v>214</v>
      </c>
      <c r="D569" s="85">
        <f t="shared" si="172"/>
        <v>0</v>
      </c>
      <c r="E569" s="50" t="s">
        <v>1176</v>
      </c>
      <c r="F569" s="50" t="s">
        <v>452</v>
      </c>
      <c r="G569" s="70">
        <v>0.29166666666666669</v>
      </c>
      <c r="H569" s="70">
        <v>0.3833333333333333</v>
      </c>
      <c r="I569" s="71">
        <v>44322</v>
      </c>
      <c r="J569" s="71">
        <v>44324</v>
      </c>
      <c r="K569" s="71">
        <v>44323</v>
      </c>
      <c r="L569" s="71">
        <v>44323</v>
      </c>
      <c r="M569" s="70">
        <v>0.29166666666666669</v>
      </c>
      <c r="N569" s="70">
        <v>0.70138888888888884</v>
      </c>
      <c r="O569" s="50" t="s">
        <v>702</v>
      </c>
      <c r="P569" s="50" t="s">
        <v>147</v>
      </c>
      <c r="Q569" s="50" t="s">
        <v>81</v>
      </c>
      <c r="R569" s="50" t="s">
        <v>452</v>
      </c>
      <c r="S569" s="50" t="s">
        <v>343</v>
      </c>
      <c r="T569" s="50" t="s">
        <v>189</v>
      </c>
      <c r="U569" s="153">
        <f t="shared" si="176"/>
        <v>2</v>
      </c>
      <c r="V569" s="50">
        <f t="shared" si="177"/>
        <v>1</v>
      </c>
      <c r="W569" s="154">
        <f t="shared" si="175"/>
        <v>0.80026666666666657</v>
      </c>
      <c r="X569" s="154">
        <f t="shared" si="178"/>
        <v>1.2996633333333332</v>
      </c>
      <c r="Y569" s="136">
        <f t="shared" si="173"/>
        <v>1</v>
      </c>
      <c r="Z569" s="154">
        <f t="shared" si="179"/>
        <v>0</v>
      </c>
      <c r="AA569" s="154">
        <f t="shared" si="180"/>
        <v>1.2996633333333332</v>
      </c>
      <c r="AB569" s="81">
        <f t="shared" si="182"/>
        <v>5</v>
      </c>
      <c r="AC569" s="81">
        <f t="shared" si="174"/>
        <v>18</v>
      </c>
      <c r="AD569" s="164" t="str">
        <f t="shared" si="183"/>
        <v>5-18</v>
      </c>
      <c r="AE569" s="163">
        <f t="shared" si="184"/>
        <v>0.32672222222222214</v>
      </c>
      <c r="AF569" s="165">
        <f t="shared" si="185"/>
        <v>0</v>
      </c>
      <c r="AG569" s="157">
        <f t="shared" si="186"/>
        <v>1</v>
      </c>
      <c r="AH569" s="81">
        <f t="shared" si="187"/>
        <v>18</v>
      </c>
    </row>
    <row r="570" spans="2:34" x14ac:dyDescent="0.25">
      <c r="B570" s="50" t="s">
        <v>144</v>
      </c>
      <c r="C570" s="157">
        <v>214</v>
      </c>
      <c r="D570" s="85">
        <f t="shared" si="172"/>
        <v>1</v>
      </c>
      <c r="E570" s="50" t="s">
        <v>257</v>
      </c>
      <c r="F570" s="50" t="s">
        <v>1003</v>
      </c>
      <c r="G570" s="70">
        <v>0.29166666666666669</v>
      </c>
      <c r="H570" s="70">
        <v>0.3833333333333333</v>
      </c>
      <c r="I570" s="71">
        <v>44322</v>
      </c>
      <c r="J570" s="71">
        <v>44324</v>
      </c>
      <c r="K570" s="71">
        <v>44324</v>
      </c>
      <c r="L570" s="71">
        <v>44324</v>
      </c>
      <c r="M570" s="70">
        <v>0.36458333333333331</v>
      </c>
      <c r="N570" s="70">
        <v>0.3833333333333333</v>
      </c>
      <c r="O570" s="50" t="s">
        <v>76</v>
      </c>
      <c r="P570" s="50" t="s">
        <v>147</v>
      </c>
      <c r="Q570" s="50" t="s">
        <v>81</v>
      </c>
      <c r="R570" s="50" t="s">
        <v>454</v>
      </c>
      <c r="S570" s="50" t="s">
        <v>343</v>
      </c>
      <c r="T570" s="50" t="s">
        <v>189</v>
      </c>
      <c r="U570" s="153">
        <f t="shared" si="176"/>
        <v>2</v>
      </c>
      <c r="V570" s="50">
        <f t="shared" si="177"/>
        <v>1</v>
      </c>
      <c r="W570" s="154">
        <f t="shared" si="175"/>
        <v>0.80026666666666657</v>
      </c>
      <c r="X570" s="154">
        <f t="shared" si="178"/>
        <v>1.2996633333333332</v>
      </c>
      <c r="Y570" s="136">
        <f t="shared" si="173"/>
        <v>1</v>
      </c>
      <c r="Z570" s="154">
        <f t="shared" si="179"/>
        <v>0</v>
      </c>
      <c r="AA570" s="154">
        <f t="shared" si="180"/>
        <v>1.2996633333333332</v>
      </c>
      <c r="AB570" s="81">
        <f t="shared" si="182"/>
        <v>5</v>
      </c>
      <c r="AC570" s="81">
        <f t="shared" si="174"/>
        <v>18</v>
      </c>
      <c r="AD570" s="164" t="str">
        <f t="shared" si="183"/>
        <v>5-18</v>
      </c>
      <c r="AE570" s="163">
        <f t="shared" si="184"/>
        <v>1.8749999999999989E-2</v>
      </c>
      <c r="AF570" s="165">
        <f t="shared" si="185"/>
        <v>0</v>
      </c>
      <c r="AG570" s="157">
        <f t="shared" si="186"/>
        <v>1</v>
      </c>
      <c r="AH570" s="81">
        <f t="shared" si="187"/>
        <v>18</v>
      </c>
    </row>
    <row r="571" spans="2:34" ht="30" x14ac:dyDescent="0.25">
      <c r="B571" s="50" t="s">
        <v>97</v>
      </c>
      <c r="C571" s="157">
        <v>215</v>
      </c>
      <c r="D571" s="85">
        <f t="shared" si="172"/>
        <v>0</v>
      </c>
      <c r="E571" s="50" t="s">
        <v>672</v>
      </c>
      <c r="F571" s="50" t="s">
        <v>799</v>
      </c>
      <c r="G571" s="70">
        <v>0.33333333333333331</v>
      </c>
      <c r="H571" s="70">
        <v>0.6972222222222223</v>
      </c>
      <c r="I571" s="71">
        <v>44322</v>
      </c>
      <c r="J571" s="71">
        <v>44322</v>
      </c>
      <c r="K571" s="71">
        <v>44322</v>
      </c>
      <c r="L571" s="71">
        <v>44322</v>
      </c>
      <c r="M571" s="70">
        <v>0.375</v>
      </c>
      <c r="N571" s="70">
        <v>0.40972222222222227</v>
      </c>
      <c r="O571" s="72" t="s">
        <v>953</v>
      </c>
      <c r="P571" s="50" t="s">
        <v>79</v>
      </c>
      <c r="Q571" s="73" t="s">
        <v>47</v>
      </c>
      <c r="R571" s="50" t="s">
        <v>799</v>
      </c>
      <c r="S571" s="50" t="s">
        <v>344</v>
      </c>
      <c r="T571" s="50" t="s">
        <v>189</v>
      </c>
      <c r="U571" s="153">
        <f t="shared" si="176"/>
        <v>0</v>
      </c>
      <c r="V571" s="50">
        <f t="shared" si="177"/>
        <v>1</v>
      </c>
      <c r="W571" s="154">
        <f t="shared" si="175"/>
        <v>0.28088888888888897</v>
      </c>
      <c r="X571" s="154">
        <f t="shared" si="178"/>
        <v>0.322218888888889</v>
      </c>
      <c r="Y571" s="136">
        <f t="shared" si="173"/>
        <v>0</v>
      </c>
      <c r="Z571" s="154">
        <f t="shared" si="179"/>
        <v>0.1777777777777777</v>
      </c>
      <c r="AA571" s="154">
        <f t="shared" si="180"/>
        <v>0.4999966666666667</v>
      </c>
      <c r="AB571" s="81">
        <f t="shared" si="182"/>
        <v>5</v>
      </c>
      <c r="AC571" s="81">
        <f t="shared" si="174"/>
        <v>18</v>
      </c>
      <c r="AD571" s="164" t="str">
        <f t="shared" si="183"/>
        <v>5-18</v>
      </c>
      <c r="AE571" s="163">
        <f t="shared" si="184"/>
        <v>3.4722222222222265E-2</v>
      </c>
      <c r="AF571" s="165">
        <f t="shared" si="185"/>
        <v>0</v>
      </c>
      <c r="AG571" s="157">
        <f t="shared" si="186"/>
        <v>1</v>
      </c>
      <c r="AH571" s="81">
        <f t="shared" si="187"/>
        <v>18</v>
      </c>
    </row>
    <row r="572" spans="2:34" x14ac:dyDescent="0.25">
      <c r="B572" s="50" t="s">
        <v>97</v>
      </c>
      <c r="C572" s="157">
        <v>215</v>
      </c>
      <c r="D572" s="85">
        <f t="shared" si="172"/>
        <v>0</v>
      </c>
      <c r="E572" s="50" t="s">
        <v>1177</v>
      </c>
      <c r="F572" s="50" t="s">
        <v>912</v>
      </c>
      <c r="G572" s="70">
        <v>0.33333333333333331</v>
      </c>
      <c r="H572" s="70">
        <v>0.6972222222222223</v>
      </c>
      <c r="I572" s="71">
        <v>44322</v>
      </c>
      <c r="J572" s="71">
        <v>44322</v>
      </c>
      <c r="K572" s="71">
        <v>44322</v>
      </c>
      <c r="L572" s="71">
        <v>44322</v>
      </c>
      <c r="M572" s="70">
        <v>0.375</v>
      </c>
      <c r="N572" s="70">
        <v>0.38194444444444442</v>
      </c>
      <c r="O572" s="50" t="s">
        <v>379</v>
      </c>
      <c r="P572" s="50" t="s">
        <v>79</v>
      </c>
      <c r="Q572" s="73" t="s">
        <v>47</v>
      </c>
      <c r="R572" s="50" t="s">
        <v>356</v>
      </c>
      <c r="S572" s="50" t="s">
        <v>344</v>
      </c>
      <c r="T572" s="50" t="s">
        <v>189</v>
      </c>
      <c r="U572" s="153">
        <f t="shared" si="176"/>
        <v>0</v>
      </c>
      <c r="V572" s="50">
        <f t="shared" si="177"/>
        <v>1</v>
      </c>
      <c r="W572" s="154">
        <f t="shared" si="175"/>
        <v>0.28088888888888897</v>
      </c>
      <c r="X572" s="154">
        <f t="shared" si="178"/>
        <v>0.322218888888889</v>
      </c>
      <c r="Y572" s="136">
        <f t="shared" si="173"/>
        <v>0</v>
      </c>
      <c r="Z572" s="154">
        <f t="shared" si="179"/>
        <v>0.1777777777777777</v>
      </c>
      <c r="AA572" s="154">
        <f t="shared" si="180"/>
        <v>0.4999966666666667</v>
      </c>
      <c r="AB572" s="81">
        <f t="shared" si="182"/>
        <v>5</v>
      </c>
      <c r="AC572" s="81">
        <f t="shared" si="174"/>
        <v>18</v>
      </c>
      <c r="AD572" s="164" t="str">
        <f t="shared" si="183"/>
        <v>5-18</v>
      </c>
      <c r="AE572" s="163">
        <f t="shared" si="184"/>
        <v>6.9444444444444198E-3</v>
      </c>
      <c r="AF572" s="165">
        <f t="shared" si="185"/>
        <v>0</v>
      </c>
      <c r="AG572" s="157">
        <f t="shared" si="186"/>
        <v>1</v>
      </c>
      <c r="AH572" s="81">
        <f t="shared" si="187"/>
        <v>18</v>
      </c>
    </row>
    <row r="573" spans="2:34" x14ac:dyDescent="0.25">
      <c r="B573" s="50" t="s">
        <v>97</v>
      </c>
      <c r="C573" s="157">
        <v>215</v>
      </c>
      <c r="D573" s="85">
        <f t="shared" si="172"/>
        <v>0</v>
      </c>
      <c r="E573" s="50" t="s">
        <v>1178</v>
      </c>
      <c r="F573" s="50" t="s">
        <v>912</v>
      </c>
      <c r="G573" s="70">
        <v>0.33333333333333331</v>
      </c>
      <c r="H573" s="70">
        <v>0.6972222222222223</v>
      </c>
      <c r="I573" s="71">
        <v>44322</v>
      </c>
      <c r="J573" s="71">
        <v>44322</v>
      </c>
      <c r="K573" s="71">
        <v>44322</v>
      </c>
      <c r="L573" s="71">
        <v>44322</v>
      </c>
      <c r="M573" s="70">
        <v>0.39583333333333331</v>
      </c>
      <c r="N573" s="70">
        <v>0.5</v>
      </c>
      <c r="O573" s="50" t="s">
        <v>66</v>
      </c>
      <c r="P573" s="50" t="s">
        <v>79</v>
      </c>
      <c r="Q573" s="50" t="s">
        <v>81</v>
      </c>
      <c r="R573" s="50" t="s">
        <v>356</v>
      </c>
      <c r="S573" s="50" t="s">
        <v>344</v>
      </c>
      <c r="T573" s="50" t="s">
        <v>189</v>
      </c>
      <c r="U573" s="153">
        <f t="shared" si="176"/>
        <v>0</v>
      </c>
      <c r="V573" s="50">
        <f t="shared" si="177"/>
        <v>1</v>
      </c>
      <c r="W573" s="154">
        <f t="shared" si="175"/>
        <v>0.28088888888888897</v>
      </c>
      <c r="X573" s="154">
        <f t="shared" si="178"/>
        <v>0.322218888888889</v>
      </c>
      <c r="Y573" s="136">
        <f t="shared" si="173"/>
        <v>0</v>
      </c>
      <c r="Z573" s="154">
        <f t="shared" si="179"/>
        <v>0.1777777777777777</v>
      </c>
      <c r="AA573" s="154">
        <f t="shared" si="180"/>
        <v>0.4999966666666667</v>
      </c>
      <c r="AB573" s="81">
        <f t="shared" si="182"/>
        <v>5</v>
      </c>
      <c r="AC573" s="81">
        <f t="shared" si="174"/>
        <v>18</v>
      </c>
      <c r="AD573" s="164" t="str">
        <f t="shared" si="183"/>
        <v>5-18</v>
      </c>
      <c r="AE573" s="163">
        <f t="shared" si="184"/>
        <v>0.10416666666666669</v>
      </c>
      <c r="AF573" s="165">
        <f t="shared" si="185"/>
        <v>0</v>
      </c>
      <c r="AG573" s="157">
        <f t="shared" si="186"/>
        <v>1</v>
      </c>
      <c r="AH573" s="81">
        <f t="shared" si="187"/>
        <v>18</v>
      </c>
    </row>
    <row r="574" spans="2:34" x14ac:dyDescent="0.25">
      <c r="B574" s="50" t="s">
        <v>97</v>
      </c>
      <c r="C574" s="157">
        <v>215</v>
      </c>
      <c r="D574" s="85">
        <f t="shared" si="172"/>
        <v>0</v>
      </c>
      <c r="E574" s="50" t="s">
        <v>1179</v>
      </c>
      <c r="F574" s="50" t="s">
        <v>452</v>
      </c>
      <c r="G574" s="70">
        <v>0.33333333333333331</v>
      </c>
      <c r="H574" s="70">
        <v>0.6972222222222223</v>
      </c>
      <c r="I574" s="71">
        <v>44322</v>
      </c>
      <c r="J574" s="71">
        <v>44322</v>
      </c>
      <c r="K574" s="71">
        <v>44322</v>
      </c>
      <c r="L574" s="71">
        <v>44322</v>
      </c>
      <c r="M574" s="70">
        <v>0.4861111111111111</v>
      </c>
      <c r="N574" s="70">
        <v>0.5</v>
      </c>
      <c r="O574" s="50" t="s">
        <v>76</v>
      </c>
      <c r="P574" s="50" t="s">
        <v>79</v>
      </c>
      <c r="Q574" s="73" t="s">
        <v>47</v>
      </c>
      <c r="R574" s="50" t="s">
        <v>454</v>
      </c>
      <c r="S574" s="50" t="s">
        <v>344</v>
      </c>
      <c r="T574" s="50" t="s">
        <v>189</v>
      </c>
      <c r="U574" s="153">
        <f t="shared" si="176"/>
        <v>0</v>
      </c>
      <c r="V574" s="50">
        <f t="shared" si="177"/>
        <v>1</v>
      </c>
      <c r="W574" s="154">
        <f t="shared" si="175"/>
        <v>0.28088888888888897</v>
      </c>
      <c r="X574" s="154">
        <f t="shared" si="178"/>
        <v>0.322218888888889</v>
      </c>
      <c r="Y574" s="136">
        <f t="shared" si="173"/>
        <v>0</v>
      </c>
      <c r="Z574" s="154">
        <f t="shared" si="179"/>
        <v>0.1777777777777777</v>
      </c>
      <c r="AA574" s="154">
        <f t="shared" si="180"/>
        <v>0.4999966666666667</v>
      </c>
      <c r="AB574" s="81">
        <f t="shared" si="182"/>
        <v>5</v>
      </c>
      <c r="AC574" s="81">
        <f t="shared" si="174"/>
        <v>18</v>
      </c>
      <c r="AD574" s="164" t="str">
        <f t="shared" si="183"/>
        <v>5-18</v>
      </c>
      <c r="AE574" s="163">
        <f t="shared" si="184"/>
        <v>1.3888888888888895E-2</v>
      </c>
      <c r="AF574" s="165">
        <f t="shared" si="185"/>
        <v>0</v>
      </c>
      <c r="AG574" s="157">
        <f t="shared" si="186"/>
        <v>1</v>
      </c>
      <c r="AH574" s="81">
        <f t="shared" si="187"/>
        <v>18</v>
      </c>
    </row>
    <row r="575" spans="2:34" x14ac:dyDescent="0.25">
      <c r="B575" s="50" t="s">
        <v>97</v>
      </c>
      <c r="C575" s="157">
        <v>215</v>
      </c>
      <c r="D575" s="85">
        <f t="shared" si="172"/>
        <v>0</v>
      </c>
      <c r="E575" s="50" t="s">
        <v>1180</v>
      </c>
      <c r="F575" s="50" t="s">
        <v>912</v>
      </c>
      <c r="G575" s="70">
        <v>0.33333333333333331</v>
      </c>
      <c r="H575" s="70">
        <v>0.6972222222222223</v>
      </c>
      <c r="I575" s="71">
        <v>44322</v>
      </c>
      <c r="J575" s="71">
        <v>44322</v>
      </c>
      <c r="K575" s="71">
        <v>44322</v>
      </c>
      <c r="L575" s="71">
        <v>44322</v>
      </c>
      <c r="M575" s="70">
        <v>0.625</v>
      </c>
      <c r="N575" s="70">
        <v>0.65833333333333333</v>
      </c>
      <c r="O575" s="50" t="s">
        <v>88</v>
      </c>
      <c r="P575" s="50" t="s">
        <v>79</v>
      </c>
      <c r="Q575" s="50" t="s">
        <v>81</v>
      </c>
      <c r="R575" s="50" t="s">
        <v>454</v>
      </c>
      <c r="S575" s="50" t="s">
        <v>344</v>
      </c>
      <c r="T575" s="50" t="s">
        <v>189</v>
      </c>
      <c r="U575" s="153">
        <f t="shared" si="176"/>
        <v>0</v>
      </c>
      <c r="V575" s="50">
        <f t="shared" si="177"/>
        <v>1</v>
      </c>
      <c r="W575" s="154">
        <f t="shared" si="175"/>
        <v>0.28088888888888897</v>
      </c>
      <c r="X575" s="154">
        <f t="shared" si="178"/>
        <v>0.322218888888889</v>
      </c>
      <c r="Y575" s="136">
        <f t="shared" si="173"/>
        <v>0</v>
      </c>
      <c r="Z575" s="154">
        <f t="shared" si="179"/>
        <v>0.1777777777777777</v>
      </c>
      <c r="AA575" s="154">
        <f t="shared" si="180"/>
        <v>0.4999966666666667</v>
      </c>
      <c r="AB575" s="81">
        <f t="shared" si="182"/>
        <v>5</v>
      </c>
      <c r="AC575" s="81">
        <f t="shared" si="174"/>
        <v>18</v>
      </c>
      <c r="AD575" s="164" t="str">
        <f t="shared" si="183"/>
        <v>5-18</v>
      </c>
      <c r="AE575" s="163">
        <f t="shared" si="184"/>
        <v>3.3333333333333326E-2</v>
      </c>
      <c r="AF575" s="165">
        <f t="shared" si="185"/>
        <v>0</v>
      </c>
      <c r="AG575" s="157">
        <f t="shared" si="186"/>
        <v>1</v>
      </c>
      <c r="AH575" s="81">
        <f t="shared" si="187"/>
        <v>18</v>
      </c>
    </row>
    <row r="576" spans="2:34" x14ac:dyDescent="0.25">
      <c r="B576" s="50" t="s">
        <v>97</v>
      </c>
      <c r="C576" s="157">
        <v>215</v>
      </c>
      <c r="D576" s="85">
        <f t="shared" si="172"/>
        <v>1</v>
      </c>
      <c r="E576" s="50" t="s">
        <v>1181</v>
      </c>
      <c r="F576" s="50" t="s">
        <v>912</v>
      </c>
      <c r="G576" s="70">
        <v>0.33333333333333331</v>
      </c>
      <c r="H576" s="70">
        <v>0.6972222222222223</v>
      </c>
      <c r="I576" s="71">
        <v>44322</v>
      </c>
      <c r="J576" s="71">
        <v>44322</v>
      </c>
      <c r="K576" s="71">
        <v>44322</v>
      </c>
      <c r="L576" s="71">
        <v>44322</v>
      </c>
      <c r="M576" s="70">
        <v>0.67013888888888884</v>
      </c>
      <c r="N576" s="70">
        <v>0.6972222222222223</v>
      </c>
      <c r="O576" s="50" t="s">
        <v>66</v>
      </c>
      <c r="P576" s="50" t="s">
        <v>79</v>
      </c>
      <c r="Q576" s="50" t="s">
        <v>81</v>
      </c>
      <c r="R576" s="50" t="s">
        <v>356</v>
      </c>
      <c r="S576" s="50" t="s">
        <v>344</v>
      </c>
      <c r="T576" s="50" t="s">
        <v>189</v>
      </c>
      <c r="U576" s="153">
        <f t="shared" si="176"/>
        <v>0</v>
      </c>
      <c r="V576" s="50">
        <f t="shared" si="177"/>
        <v>1</v>
      </c>
      <c r="W576" s="154">
        <f t="shared" si="175"/>
        <v>0.28088888888888897</v>
      </c>
      <c r="X576" s="154">
        <f t="shared" si="178"/>
        <v>0.322218888888889</v>
      </c>
      <c r="Y576" s="136">
        <f t="shared" si="173"/>
        <v>0</v>
      </c>
      <c r="Z576" s="154">
        <f t="shared" si="179"/>
        <v>0.1777777777777777</v>
      </c>
      <c r="AA576" s="154">
        <f t="shared" si="180"/>
        <v>0.4999966666666667</v>
      </c>
      <c r="AB576" s="81">
        <f t="shared" si="182"/>
        <v>5</v>
      </c>
      <c r="AC576" s="81">
        <f t="shared" si="174"/>
        <v>18</v>
      </c>
      <c r="AD576" s="164" t="str">
        <f t="shared" si="183"/>
        <v>5-18</v>
      </c>
      <c r="AE576" s="163">
        <f t="shared" si="184"/>
        <v>2.7083333333333459E-2</v>
      </c>
      <c r="AF576" s="165">
        <f t="shared" si="185"/>
        <v>0</v>
      </c>
      <c r="AG576" s="157">
        <f t="shared" si="186"/>
        <v>1</v>
      </c>
      <c r="AH576" s="81">
        <f t="shared" si="187"/>
        <v>18</v>
      </c>
    </row>
    <row r="577" spans="2:34" x14ac:dyDescent="0.25">
      <c r="B577" s="50" t="s">
        <v>99</v>
      </c>
      <c r="C577" s="157">
        <v>216</v>
      </c>
      <c r="D577" s="85">
        <f t="shared" si="172"/>
        <v>1</v>
      </c>
      <c r="E577" s="50" t="s">
        <v>263</v>
      </c>
      <c r="F577" s="50" t="s">
        <v>452</v>
      </c>
      <c r="G577" s="70">
        <v>0.37083333333333335</v>
      </c>
      <c r="H577" s="70">
        <v>0.41666666666666669</v>
      </c>
      <c r="I577" s="71">
        <v>44322</v>
      </c>
      <c r="J577" s="71">
        <v>44322</v>
      </c>
      <c r="K577" s="71">
        <v>44322</v>
      </c>
      <c r="L577" s="71">
        <v>44322</v>
      </c>
      <c r="M577" s="70">
        <v>0.375</v>
      </c>
      <c r="N577" s="70">
        <v>0.41666666666666669</v>
      </c>
      <c r="O577" s="50" t="s">
        <v>759</v>
      </c>
      <c r="P577" s="50" t="s">
        <v>100</v>
      </c>
      <c r="Q577" s="73" t="s">
        <v>47</v>
      </c>
      <c r="R577" s="50" t="s">
        <v>351</v>
      </c>
      <c r="S577" s="50" t="s">
        <v>343</v>
      </c>
      <c r="T577" s="50" t="s">
        <v>193</v>
      </c>
      <c r="U577" s="153">
        <f t="shared" si="176"/>
        <v>0</v>
      </c>
      <c r="V577" s="50">
        <f t="shared" si="177"/>
        <v>1</v>
      </c>
      <c r="W577" s="154">
        <f t="shared" si="175"/>
        <v>4.5833333333333337E-2</v>
      </c>
      <c r="X577" s="154">
        <f t="shared" si="178"/>
        <v>4.5833333333333337E-2</v>
      </c>
      <c r="Y577" s="136">
        <f t="shared" si="173"/>
        <v>1</v>
      </c>
      <c r="Z577" s="154">
        <f t="shared" si="179"/>
        <v>0</v>
      </c>
      <c r="AA577" s="154">
        <f t="shared" si="180"/>
        <v>4.5833333333333337E-2</v>
      </c>
      <c r="AB577" s="81">
        <f t="shared" si="182"/>
        <v>5</v>
      </c>
      <c r="AC577" s="81">
        <f t="shared" si="174"/>
        <v>18</v>
      </c>
      <c r="AD577" s="164" t="str">
        <f t="shared" si="183"/>
        <v>5-18</v>
      </c>
      <c r="AE577" s="163">
        <f t="shared" si="184"/>
        <v>4.1666666666666685E-2</v>
      </c>
      <c r="AF577" s="165">
        <f t="shared" si="185"/>
        <v>0</v>
      </c>
      <c r="AG577" s="157">
        <f t="shared" si="186"/>
        <v>1</v>
      </c>
      <c r="AH577" s="81">
        <f t="shared" si="187"/>
        <v>18</v>
      </c>
    </row>
    <row r="578" spans="2:34" x14ac:dyDescent="0.25">
      <c r="B578" s="50" t="s">
        <v>83</v>
      </c>
      <c r="C578" s="157">
        <v>217</v>
      </c>
      <c r="D578" s="85">
        <f t="shared" si="172"/>
        <v>0</v>
      </c>
      <c r="E578" s="50" t="s">
        <v>1182</v>
      </c>
      <c r="F578" s="50" t="s">
        <v>975</v>
      </c>
      <c r="G578" s="70">
        <v>0.58333333333333337</v>
      </c>
      <c r="H578" s="70">
        <v>0.41666666666666669</v>
      </c>
      <c r="I578" s="71">
        <v>44322</v>
      </c>
      <c r="J578" s="71">
        <v>44324</v>
      </c>
      <c r="K578" s="71">
        <v>44322</v>
      </c>
      <c r="L578" s="71">
        <v>44322</v>
      </c>
      <c r="M578" s="70">
        <v>0.61388888888888882</v>
      </c>
      <c r="N578" s="70">
        <v>0.70833333333333337</v>
      </c>
      <c r="O578" s="50" t="s">
        <v>88</v>
      </c>
      <c r="P578" s="50" t="s">
        <v>84</v>
      </c>
      <c r="Q578" s="73" t="s">
        <v>47</v>
      </c>
      <c r="R578" s="50" t="s">
        <v>358</v>
      </c>
      <c r="S578" s="50" t="s">
        <v>344</v>
      </c>
      <c r="T578" s="50" t="s">
        <v>189</v>
      </c>
      <c r="U578" s="153">
        <f t="shared" si="176"/>
        <v>2</v>
      </c>
      <c r="V578" s="50">
        <f t="shared" si="177"/>
        <v>1</v>
      </c>
      <c r="W578" s="154">
        <f t="shared" si="175"/>
        <v>0.54193333333333327</v>
      </c>
      <c r="X578" s="154">
        <f t="shared" si="178"/>
        <v>1.0413299999999999</v>
      </c>
      <c r="Y578" s="136">
        <f t="shared" si="173"/>
        <v>1</v>
      </c>
      <c r="Z578" s="154">
        <f t="shared" si="179"/>
        <v>0</v>
      </c>
      <c r="AA578" s="154">
        <f t="shared" si="180"/>
        <v>1.0413299999999999</v>
      </c>
      <c r="AB578" s="81">
        <f t="shared" si="182"/>
        <v>5</v>
      </c>
      <c r="AC578" s="81">
        <f t="shared" si="174"/>
        <v>18</v>
      </c>
      <c r="AD578" s="164" t="str">
        <f t="shared" si="183"/>
        <v>5-18</v>
      </c>
      <c r="AE578" s="163">
        <f t="shared" si="184"/>
        <v>9.4444444444444553E-2</v>
      </c>
      <c r="AF578" s="165">
        <f t="shared" si="185"/>
        <v>0</v>
      </c>
      <c r="AG578" s="157">
        <f t="shared" si="186"/>
        <v>1</v>
      </c>
      <c r="AH578" s="81">
        <f t="shared" si="187"/>
        <v>18</v>
      </c>
    </row>
    <row r="579" spans="2:34" x14ac:dyDescent="0.25">
      <c r="B579" s="50" t="s">
        <v>83</v>
      </c>
      <c r="C579" s="157">
        <v>217</v>
      </c>
      <c r="D579" s="85">
        <f t="shared" si="172"/>
        <v>0</v>
      </c>
      <c r="E579" s="50" t="s">
        <v>263</v>
      </c>
      <c r="F579" s="50" t="s">
        <v>452</v>
      </c>
      <c r="G579" s="70">
        <v>0.58333333333333337</v>
      </c>
      <c r="H579" s="70">
        <v>0.41666666666666669</v>
      </c>
      <c r="I579" s="71">
        <v>44322</v>
      </c>
      <c r="J579" s="71">
        <v>44324</v>
      </c>
      <c r="K579" s="71">
        <v>44322</v>
      </c>
      <c r="L579" s="71">
        <v>44322</v>
      </c>
      <c r="M579" s="70">
        <v>0.66666666666666663</v>
      </c>
      <c r="N579" s="70">
        <v>0.70833333333333337</v>
      </c>
      <c r="O579" s="50" t="s">
        <v>759</v>
      </c>
      <c r="P579" s="50" t="s">
        <v>84</v>
      </c>
      <c r="Q579" s="50" t="s">
        <v>81</v>
      </c>
      <c r="R579" s="50" t="s">
        <v>351</v>
      </c>
      <c r="S579" s="50" t="s">
        <v>343</v>
      </c>
      <c r="T579" s="50" t="s">
        <v>189</v>
      </c>
      <c r="U579" s="153">
        <f t="shared" si="176"/>
        <v>2</v>
      </c>
      <c r="V579" s="50">
        <f t="shared" si="177"/>
        <v>1</v>
      </c>
      <c r="W579" s="154">
        <f t="shared" si="175"/>
        <v>0.54193333333333327</v>
      </c>
      <c r="X579" s="154">
        <f t="shared" si="178"/>
        <v>1.0413299999999999</v>
      </c>
      <c r="Y579" s="136">
        <f t="shared" si="173"/>
        <v>1</v>
      </c>
      <c r="Z579" s="154">
        <f t="shared" si="179"/>
        <v>0</v>
      </c>
      <c r="AA579" s="154">
        <f t="shared" si="180"/>
        <v>1.0413299999999999</v>
      </c>
      <c r="AB579" s="81">
        <f t="shared" si="182"/>
        <v>5</v>
      </c>
      <c r="AC579" s="81">
        <f t="shared" si="174"/>
        <v>18</v>
      </c>
      <c r="AD579" s="164" t="str">
        <f t="shared" si="183"/>
        <v>5-18</v>
      </c>
      <c r="AE579" s="163">
        <f t="shared" si="184"/>
        <v>4.1666666666666741E-2</v>
      </c>
      <c r="AF579" s="165">
        <f t="shared" si="185"/>
        <v>0</v>
      </c>
      <c r="AG579" s="157">
        <f t="shared" si="186"/>
        <v>1</v>
      </c>
      <c r="AH579" s="81">
        <f t="shared" si="187"/>
        <v>18</v>
      </c>
    </row>
    <row r="580" spans="2:34" ht="45" x14ac:dyDescent="0.25">
      <c r="B580" s="50" t="s">
        <v>83</v>
      </c>
      <c r="C580" s="157">
        <v>217</v>
      </c>
      <c r="D580" s="85">
        <f t="shared" si="172"/>
        <v>0</v>
      </c>
      <c r="E580" s="72" t="s">
        <v>1183</v>
      </c>
      <c r="F580" s="50" t="s">
        <v>1184</v>
      </c>
      <c r="G580" s="70">
        <v>0.58333333333333304</v>
      </c>
      <c r="H580" s="70">
        <v>0.41666666666666669</v>
      </c>
      <c r="I580" s="71">
        <v>44322</v>
      </c>
      <c r="J580" s="71">
        <v>44324</v>
      </c>
      <c r="K580" s="71">
        <v>44323</v>
      </c>
      <c r="L580" s="71">
        <v>44323</v>
      </c>
      <c r="M580" s="70">
        <v>0.55208333333333337</v>
      </c>
      <c r="N580" s="70">
        <v>0.63541666666666663</v>
      </c>
      <c r="O580" s="50" t="s">
        <v>168</v>
      </c>
      <c r="P580" s="50" t="s">
        <v>84</v>
      </c>
      <c r="Q580" s="50" t="s">
        <v>81</v>
      </c>
      <c r="R580" s="50" t="s">
        <v>454</v>
      </c>
      <c r="S580" s="50" t="s">
        <v>344</v>
      </c>
      <c r="T580" s="50" t="s">
        <v>189</v>
      </c>
      <c r="U580" s="153">
        <f t="shared" si="176"/>
        <v>2</v>
      </c>
      <c r="V580" s="50">
        <f t="shared" si="177"/>
        <v>1</v>
      </c>
      <c r="W580" s="154">
        <f t="shared" si="175"/>
        <v>0.5419333333333336</v>
      </c>
      <c r="X580" s="154">
        <f t="shared" si="178"/>
        <v>1.0413300000000003</v>
      </c>
      <c r="Y580" s="136">
        <f t="shared" si="173"/>
        <v>1</v>
      </c>
      <c r="Z580" s="154">
        <f t="shared" si="179"/>
        <v>0</v>
      </c>
      <c r="AA580" s="154">
        <f t="shared" si="180"/>
        <v>1.0413300000000003</v>
      </c>
      <c r="AB580" s="81">
        <f t="shared" si="182"/>
        <v>5</v>
      </c>
      <c r="AC580" s="81">
        <f t="shared" si="174"/>
        <v>18</v>
      </c>
      <c r="AD580" s="164" t="str">
        <f t="shared" si="183"/>
        <v>5-18</v>
      </c>
      <c r="AE580" s="163">
        <f t="shared" si="184"/>
        <v>8.3333333333333259E-2</v>
      </c>
      <c r="AF580" s="165">
        <f t="shared" si="185"/>
        <v>0</v>
      </c>
      <c r="AG580" s="157">
        <f t="shared" si="186"/>
        <v>1</v>
      </c>
      <c r="AH580" s="81">
        <f t="shared" si="187"/>
        <v>18</v>
      </c>
    </row>
    <row r="581" spans="2:34" x14ac:dyDescent="0.25">
      <c r="B581" s="50" t="s">
        <v>83</v>
      </c>
      <c r="C581" s="157">
        <v>217</v>
      </c>
      <c r="D581" s="85">
        <f t="shared" si="172"/>
        <v>0</v>
      </c>
      <c r="E581" s="50" t="s">
        <v>1185</v>
      </c>
      <c r="F581" s="50" t="s">
        <v>928</v>
      </c>
      <c r="G581" s="70">
        <v>0.58333333333333304</v>
      </c>
      <c r="H581" s="70">
        <v>0.41666666666666669</v>
      </c>
      <c r="I581" s="71">
        <v>44322</v>
      </c>
      <c r="J581" s="71">
        <v>44324</v>
      </c>
      <c r="K581" s="71">
        <v>44323</v>
      </c>
      <c r="L581" s="71">
        <v>44323</v>
      </c>
      <c r="M581" s="70">
        <v>0.58333333333333337</v>
      </c>
      <c r="N581" s="70">
        <v>0.64583333333333337</v>
      </c>
      <c r="O581" s="50" t="s">
        <v>330</v>
      </c>
      <c r="P581" s="50" t="s">
        <v>84</v>
      </c>
      <c r="Q581" s="73" t="s">
        <v>47</v>
      </c>
      <c r="R581" s="50" t="s">
        <v>359</v>
      </c>
      <c r="S581" s="50" t="s">
        <v>344</v>
      </c>
      <c r="T581" s="50" t="s">
        <v>189</v>
      </c>
      <c r="U581" s="153">
        <f t="shared" si="176"/>
        <v>2</v>
      </c>
      <c r="V581" s="50">
        <f t="shared" si="177"/>
        <v>1</v>
      </c>
      <c r="W581" s="154">
        <f t="shared" si="175"/>
        <v>0.5419333333333336</v>
      </c>
      <c r="X581" s="154">
        <f t="shared" si="178"/>
        <v>1.0413300000000003</v>
      </c>
      <c r="Y581" s="136">
        <f t="shared" si="173"/>
        <v>1</v>
      </c>
      <c r="Z581" s="154">
        <f t="shared" si="179"/>
        <v>0</v>
      </c>
      <c r="AA581" s="154">
        <f t="shared" si="180"/>
        <v>1.0413300000000003</v>
      </c>
      <c r="AB581" s="81">
        <f t="shared" si="182"/>
        <v>5</v>
      </c>
      <c r="AC581" s="81">
        <f t="shared" si="174"/>
        <v>18</v>
      </c>
      <c r="AD581" s="164" t="str">
        <f t="shared" si="183"/>
        <v>5-18</v>
      </c>
      <c r="AE581" s="163">
        <f t="shared" si="184"/>
        <v>6.25E-2</v>
      </c>
      <c r="AF581" s="165">
        <f t="shared" si="185"/>
        <v>0</v>
      </c>
      <c r="AG581" s="157">
        <f t="shared" si="186"/>
        <v>1</v>
      </c>
      <c r="AH581" s="81">
        <f t="shared" si="187"/>
        <v>18</v>
      </c>
    </row>
    <row r="582" spans="2:34" x14ac:dyDescent="0.25">
      <c r="B582" s="50" t="s">
        <v>83</v>
      </c>
      <c r="C582" s="157">
        <v>217</v>
      </c>
      <c r="D582" s="85">
        <f t="shared" si="172"/>
        <v>0</v>
      </c>
      <c r="E582" s="50" t="s">
        <v>1186</v>
      </c>
      <c r="F582" s="50" t="s">
        <v>915</v>
      </c>
      <c r="G582" s="70">
        <v>0.58333333333333304</v>
      </c>
      <c r="H582" s="70">
        <v>0.41666666666666669</v>
      </c>
      <c r="I582" s="71">
        <v>44322</v>
      </c>
      <c r="J582" s="71">
        <v>44324</v>
      </c>
      <c r="K582" s="71">
        <v>44324</v>
      </c>
      <c r="L582" s="71">
        <v>44324</v>
      </c>
      <c r="M582" s="70">
        <v>0.3125</v>
      </c>
      <c r="N582" s="70">
        <v>0.41666666666666669</v>
      </c>
      <c r="O582" s="50" t="s">
        <v>276</v>
      </c>
      <c r="P582" s="50" t="s">
        <v>84</v>
      </c>
      <c r="Q582" s="73" t="s">
        <v>47</v>
      </c>
      <c r="R582" s="50" t="s">
        <v>388</v>
      </c>
      <c r="S582" s="50" t="s">
        <v>344</v>
      </c>
      <c r="T582" s="50" t="s">
        <v>189</v>
      </c>
      <c r="U582" s="153">
        <f t="shared" si="176"/>
        <v>2</v>
      </c>
      <c r="V582" s="50">
        <f t="shared" si="177"/>
        <v>1</v>
      </c>
      <c r="W582" s="154">
        <f t="shared" si="175"/>
        <v>0.5419333333333336</v>
      </c>
      <c r="X582" s="154">
        <f t="shared" si="178"/>
        <v>1.0413300000000003</v>
      </c>
      <c r="Y582" s="136">
        <f t="shared" si="173"/>
        <v>1</v>
      </c>
      <c r="Z582" s="154">
        <f t="shared" si="179"/>
        <v>0</v>
      </c>
      <c r="AA582" s="154">
        <f t="shared" si="180"/>
        <v>1.0413300000000003</v>
      </c>
      <c r="AB582" s="81">
        <f t="shared" si="182"/>
        <v>5</v>
      </c>
      <c r="AC582" s="81">
        <f t="shared" si="174"/>
        <v>18</v>
      </c>
      <c r="AD582" s="164" t="str">
        <f t="shared" si="183"/>
        <v>5-18</v>
      </c>
      <c r="AE582" s="163">
        <f t="shared" si="184"/>
        <v>0.10416666666666669</v>
      </c>
      <c r="AF582" s="165">
        <f t="shared" si="185"/>
        <v>0</v>
      </c>
      <c r="AG582" s="157">
        <f t="shared" si="186"/>
        <v>1</v>
      </c>
      <c r="AH582" s="81">
        <f t="shared" si="187"/>
        <v>18</v>
      </c>
    </row>
    <row r="583" spans="2:34" x14ac:dyDescent="0.25">
      <c r="B583" s="50" t="s">
        <v>83</v>
      </c>
      <c r="C583" s="157">
        <v>217</v>
      </c>
      <c r="D583" s="85">
        <f t="shared" si="172"/>
        <v>1</v>
      </c>
      <c r="E583" s="50" t="s">
        <v>1187</v>
      </c>
      <c r="F583" s="50" t="s">
        <v>912</v>
      </c>
      <c r="G583" s="70">
        <v>0.58333333333333304</v>
      </c>
      <c r="H583" s="70">
        <v>0.41666666666666669</v>
      </c>
      <c r="I583" s="71">
        <v>44322</v>
      </c>
      <c r="J583" s="71">
        <v>44324</v>
      </c>
      <c r="K583" s="71">
        <v>44324</v>
      </c>
      <c r="L583" s="71">
        <v>44324</v>
      </c>
      <c r="M583" s="70">
        <v>0.3125</v>
      </c>
      <c r="N583" s="70">
        <v>0.41666666666666669</v>
      </c>
      <c r="O583" s="50" t="s">
        <v>409</v>
      </c>
      <c r="P583" s="50" t="s">
        <v>84</v>
      </c>
      <c r="Q583" s="73" t="s">
        <v>47</v>
      </c>
      <c r="R583" s="50" t="s">
        <v>359</v>
      </c>
      <c r="S583" s="50" t="s">
        <v>344</v>
      </c>
      <c r="T583" s="50" t="s">
        <v>189</v>
      </c>
      <c r="U583" s="153">
        <f t="shared" ref="U583" si="188">+J583-I583</f>
        <v>2</v>
      </c>
      <c r="V583" s="50">
        <f t="shared" ref="V583" si="189">IF(AND(G583&lt;&gt;"",H583&lt;&gt;""),1,0)</f>
        <v>1</v>
      </c>
      <c r="W583" s="154">
        <f t="shared" ref="W583" si="190">IF(OR(V583=0,G583="",H583=""),0,IF(AND(V583=1,U583&lt;1,I583=J583,(H583-G583)&lt;=0.2075),H583-G583,IF(AND(V583=1,U583&lt;1,I583=J583,(H583-G583)&gt;0.2075),H583-G583-0.083,IF(AND(V583=1,U583&gt;1),((U583-1)*0.3541)+(H583-$AD$5)+($AE$5-G583-0.083),IF(AND(V583=1,U583=1,I583&lt;&gt;J583,(H583-G583)&lt;=0.332),(H583-$AD$5)+($AE$5-G583)-0.166,(H583-$AD$5)+($AE$5-G583))))))</f>
        <v>0.5419333333333336</v>
      </c>
      <c r="X583" s="154">
        <f t="shared" ref="X583" si="191">IF(OR(V583=0,G583="",H583=""),0,IF(AND(V583=1,U583&lt;1,I583=J583,(H583-G583)&lt;=0.2075),H583-G583,IF(AND(V583=1,U583&lt;1,I583=J583,(H583-G583)&gt;0.2075),H583-G583-0.04167,IF(AND(V583=1,U583&gt;1),((U583-1)*0.583)+(H583-$AD$3)+($AE$3-G583-0.04167),IF(AND(V583=1,U583=1,I583&lt;&gt;J583,(H583-G583)&lt;=0.332),(H583-$AD$3)+($AE$3-G583)-0.166,(H583-$AD$3)+($AE$3-G583))))))</f>
        <v>1.0413300000000003</v>
      </c>
      <c r="Y583" s="136">
        <f t="shared" si="173"/>
        <v>1</v>
      </c>
      <c r="Z583" s="154">
        <f t="shared" si="179"/>
        <v>0</v>
      </c>
      <c r="AA583" s="154"/>
      <c r="AB583" s="81">
        <f t="shared" si="182"/>
        <v>5</v>
      </c>
      <c r="AC583" s="81">
        <f t="shared" si="174"/>
        <v>18</v>
      </c>
      <c r="AD583" s="164" t="str">
        <f t="shared" si="183"/>
        <v>5-18</v>
      </c>
      <c r="AE583" s="163">
        <f t="shared" si="184"/>
        <v>0.10416666666666669</v>
      </c>
      <c r="AF583" s="165">
        <f t="shared" si="185"/>
        <v>0</v>
      </c>
      <c r="AG583" s="157">
        <f t="shared" si="186"/>
        <v>1</v>
      </c>
      <c r="AH583" s="81">
        <f t="shared" si="187"/>
        <v>18</v>
      </c>
    </row>
    <row r="584" spans="2:34" x14ac:dyDescent="0.25">
      <c r="B584" s="50" t="s">
        <v>138</v>
      </c>
      <c r="C584" s="157">
        <v>218</v>
      </c>
      <c r="D584" s="85">
        <f t="shared" si="172"/>
        <v>0</v>
      </c>
      <c r="E584" s="50" t="s">
        <v>1188</v>
      </c>
      <c r="F584" s="50" t="s">
        <v>928</v>
      </c>
      <c r="G584" s="70">
        <v>0.625</v>
      </c>
      <c r="H584" s="83"/>
      <c r="I584" s="71">
        <v>44322</v>
      </c>
      <c r="J584" s="100"/>
      <c r="K584" s="71">
        <v>44322</v>
      </c>
      <c r="L584" s="71">
        <v>44322</v>
      </c>
      <c r="M584" s="70">
        <v>0.66666666666666663</v>
      </c>
      <c r="N584" s="70">
        <v>0.68055555555555547</v>
      </c>
      <c r="O584" s="50" t="s">
        <v>130</v>
      </c>
      <c r="P584" s="50" t="s">
        <v>111</v>
      </c>
      <c r="Q584" s="73" t="s">
        <v>47</v>
      </c>
      <c r="R584" s="50" t="s">
        <v>454</v>
      </c>
      <c r="S584" s="50" t="s">
        <v>344</v>
      </c>
      <c r="T584" s="50" t="s">
        <v>190</v>
      </c>
      <c r="U584" s="153">
        <f t="shared" si="176"/>
        <v>-44322</v>
      </c>
      <c r="V584" s="50">
        <f t="shared" si="177"/>
        <v>0</v>
      </c>
      <c r="W584" s="154">
        <f t="shared" si="175"/>
        <v>0</v>
      </c>
      <c r="X584" s="154">
        <f t="shared" si="178"/>
        <v>0</v>
      </c>
      <c r="Y584" s="136">
        <f t="shared" si="173"/>
        <v>1</v>
      </c>
      <c r="Z584" s="154">
        <f t="shared" si="179"/>
        <v>0</v>
      </c>
      <c r="AA584" s="154">
        <f t="shared" si="180"/>
        <v>0</v>
      </c>
      <c r="AB584" s="81">
        <f t="shared" si="182"/>
        <v>1</v>
      </c>
      <c r="AC584" s="81">
        <f t="shared" si="174"/>
        <v>52</v>
      </c>
      <c r="AD584" s="164" t="str">
        <f t="shared" si="183"/>
        <v>1-52</v>
      </c>
      <c r="AE584" s="163">
        <f t="shared" si="184"/>
        <v>1.388888888888884E-2</v>
      </c>
      <c r="AF584" s="165">
        <f t="shared" si="185"/>
        <v>0</v>
      </c>
      <c r="AG584" s="157">
        <f t="shared" si="186"/>
        <v>1</v>
      </c>
      <c r="AH584" s="81">
        <f t="shared" si="187"/>
        <v>18</v>
      </c>
    </row>
    <row r="585" spans="2:34" ht="30" x14ac:dyDescent="0.25">
      <c r="B585" s="50" t="s">
        <v>138</v>
      </c>
      <c r="C585" s="157">
        <v>218</v>
      </c>
      <c r="D585" s="85">
        <f t="shared" ref="D585:D628" si="192">IF(C585=C586,0,1)</f>
        <v>1</v>
      </c>
      <c r="E585" s="72" t="s">
        <v>1189</v>
      </c>
      <c r="F585" s="50" t="s">
        <v>912</v>
      </c>
      <c r="G585" s="70">
        <v>0.625</v>
      </c>
      <c r="H585" s="83"/>
      <c r="I585" s="71">
        <v>44322</v>
      </c>
      <c r="J585" s="83"/>
      <c r="K585" s="71">
        <v>44322</v>
      </c>
      <c r="L585" s="71">
        <v>44322</v>
      </c>
      <c r="M585" s="70">
        <v>0.66666666666666663</v>
      </c>
      <c r="N585" s="70">
        <v>0.6875</v>
      </c>
      <c r="O585" s="50" t="s">
        <v>379</v>
      </c>
      <c r="P585" s="50" t="s">
        <v>111</v>
      </c>
      <c r="Q585" s="50" t="s">
        <v>81</v>
      </c>
      <c r="R585" s="50" t="s">
        <v>356</v>
      </c>
      <c r="S585" s="50" t="s">
        <v>344</v>
      </c>
      <c r="T585" s="50" t="s">
        <v>190</v>
      </c>
      <c r="U585" s="153">
        <f t="shared" si="176"/>
        <v>-44322</v>
      </c>
      <c r="V585" s="50">
        <f t="shared" si="177"/>
        <v>0</v>
      </c>
      <c r="W585" s="154">
        <f t="shared" si="175"/>
        <v>0</v>
      </c>
      <c r="X585" s="154">
        <f t="shared" si="178"/>
        <v>0</v>
      </c>
      <c r="Y585" s="136">
        <f t="shared" ref="Y585:Y619" si="193">IFERROR(IF(H585&gt;VLOOKUP(T585,$AG$2:$AH$5,2,0),0,1),1)</f>
        <v>1</v>
      </c>
      <c r="Z585" s="154">
        <f t="shared" si="179"/>
        <v>0</v>
      </c>
      <c r="AA585" s="154">
        <f t="shared" si="180"/>
        <v>0</v>
      </c>
      <c r="AB585" s="81">
        <f t="shared" si="182"/>
        <v>1</v>
      </c>
      <c r="AC585" s="81">
        <f t="shared" ref="AC585:AC629" si="194">WEEKNUM(J585,21)</f>
        <v>52</v>
      </c>
      <c r="AD585" s="164" t="str">
        <f t="shared" si="183"/>
        <v>1-52</v>
      </c>
      <c r="AE585" s="163">
        <f t="shared" si="184"/>
        <v>2.083333333333337E-2</v>
      </c>
      <c r="AF585" s="165">
        <f t="shared" si="185"/>
        <v>0</v>
      </c>
      <c r="AG585" s="157">
        <f t="shared" si="186"/>
        <v>1</v>
      </c>
      <c r="AH585" s="81">
        <f t="shared" si="187"/>
        <v>18</v>
      </c>
    </row>
    <row r="586" spans="2:34" x14ac:dyDescent="0.25">
      <c r="B586" s="50" t="s">
        <v>1091</v>
      </c>
      <c r="C586" s="157">
        <v>219</v>
      </c>
      <c r="D586" s="85">
        <f t="shared" si="192"/>
        <v>1</v>
      </c>
      <c r="E586" s="50" t="s">
        <v>1190</v>
      </c>
      <c r="F586" s="50" t="s">
        <v>452</v>
      </c>
      <c r="G586" s="70">
        <v>0.45347222222222222</v>
      </c>
      <c r="H586" s="70">
        <v>0.46875</v>
      </c>
      <c r="I586" s="71">
        <v>44322</v>
      </c>
      <c r="J586" s="71">
        <v>44322</v>
      </c>
      <c r="K586" s="71">
        <v>44322</v>
      </c>
      <c r="L586" s="71">
        <v>44322</v>
      </c>
      <c r="M586" s="70">
        <v>0.45347222222222222</v>
      </c>
      <c r="N586" s="70">
        <v>0.46875</v>
      </c>
      <c r="O586" s="50" t="s">
        <v>702</v>
      </c>
      <c r="P586" s="50" t="s">
        <v>1093</v>
      </c>
      <c r="Q586" s="73" t="s">
        <v>47</v>
      </c>
      <c r="R586" s="50" t="s">
        <v>388</v>
      </c>
      <c r="S586" s="50" t="s">
        <v>343</v>
      </c>
      <c r="T586" s="50" t="s">
        <v>190</v>
      </c>
      <c r="U586" s="153">
        <f t="shared" si="176"/>
        <v>0</v>
      </c>
      <c r="V586" s="50">
        <f t="shared" si="177"/>
        <v>1</v>
      </c>
      <c r="W586" s="154">
        <f t="shared" si="175"/>
        <v>1.5277777777777779E-2</v>
      </c>
      <c r="X586" s="154">
        <f t="shared" si="178"/>
        <v>1.5277777777777779E-2</v>
      </c>
      <c r="Y586" s="136">
        <f t="shared" si="193"/>
        <v>1</v>
      </c>
      <c r="Z586" s="154">
        <f t="shared" si="179"/>
        <v>0</v>
      </c>
      <c r="AA586" s="154">
        <f t="shared" si="180"/>
        <v>1.5277777777777779E-2</v>
      </c>
      <c r="AB586" s="81">
        <f t="shared" si="182"/>
        <v>5</v>
      </c>
      <c r="AC586" s="81">
        <f t="shared" si="194"/>
        <v>18</v>
      </c>
      <c r="AD586" s="164" t="str">
        <f t="shared" si="183"/>
        <v>5-18</v>
      </c>
      <c r="AE586" s="163">
        <f t="shared" si="184"/>
        <v>1.5277777777777779E-2</v>
      </c>
      <c r="AF586" s="165">
        <f t="shared" si="185"/>
        <v>0</v>
      </c>
      <c r="AG586" s="157">
        <f t="shared" si="186"/>
        <v>1</v>
      </c>
      <c r="AH586" s="81">
        <f t="shared" si="187"/>
        <v>18</v>
      </c>
    </row>
    <row r="587" spans="2:34" ht="30" x14ac:dyDescent="0.25">
      <c r="B587" s="50" t="s">
        <v>238</v>
      </c>
      <c r="C587" s="157">
        <v>220</v>
      </c>
      <c r="D587" s="85">
        <f t="shared" si="192"/>
        <v>0</v>
      </c>
      <c r="E587" s="72" t="s">
        <v>1191</v>
      </c>
      <c r="F587" s="50" t="s">
        <v>959</v>
      </c>
      <c r="G587" s="70">
        <v>0.64583333333333337</v>
      </c>
      <c r="H587" s="83"/>
      <c r="I587" s="71">
        <v>44322</v>
      </c>
      <c r="J587" s="100"/>
      <c r="K587" s="71">
        <v>44323</v>
      </c>
      <c r="L587" s="71">
        <v>44323</v>
      </c>
      <c r="M587" s="70">
        <v>0.3125</v>
      </c>
      <c r="N587" s="70">
        <v>0.4236111111111111</v>
      </c>
      <c r="O587" s="50" t="s">
        <v>88</v>
      </c>
      <c r="P587" s="50" t="s">
        <v>153</v>
      </c>
      <c r="Q587" s="50" t="s">
        <v>81</v>
      </c>
      <c r="R587" s="50" t="s">
        <v>358</v>
      </c>
      <c r="S587" s="50" t="s">
        <v>343</v>
      </c>
      <c r="T587" s="50" t="s">
        <v>189</v>
      </c>
      <c r="U587" s="153">
        <f t="shared" si="176"/>
        <v>-44322</v>
      </c>
      <c r="V587" s="50">
        <f t="shared" si="177"/>
        <v>0</v>
      </c>
      <c r="W587" s="154">
        <f t="shared" si="175"/>
        <v>0</v>
      </c>
      <c r="X587" s="154">
        <f t="shared" si="178"/>
        <v>0</v>
      </c>
      <c r="Y587" s="136">
        <f t="shared" si="193"/>
        <v>1</v>
      </c>
      <c r="Z587" s="154">
        <f t="shared" si="179"/>
        <v>0</v>
      </c>
      <c r="AA587" s="154">
        <f t="shared" si="180"/>
        <v>0</v>
      </c>
      <c r="AB587" s="81">
        <f t="shared" si="182"/>
        <v>1</v>
      </c>
      <c r="AC587" s="81">
        <f t="shared" si="194"/>
        <v>52</v>
      </c>
      <c r="AD587" s="164" t="str">
        <f t="shared" si="183"/>
        <v>1-52</v>
      </c>
      <c r="AE587" s="163">
        <f t="shared" si="184"/>
        <v>0.1111111111111111</v>
      </c>
      <c r="AF587" s="165">
        <f t="shared" si="185"/>
        <v>0</v>
      </c>
      <c r="AG587" s="157">
        <f t="shared" si="186"/>
        <v>1</v>
      </c>
      <c r="AH587" s="81">
        <f t="shared" si="187"/>
        <v>18</v>
      </c>
    </row>
    <row r="588" spans="2:34" ht="30" x14ac:dyDescent="0.25">
      <c r="B588" s="50" t="s">
        <v>152</v>
      </c>
      <c r="C588" s="157">
        <v>220</v>
      </c>
      <c r="D588" s="85">
        <f t="shared" si="192"/>
        <v>0</v>
      </c>
      <c r="E588" s="72" t="s">
        <v>1192</v>
      </c>
      <c r="F588" s="50" t="s">
        <v>928</v>
      </c>
      <c r="G588" s="70">
        <v>0.64583333333333337</v>
      </c>
      <c r="H588" s="83"/>
      <c r="I588" s="71">
        <v>44322</v>
      </c>
      <c r="J588" s="83"/>
      <c r="K588" s="71">
        <v>44323</v>
      </c>
      <c r="L588" s="71">
        <v>44323</v>
      </c>
      <c r="M588" s="70">
        <v>0.36805555555555558</v>
      </c>
      <c r="N588" s="70">
        <v>0.39583333333333331</v>
      </c>
      <c r="O588" s="50" t="s">
        <v>168</v>
      </c>
      <c r="P588" s="50" t="s">
        <v>153</v>
      </c>
      <c r="Q588" s="50" t="s">
        <v>81</v>
      </c>
      <c r="R588" s="50" t="s">
        <v>454</v>
      </c>
      <c r="S588" s="50" t="s">
        <v>344</v>
      </c>
      <c r="T588" s="50" t="s">
        <v>189</v>
      </c>
      <c r="U588" s="153">
        <f t="shared" si="176"/>
        <v>-44322</v>
      </c>
      <c r="V588" s="50">
        <f t="shared" si="177"/>
        <v>0</v>
      </c>
      <c r="W588" s="154">
        <f t="shared" si="175"/>
        <v>0</v>
      </c>
      <c r="X588" s="154">
        <f t="shared" si="178"/>
        <v>0</v>
      </c>
      <c r="Y588" s="136">
        <f t="shared" si="193"/>
        <v>1</v>
      </c>
      <c r="Z588" s="154">
        <f t="shared" si="179"/>
        <v>0</v>
      </c>
      <c r="AA588" s="154">
        <f t="shared" si="180"/>
        <v>0</v>
      </c>
      <c r="AB588" s="81">
        <f t="shared" si="182"/>
        <v>1</v>
      </c>
      <c r="AC588" s="81">
        <f t="shared" si="194"/>
        <v>52</v>
      </c>
      <c r="AD588" s="164" t="str">
        <f t="shared" si="183"/>
        <v>1-52</v>
      </c>
      <c r="AE588" s="163">
        <f t="shared" si="184"/>
        <v>2.7777777777777735E-2</v>
      </c>
      <c r="AF588" s="165">
        <f t="shared" si="185"/>
        <v>0</v>
      </c>
      <c r="AG588" s="157">
        <f t="shared" si="186"/>
        <v>1</v>
      </c>
      <c r="AH588" s="81">
        <f t="shared" si="187"/>
        <v>18</v>
      </c>
    </row>
    <row r="589" spans="2:34" ht="30" x14ac:dyDescent="0.25">
      <c r="B589" s="50" t="s">
        <v>152</v>
      </c>
      <c r="C589" s="157">
        <v>220</v>
      </c>
      <c r="D589" s="85">
        <f t="shared" si="192"/>
        <v>0</v>
      </c>
      <c r="E589" s="72" t="s">
        <v>1193</v>
      </c>
      <c r="F589" s="50" t="s">
        <v>452</v>
      </c>
      <c r="G589" s="70">
        <v>0.64583333333333337</v>
      </c>
      <c r="H589" s="83"/>
      <c r="I589" s="71">
        <v>44322</v>
      </c>
      <c r="J589" s="83"/>
      <c r="K589" s="71">
        <v>44323</v>
      </c>
      <c r="L589" s="71">
        <v>44323</v>
      </c>
      <c r="M589" s="70">
        <v>0.3125</v>
      </c>
      <c r="N589" s="70">
        <v>0.64583333333333337</v>
      </c>
      <c r="O589" s="50" t="s">
        <v>66</v>
      </c>
      <c r="P589" s="50" t="s">
        <v>153</v>
      </c>
      <c r="Q589" s="50" t="s">
        <v>81</v>
      </c>
      <c r="R589" s="50" t="s">
        <v>452</v>
      </c>
      <c r="S589" s="50" t="s">
        <v>343</v>
      </c>
      <c r="T589" s="50" t="s">
        <v>189</v>
      </c>
      <c r="U589" s="153">
        <f t="shared" si="176"/>
        <v>-44322</v>
      </c>
      <c r="V589" s="50">
        <f t="shared" si="177"/>
        <v>0</v>
      </c>
      <c r="W589" s="154">
        <f t="shared" si="175"/>
        <v>0</v>
      </c>
      <c r="X589" s="154">
        <f t="shared" si="178"/>
        <v>0</v>
      </c>
      <c r="Y589" s="136">
        <f t="shared" si="193"/>
        <v>1</v>
      </c>
      <c r="Z589" s="154">
        <f t="shared" si="179"/>
        <v>0</v>
      </c>
      <c r="AA589" s="154">
        <f t="shared" si="180"/>
        <v>0</v>
      </c>
      <c r="AB589" s="81">
        <f t="shared" si="182"/>
        <v>1</v>
      </c>
      <c r="AC589" s="81">
        <f t="shared" si="194"/>
        <v>52</v>
      </c>
      <c r="AD589" s="164" t="str">
        <f t="shared" si="183"/>
        <v>1-52</v>
      </c>
      <c r="AE589" s="163">
        <f t="shared" si="184"/>
        <v>0.25033333333333335</v>
      </c>
      <c r="AF589" s="165">
        <f t="shared" si="185"/>
        <v>0</v>
      </c>
      <c r="AG589" s="157">
        <f t="shared" si="186"/>
        <v>1</v>
      </c>
      <c r="AH589" s="81">
        <f t="shared" si="187"/>
        <v>18</v>
      </c>
    </row>
    <row r="590" spans="2:34" x14ac:dyDescent="0.25">
      <c r="B590" s="50" t="s">
        <v>152</v>
      </c>
      <c r="C590" s="157">
        <v>220</v>
      </c>
      <c r="D590" s="85">
        <f t="shared" si="192"/>
        <v>0</v>
      </c>
      <c r="E590" s="50" t="s">
        <v>1194</v>
      </c>
      <c r="F590" s="50" t="s">
        <v>912</v>
      </c>
      <c r="G590" s="70">
        <v>0.64583333333333337</v>
      </c>
      <c r="H590" s="83"/>
      <c r="I590" s="71">
        <v>44322</v>
      </c>
      <c r="J590" s="83"/>
      <c r="K590" s="71">
        <v>44323</v>
      </c>
      <c r="L590" s="71">
        <v>44323</v>
      </c>
      <c r="M590" s="70">
        <v>0.4236111111111111</v>
      </c>
      <c r="N590" s="70">
        <v>0.4513888888888889</v>
      </c>
      <c r="O590" s="50" t="s">
        <v>88</v>
      </c>
      <c r="P590" s="50" t="s">
        <v>153</v>
      </c>
      <c r="Q590" s="50" t="s">
        <v>81</v>
      </c>
      <c r="R590" s="50" t="s">
        <v>358</v>
      </c>
      <c r="S590" s="50" t="s">
        <v>343</v>
      </c>
      <c r="T590" s="50" t="s">
        <v>189</v>
      </c>
      <c r="U590" s="153">
        <f t="shared" si="176"/>
        <v>-44322</v>
      </c>
      <c r="V590" s="50">
        <f t="shared" si="177"/>
        <v>0</v>
      </c>
      <c r="W590" s="154">
        <f t="shared" ref="W590:W619" si="195">IF(OR(V590=0,G590="",H590=""),0,IF(AND(V590=1,U590&lt;1,I590=J590,(H590-G590)&lt;=0.2075),H590-G590,IF(AND(V590=1,U590&lt;1,I590=J590,(H590-G590)&gt;0.2075),H590-G590-0.083,IF(AND(V590=1,U590&gt;1),((U590-1)*0.3541)+(H590-$AD$5)+($AE$5-G590-0.083),IF(AND(V590=1,U590=1,I590&lt;&gt;J590,(H590-G590)&lt;=0.332),(H590-$AD$5)+($AE$5-G590)-0.166,(H590-$AD$5)+($AE$5-G590))))))</f>
        <v>0</v>
      </c>
      <c r="X590" s="154">
        <f t="shared" si="178"/>
        <v>0</v>
      </c>
      <c r="Y590" s="136">
        <f t="shared" si="193"/>
        <v>1</v>
      </c>
      <c r="Z590" s="154">
        <f t="shared" si="179"/>
        <v>0</v>
      </c>
      <c r="AA590" s="154">
        <f t="shared" si="180"/>
        <v>0</v>
      </c>
      <c r="AB590" s="81">
        <f t="shared" si="182"/>
        <v>1</v>
      </c>
      <c r="AC590" s="81">
        <f t="shared" si="194"/>
        <v>52</v>
      </c>
      <c r="AD590" s="164" t="str">
        <f t="shared" si="183"/>
        <v>1-52</v>
      </c>
      <c r="AE590" s="163">
        <f t="shared" si="184"/>
        <v>2.777777777777779E-2</v>
      </c>
      <c r="AF590" s="165">
        <f t="shared" si="185"/>
        <v>0</v>
      </c>
      <c r="AG590" s="157">
        <f t="shared" si="186"/>
        <v>1</v>
      </c>
      <c r="AH590" s="81">
        <f t="shared" si="187"/>
        <v>18</v>
      </c>
    </row>
    <row r="591" spans="2:34" x14ac:dyDescent="0.25">
      <c r="B591" s="50" t="s">
        <v>152</v>
      </c>
      <c r="C591" s="157">
        <v>220</v>
      </c>
      <c r="D591" s="85">
        <f t="shared" si="192"/>
        <v>0</v>
      </c>
      <c r="E591" s="50" t="s">
        <v>1195</v>
      </c>
      <c r="F591" s="50" t="s">
        <v>452</v>
      </c>
      <c r="G591" s="70">
        <v>0.64583333333333337</v>
      </c>
      <c r="H591" s="83"/>
      <c r="I591" s="71">
        <v>44322</v>
      </c>
      <c r="J591" s="83"/>
      <c r="K591" s="71">
        <v>44323</v>
      </c>
      <c r="L591" s="71">
        <v>44323</v>
      </c>
      <c r="M591" s="70">
        <v>0.3125</v>
      </c>
      <c r="N591" s="70">
        <v>0.375</v>
      </c>
      <c r="O591" s="50" t="s">
        <v>702</v>
      </c>
      <c r="P591" s="50" t="s">
        <v>153</v>
      </c>
      <c r="Q591" s="50" t="s">
        <v>81</v>
      </c>
      <c r="R591" s="50" t="s">
        <v>452</v>
      </c>
      <c r="S591" s="50" t="s">
        <v>343</v>
      </c>
      <c r="T591" s="50" t="s">
        <v>189</v>
      </c>
      <c r="U591" s="153">
        <f t="shared" si="176"/>
        <v>-44322</v>
      </c>
      <c r="V591" s="50">
        <f t="shared" si="177"/>
        <v>0</v>
      </c>
      <c r="W591" s="154">
        <f t="shared" si="195"/>
        <v>0</v>
      </c>
      <c r="X591" s="154">
        <f t="shared" si="178"/>
        <v>0</v>
      </c>
      <c r="Y591" s="136">
        <f t="shared" si="193"/>
        <v>1</v>
      </c>
      <c r="Z591" s="154">
        <f t="shared" si="179"/>
        <v>0</v>
      </c>
      <c r="AA591" s="154">
        <f t="shared" si="180"/>
        <v>0</v>
      </c>
      <c r="AB591" s="81">
        <f t="shared" si="182"/>
        <v>1</v>
      </c>
      <c r="AC591" s="81">
        <f t="shared" si="194"/>
        <v>52</v>
      </c>
      <c r="AD591" s="164" t="str">
        <f t="shared" si="183"/>
        <v>1-52</v>
      </c>
      <c r="AE591" s="163">
        <f t="shared" si="184"/>
        <v>6.25E-2</v>
      </c>
      <c r="AF591" s="165">
        <f t="shared" si="185"/>
        <v>0</v>
      </c>
      <c r="AG591" s="157">
        <f t="shared" si="186"/>
        <v>1</v>
      </c>
      <c r="AH591" s="81">
        <f t="shared" si="187"/>
        <v>18</v>
      </c>
    </row>
    <row r="592" spans="2:34" ht="30" x14ac:dyDescent="0.25">
      <c r="B592" s="50" t="s">
        <v>152</v>
      </c>
      <c r="C592" s="157">
        <v>220</v>
      </c>
      <c r="D592" s="85">
        <f t="shared" si="192"/>
        <v>0</v>
      </c>
      <c r="E592" s="121" t="s">
        <v>1196</v>
      </c>
      <c r="F592" s="50" t="s">
        <v>912</v>
      </c>
      <c r="G592" s="70">
        <v>0.64583333333333337</v>
      </c>
      <c r="H592" s="83"/>
      <c r="I592" s="71">
        <v>44322</v>
      </c>
      <c r="J592" s="83"/>
      <c r="K592" s="71">
        <v>44324</v>
      </c>
      <c r="L592" s="71">
        <v>44324</v>
      </c>
      <c r="M592" s="70">
        <v>0.3125</v>
      </c>
      <c r="N592" s="50"/>
      <c r="O592" s="50" t="s">
        <v>702</v>
      </c>
      <c r="P592" s="50" t="s">
        <v>153</v>
      </c>
      <c r="Q592" s="50" t="s">
        <v>81</v>
      </c>
      <c r="R592" s="50" t="s">
        <v>452</v>
      </c>
      <c r="S592" s="50" t="s">
        <v>343</v>
      </c>
      <c r="T592" s="50" t="s">
        <v>189</v>
      </c>
      <c r="U592" s="153">
        <f t="shared" si="176"/>
        <v>-44322</v>
      </c>
      <c r="V592" s="50">
        <f t="shared" si="177"/>
        <v>0</v>
      </c>
      <c r="W592" s="154">
        <f t="shared" si="195"/>
        <v>0</v>
      </c>
      <c r="X592" s="154">
        <f t="shared" si="178"/>
        <v>0</v>
      </c>
      <c r="Y592" s="136">
        <f t="shared" si="193"/>
        <v>1</v>
      </c>
      <c r="Z592" s="154">
        <f t="shared" si="179"/>
        <v>0</v>
      </c>
      <c r="AA592" s="154">
        <f t="shared" si="180"/>
        <v>0</v>
      </c>
      <c r="AB592" s="81">
        <f t="shared" si="182"/>
        <v>1</v>
      </c>
      <c r="AC592" s="81">
        <f t="shared" si="194"/>
        <v>52</v>
      </c>
      <c r="AD592" s="164" t="str">
        <f t="shared" si="183"/>
        <v>1-52</v>
      </c>
      <c r="AE592" s="163">
        <f t="shared" si="184"/>
        <v>0</v>
      </c>
      <c r="AF592" s="165">
        <f t="shared" si="185"/>
        <v>0</v>
      </c>
      <c r="AG592" s="157">
        <f t="shared" si="186"/>
        <v>1</v>
      </c>
      <c r="AH592" s="81">
        <f t="shared" si="187"/>
        <v>18</v>
      </c>
    </row>
    <row r="593" spans="2:34" x14ac:dyDescent="0.25">
      <c r="B593" s="50" t="s">
        <v>152</v>
      </c>
      <c r="C593" s="157">
        <v>220</v>
      </c>
      <c r="D593" s="85">
        <f t="shared" si="192"/>
        <v>1</v>
      </c>
      <c r="E593" s="50" t="s">
        <v>1197</v>
      </c>
      <c r="F593" s="50" t="s">
        <v>912</v>
      </c>
      <c r="G593" s="70">
        <v>0.64583333333333337</v>
      </c>
      <c r="H593" s="83"/>
      <c r="I593" s="71">
        <v>44322</v>
      </c>
      <c r="J593" s="83"/>
      <c r="K593" s="71">
        <v>44324</v>
      </c>
      <c r="L593" s="71">
        <v>44324</v>
      </c>
      <c r="M593" s="70">
        <v>0.3125</v>
      </c>
      <c r="N593" s="50"/>
      <c r="O593" s="50" t="s">
        <v>330</v>
      </c>
      <c r="P593" s="50" t="s">
        <v>153</v>
      </c>
      <c r="Q593" s="50" t="s">
        <v>81</v>
      </c>
      <c r="R593" s="50" t="s">
        <v>359</v>
      </c>
      <c r="S593" s="50" t="s">
        <v>344</v>
      </c>
      <c r="T593" s="50" t="s">
        <v>189</v>
      </c>
      <c r="U593" s="153">
        <f t="shared" si="176"/>
        <v>-44322</v>
      </c>
      <c r="V593" s="50">
        <f t="shared" si="177"/>
        <v>0</v>
      </c>
      <c r="W593" s="154">
        <f t="shared" si="195"/>
        <v>0</v>
      </c>
      <c r="X593" s="154">
        <f t="shared" si="178"/>
        <v>0</v>
      </c>
      <c r="Y593" s="136">
        <f t="shared" si="193"/>
        <v>1</v>
      </c>
      <c r="Z593" s="154">
        <f t="shared" si="179"/>
        <v>0</v>
      </c>
      <c r="AA593" s="154">
        <f t="shared" si="180"/>
        <v>0</v>
      </c>
      <c r="AB593" s="81">
        <f t="shared" si="182"/>
        <v>1</v>
      </c>
      <c r="AC593" s="81">
        <f t="shared" si="194"/>
        <v>52</v>
      </c>
      <c r="AD593" s="164" t="str">
        <f t="shared" si="183"/>
        <v>1-52</v>
      </c>
      <c r="AE593" s="163">
        <f t="shared" si="184"/>
        <v>0</v>
      </c>
      <c r="AF593" s="165">
        <f t="shared" si="185"/>
        <v>0</v>
      </c>
      <c r="AG593" s="157">
        <f t="shared" si="186"/>
        <v>1</v>
      </c>
      <c r="AH593" s="81">
        <f t="shared" si="187"/>
        <v>18</v>
      </c>
    </row>
    <row r="594" spans="2:34" ht="30" x14ac:dyDescent="0.25">
      <c r="B594" s="50" t="s">
        <v>199</v>
      </c>
      <c r="C594" s="157">
        <v>221</v>
      </c>
      <c r="D594" s="85">
        <f t="shared" si="192"/>
        <v>0</v>
      </c>
      <c r="E594" s="72" t="s">
        <v>1198</v>
      </c>
      <c r="F594" s="50" t="s">
        <v>912</v>
      </c>
      <c r="G594" s="70">
        <v>0.70833333333333337</v>
      </c>
      <c r="H594" s="70">
        <v>0.3263888888888889</v>
      </c>
      <c r="I594" s="71">
        <v>44322</v>
      </c>
      <c r="J594" s="71">
        <v>44323</v>
      </c>
      <c r="K594" s="71">
        <v>44322</v>
      </c>
      <c r="L594" s="71">
        <v>44322</v>
      </c>
      <c r="M594" s="70">
        <v>0.72916666666666663</v>
      </c>
      <c r="N594" s="70">
        <v>0.77083333333333337</v>
      </c>
      <c r="O594" s="50" t="s">
        <v>69</v>
      </c>
      <c r="P594" s="50" t="s">
        <v>1199</v>
      </c>
      <c r="Q594" s="50" t="s">
        <v>81</v>
      </c>
      <c r="R594" s="50" t="s">
        <v>358</v>
      </c>
      <c r="S594" s="50" t="s">
        <v>344</v>
      </c>
      <c r="T594" s="50" t="s">
        <v>192</v>
      </c>
      <c r="U594" s="153">
        <f t="shared" si="176"/>
        <v>1</v>
      </c>
      <c r="V594" s="50">
        <f t="shared" si="177"/>
        <v>1</v>
      </c>
      <c r="W594" s="154">
        <f>IF(OR(V594=0,G594="",H594=""),0,IF(AND(V594=1,U594&lt;1,I594=J594,(H594-G594)&lt;=0.2075),H594-G594,IF(AND(V594=1,U594&lt;1,I594=J594,(H594-G594)&gt;0.2075),H594-G594-0.083,IF(AND(V594=1,U594&gt;1),((U594-1)*0.3541)+(H594-$AD$5)+($AE$5-G594-0.083),IF(AND(V594=1,U594=1,I594&lt;&gt;J594,(H594-G594)&lt;=0.332),(H594-$AD$5)+($AE$5-G594),(H594-$AD$5)+($AE$5-G594))))))</f>
        <v>5.5555555555555469E-2</v>
      </c>
      <c r="X594" s="154">
        <f t="shared" si="178"/>
        <v>0.1187222222222222</v>
      </c>
      <c r="Y594" s="136">
        <f t="shared" si="193"/>
        <v>1</v>
      </c>
      <c r="Z594" s="154">
        <f t="shared" si="179"/>
        <v>0</v>
      </c>
      <c r="AA594" s="154">
        <f t="shared" si="180"/>
        <v>0.1187222222222222</v>
      </c>
      <c r="AB594" s="81">
        <f t="shared" si="182"/>
        <v>5</v>
      </c>
      <c r="AC594" s="81">
        <f t="shared" si="194"/>
        <v>18</v>
      </c>
      <c r="AD594" s="164" t="str">
        <f t="shared" si="183"/>
        <v>5-18</v>
      </c>
      <c r="AE594" s="163">
        <f t="shared" si="184"/>
        <v>4.1666666666666741E-2</v>
      </c>
      <c r="AF594" s="165">
        <f t="shared" si="185"/>
        <v>0</v>
      </c>
      <c r="AG594" s="157">
        <f t="shared" si="186"/>
        <v>1</v>
      </c>
      <c r="AH594" s="81">
        <f t="shared" si="187"/>
        <v>18</v>
      </c>
    </row>
    <row r="595" spans="2:34" x14ac:dyDescent="0.25">
      <c r="B595" s="50" t="s">
        <v>199</v>
      </c>
      <c r="C595" s="157">
        <v>221</v>
      </c>
      <c r="D595" s="85">
        <f t="shared" si="192"/>
        <v>1</v>
      </c>
      <c r="E595" s="50" t="s">
        <v>1200</v>
      </c>
      <c r="F595" s="50" t="s">
        <v>912</v>
      </c>
      <c r="G595" s="70">
        <v>0.70833333333333337</v>
      </c>
      <c r="H595" s="70">
        <v>0.3263888888888889</v>
      </c>
      <c r="I595" s="71">
        <v>44322</v>
      </c>
      <c r="J595" s="71">
        <v>44323</v>
      </c>
      <c r="K595" s="71">
        <v>44323</v>
      </c>
      <c r="L595" s="71">
        <v>44323</v>
      </c>
      <c r="M595" s="70">
        <v>0.3125</v>
      </c>
      <c r="N595" s="70">
        <v>0.3263888888888889</v>
      </c>
      <c r="O595" s="50" t="s">
        <v>76</v>
      </c>
      <c r="P595" s="50" t="s">
        <v>1199</v>
      </c>
      <c r="Q595" s="50" t="s">
        <v>81</v>
      </c>
      <c r="R595" s="50" t="s">
        <v>358</v>
      </c>
      <c r="S595" s="50" t="s">
        <v>344</v>
      </c>
      <c r="T595" s="50" t="s">
        <v>192</v>
      </c>
      <c r="U595" s="153">
        <f t="shared" si="176"/>
        <v>1</v>
      </c>
      <c r="V595" s="50">
        <f t="shared" si="177"/>
        <v>1</v>
      </c>
      <c r="W595" s="154">
        <f>IF(OR(V595=0,G595="",H595=""),0,IF(AND(V595=1,U595&lt;1,I595=J595,(H595-G595)&lt;=0.2075),H595-G595,IF(AND(V595=1,U595&lt;1,I595=J595,(H595-G595)&gt;0.2075),H595-G595-0.083,IF(AND(V595=1,U595&gt;1),((U595-1)*0.3541)+(H595-$AD$5)+($AE$5-G595-0.083),IF(AND(V595=1,U595=1,I595&lt;&gt;J595,(H595-G595)&lt;=0.332),(H595-$AD$5)+($AE$5-G595),(H595-$AD$5)+($AE$5-G595))))))</f>
        <v>5.5555555555555469E-2</v>
      </c>
      <c r="X595" s="154">
        <f t="shared" si="178"/>
        <v>0.1187222222222222</v>
      </c>
      <c r="Y595" s="136">
        <f t="shared" si="193"/>
        <v>1</v>
      </c>
      <c r="Z595" s="154">
        <f t="shared" si="179"/>
        <v>0</v>
      </c>
      <c r="AA595" s="154">
        <f t="shared" si="180"/>
        <v>0.1187222222222222</v>
      </c>
      <c r="AB595" s="81">
        <f t="shared" si="182"/>
        <v>5</v>
      </c>
      <c r="AC595" s="81">
        <f t="shared" si="194"/>
        <v>18</v>
      </c>
      <c r="AD595" s="164" t="str">
        <f t="shared" si="183"/>
        <v>5-18</v>
      </c>
      <c r="AE595" s="163">
        <f t="shared" si="184"/>
        <v>1.3888888888888895E-2</v>
      </c>
      <c r="AF595" s="165">
        <f t="shared" si="185"/>
        <v>0</v>
      </c>
      <c r="AG595" s="157">
        <f t="shared" si="186"/>
        <v>1</v>
      </c>
      <c r="AH595" s="81">
        <f t="shared" si="187"/>
        <v>18</v>
      </c>
    </row>
    <row r="596" spans="2:34" ht="30" x14ac:dyDescent="0.25">
      <c r="B596" s="50" t="s">
        <v>71</v>
      </c>
      <c r="C596" s="157">
        <v>222</v>
      </c>
      <c r="D596" s="85">
        <f t="shared" si="192"/>
        <v>0</v>
      </c>
      <c r="E596" s="72" t="s">
        <v>1201</v>
      </c>
      <c r="F596" s="50" t="s">
        <v>452</v>
      </c>
      <c r="G596" s="70">
        <v>0.35416666666666669</v>
      </c>
      <c r="H596" s="70">
        <v>0.44444444444444442</v>
      </c>
      <c r="I596" s="71">
        <v>44323</v>
      </c>
      <c r="J596" s="71">
        <v>44323</v>
      </c>
      <c r="K596" s="71">
        <v>44323</v>
      </c>
      <c r="L596" s="71">
        <v>44323</v>
      </c>
      <c r="M596" s="70">
        <v>0.4236111111111111</v>
      </c>
      <c r="N596" s="70">
        <v>0.44444444444444442</v>
      </c>
      <c r="O596" s="50" t="s">
        <v>702</v>
      </c>
      <c r="P596" s="50" t="s">
        <v>1202</v>
      </c>
      <c r="Q596" s="50" t="s">
        <v>81</v>
      </c>
      <c r="R596" s="50" t="s">
        <v>452</v>
      </c>
      <c r="S596" s="50" t="s">
        <v>343</v>
      </c>
      <c r="T596" s="50" t="s">
        <v>189</v>
      </c>
      <c r="U596" s="153">
        <f t="shared" si="176"/>
        <v>0</v>
      </c>
      <c r="V596" s="50">
        <f t="shared" si="177"/>
        <v>1</v>
      </c>
      <c r="W596" s="154">
        <f t="shared" si="195"/>
        <v>9.0277777777777735E-2</v>
      </c>
      <c r="X596" s="154">
        <f t="shared" si="178"/>
        <v>9.0277777777777735E-2</v>
      </c>
      <c r="Y596" s="136">
        <f t="shared" si="193"/>
        <v>1</v>
      </c>
      <c r="Z596" s="154">
        <f t="shared" si="179"/>
        <v>0</v>
      </c>
      <c r="AA596" s="154">
        <f t="shared" si="180"/>
        <v>9.0277777777777735E-2</v>
      </c>
      <c r="AB596" s="81">
        <f t="shared" si="182"/>
        <v>5</v>
      </c>
      <c r="AC596" s="81">
        <f t="shared" si="194"/>
        <v>18</v>
      </c>
      <c r="AD596" s="164" t="str">
        <f t="shared" si="183"/>
        <v>5-18</v>
      </c>
      <c r="AE596" s="163">
        <f t="shared" si="184"/>
        <v>2.0833333333333315E-2</v>
      </c>
      <c r="AF596" s="165">
        <f t="shared" si="185"/>
        <v>0</v>
      </c>
      <c r="AG596" s="157">
        <f t="shared" si="186"/>
        <v>1</v>
      </c>
      <c r="AH596" s="81">
        <f t="shared" si="187"/>
        <v>18</v>
      </c>
    </row>
    <row r="597" spans="2:34" x14ac:dyDescent="0.25">
      <c r="B597" s="50" t="s">
        <v>71</v>
      </c>
      <c r="C597" s="157">
        <v>222</v>
      </c>
      <c r="D597" s="85">
        <f t="shared" si="192"/>
        <v>1</v>
      </c>
      <c r="E597" s="72" t="s">
        <v>263</v>
      </c>
      <c r="F597" s="50" t="s">
        <v>452</v>
      </c>
      <c r="G597" s="70">
        <v>0.65972222222222221</v>
      </c>
      <c r="H597" s="70">
        <v>0.6875</v>
      </c>
      <c r="I597" s="71">
        <v>44323</v>
      </c>
      <c r="J597" s="71">
        <v>44323</v>
      </c>
      <c r="K597" s="71">
        <v>44323</v>
      </c>
      <c r="L597" s="71">
        <v>44323</v>
      </c>
      <c r="M597" s="70">
        <v>0.65972222222222221</v>
      </c>
      <c r="N597" s="70">
        <v>0.6875</v>
      </c>
      <c r="O597" s="50" t="s">
        <v>759</v>
      </c>
      <c r="P597" s="50" t="s">
        <v>1202</v>
      </c>
      <c r="Q597" s="50" t="s">
        <v>81</v>
      </c>
      <c r="R597" s="50" t="s">
        <v>452</v>
      </c>
      <c r="S597" s="50" t="s">
        <v>343</v>
      </c>
      <c r="T597" s="50" t="s">
        <v>189</v>
      </c>
      <c r="U597" s="153">
        <f t="shared" si="176"/>
        <v>0</v>
      </c>
      <c r="V597" s="50">
        <f t="shared" si="177"/>
        <v>1</v>
      </c>
      <c r="W597" s="154">
        <f t="shared" si="195"/>
        <v>2.777777777777779E-2</v>
      </c>
      <c r="X597" s="154">
        <f t="shared" si="178"/>
        <v>2.777777777777779E-2</v>
      </c>
      <c r="Y597" s="136">
        <f t="shared" si="193"/>
        <v>0</v>
      </c>
      <c r="Z597" s="154">
        <f t="shared" si="179"/>
        <v>0.1875</v>
      </c>
      <c r="AA597" s="154">
        <f t="shared" si="180"/>
        <v>0.21527777777777779</v>
      </c>
      <c r="AB597" s="81">
        <f t="shared" si="182"/>
        <v>5</v>
      </c>
      <c r="AC597" s="81">
        <f t="shared" si="194"/>
        <v>18</v>
      </c>
      <c r="AD597" s="164" t="str">
        <f t="shared" si="183"/>
        <v>5-18</v>
      </c>
      <c r="AE597" s="163">
        <f t="shared" si="184"/>
        <v>2.777777777777779E-2</v>
      </c>
      <c r="AF597" s="165">
        <f t="shared" si="185"/>
        <v>0</v>
      </c>
      <c r="AG597" s="157">
        <f t="shared" si="186"/>
        <v>1</v>
      </c>
      <c r="AH597" s="81">
        <f t="shared" si="187"/>
        <v>18</v>
      </c>
    </row>
    <row r="598" spans="2:34" ht="30" x14ac:dyDescent="0.25">
      <c r="B598" s="50" t="s">
        <v>1203</v>
      </c>
      <c r="C598" s="157">
        <v>223</v>
      </c>
      <c r="D598" s="85">
        <f t="shared" si="192"/>
        <v>1</v>
      </c>
      <c r="E598" s="72" t="s">
        <v>1204</v>
      </c>
      <c r="F598" s="50" t="s">
        <v>1205</v>
      </c>
      <c r="G598" s="70">
        <v>0.41666666666666669</v>
      </c>
      <c r="H598" s="70">
        <v>0.47916666666666669</v>
      </c>
      <c r="I598" s="71">
        <v>44323</v>
      </c>
      <c r="J598" s="71">
        <v>44323</v>
      </c>
      <c r="K598" s="71">
        <v>44323</v>
      </c>
      <c r="L598" s="71">
        <v>44323</v>
      </c>
      <c r="M598" s="70">
        <v>0.45347222222222222</v>
      </c>
      <c r="N598" s="70">
        <v>0.47916666666666669</v>
      </c>
      <c r="O598" s="50" t="s">
        <v>288</v>
      </c>
      <c r="P598" s="50" t="s">
        <v>88</v>
      </c>
      <c r="Q598" s="50" t="s">
        <v>81</v>
      </c>
      <c r="R598" s="50" t="s">
        <v>358</v>
      </c>
      <c r="S598" s="50" t="s">
        <v>344</v>
      </c>
      <c r="T598" s="50" t="s">
        <v>190</v>
      </c>
      <c r="U598" s="153">
        <f t="shared" si="176"/>
        <v>0</v>
      </c>
      <c r="V598" s="50">
        <f t="shared" si="177"/>
        <v>1</v>
      </c>
      <c r="W598" s="154">
        <f t="shared" si="195"/>
        <v>6.25E-2</v>
      </c>
      <c r="X598" s="154">
        <f t="shared" si="178"/>
        <v>6.25E-2</v>
      </c>
      <c r="Y598" s="136">
        <f t="shared" si="193"/>
        <v>1</v>
      </c>
      <c r="Z598" s="154">
        <f t="shared" si="179"/>
        <v>0</v>
      </c>
      <c r="AA598" s="154">
        <f t="shared" si="180"/>
        <v>6.25E-2</v>
      </c>
      <c r="AB598" s="81">
        <f t="shared" si="182"/>
        <v>5</v>
      </c>
      <c r="AC598" s="81">
        <f t="shared" si="194"/>
        <v>18</v>
      </c>
      <c r="AD598" s="164" t="str">
        <f t="shared" si="183"/>
        <v>5-18</v>
      </c>
      <c r="AE598" s="163">
        <f t="shared" si="184"/>
        <v>2.5694444444444464E-2</v>
      </c>
      <c r="AF598" s="165">
        <f t="shared" si="185"/>
        <v>0</v>
      </c>
      <c r="AG598" s="157">
        <f t="shared" si="186"/>
        <v>1</v>
      </c>
      <c r="AH598" s="81">
        <f t="shared" si="187"/>
        <v>18</v>
      </c>
    </row>
    <row r="599" spans="2:34" ht="30" x14ac:dyDescent="0.25">
      <c r="B599" s="50" t="s">
        <v>170</v>
      </c>
      <c r="C599" s="157">
        <v>224</v>
      </c>
      <c r="D599" s="85">
        <f t="shared" si="192"/>
        <v>0</v>
      </c>
      <c r="E599" s="72" t="s">
        <v>1206</v>
      </c>
      <c r="F599" s="50" t="s">
        <v>452</v>
      </c>
      <c r="G599" s="70">
        <v>0.41666666666666669</v>
      </c>
      <c r="H599" s="70">
        <v>0.6875</v>
      </c>
      <c r="I599" s="71">
        <v>44323</v>
      </c>
      <c r="J599" s="71">
        <v>44323</v>
      </c>
      <c r="K599" s="71">
        <v>44323</v>
      </c>
      <c r="L599" s="71">
        <v>44323</v>
      </c>
      <c r="M599" s="70">
        <v>0.44513888888888892</v>
      </c>
      <c r="N599" s="70">
        <v>0.5</v>
      </c>
      <c r="O599" s="50" t="s">
        <v>702</v>
      </c>
      <c r="P599" s="50" t="s">
        <v>1207</v>
      </c>
      <c r="Q599" s="50" t="s">
        <v>81</v>
      </c>
      <c r="R599" s="50" t="s">
        <v>452</v>
      </c>
      <c r="S599" s="50" t="s">
        <v>343</v>
      </c>
      <c r="T599" s="50" t="s">
        <v>189</v>
      </c>
      <c r="U599" s="153">
        <f t="shared" si="176"/>
        <v>0</v>
      </c>
      <c r="V599" s="50">
        <f t="shared" si="177"/>
        <v>1</v>
      </c>
      <c r="W599" s="154">
        <f t="shared" si="195"/>
        <v>0.1878333333333333</v>
      </c>
      <c r="X599" s="154">
        <f t="shared" si="178"/>
        <v>0.22916333333333333</v>
      </c>
      <c r="Y599" s="136">
        <f t="shared" si="193"/>
        <v>0</v>
      </c>
      <c r="Z599" s="154">
        <f t="shared" si="179"/>
        <v>0.1875</v>
      </c>
      <c r="AA599" s="154">
        <f t="shared" si="180"/>
        <v>0.41666333333333333</v>
      </c>
      <c r="AB599" s="81">
        <f t="shared" si="182"/>
        <v>5</v>
      </c>
      <c r="AC599" s="81">
        <f t="shared" si="194"/>
        <v>18</v>
      </c>
      <c r="AD599" s="164" t="str">
        <f t="shared" si="183"/>
        <v>5-18</v>
      </c>
      <c r="AE599" s="163">
        <f t="shared" si="184"/>
        <v>5.4861111111111083E-2</v>
      </c>
      <c r="AF599" s="165">
        <f t="shared" si="185"/>
        <v>0</v>
      </c>
      <c r="AG599" s="157">
        <f t="shared" si="186"/>
        <v>1</v>
      </c>
      <c r="AH599" s="81">
        <f t="shared" si="187"/>
        <v>18</v>
      </c>
    </row>
    <row r="600" spans="2:34" x14ac:dyDescent="0.25">
      <c r="B600" s="50" t="s">
        <v>170</v>
      </c>
      <c r="C600" s="157">
        <v>224</v>
      </c>
      <c r="D600" s="85">
        <f t="shared" si="192"/>
        <v>0</v>
      </c>
      <c r="E600" s="50" t="s">
        <v>1208</v>
      </c>
      <c r="F600" s="50" t="s">
        <v>912</v>
      </c>
      <c r="G600" s="70">
        <v>0.41666666666666669</v>
      </c>
      <c r="H600" s="70">
        <v>0.6875</v>
      </c>
      <c r="I600" s="71">
        <v>44323</v>
      </c>
      <c r="J600" s="71">
        <v>44323</v>
      </c>
      <c r="K600" s="71">
        <v>44323</v>
      </c>
      <c r="L600" s="71">
        <v>44323</v>
      </c>
      <c r="M600" s="70">
        <v>0.59375</v>
      </c>
      <c r="N600" s="70">
        <v>0.66666666666666663</v>
      </c>
      <c r="O600" s="50" t="s">
        <v>88</v>
      </c>
      <c r="P600" s="50" t="s">
        <v>1207</v>
      </c>
      <c r="Q600" s="50" t="s">
        <v>81</v>
      </c>
      <c r="R600" s="50" t="s">
        <v>358</v>
      </c>
      <c r="S600" s="50" t="s">
        <v>344</v>
      </c>
      <c r="T600" s="50" t="s">
        <v>189</v>
      </c>
      <c r="U600" s="153">
        <f t="shared" si="176"/>
        <v>0</v>
      </c>
      <c r="V600" s="50">
        <f t="shared" si="177"/>
        <v>1</v>
      </c>
      <c r="W600" s="154">
        <f t="shared" si="195"/>
        <v>0.1878333333333333</v>
      </c>
      <c r="X600" s="154">
        <f t="shared" si="178"/>
        <v>0.22916333333333333</v>
      </c>
      <c r="Y600" s="136">
        <f t="shared" si="193"/>
        <v>0</v>
      </c>
      <c r="Z600" s="154">
        <f t="shared" ref="Z600:Z601" si="196">IF(Y600=1,0,($AE$3-H600))</f>
        <v>0.1875</v>
      </c>
      <c r="AA600" s="154">
        <f t="shared" ref="AA600:AA601" si="197">X600+Z600</f>
        <v>0.41666333333333333</v>
      </c>
      <c r="AB600" s="81">
        <f t="shared" ref="AB600:AB602" si="198">MONTH(J600)</f>
        <v>5</v>
      </c>
      <c r="AC600" s="81">
        <f t="shared" si="194"/>
        <v>18</v>
      </c>
      <c r="AD600" s="164" t="str">
        <f t="shared" si="183"/>
        <v>5-18</v>
      </c>
      <c r="AE600" s="163">
        <f t="shared" si="184"/>
        <v>7.291666666666663E-2</v>
      </c>
      <c r="AF600" s="165">
        <f t="shared" si="185"/>
        <v>0</v>
      </c>
      <c r="AG600" s="157">
        <f t="shared" si="186"/>
        <v>1</v>
      </c>
      <c r="AH600" s="81">
        <f t="shared" si="187"/>
        <v>18</v>
      </c>
    </row>
    <row r="601" spans="2:34" ht="30" x14ac:dyDescent="0.25">
      <c r="B601" s="50" t="s">
        <v>170</v>
      </c>
      <c r="C601" s="157">
        <v>224</v>
      </c>
      <c r="D601" s="85">
        <f t="shared" si="192"/>
        <v>1</v>
      </c>
      <c r="E601" s="72" t="s">
        <v>1209</v>
      </c>
      <c r="F601" s="50" t="s">
        <v>912</v>
      </c>
      <c r="G601" s="70">
        <v>0.41666666666666669</v>
      </c>
      <c r="H601" s="70">
        <v>0.6875</v>
      </c>
      <c r="I601" s="71">
        <v>44323</v>
      </c>
      <c r="J601" s="71">
        <v>44323</v>
      </c>
      <c r="K601" s="71">
        <v>44323</v>
      </c>
      <c r="L601" s="71">
        <v>44323</v>
      </c>
      <c r="M601" s="70">
        <v>0.65972222222222221</v>
      </c>
      <c r="N601" s="70">
        <v>0.6875</v>
      </c>
      <c r="O601" s="50" t="s">
        <v>66</v>
      </c>
      <c r="P601" s="50" t="s">
        <v>1207</v>
      </c>
      <c r="Q601" s="50" t="s">
        <v>81</v>
      </c>
      <c r="R601" s="50" t="s">
        <v>356</v>
      </c>
      <c r="S601" s="50" t="s">
        <v>344</v>
      </c>
      <c r="T601" s="50" t="s">
        <v>189</v>
      </c>
      <c r="U601" s="153">
        <f t="shared" si="176"/>
        <v>0</v>
      </c>
      <c r="V601" s="50">
        <f t="shared" si="177"/>
        <v>1</v>
      </c>
      <c r="W601" s="154">
        <f t="shared" si="195"/>
        <v>0.1878333333333333</v>
      </c>
      <c r="X601" s="154">
        <f t="shared" si="178"/>
        <v>0.22916333333333333</v>
      </c>
      <c r="Y601" s="136">
        <f t="shared" si="193"/>
        <v>0</v>
      </c>
      <c r="Z601" s="154">
        <f t="shared" si="196"/>
        <v>0.1875</v>
      </c>
      <c r="AA601" s="154">
        <f t="shared" si="197"/>
        <v>0.41666333333333333</v>
      </c>
      <c r="AB601" s="81">
        <f t="shared" si="198"/>
        <v>5</v>
      </c>
      <c r="AC601" s="81">
        <f t="shared" si="194"/>
        <v>18</v>
      </c>
      <c r="AD601" s="164" t="str">
        <f t="shared" si="183"/>
        <v>5-18</v>
      </c>
      <c r="AE601" s="163">
        <f t="shared" si="184"/>
        <v>2.777777777777779E-2</v>
      </c>
      <c r="AF601" s="165">
        <f t="shared" si="185"/>
        <v>0</v>
      </c>
      <c r="AG601" s="157">
        <f t="shared" si="186"/>
        <v>1</v>
      </c>
      <c r="AH601" s="81">
        <f t="shared" si="187"/>
        <v>18</v>
      </c>
    </row>
    <row r="602" spans="2:34" x14ac:dyDescent="0.25">
      <c r="B602" s="50" t="s">
        <v>105</v>
      </c>
      <c r="C602" s="157">
        <v>225</v>
      </c>
      <c r="D602" s="85">
        <f t="shared" si="192"/>
        <v>0</v>
      </c>
      <c r="E602" s="50" t="s">
        <v>1067</v>
      </c>
      <c r="F602" s="50" t="s">
        <v>452</v>
      </c>
      <c r="G602" s="70">
        <v>0.58333333333333337</v>
      </c>
      <c r="H602" s="70">
        <v>0.64236111111111105</v>
      </c>
      <c r="I602" s="71">
        <v>44323</v>
      </c>
      <c r="J602" s="71">
        <v>44323</v>
      </c>
      <c r="K602" s="71">
        <v>44323</v>
      </c>
      <c r="L602" s="71">
        <v>44323</v>
      </c>
      <c r="M602" s="70">
        <v>0.625</v>
      </c>
      <c r="N602" s="70">
        <v>0.64236111111111105</v>
      </c>
      <c r="O602" s="50" t="s">
        <v>130</v>
      </c>
      <c r="P602" s="50" t="s">
        <v>372</v>
      </c>
      <c r="Q602" s="73" t="s">
        <v>47</v>
      </c>
      <c r="R602" s="50" t="s">
        <v>452</v>
      </c>
      <c r="S602" s="50" t="s">
        <v>343</v>
      </c>
      <c r="T602" s="50" t="s">
        <v>190</v>
      </c>
      <c r="U602" s="153">
        <f t="shared" si="176"/>
        <v>0</v>
      </c>
      <c r="V602" s="50">
        <f t="shared" si="177"/>
        <v>1</v>
      </c>
      <c r="W602" s="154">
        <f t="shared" si="195"/>
        <v>5.9027777777777679E-2</v>
      </c>
      <c r="X602" s="154">
        <f t="shared" si="178"/>
        <v>5.9027777777777679E-2</v>
      </c>
      <c r="Y602" s="136">
        <f t="shared" si="193"/>
        <v>0</v>
      </c>
      <c r="Z602" s="154">
        <f t="shared" si="179"/>
        <v>0.23263888888888895</v>
      </c>
      <c r="AA602" s="154">
        <f t="shared" si="180"/>
        <v>0.29166666666666663</v>
      </c>
      <c r="AB602" s="81">
        <f t="shared" si="198"/>
        <v>5</v>
      </c>
      <c r="AC602" s="81">
        <f t="shared" si="194"/>
        <v>18</v>
      </c>
      <c r="AD602" s="164" t="str">
        <f t="shared" si="183"/>
        <v>5-18</v>
      </c>
      <c r="AE602" s="163">
        <f t="shared" si="184"/>
        <v>1.7361111111111049E-2</v>
      </c>
      <c r="AF602" s="165">
        <f t="shared" si="185"/>
        <v>0</v>
      </c>
      <c r="AG602" s="157">
        <f t="shared" si="186"/>
        <v>1</v>
      </c>
      <c r="AH602" s="81">
        <f t="shared" si="187"/>
        <v>18</v>
      </c>
    </row>
    <row r="603" spans="2:34" ht="30" x14ac:dyDescent="0.25">
      <c r="B603" s="50" t="s">
        <v>106</v>
      </c>
      <c r="C603" s="157">
        <v>225</v>
      </c>
      <c r="D603" s="85">
        <f t="shared" si="192"/>
        <v>0</v>
      </c>
      <c r="E603" s="72" t="s">
        <v>1210</v>
      </c>
      <c r="F603" s="50" t="s">
        <v>919</v>
      </c>
      <c r="G603" s="70">
        <v>0.58333333333333337</v>
      </c>
      <c r="H603" s="70">
        <v>0.64236111111111105</v>
      </c>
      <c r="I603" s="71">
        <v>44323</v>
      </c>
      <c r="J603" s="71">
        <v>44323</v>
      </c>
      <c r="K603" s="71">
        <v>44323</v>
      </c>
      <c r="L603" s="71">
        <v>44323</v>
      </c>
      <c r="M603" s="70">
        <v>0.625</v>
      </c>
      <c r="N603" s="70">
        <v>0.64236111111111105</v>
      </c>
      <c r="O603" s="50" t="s">
        <v>88</v>
      </c>
      <c r="P603" s="50" t="s">
        <v>372</v>
      </c>
      <c r="Q603" s="50" t="s">
        <v>81</v>
      </c>
      <c r="R603" s="50" t="s">
        <v>358</v>
      </c>
      <c r="S603" s="50" t="s">
        <v>344</v>
      </c>
      <c r="T603" s="50" t="s">
        <v>190</v>
      </c>
      <c r="U603" s="153">
        <f t="shared" si="176"/>
        <v>0</v>
      </c>
      <c r="V603" s="50">
        <f t="shared" si="177"/>
        <v>1</v>
      </c>
      <c r="W603" s="154">
        <f t="shared" si="195"/>
        <v>5.9027777777777679E-2</v>
      </c>
      <c r="X603" s="154">
        <f t="shared" si="178"/>
        <v>5.9027777777777679E-2</v>
      </c>
      <c r="Y603" s="136">
        <f t="shared" si="193"/>
        <v>0</v>
      </c>
      <c r="Z603" s="154">
        <f t="shared" si="179"/>
        <v>0.23263888888888895</v>
      </c>
      <c r="AA603" s="154">
        <f t="shared" si="180"/>
        <v>0.29166666666666663</v>
      </c>
      <c r="AB603" s="81">
        <f t="shared" si="182"/>
        <v>5</v>
      </c>
      <c r="AC603" s="81">
        <f t="shared" si="194"/>
        <v>18</v>
      </c>
      <c r="AD603" s="164" t="str">
        <f t="shared" si="183"/>
        <v>5-18</v>
      </c>
      <c r="AE603" s="163">
        <f t="shared" si="184"/>
        <v>1.7361111111111049E-2</v>
      </c>
      <c r="AF603" s="165">
        <f t="shared" si="185"/>
        <v>0</v>
      </c>
      <c r="AG603" s="157">
        <f t="shared" si="186"/>
        <v>1</v>
      </c>
      <c r="AH603" s="81">
        <f t="shared" si="187"/>
        <v>18</v>
      </c>
    </row>
    <row r="604" spans="2:34" x14ac:dyDescent="0.25">
      <c r="B604" s="50" t="s">
        <v>105</v>
      </c>
      <c r="C604" s="157">
        <v>225</v>
      </c>
      <c r="D604" s="85">
        <f t="shared" si="192"/>
        <v>1</v>
      </c>
      <c r="E604" s="50" t="s">
        <v>1211</v>
      </c>
      <c r="F604" s="50" t="s">
        <v>912</v>
      </c>
      <c r="G604" s="70">
        <v>0.58333333333333337</v>
      </c>
      <c r="H604" s="70">
        <v>0.64236111111111105</v>
      </c>
      <c r="I604" s="71">
        <v>44323</v>
      </c>
      <c r="J604" s="71">
        <v>44323</v>
      </c>
      <c r="K604" s="71">
        <v>44323</v>
      </c>
      <c r="L604" s="71">
        <v>44323</v>
      </c>
      <c r="M604" s="70">
        <v>0.60416666666666663</v>
      </c>
      <c r="N604" s="70">
        <v>0.61458333333333337</v>
      </c>
      <c r="O604" s="50" t="s">
        <v>66</v>
      </c>
      <c r="P604" s="50" t="s">
        <v>372</v>
      </c>
      <c r="Q604" s="50" t="s">
        <v>81</v>
      </c>
      <c r="R604" s="50" t="s">
        <v>356</v>
      </c>
      <c r="S604" s="50" t="s">
        <v>344</v>
      </c>
      <c r="T604" s="50" t="s">
        <v>190</v>
      </c>
      <c r="U604" s="153">
        <f t="shared" si="176"/>
        <v>0</v>
      </c>
      <c r="V604" s="50">
        <f t="shared" si="177"/>
        <v>1</v>
      </c>
      <c r="W604" s="154">
        <f t="shared" si="195"/>
        <v>5.9027777777777679E-2</v>
      </c>
      <c r="X604" s="154">
        <f t="shared" si="178"/>
        <v>5.9027777777777679E-2</v>
      </c>
      <c r="Y604" s="136">
        <f t="shared" si="193"/>
        <v>0</v>
      </c>
      <c r="Z604" s="154">
        <f t="shared" si="179"/>
        <v>0.23263888888888895</v>
      </c>
      <c r="AA604" s="154">
        <f t="shared" si="180"/>
        <v>0.29166666666666663</v>
      </c>
      <c r="AB604" s="81">
        <f t="shared" si="182"/>
        <v>5</v>
      </c>
      <c r="AC604" s="81">
        <f t="shared" si="194"/>
        <v>18</v>
      </c>
      <c r="AD604" s="164" t="str">
        <f t="shared" si="183"/>
        <v>5-18</v>
      </c>
      <c r="AE604" s="163">
        <f t="shared" si="184"/>
        <v>1.0416666666666741E-2</v>
      </c>
      <c r="AF604" s="165">
        <f t="shared" si="185"/>
        <v>0</v>
      </c>
      <c r="AG604" s="157">
        <f t="shared" si="186"/>
        <v>1</v>
      </c>
      <c r="AH604" s="81">
        <f t="shared" si="187"/>
        <v>18</v>
      </c>
    </row>
    <row r="605" spans="2:34" ht="30" x14ac:dyDescent="0.25">
      <c r="B605" s="178" t="s">
        <v>1212</v>
      </c>
      <c r="C605" s="157">
        <v>226</v>
      </c>
      <c r="D605" s="85">
        <f t="shared" si="192"/>
        <v>1</v>
      </c>
      <c r="E605" s="72" t="s">
        <v>1213</v>
      </c>
      <c r="F605" s="50" t="s">
        <v>1063</v>
      </c>
      <c r="G605" s="70">
        <v>0.5</v>
      </c>
      <c r="H605" s="70">
        <v>0.75</v>
      </c>
      <c r="I605" s="71">
        <v>44315</v>
      </c>
      <c r="J605" s="71">
        <v>44315</v>
      </c>
      <c r="K605" s="71">
        <v>44315</v>
      </c>
      <c r="L605" s="71">
        <v>44315</v>
      </c>
      <c r="M605" s="70">
        <v>0.5</v>
      </c>
      <c r="N605" s="70">
        <v>0.75</v>
      </c>
      <c r="O605" s="72" t="s">
        <v>1214</v>
      </c>
      <c r="P605" s="179" t="s">
        <v>1215</v>
      </c>
      <c r="Q605" s="179" t="s">
        <v>81</v>
      </c>
      <c r="R605" s="178" t="s">
        <v>357</v>
      </c>
      <c r="S605" s="50"/>
      <c r="T605" s="179" t="s">
        <v>194</v>
      </c>
      <c r="U605" s="153">
        <f t="shared" ref="U605:U619" si="199">+J605-I605</f>
        <v>0</v>
      </c>
      <c r="V605" s="50">
        <f t="shared" ref="V605:V619" si="200">IF(AND(G605&lt;&gt;"",H605&lt;&gt;""),1,0)</f>
        <v>1</v>
      </c>
      <c r="W605" s="154">
        <f t="shared" si="195"/>
        <v>0.16699999999999998</v>
      </c>
      <c r="X605" s="154">
        <f t="shared" ref="X605:X619" si="201">IF(OR(V605=0,G605="",H605=""),0,IF(AND(V605=1,U605&lt;1,I605=J605,(H605-G605)&lt;=0.2075),H605-G605,IF(AND(V605=1,U605&lt;1,I605=J605,(H605-G605)&gt;0.2075),H605-G605-0.04167,IF(AND(V605=1,U605&gt;1),((U605-1)*0.583)+(H605-$AD$3)+($AE$3-G605-0.04167),IF(AND(V605=1,U605=1,I605&lt;&gt;J605,(H605-G605)&lt;=0.332),(H605-$AD$3)+($AE$3-G605)-0.166,(H605-$AD$3)+($AE$3-G605))))))</f>
        <v>0.20833000000000002</v>
      </c>
      <c r="Y605" s="136">
        <f t="shared" si="193"/>
        <v>1</v>
      </c>
      <c r="Z605" s="154">
        <f t="shared" ref="Z605:Z619" si="202">IF(Y605=1,0,($AE$3-H605))</f>
        <v>0</v>
      </c>
      <c r="AA605" s="154">
        <f t="shared" ref="AA605:AA619" si="203">X605+Z605</f>
        <v>0.20833000000000002</v>
      </c>
      <c r="AB605" s="81">
        <f t="shared" ref="AB605:AB620" si="204">MONTH(J605)</f>
        <v>4</v>
      </c>
      <c r="AC605" s="81">
        <f t="shared" si="194"/>
        <v>17</v>
      </c>
      <c r="AD605" s="164" t="str">
        <f t="shared" si="183"/>
        <v>4-17</v>
      </c>
      <c r="AE605" s="163">
        <f t="shared" si="184"/>
        <v>0</v>
      </c>
      <c r="AF605" s="165">
        <f t="shared" si="185"/>
        <v>0</v>
      </c>
      <c r="AG605" s="157">
        <f t="shared" si="186"/>
        <v>0</v>
      </c>
      <c r="AH605" s="81">
        <f t="shared" si="187"/>
        <v>17</v>
      </c>
    </row>
    <row r="606" spans="2:34" ht="45" x14ac:dyDescent="0.25">
      <c r="B606" s="178" t="s">
        <v>1216</v>
      </c>
      <c r="C606" s="157">
        <v>227</v>
      </c>
      <c r="D606" s="85">
        <f t="shared" si="192"/>
        <v>0</v>
      </c>
      <c r="E606" s="72" t="s">
        <v>1217</v>
      </c>
      <c r="F606" s="50" t="s">
        <v>919</v>
      </c>
      <c r="G606" s="70">
        <v>0.33333333333575865</v>
      </c>
      <c r="H606" s="70">
        <v>0.75</v>
      </c>
      <c r="I606" s="71">
        <v>44315</v>
      </c>
      <c r="J606" s="71">
        <v>44315</v>
      </c>
      <c r="K606" s="71">
        <v>44315</v>
      </c>
      <c r="L606" s="71">
        <v>44315</v>
      </c>
      <c r="M606" s="70">
        <v>0.33333333333575865</v>
      </c>
      <c r="N606" s="70">
        <v>0.75</v>
      </c>
      <c r="O606" s="72" t="s">
        <v>1214</v>
      </c>
      <c r="P606" s="179" t="s">
        <v>1218</v>
      </c>
      <c r="Q606" s="179" t="s">
        <v>81</v>
      </c>
      <c r="R606" s="178" t="s">
        <v>1219</v>
      </c>
      <c r="S606" s="179" t="s">
        <v>344</v>
      </c>
      <c r="T606" s="179" t="s">
        <v>194</v>
      </c>
      <c r="U606" s="153">
        <f t="shared" si="199"/>
        <v>0</v>
      </c>
      <c r="V606" s="50">
        <f t="shared" si="200"/>
        <v>1</v>
      </c>
      <c r="W606" s="154">
        <f t="shared" si="195"/>
        <v>0.33366666666424133</v>
      </c>
      <c r="X606" s="154">
        <f t="shared" si="201"/>
        <v>0.37499666666424136</v>
      </c>
      <c r="Y606" s="136">
        <f t="shared" si="193"/>
        <v>1</v>
      </c>
      <c r="Z606" s="154">
        <f t="shared" si="202"/>
        <v>0</v>
      </c>
      <c r="AA606" s="154">
        <f t="shared" si="203"/>
        <v>0.37499666666424136</v>
      </c>
      <c r="AB606" s="81">
        <f t="shared" si="204"/>
        <v>4</v>
      </c>
      <c r="AC606" s="81">
        <f t="shared" si="194"/>
        <v>17</v>
      </c>
      <c r="AD606" s="164" t="str">
        <f t="shared" si="183"/>
        <v>4-17</v>
      </c>
      <c r="AE606" s="163">
        <f t="shared" si="184"/>
        <v>0.33366666666424133</v>
      </c>
      <c r="AF606" s="165">
        <f t="shared" si="185"/>
        <v>0</v>
      </c>
      <c r="AG606" s="157">
        <f t="shared" si="186"/>
        <v>1</v>
      </c>
      <c r="AH606" s="81">
        <f t="shared" si="187"/>
        <v>17</v>
      </c>
    </row>
    <row r="607" spans="2:34" ht="60" x14ac:dyDescent="0.25">
      <c r="B607" s="178" t="s">
        <v>1216</v>
      </c>
      <c r="C607" s="157">
        <v>227</v>
      </c>
      <c r="D607" s="85">
        <f t="shared" si="192"/>
        <v>1</v>
      </c>
      <c r="E607" s="72" t="s">
        <v>1220</v>
      </c>
      <c r="F607" s="50" t="s">
        <v>912</v>
      </c>
      <c r="G607" s="70">
        <v>0.33333333333575865</v>
      </c>
      <c r="H607" s="70">
        <v>0.75</v>
      </c>
      <c r="I607" s="71">
        <v>44314</v>
      </c>
      <c r="J607" s="71">
        <v>44315</v>
      </c>
      <c r="K607" s="71">
        <v>44314</v>
      </c>
      <c r="L607" s="71">
        <v>44315</v>
      </c>
      <c r="M607" s="70">
        <v>0.33333333333575865</v>
      </c>
      <c r="N607" s="70">
        <v>0.75</v>
      </c>
      <c r="O607" s="72" t="s">
        <v>1214</v>
      </c>
      <c r="P607" s="179" t="s">
        <v>1218</v>
      </c>
      <c r="Q607" s="73" t="s">
        <v>47</v>
      </c>
      <c r="R607" s="178" t="s">
        <v>454</v>
      </c>
      <c r="S607" s="179" t="s">
        <v>344</v>
      </c>
      <c r="T607" s="179" t="s">
        <v>194</v>
      </c>
      <c r="U607" s="153">
        <f t="shared" si="199"/>
        <v>1</v>
      </c>
      <c r="V607" s="50">
        <f t="shared" si="200"/>
        <v>1</v>
      </c>
      <c r="W607" s="154">
        <f t="shared" si="195"/>
        <v>0.85416666666424135</v>
      </c>
      <c r="X607" s="154">
        <f t="shared" si="201"/>
        <v>1.0833333333309079</v>
      </c>
      <c r="Y607" s="136">
        <f t="shared" si="193"/>
        <v>1</v>
      </c>
      <c r="Z607" s="154">
        <f t="shared" si="202"/>
        <v>0</v>
      </c>
      <c r="AA607" s="154">
        <f t="shared" si="203"/>
        <v>1.0833333333309079</v>
      </c>
      <c r="AB607" s="81">
        <f t="shared" si="204"/>
        <v>4</v>
      </c>
      <c r="AC607" s="81">
        <f t="shared" si="194"/>
        <v>17</v>
      </c>
      <c r="AD607" s="164" t="str">
        <f t="shared" si="183"/>
        <v>4-17</v>
      </c>
      <c r="AE607" s="163">
        <f t="shared" si="184"/>
        <v>0.85416666666424135</v>
      </c>
      <c r="AF607" s="165">
        <f t="shared" si="185"/>
        <v>1</v>
      </c>
      <c r="AG607" s="157">
        <f t="shared" si="186"/>
        <v>1</v>
      </c>
      <c r="AH607" s="81">
        <f t="shared" si="187"/>
        <v>17</v>
      </c>
    </row>
    <row r="608" spans="2:34" ht="120" x14ac:dyDescent="0.25">
      <c r="B608" s="178" t="s">
        <v>1221</v>
      </c>
      <c r="C608" s="157">
        <v>228</v>
      </c>
      <c r="D608" s="85">
        <f t="shared" si="192"/>
        <v>0</v>
      </c>
      <c r="E608" s="72" t="s">
        <v>1222</v>
      </c>
      <c r="F608" s="50" t="s">
        <v>912</v>
      </c>
      <c r="G608" s="70">
        <v>0.41666666666424135</v>
      </c>
      <c r="H608" s="70">
        <v>0.83333333333575865</v>
      </c>
      <c r="I608" s="71">
        <v>44315</v>
      </c>
      <c r="J608" s="71">
        <v>44315</v>
      </c>
      <c r="K608" s="71">
        <v>44315</v>
      </c>
      <c r="L608" s="71">
        <v>44315</v>
      </c>
      <c r="M608" s="70">
        <v>0.41666666666424135</v>
      </c>
      <c r="N608" s="70">
        <v>0.83333333333575865</v>
      </c>
      <c r="O608" s="72" t="s">
        <v>1223</v>
      </c>
      <c r="P608" s="179" t="s">
        <v>1224</v>
      </c>
      <c r="Q608" s="179" t="s">
        <v>81</v>
      </c>
      <c r="R608" s="178" t="s">
        <v>356</v>
      </c>
      <c r="S608" s="179" t="s">
        <v>344</v>
      </c>
      <c r="T608" s="179" t="s">
        <v>194</v>
      </c>
      <c r="U608" s="153">
        <f t="shared" si="199"/>
        <v>0</v>
      </c>
      <c r="V608" s="50">
        <f t="shared" si="200"/>
        <v>1</v>
      </c>
      <c r="W608" s="154">
        <f t="shared" si="195"/>
        <v>0.33366666667151729</v>
      </c>
      <c r="X608" s="154">
        <f t="shared" si="201"/>
        <v>0.37499666667151732</v>
      </c>
      <c r="Y608" s="136">
        <f t="shared" si="193"/>
        <v>1</v>
      </c>
      <c r="Z608" s="154">
        <f t="shared" si="202"/>
        <v>0</v>
      </c>
      <c r="AA608" s="154">
        <f t="shared" si="203"/>
        <v>0.37499666667151732</v>
      </c>
      <c r="AB608" s="81">
        <f t="shared" si="204"/>
        <v>4</v>
      </c>
      <c r="AC608" s="81">
        <f t="shared" si="194"/>
        <v>17</v>
      </c>
      <c r="AD608" s="164" t="str">
        <f t="shared" si="183"/>
        <v>4-17</v>
      </c>
      <c r="AE608" s="163">
        <f t="shared" si="184"/>
        <v>0.33366666667151729</v>
      </c>
      <c r="AF608" s="165">
        <f t="shared" si="185"/>
        <v>0</v>
      </c>
      <c r="AG608" s="157">
        <f t="shared" si="186"/>
        <v>1</v>
      </c>
      <c r="AH608" s="81">
        <f t="shared" si="187"/>
        <v>17</v>
      </c>
    </row>
    <row r="609" spans="2:34" ht="60" x14ac:dyDescent="0.25">
      <c r="B609" s="178" t="s">
        <v>1221</v>
      </c>
      <c r="C609" s="157">
        <v>228</v>
      </c>
      <c r="D609" s="85">
        <f t="shared" si="192"/>
        <v>1</v>
      </c>
      <c r="E609" s="72" t="s">
        <v>1225</v>
      </c>
      <c r="F609" s="50" t="s">
        <v>1063</v>
      </c>
      <c r="G609" s="70">
        <v>0.41666666666424135</v>
      </c>
      <c r="H609" s="70">
        <v>0.83333333333575865</v>
      </c>
      <c r="I609" s="71">
        <v>44315</v>
      </c>
      <c r="J609" s="71">
        <v>44315</v>
      </c>
      <c r="K609" s="71">
        <v>44315</v>
      </c>
      <c r="L609" s="71">
        <v>44315</v>
      </c>
      <c r="M609" s="70">
        <v>0.41666666666424135</v>
      </c>
      <c r="N609" s="70">
        <v>0.83333333333575865</v>
      </c>
      <c r="O609" s="72" t="s">
        <v>1223</v>
      </c>
      <c r="P609" s="179" t="s">
        <v>1224</v>
      </c>
      <c r="Q609" s="73" t="s">
        <v>47</v>
      </c>
      <c r="R609" s="178" t="s">
        <v>356</v>
      </c>
      <c r="S609" s="179" t="s">
        <v>344</v>
      </c>
      <c r="T609" s="179" t="s">
        <v>194</v>
      </c>
      <c r="U609" s="153">
        <f t="shared" si="199"/>
        <v>0</v>
      </c>
      <c r="V609" s="50">
        <f t="shared" si="200"/>
        <v>1</v>
      </c>
      <c r="W609" s="154">
        <f t="shared" si="195"/>
        <v>0.33366666667151729</v>
      </c>
      <c r="X609" s="154">
        <f t="shared" si="201"/>
        <v>0.37499666667151732</v>
      </c>
      <c r="Y609" s="136">
        <f t="shared" si="193"/>
        <v>1</v>
      </c>
      <c r="Z609" s="154">
        <f t="shared" si="202"/>
        <v>0</v>
      </c>
      <c r="AA609" s="154">
        <f t="shared" si="203"/>
        <v>0.37499666667151732</v>
      </c>
      <c r="AB609" s="81">
        <f t="shared" si="204"/>
        <v>4</v>
      </c>
      <c r="AC609" s="81">
        <f t="shared" si="194"/>
        <v>17</v>
      </c>
      <c r="AD609" s="164" t="str">
        <f t="shared" si="183"/>
        <v>4-17</v>
      </c>
      <c r="AE609" s="163">
        <f t="shared" si="184"/>
        <v>0.33366666667151729</v>
      </c>
      <c r="AF609" s="165">
        <f t="shared" si="185"/>
        <v>0</v>
      </c>
      <c r="AG609" s="157">
        <f t="shared" si="186"/>
        <v>1</v>
      </c>
      <c r="AH609" s="81">
        <f t="shared" si="187"/>
        <v>17</v>
      </c>
    </row>
    <row r="610" spans="2:34" ht="90" x14ac:dyDescent="0.25">
      <c r="B610" s="178" t="s">
        <v>1226</v>
      </c>
      <c r="C610" s="157">
        <v>229</v>
      </c>
      <c r="D610" s="85">
        <f t="shared" si="192"/>
        <v>0</v>
      </c>
      <c r="E610" s="72" t="s">
        <v>1227</v>
      </c>
      <c r="F610" s="50" t="s">
        <v>1063</v>
      </c>
      <c r="G610" s="70">
        <v>0.33333333333575865</v>
      </c>
      <c r="H610" s="70">
        <v>0.75</v>
      </c>
      <c r="I610" s="71">
        <v>44316</v>
      </c>
      <c r="J610" s="71">
        <v>44316</v>
      </c>
      <c r="K610" s="71">
        <v>44316</v>
      </c>
      <c r="L610" s="71">
        <v>44316</v>
      </c>
      <c r="M610" s="70">
        <v>0.33333333333575865</v>
      </c>
      <c r="N610" s="70">
        <v>0.75</v>
      </c>
      <c r="O610" s="72" t="s">
        <v>1214</v>
      </c>
      <c r="P610" s="179" t="s">
        <v>1228</v>
      </c>
      <c r="Q610" s="179" t="s">
        <v>81</v>
      </c>
      <c r="R610" s="178" t="s">
        <v>1229</v>
      </c>
      <c r="S610" s="179" t="s">
        <v>344</v>
      </c>
      <c r="T610" s="179" t="s">
        <v>194</v>
      </c>
      <c r="U610" s="153">
        <f t="shared" si="199"/>
        <v>0</v>
      </c>
      <c r="V610" s="50">
        <f t="shared" si="200"/>
        <v>1</v>
      </c>
      <c r="W610" s="154">
        <f t="shared" si="195"/>
        <v>0.33366666666424133</v>
      </c>
      <c r="X610" s="154">
        <f t="shared" si="201"/>
        <v>0.37499666666424136</v>
      </c>
      <c r="Y610" s="136">
        <f t="shared" si="193"/>
        <v>1</v>
      </c>
      <c r="Z610" s="154">
        <f t="shared" si="202"/>
        <v>0</v>
      </c>
      <c r="AA610" s="154">
        <f t="shared" si="203"/>
        <v>0.37499666666424136</v>
      </c>
      <c r="AB610" s="81">
        <f t="shared" si="204"/>
        <v>4</v>
      </c>
      <c r="AC610" s="81">
        <f t="shared" si="194"/>
        <v>17</v>
      </c>
      <c r="AD610" s="164" t="str">
        <f t="shared" ref="AD610:AD629" si="205">AB610&amp;"-"&amp;AC610</f>
        <v>4-17</v>
      </c>
      <c r="AE610" s="163">
        <f t="shared" ref="AE610:AE629" si="206">IFERROR(IF(OR(AG610=0,M610="",N610=""),0,IF(AND(AG610=1,AF610&lt;1,K610=L610,(N610-M610)&lt;=0.2075),N610-M610,IF(AND(AG610=1,AF610&lt;1,K610=L610,(N610-M610)&gt;0.2075),N610-M610-0.083,IF(AND(AG610=1,AF610&gt;1),((AF610-1)*0.3541)+(N610-$AD$5)+($AE$5-M610-0.083),IF(AND(AG610=1,AF610=1,K610&lt;&gt;L610,(N610-M610)&lt;=0.332),(N610-$AD$5)+($AE$5-M610)-0.166,(N610-$AD$5)+($AE$5-M610)))))),"")</f>
        <v>0.33366666666424133</v>
      </c>
      <c r="AF610" s="165">
        <f t="shared" ref="AF610:AF629" si="207">(L610-K610)</f>
        <v>0</v>
      </c>
      <c r="AG610" s="157">
        <f t="shared" ref="AG610:AG629" si="208">IF(AND(R610&lt;&gt;"",S610&lt;&gt;""),1,0)</f>
        <v>1</v>
      </c>
      <c r="AH610" s="81">
        <f t="shared" ref="AH610:AH629" si="209">WEEKNUM(L610,21)</f>
        <v>17</v>
      </c>
    </row>
    <row r="611" spans="2:34" ht="45" x14ac:dyDescent="0.25">
      <c r="B611" s="178" t="s">
        <v>1226</v>
      </c>
      <c r="C611" s="157">
        <v>229</v>
      </c>
      <c r="D611" s="85">
        <f t="shared" si="192"/>
        <v>1</v>
      </c>
      <c r="E611" s="72" t="s">
        <v>1230</v>
      </c>
      <c r="F611" s="50" t="s">
        <v>912</v>
      </c>
      <c r="G611" s="70">
        <v>0.33333333333575865</v>
      </c>
      <c r="H611" s="70">
        <v>0.75</v>
      </c>
      <c r="I611" s="71">
        <v>44316</v>
      </c>
      <c r="J611" s="71">
        <v>44316</v>
      </c>
      <c r="K611" s="71">
        <v>44316</v>
      </c>
      <c r="L611" s="71">
        <v>44316</v>
      </c>
      <c r="M611" s="70">
        <v>0.33333333333575865</v>
      </c>
      <c r="N611" s="70">
        <v>0.75</v>
      </c>
      <c r="O611" s="72" t="s">
        <v>1214</v>
      </c>
      <c r="P611" s="179" t="s">
        <v>1228</v>
      </c>
      <c r="Q611" s="179" t="s">
        <v>81</v>
      </c>
      <c r="R611" s="178" t="s">
        <v>1231</v>
      </c>
      <c r="S611" s="179" t="s">
        <v>344</v>
      </c>
      <c r="T611" s="179" t="s">
        <v>194</v>
      </c>
      <c r="U611" s="153">
        <f t="shared" si="199"/>
        <v>0</v>
      </c>
      <c r="V611" s="50">
        <f t="shared" si="200"/>
        <v>1</v>
      </c>
      <c r="W611" s="154">
        <f t="shared" si="195"/>
        <v>0.33366666666424133</v>
      </c>
      <c r="X611" s="154">
        <f t="shared" si="201"/>
        <v>0.37499666666424136</v>
      </c>
      <c r="Y611" s="136">
        <f t="shared" si="193"/>
        <v>1</v>
      </c>
      <c r="Z611" s="154">
        <f t="shared" si="202"/>
        <v>0</v>
      </c>
      <c r="AA611" s="154">
        <f t="shared" si="203"/>
        <v>0.37499666666424136</v>
      </c>
      <c r="AB611" s="81">
        <f t="shared" si="204"/>
        <v>4</v>
      </c>
      <c r="AC611" s="81">
        <f t="shared" si="194"/>
        <v>17</v>
      </c>
      <c r="AD611" s="164" t="str">
        <f t="shared" si="205"/>
        <v>4-17</v>
      </c>
      <c r="AE611" s="163">
        <f t="shared" si="206"/>
        <v>0.33366666666424133</v>
      </c>
      <c r="AF611" s="165">
        <f t="shared" si="207"/>
        <v>0</v>
      </c>
      <c r="AG611" s="157">
        <f t="shared" si="208"/>
        <v>1</v>
      </c>
      <c r="AH611" s="81">
        <f>WEEKNUM(L611,21)</f>
        <v>17</v>
      </c>
    </row>
    <row r="612" spans="2:34" ht="51" x14ac:dyDescent="0.25">
      <c r="B612" s="189" t="s">
        <v>1232</v>
      </c>
      <c r="C612" s="157">
        <v>230</v>
      </c>
      <c r="D612" s="85">
        <f t="shared" si="192"/>
        <v>1</v>
      </c>
      <c r="E612" s="189" t="s">
        <v>1233</v>
      </c>
      <c r="F612" s="189" t="s">
        <v>1063</v>
      </c>
      <c r="G612" s="70">
        <v>0.33333333333333331</v>
      </c>
      <c r="H612" s="70">
        <v>0.375</v>
      </c>
      <c r="I612" s="71">
        <v>44317</v>
      </c>
      <c r="J612" s="71">
        <v>44317</v>
      </c>
      <c r="K612" s="71">
        <v>44317</v>
      </c>
      <c r="L612" s="71">
        <v>44317</v>
      </c>
      <c r="M612" s="70">
        <v>0.33333333333333331</v>
      </c>
      <c r="N612" s="70">
        <v>0.375</v>
      </c>
      <c r="O612" s="189" t="s">
        <v>1234</v>
      </c>
      <c r="P612" s="190" t="s">
        <v>1215</v>
      </c>
      <c r="Q612" s="73" t="s">
        <v>47</v>
      </c>
      <c r="R612" s="189" t="s">
        <v>454</v>
      </c>
      <c r="S612" s="189" t="s">
        <v>344</v>
      </c>
      <c r="T612" s="179" t="s">
        <v>194</v>
      </c>
      <c r="U612" s="153">
        <f t="shared" si="199"/>
        <v>0</v>
      </c>
      <c r="V612" s="50">
        <f t="shared" si="200"/>
        <v>1</v>
      </c>
      <c r="W612" s="154">
        <f t="shared" si="195"/>
        <v>4.1666666666666685E-2</v>
      </c>
      <c r="X612" s="154">
        <f t="shared" si="201"/>
        <v>4.1666666666666685E-2</v>
      </c>
      <c r="Y612" s="136">
        <f t="shared" si="193"/>
        <v>1</v>
      </c>
      <c r="Z612" s="154">
        <f t="shared" si="202"/>
        <v>0</v>
      </c>
      <c r="AA612" s="154">
        <f t="shared" si="203"/>
        <v>4.1666666666666685E-2</v>
      </c>
      <c r="AB612" s="81">
        <f t="shared" si="204"/>
        <v>5</v>
      </c>
      <c r="AC612" s="81">
        <f t="shared" si="194"/>
        <v>17</v>
      </c>
      <c r="AD612" s="164" t="str">
        <f t="shared" si="205"/>
        <v>5-17</v>
      </c>
      <c r="AE612" s="163">
        <f t="shared" si="206"/>
        <v>4.1666666666666685E-2</v>
      </c>
      <c r="AF612" s="165">
        <f t="shared" si="207"/>
        <v>0</v>
      </c>
      <c r="AG612" s="157">
        <f t="shared" si="208"/>
        <v>1</v>
      </c>
      <c r="AH612" s="81">
        <f t="shared" si="209"/>
        <v>17</v>
      </c>
    </row>
    <row r="613" spans="2:34" ht="51" x14ac:dyDescent="0.25">
      <c r="B613" s="189" t="s">
        <v>1235</v>
      </c>
      <c r="C613" s="157">
        <v>231</v>
      </c>
      <c r="D613" s="85">
        <f t="shared" si="192"/>
        <v>1</v>
      </c>
      <c r="E613" s="189" t="s">
        <v>1233</v>
      </c>
      <c r="F613" s="189" t="s">
        <v>1063</v>
      </c>
      <c r="G613" s="70">
        <v>0.375</v>
      </c>
      <c r="H613" s="70">
        <v>0.41666666666666669</v>
      </c>
      <c r="I613" s="71">
        <v>44317</v>
      </c>
      <c r="J613" s="71">
        <v>44317</v>
      </c>
      <c r="K613" s="71">
        <v>44317</v>
      </c>
      <c r="L613" s="71">
        <v>44317</v>
      </c>
      <c r="M613" s="70">
        <v>0.375</v>
      </c>
      <c r="N613" s="70">
        <v>0.41666666666666669</v>
      </c>
      <c r="O613" s="189" t="s">
        <v>1234</v>
      </c>
      <c r="P613" s="190" t="s">
        <v>1215</v>
      </c>
      <c r="Q613" s="73" t="s">
        <v>47</v>
      </c>
      <c r="R613" s="189" t="s">
        <v>454</v>
      </c>
      <c r="S613" s="189" t="s">
        <v>344</v>
      </c>
      <c r="T613" s="179" t="s">
        <v>194</v>
      </c>
      <c r="U613" s="153">
        <f t="shared" si="199"/>
        <v>0</v>
      </c>
      <c r="V613" s="50">
        <f t="shared" si="200"/>
        <v>1</v>
      </c>
      <c r="W613" s="154">
        <f t="shared" si="195"/>
        <v>4.1666666666666685E-2</v>
      </c>
      <c r="X613" s="154">
        <f t="shared" si="201"/>
        <v>4.1666666666666685E-2</v>
      </c>
      <c r="Y613" s="136">
        <f t="shared" si="193"/>
        <v>1</v>
      </c>
      <c r="Z613" s="154">
        <f t="shared" si="202"/>
        <v>0</v>
      </c>
      <c r="AA613" s="154">
        <f t="shared" si="203"/>
        <v>4.1666666666666685E-2</v>
      </c>
      <c r="AB613" s="81">
        <f t="shared" si="204"/>
        <v>5</v>
      </c>
      <c r="AC613" s="81">
        <f t="shared" si="194"/>
        <v>17</v>
      </c>
      <c r="AD613" s="164" t="str">
        <f t="shared" si="205"/>
        <v>5-17</v>
      </c>
      <c r="AE613" s="163">
        <f t="shared" si="206"/>
        <v>4.1666666666666685E-2</v>
      </c>
      <c r="AF613" s="165">
        <f t="shared" si="207"/>
        <v>0</v>
      </c>
      <c r="AG613" s="157">
        <f t="shared" si="208"/>
        <v>1</v>
      </c>
      <c r="AH613" s="81">
        <f t="shared" si="209"/>
        <v>17</v>
      </c>
    </row>
    <row r="614" spans="2:34" ht="51" x14ac:dyDescent="0.25">
      <c r="B614" s="189" t="s">
        <v>1236</v>
      </c>
      <c r="C614" s="157">
        <v>232</v>
      </c>
      <c r="D614" s="85">
        <f t="shared" si="192"/>
        <v>1</v>
      </c>
      <c r="E614" s="189" t="s">
        <v>1233</v>
      </c>
      <c r="F614" s="189" t="s">
        <v>1063</v>
      </c>
      <c r="G614" s="70">
        <v>0.41666666666666669</v>
      </c>
      <c r="H614" s="70">
        <v>0.45833333333333331</v>
      </c>
      <c r="I614" s="71">
        <v>44317</v>
      </c>
      <c r="J614" s="71">
        <v>44317</v>
      </c>
      <c r="K614" s="71">
        <v>44317</v>
      </c>
      <c r="L614" s="71">
        <v>44317</v>
      </c>
      <c r="M614" s="70">
        <v>0.41666666666666669</v>
      </c>
      <c r="N614" s="70">
        <v>0.45833333333333331</v>
      </c>
      <c r="O614" s="189" t="s">
        <v>1234</v>
      </c>
      <c r="P614" s="190" t="s">
        <v>1215</v>
      </c>
      <c r="Q614" s="73" t="s">
        <v>47</v>
      </c>
      <c r="R614" s="189" t="s">
        <v>454</v>
      </c>
      <c r="S614" s="189" t="s">
        <v>344</v>
      </c>
      <c r="T614" s="179" t="s">
        <v>194</v>
      </c>
      <c r="U614" s="153">
        <f t="shared" si="199"/>
        <v>0</v>
      </c>
      <c r="V614" s="50">
        <f t="shared" si="200"/>
        <v>1</v>
      </c>
      <c r="W614" s="154">
        <f t="shared" si="195"/>
        <v>4.166666666666663E-2</v>
      </c>
      <c r="X614" s="154">
        <f t="shared" si="201"/>
        <v>4.166666666666663E-2</v>
      </c>
      <c r="Y614" s="136">
        <f t="shared" si="193"/>
        <v>1</v>
      </c>
      <c r="Z614" s="154">
        <f t="shared" si="202"/>
        <v>0</v>
      </c>
      <c r="AA614" s="154">
        <f t="shared" si="203"/>
        <v>4.166666666666663E-2</v>
      </c>
      <c r="AB614" s="81">
        <f t="shared" si="204"/>
        <v>5</v>
      </c>
      <c r="AC614" s="81">
        <f t="shared" si="194"/>
        <v>17</v>
      </c>
      <c r="AD614" s="164" t="str">
        <f t="shared" si="205"/>
        <v>5-17</v>
      </c>
      <c r="AE614" s="163">
        <f t="shared" si="206"/>
        <v>4.166666666666663E-2</v>
      </c>
      <c r="AF614" s="165">
        <f t="shared" si="207"/>
        <v>0</v>
      </c>
      <c r="AG614" s="157">
        <f t="shared" si="208"/>
        <v>1</v>
      </c>
      <c r="AH614" s="81">
        <f t="shared" si="209"/>
        <v>17</v>
      </c>
    </row>
    <row r="615" spans="2:34" ht="51" x14ac:dyDescent="0.25">
      <c r="B615" s="189" t="s">
        <v>1235</v>
      </c>
      <c r="C615" s="157">
        <v>233</v>
      </c>
      <c r="D615" s="85">
        <f t="shared" si="192"/>
        <v>0</v>
      </c>
      <c r="E615" s="191" t="s">
        <v>1237</v>
      </c>
      <c r="F615" s="189" t="s">
        <v>912</v>
      </c>
      <c r="G615" s="70">
        <v>0.33333333333333331</v>
      </c>
      <c r="H615" s="70">
        <v>0.45833333333333331</v>
      </c>
      <c r="I615" s="71">
        <v>44320</v>
      </c>
      <c r="J615" s="71">
        <v>44320</v>
      </c>
      <c r="K615" s="71">
        <v>44320</v>
      </c>
      <c r="L615" s="71">
        <v>44320</v>
      </c>
      <c r="M615" s="70">
        <v>0.33333333333333331</v>
      </c>
      <c r="N615" s="70">
        <v>0.45833333333333331</v>
      </c>
      <c r="O615" s="189" t="s">
        <v>1214</v>
      </c>
      <c r="P615" s="189" t="s">
        <v>1238</v>
      </c>
      <c r="Q615" s="179" t="s">
        <v>81</v>
      </c>
      <c r="R615" s="189" t="s">
        <v>454</v>
      </c>
      <c r="S615" s="189" t="s">
        <v>344</v>
      </c>
      <c r="T615" s="179" t="s">
        <v>194</v>
      </c>
      <c r="U615" s="153">
        <f t="shared" si="199"/>
        <v>0</v>
      </c>
      <c r="V615" s="50">
        <f t="shared" si="200"/>
        <v>1</v>
      </c>
      <c r="W615" s="154">
        <f t="shared" si="195"/>
        <v>0.125</v>
      </c>
      <c r="X615" s="154">
        <f t="shared" si="201"/>
        <v>0.125</v>
      </c>
      <c r="Y615" s="136">
        <f t="shared" si="193"/>
        <v>1</v>
      </c>
      <c r="Z615" s="154">
        <f t="shared" si="202"/>
        <v>0</v>
      </c>
      <c r="AA615" s="154">
        <f t="shared" si="203"/>
        <v>0.125</v>
      </c>
      <c r="AB615" s="81">
        <f t="shared" si="204"/>
        <v>5</v>
      </c>
      <c r="AC615" s="81">
        <f t="shared" si="194"/>
        <v>18</v>
      </c>
      <c r="AD615" s="164" t="str">
        <f t="shared" si="205"/>
        <v>5-18</v>
      </c>
      <c r="AE615" s="163">
        <f t="shared" si="206"/>
        <v>0.125</v>
      </c>
      <c r="AF615" s="165">
        <f t="shared" si="207"/>
        <v>0</v>
      </c>
      <c r="AG615" s="157">
        <f t="shared" si="208"/>
        <v>1</v>
      </c>
      <c r="AH615" s="81">
        <f t="shared" si="209"/>
        <v>18</v>
      </c>
    </row>
    <row r="616" spans="2:34" ht="38.25" x14ac:dyDescent="0.25">
      <c r="B616" s="189" t="s">
        <v>1235</v>
      </c>
      <c r="C616" s="157">
        <v>233</v>
      </c>
      <c r="D616" s="85">
        <f t="shared" si="192"/>
        <v>1</v>
      </c>
      <c r="E616" s="191" t="s">
        <v>1239</v>
      </c>
      <c r="F616" s="189" t="s">
        <v>919</v>
      </c>
      <c r="G616" s="70">
        <v>0.33333333333333331</v>
      </c>
      <c r="H616" s="70">
        <v>0.5</v>
      </c>
      <c r="I616" s="71">
        <v>44320</v>
      </c>
      <c r="J616" s="71">
        <v>44326</v>
      </c>
      <c r="K616" s="71">
        <v>44320</v>
      </c>
      <c r="L616" s="71">
        <v>44326</v>
      </c>
      <c r="M616" s="70">
        <v>0.33333333333333331</v>
      </c>
      <c r="N616" s="70">
        <v>0.5</v>
      </c>
      <c r="O616" s="189" t="s">
        <v>1214</v>
      </c>
      <c r="P616" s="189" t="s">
        <v>1238</v>
      </c>
      <c r="Q616" s="189" t="s">
        <v>81</v>
      </c>
      <c r="R616" s="189" t="s">
        <v>454</v>
      </c>
      <c r="S616" s="189" t="s">
        <v>344</v>
      </c>
      <c r="T616" s="179" t="s">
        <v>194</v>
      </c>
      <c r="U616" s="153">
        <f>+J616-I616</f>
        <v>6</v>
      </c>
      <c r="V616" s="50">
        <f>IF(AND(G616&lt;&gt;"",H616&lt;&gt;""),1,0)</f>
        <v>1</v>
      </c>
      <c r="W616" s="154">
        <f>IF(OR(V616=0,G616="",H616=""),0,IF(AND(V616=1,U616&lt;1,I616=J616,(H616-G616)&lt;=0.2075),H616-G616,IF(AND(V616=1,U616&lt;1,I616=J616,(H616-G616)&gt;0.2075),H616-G616-0.083,IF(AND(V616=1,U616&gt;1),((U616-1)*0.3541)+(H616-$AD$5)+($AE$5-G616-0.083),IF(AND(V616=1,U616=1,I616&lt;&gt;J616,(H616-G616)&lt;=0.332),(H616-$AD$5)+($AE$5-G616)-0.166,(H616-$AD$5)+($AE$5-G616))))))</f>
        <v>2.291666666666667</v>
      </c>
      <c r="X616" s="154">
        <f>IF(OR(V616=0,G616="",H616=""),0,IF(AND(V616=1,U616&lt;1,I616=J616,(H616-G616)&lt;=0.2075),H616-G616,IF(AND(V616=1,U616&lt;1,I616=J616,(H616-G616)&gt;0.2075),H616-G616-0.04167,IF(AND(V616=1,U616&gt;1),((U616-1)*0.583)+(H616-$AD$3)+($AE$3-G616-0.04167),IF(AND(V616=1,U616=1,I616&lt;&gt;J616,(H616-G616)&lt;=0.332),(H616-$AD$3)+($AE$3-G616)-0.166,(H616-$AD$3)+($AE$3-G616))))))</f>
        <v>3.7066633333333332</v>
      </c>
      <c r="Y616" s="136">
        <f>IFERROR(IF(H616&gt;VLOOKUP(T616,$AG$2:$AH$5,2,0),0,1),1)</f>
        <v>1</v>
      </c>
      <c r="Z616" s="154">
        <f>IF(Y616=1,0,($AE$3-H616))</f>
        <v>0</v>
      </c>
      <c r="AA616" s="154">
        <f>X616+Z616</f>
        <v>3.7066633333333332</v>
      </c>
      <c r="AB616" s="81">
        <f>MONTH(J616)</f>
        <v>5</v>
      </c>
      <c r="AC616" s="81">
        <v>18</v>
      </c>
      <c r="AD616" s="164" t="str">
        <f t="shared" si="205"/>
        <v>5-18</v>
      </c>
      <c r="AE616" s="163">
        <f t="shared" si="206"/>
        <v>2.291666666666667</v>
      </c>
      <c r="AF616" s="165">
        <f t="shared" si="207"/>
        <v>6</v>
      </c>
      <c r="AG616" s="157">
        <f t="shared" si="208"/>
        <v>1</v>
      </c>
      <c r="AH616" s="81">
        <f t="shared" si="209"/>
        <v>19</v>
      </c>
    </row>
    <row r="617" spans="2:34" ht="63.75" x14ac:dyDescent="0.25">
      <c r="B617" s="189" t="s">
        <v>1236</v>
      </c>
      <c r="C617" s="157">
        <v>234</v>
      </c>
      <c r="D617" s="85">
        <f t="shared" si="192"/>
        <v>1</v>
      </c>
      <c r="E617" s="191" t="s">
        <v>1240</v>
      </c>
      <c r="F617" s="189" t="s">
        <v>912</v>
      </c>
      <c r="G617" s="70">
        <v>0.625</v>
      </c>
      <c r="H617" s="70">
        <v>0.79166666666666663</v>
      </c>
      <c r="I617" s="71">
        <v>44320</v>
      </c>
      <c r="J617" s="71">
        <v>44320</v>
      </c>
      <c r="K617" s="71">
        <v>44320</v>
      </c>
      <c r="L617" s="71">
        <v>44320</v>
      </c>
      <c r="M617" s="70">
        <v>0.625</v>
      </c>
      <c r="N617" s="70">
        <v>0.79166666666666663</v>
      </c>
      <c r="O617" s="189" t="s">
        <v>1223</v>
      </c>
      <c r="P617" s="189" t="s">
        <v>1241</v>
      </c>
      <c r="Q617" s="179" t="s">
        <v>81</v>
      </c>
      <c r="R617" s="189" t="s">
        <v>356</v>
      </c>
      <c r="S617" s="189" t="s">
        <v>344</v>
      </c>
      <c r="T617" s="179" t="s">
        <v>194</v>
      </c>
      <c r="U617" s="153">
        <f t="shared" si="199"/>
        <v>0</v>
      </c>
      <c r="V617" s="50">
        <f t="shared" si="200"/>
        <v>1</v>
      </c>
      <c r="W617" s="154">
        <f t="shared" si="195"/>
        <v>0.16666666666666663</v>
      </c>
      <c r="X617" s="154">
        <f t="shared" si="201"/>
        <v>0.16666666666666663</v>
      </c>
      <c r="Y617" s="136">
        <f t="shared" si="193"/>
        <v>1</v>
      </c>
      <c r="Z617" s="154">
        <f t="shared" si="202"/>
        <v>0</v>
      </c>
      <c r="AA617" s="154">
        <f t="shared" si="203"/>
        <v>0.16666666666666663</v>
      </c>
      <c r="AB617" s="81">
        <f t="shared" si="204"/>
        <v>5</v>
      </c>
      <c r="AC617" s="81">
        <f t="shared" si="194"/>
        <v>18</v>
      </c>
      <c r="AD617" s="164" t="str">
        <f t="shared" si="205"/>
        <v>5-18</v>
      </c>
      <c r="AE617" s="163">
        <f t="shared" si="206"/>
        <v>0.16666666666666663</v>
      </c>
      <c r="AF617" s="165">
        <f t="shared" si="207"/>
        <v>0</v>
      </c>
      <c r="AG617" s="157">
        <f t="shared" si="208"/>
        <v>1</v>
      </c>
      <c r="AH617" s="81">
        <f t="shared" si="209"/>
        <v>18</v>
      </c>
    </row>
    <row r="618" spans="2:34" ht="76.5" x14ac:dyDescent="0.25">
      <c r="B618" s="189" t="s">
        <v>1242</v>
      </c>
      <c r="C618" s="157">
        <v>235</v>
      </c>
      <c r="D618" s="85">
        <f t="shared" si="192"/>
        <v>1</v>
      </c>
      <c r="E618" s="191" t="s">
        <v>1243</v>
      </c>
      <c r="F618" s="189" t="s">
        <v>452</v>
      </c>
      <c r="G618" s="70">
        <v>0.45833333333333331</v>
      </c>
      <c r="H618" s="70">
        <v>0.70833333333333337</v>
      </c>
      <c r="I618" s="71">
        <v>44291</v>
      </c>
      <c r="J618" s="71">
        <v>44291</v>
      </c>
      <c r="K618" s="71">
        <v>44291</v>
      </c>
      <c r="L618" s="71">
        <v>44291</v>
      </c>
      <c r="M618" s="70">
        <v>0.45833333333333331</v>
      </c>
      <c r="N618" s="70">
        <v>0.70833333333333337</v>
      </c>
      <c r="O618" s="189" t="s">
        <v>1223</v>
      </c>
      <c r="P618" s="189" t="s">
        <v>1244</v>
      </c>
      <c r="Q618" s="189" t="s">
        <v>81</v>
      </c>
      <c r="R618" s="189" t="s">
        <v>1245</v>
      </c>
      <c r="S618" s="189" t="s">
        <v>344</v>
      </c>
      <c r="T618" s="179" t="s">
        <v>194</v>
      </c>
      <c r="U618" s="153">
        <f t="shared" si="199"/>
        <v>0</v>
      </c>
      <c r="V618" s="50">
        <f t="shared" si="200"/>
        <v>1</v>
      </c>
      <c r="W618" s="154">
        <f t="shared" si="195"/>
        <v>0.16700000000000004</v>
      </c>
      <c r="X618" s="154">
        <f t="shared" si="201"/>
        <v>0.20833000000000007</v>
      </c>
      <c r="Y618" s="136">
        <f t="shared" si="193"/>
        <v>1</v>
      </c>
      <c r="Z618" s="154">
        <f t="shared" si="202"/>
        <v>0</v>
      </c>
      <c r="AA618" s="154">
        <f t="shared" si="203"/>
        <v>0.20833000000000007</v>
      </c>
      <c r="AB618" s="81">
        <f t="shared" si="204"/>
        <v>4</v>
      </c>
      <c r="AC618" s="81">
        <f t="shared" si="194"/>
        <v>14</v>
      </c>
      <c r="AD618" s="164" t="str">
        <f t="shared" si="205"/>
        <v>4-14</v>
      </c>
      <c r="AE618" s="163">
        <f t="shared" si="206"/>
        <v>0.16700000000000004</v>
      </c>
      <c r="AF618" s="165">
        <f t="shared" si="207"/>
        <v>0</v>
      </c>
      <c r="AG618" s="157">
        <f t="shared" si="208"/>
        <v>1</v>
      </c>
      <c r="AH618" s="81">
        <f t="shared" si="209"/>
        <v>14</v>
      </c>
    </row>
    <row r="619" spans="2:34" ht="30" x14ac:dyDescent="0.25">
      <c r="B619" s="50" t="s">
        <v>1246</v>
      </c>
      <c r="C619" s="157">
        <v>236</v>
      </c>
      <c r="D619" s="85">
        <f t="shared" si="192"/>
        <v>0</v>
      </c>
      <c r="E619" s="72" t="s">
        <v>1247</v>
      </c>
      <c r="F619" s="72" t="s">
        <v>919</v>
      </c>
      <c r="G619" s="70">
        <v>0.3125</v>
      </c>
      <c r="H619" s="166"/>
      <c r="I619" s="71">
        <v>44323</v>
      </c>
      <c r="J619" s="100"/>
      <c r="K619" s="71">
        <v>44323</v>
      </c>
      <c r="L619" s="71">
        <v>44323</v>
      </c>
      <c r="M619" s="70">
        <v>0.3125</v>
      </c>
      <c r="N619" s="70">
        <v>0.66666666666666663</v>
      </c>
      <c r="O619" s="50" t="s">
        <v>316</v>
      </c>
      <c r="P619" s="50" t="s">
        <v>288</v>
      </c>
      <c r="Q619" s="73" t="s">
        <v>47</v>
      </c>
      <c r="R619" s="50" t="s">
        <v>454</v>
      </c>
      <c r="S619" s="50" t="s">
        <v>344</v>
      </c>
      <c r="T619" s="50" t="s">
        <v>190</v>
      </c>
      <c r="U619" s="153">
        <f t="shared" si="199"/>
        <v>-44323</v>
      </c>
      <c r="V619" s="50">
        <f t="shared" si="200"/>
        <v>0</v>
      </c>
      <c r="W619" s="154">
        <f t="shared" si="195"/>
        <v>0</v>
      </c>
      <c r="X619" s="154">
        <f t="shared" si="201"/>
        <v>0</v>
      </c>
      <c r="Y619" s="136">
        <f t="shared" si="193"/>
        <v>1</v>
      </c>
      <c r="Z619" s="154">
        <f t="shared" si="202"/>
        <v>0</v>
      </c>
      <c r="AA619" s="154">
        <f t="shared" si="203"/>
        <v>0</v>
      </c>
      <c r="AB619" s="81">
        <f t="shared" si="204"/>
        <v>1</v>
      </c>
      <c r="AC619" s="81">
        <f t="shared" si="194"/>
        <v>52</v>
      </c>
      <c r="AD619" s="164" t="str">
        <f t="shared" si="205"/>
        <v>1-52</v>
      </c>
      <c r="AE619" s="163">
        <f t="shared" si="206"/>
        <v>0.27116666666666661</v>
      </c>
      <c r="AF619" s="165">
        <f t="shared" si="207"/>
        <v>0</v>
      </c>
      <c r="AG619" s="157">
        <f t="shared" si="208"/>
        <v>1</v>
      </c>
      <c r="AH619" s="81">
        <f t="shared" si="209"/>
        <v>18</v>
      </c>
    </row>
    <row r="620" spans="2:34" ht="45" x14ac:dyDescent="0.25">
      <c r="B620" s="50" t="s">
        <v>1246</v>
      </c>
      <c r="C620" s="157">
        <v>236</v>
      </c>
      <c r="D620" s="85">
        <f t="shared" si="192"/>
        <v>1</v>
      </c>
      <c r="E620" s="192"/>
      <c r="F620" s="72" t="s">
        <v>919</v>
      </c>
      <c r="G620" s="70">
        <v>0.3125</v>
      </c>
      <c r="H620" s="166"/>
      <c r="I620" s="71">
        <v>44323</v>
      </c>
      <c r="J620" s="100"/>
      <c r="K620" s="71">
        <v>44324</v>
      </c>
      <c r="L620" s="71">
        <v>44324</v>
      </c>
      <c r="M620" s="70">
        <v>0.3125</v>
      </c>
      <c r="N620" s="166"/>
      <c r="O620" s="72" t="s">
        <v>316</v>
      </c>
      <c r="P620" s="50" t="s">
        <v>288</v>
      </c>
      <c r="Q620" s="73" t="s">
        <v>47</v>
      </c>
      <c r="R620" s="50" t="s">
        <v>454</v>
      </c>
      <c r="S620" s="50"/>
      <c r="T620" s="50"/>
      <c r="U620" s="153"/>
      <c r="V620" s="50"/>
      <c r="W620" s="154"/>
      <c r="X620" s="154"/>
      <c r="Y620" s="136"/>
      <c r="Z620" s="154"/>
      <c r="AA620" s="154"/>
      <c r="AB620" s="81">
        <f t="shared" si="204"/>
        <v>1</v>
      </c>
      <c r="AC620" s="81">
        <f t="shared" si="194"/>
        <v>52</v>
      </c>
      <c r="AD620" s="164" t="str">
        <f t="shared" si="205"/>
        <v>1-52</v>
      </c>
      <c r="AE620" s="163">
        <f t="shared" si="206"/>
        <v>0</v>
      </c>
      <c r="AF620" s="165">
        <f t="shared" si="207"/>
        <v>0</v>
      </c>
      <c r="AG620" s="157">
        <f t="shared" si="208"/>
        <v>0</v>
      </c>
      <c r="AH620" s="81">
        <f t="shared" si="209"/>
        <v>18</v>
      </c>
    </row>
    <row r="621" spans="2:34" ht="45" x14ac:dyDescent="0.25">
      <c r="B621" s="50" t="s">
        <v>1248</v>
      </c>
      <c r="C621" s="157">
        <v>237</v>
      </c>
      <c r="D621" s="85">
        <f t="shared" si="192"/>
        <v>0</v>
      </c>
      <c r="E621" s="72" t="s">
        <v>1249</v>
      </c>
      <c r="F621" s="50" t="s">
        <v>912</v>
      </c>
      <c r="G621" s="70">
        <v>0.29166666666666669</v>
      </c>
      <c r="H621" s="70">
        <v>0.36458333333333331</v>
      </c>
      <c r="I621" s="71">
        <v>44324</v>
      </c>
      <c r="J621" s="71">
        <v>44324</v>
      </c>
      <c r="K621" s="71">
        <v>44324</v>
      </c>
      <c r="L621" s="71">
        <v>44324</v>
      </c>
      <c r="M621" s="70">
        <v>0.3125</v>
      </c>
      <c r="N621" s="70">
        <v>0.36458333333333331</v>
      </c>
      <c r="O621" s="50" t="s">
        <v>66</v>
      </c>
      <c r="P621" s="50" t="s">
        <v>1250</v>
      </c>
      <c r="Q621" s="50" t="s">
        <v>81</v>
      </c>
      <c r="R621" s="50" t="s">
        <v>356</v>
      </c>
      <c r="S621" s="50" t="s">
        <v>343</v>
      </c>
      <c r="T621" s="50" t="s">
        <v>191</v>
      </c>
      <c r="U621" s="153">
        <f t="shared" ref="U621:U629" si="210">+J621-I621</f>
        <v>0</v>
      </c>
      <c r="V621" s="50">
        <f t="shared" ref="V621:V629" si="211">IF(AND(G621&lt;&gt;"",H621&lt;&gt;""),1,0)</f>
        <v>1</v>
      </c>
      <c r="W621" s="154">
        <f t="shared" ref="W621:W629" si="212">IF(OR(V621=0,G621="",H621=""),0,IF(AND(V621=1,U621&lt;1,I621=J621,(H621-G621)&lt;=0.2075),H621-G621,IF(AND(V621=1,U621&lt;1,I621=J621,(H621-G621)&gt;0.2075),H621-G621-0.083,IF(AND(V621=1,U621&gt;1),((U621-1)*0.3541)+(H621-$AD$5)+($AE$5-G621-0.083),IF(AND(V621=1,U621=1,I621&lt;&gt;J621,(H621-G621)&lt;=0.332),(H621-$AD$5)+($AE$5-G621)-0.166,(H621-$AD$5)+($AE$5-G621))))))</f>
        <v>7.291666666666663E-2</v>
      </c>
      <c r="X621" s="154">
        <f t="shared" ref="X621:X629" si="213">IF(OR(V621=0,G621="",H621=""),0,IF(AND(V621=1,U621&lt;1,I621=J621,(H621-G621)&lt;=0.2075),H621-G621,IF(AND(V621=1,U621&lt;1,I621=J621,(H621-G621)&gt;0.2075),H621-G621-0.04167,IF(AND(V621=1,U621&gt;1),((U621-1)*0.583)+(H621-$AD$3)+($AE$3-G621-0.04167),IF(AND(V621=1,U621=1,I621&lt;&gt;J621,(H621-G621)&lt;=0.332),(H621-$AD$3)+($AE$3-G621)-0.166,(H621-$AD$3)+($AE$3-G621))))))</f>
        <v>7.291666666666663E-2</v>
      </c>
      <c r="Y621" s="136">
        <f t="shared" ref="Y621:Y629" si="214">IFERROR(IF(H621&gt;VLOOKUP(T621,$AG$2:$AH$5,2,0),0,1),1)</f>
        <v>1</v>
      </c>
      <c r="Z621" s="154">
        <f t="shared" ref="Z621:Z629" si="215">IF(Y621=1,0,($AE$3-H621))</f>
        <v>0</v>
      </c>
      <c r="AA621" s="154">
        <f t="shared" ref="AA621:AA629" si="216">X621+Z621</f>
        <v>7.291666666666663E-2</v>
      </c>
      <c r="AB621" s="81">
        <f t="shared" ref="AB621:AB629" si="217">MONTH(J621)</f>
        <v>5</v>
      </c>
      <c r="AC621" s="81">
        <f t="shared" si="194"/>
        <v>18</v>
      </c>
      <c r="AD621" s="164" t="str">
        <f t="shared" si="205"/>
        <v>5-18</v>
      </c>
      <c r="AE621" s="163">
        <f t="shared" si="206"/>
        <v>5.2083333333333315E-2</v>
      </c>
      <c r="AF621" s="165">
        <f t="shared" si="207"/>
        <v>0</v>
      </c>
      <c r="AG621" s="157">
        <f t="shared" si="208"/>
        <v>1</v>
      </c>
      <c r="AH621" s="81">
        <f t="shared" si="209"/>
        <v>18</v>
      </c>
    </row>
    <row r="622" spans="2:34" ht="30" x14ac:dyDescent="0.25">
      <c r="B622" s="50" t="s">
        <v>1248</v>
      </c>
      <c r="C622" s="157">
        <v>237</v>
      </c>
      <c r="D622" s="85">
        <f t="shared" si="192"/>
        <v>1</v>
      </c>
      <c r="E622" s="72" t="s">
        <v>1251</v>
      </c>
      <c r="F622" s="50" t="s">
        <v>912</v>
      </c>
      <c r="G622" s="70">
        <v>0.29166666666666669</v>
      </c>
      <c r="H622" s="70">
        <v>0.36458333333333331</v>
      </c>
      <c r="I622" s="71">
        <v>44324</v>
      </c>
      <c r="J622" s="71">
        <v>44324</v>
      </c>
      <c r="K622" s="71">
        <v>44324</v>
      </c>
      <c r="L622" s="71">
        <v>44324</v>
      </c>
      <c r="M622" s="70">
        <v>0.3125</v>
      </c>
      <c r="N622" s="70">
        <v>0.36458333333333331</v>
      </c>
      <c r="O622" s="50" t="s">
        <v>88</v>
      </c>
      <c r="P622" s="50" t="s">
        <v>1250</v>
      </c>
      <c r="Q622" s="50" t="s">
        <v>81</v>
      </c>
      <c r="R622" s="50" t="s">
        <v>358</v>
      </c>
      <c r="S622" s="50"/>
      <c r="T622" s="50" t="s">
        <v>191</v>
      </c>
      <c r="U622" s="153">
        <f t="shared" si="210"/>
        <v>0</v>
      </c>
      <c r="V622" s="50">
        <f t="shared" si="211"/>
        <v>1</v>
      </c>
      <c r="W622" s="154">
        <f t="shared" si="212"/>
        <v>7.291666666666663E-2</v>
      </c>
      <c r="X622" s="154">
        <f t="shared" si="213"/>
        <v>7.291666666666663E-2</v>
      </c>
      <c r="Y622" s="136">
        <f t="shared" si="214"/>
        <v>1</v>
      </c>
      <c r="Z622" s="154">
        <f t="shared" si="215"/>
        <v>0</v>
      </c>
      <c r="AA622" s="154">
        <f t="shared" si="216"/>
        <v>7.291666666666663E-2</v>
      </c>
      <c r="AB622" s="81">
        <f t="shared" si="217"/>
        <v>5</v>
      </c>
      <c r="AC622" s="81">
        <f t="shared" si="194"/>
        <v>18</v>
      </c>
      <c r="AD622" s="164" t="str">
        <f t="shared" si="205"/>
        <v>5-18</v>
      </c>
      <c r="AE622" s="163">
        <f t="shared" si="206"/>
        <v>0</v>
      </c>
      <c r="AF622" s="165">
        <f t="shared" si="207"/>
        <v>0</v>
      </c>
      <c r="AG622" s="157">
        <f t="shared" si="208"/>
        <v>0</v>
      </c>
      <c r="AH622" s="81">
        <f t="shared" si="209"/>
        <v>18</v>
      </c>
    </row>
    <row r="623" spans="2:34" x14ac:dyDescent="0.25">
      <c r="B623" s="50" t="s">
        <v>87</v>
      </c>
      <c r="C623" s="157">
        <v>238</v>
      </c>
      <c r="D623" s="85">
        <f t="shared" si="192"/>
        <v>1</v>
      </c>
      <c r="E623" s="50" t="s">
        <v>1252</v>
      </c>
      <c r="F623" s="50" t="s">
        <v>912</v>
      </c>
      <c r="G623" s="70">
        <v>0.33333333333333331</v>
      </c>
      <c r="H623" s="70">
        <v>0.41666666666666669</v>
      </c>
      <c r="I623" s="71">
        <v>44324</v>
      </c>
      <c r="J623" s="71">
        <v>44324</v>
      </c>
      <c r="K623" s="71">
        <v>44324</v>
      </c>
      <c r="L623" s="71">
        <v>44324</v>
      </c>
      <c r="M623" s="70">
        <v>0.36805555555555558</v>
      </c>
      <c r="N623" s="70">
        <v>0.41666666666666669</v>
      </c>
      <c r="O623" s="50" t="s">
        <v>66</v>
      </c>
      <c r="P623" s="50" t="s">
        <v>72</v>
      </c>
      <c r="Q623" s="50" t="s">
        <v>81</v>
      </c>
      <c r="R623" s="50" t="s">
        <v>356</v>
      </c>
      <c r="S623" s="50" t="s">
        <v>344</v>
      </c>
      <c r="T623" s="50" t="s">
        <v>193</v>
      </c>
      <c r="U623" s="153">
        <f t="shared" si="210"/>
        <v>0</v>
      </c>
      <c r="V623" s="50">
        <f t="shared" si="211"/>
        <v>1</v>
      </c>
      <c r="W623" s="154">
        <f t="shared" si="212"/>
        <v>8.333333333333337E-2</v>
      </c>
      <c r="X623" s="154">
        <f t="shared" si="213"/>
        <v>8.333333333333337E-2</v>
      </c>
      <c r="Y623" s="136">
        <f t="shared" si="214"/>
        <v>1</v>
      </c>
      <c r="Z623" s="154">
        <f t="shared" si="215"/>
        <v>0</v>
      </c>
      <c r="AA623" s="154">
        <f t="shared" si="216"/>
        <v>8.333333333333337E-2</v>
      </c>
      <c r="AB623" s="81">
        <f t="shared" si="217"/>
        <v>5</v>
      </c>
      <c r="AC623" s="81">
        <f t="shared" si="194"/>
        <v>18</v>
      </c>
      <c r="AD623" s="164" t="str">
        <f t="shared" si="205"/>
        <v>5-18</v>
      </c>
      <c r="AE623" s="163">
        <f t="shared" si="206"/>
        <v>4.8611111111111105E-2</v>
      </c>
      <c r="AF623" s="165">
        <f t="shared" si="207"/>
        <v>0</v>
      </c>
      <c r="AG623" s="157">
        <f t="shared" si="208"/>
        <v>1</v>
      </c>
      <c r="AH623" s="81">
        <f t="shared" si="209"/>
        <v>18</v>
      </c>
    </row>
    <row r="624" spans="2:34" x14ac:dyDescent="0.25">
      <c r="B624" s="50" t="s">
        <v>1046</v>
      </c>
      <c r="C624" s="157">
        <v>239</v>
      </c>
      <c r="D624" s="85">
        <f t="shared" si="192"/>
        <v>1</v>
      </c>
      <c r="E624" s="50" t="s">
        <v>1253</v>
      </c>
      <c r="F624" s="50" t="s">
        <v>452</v>
      </c>
      <c r="G624" s="70">
        <v>0.3611111111111111</v>
      </c>
      <c r="H624" s="70">
        <v>0.3888888888888889</v>
      </c>
      <c r="I624" s="71">
        <v>44324</v>
      </c>
      <c r="J624" s="71">
        <v>44324</v>
      </c>
      <c r="K624" s="71">
        <v>44324</v>
      </c>
      <c r="L624" s="71">
        <v>44324</v>
      </c>
      <c r="M624" s="70">
        <v>0.3611111111111111</v>
      </c>
      <c r="N624" s="70">
        <v>0.3888888888888889</v>
      </c>
      <c r="O624" s="50" t="s">
        <v>76</v>
      </c>
      <c r="P624" s="50" t="s">
        <v>1048</v>
      </c>
      <c r="Q624" s="50" t="s">
        <v>81</v>
      </c>
      <c r="R624" s="50" t="s">
        <v>452</v>
      </c>
      <c r="S624" s="50" t="s">
        <v>344</v>
      </c>
      <c r="T624" s="50" t="s">
        <v>190</v>
      </c>
      <c r="U624" s="153">
        <f t="shared" si="210"/>
        <v>0</v>
      </c>
      <c r="V624" s="50">
        <f t="shared" si="211"/>
        <v>1</v>
      </c>
      <c r="W624" s="154">
        <f t="shared" si="212"/>
        <v>2.777777777777779E-2</v>
      </c>
      <c r="X624" s="154">
        <f t="shared" si="213"/>
        <v>2.777777777777779E-2</v>
      </c>
      <c r="Y624" s="136">
        <f t="shared" si="214"/>
        <v>1</v>
      </c>
      <c r="Z624" s="154">
        <f t="shared" si="215"/>
        <v>0</v>
      </c>
      <c r="AA624" s="154">
        <f t="shared" si="216"/>
        <v>2.777777777777779E-2</v>
      </c>
      <c r="AB624" s="81">
        <f t="shared" si="217"/>
        <v>5</v>
      </c>
      <c r="AC624" s="81">
        <f t="shared" si="194"/>
        <v>18</v>
      </c>
      <c r="AD624" s="164" t="str">
        <f t="shared" si="205"/>
        <v>5-18</v>
      </c>
      <c r="AE624" s="163">
        <f t="shared" si="206"/>
        <v>2.777777777777779E-2</v>
      </c>
      <c r="AF624" s="165">
        <f t="shared" si="207"/>
        <v>0</v>
      </c>
      <c r="AG624" s="157">
        <f t="shared" si="208"/>
        <v>1</v>
      </c>
      <c r="AH624" s="81">
        <f t="shared" si="209"/>
        <v>18</v>
      </c>
    </row>
    <row r="625" spans="2:34" x14ac:dyDescent="0.25">
      <c r="B625" s="50" t="s">
        <v>150</v>
      </c>
      <c r="C625" s="157">
        <v>240</v>
      </c>
      <c r="D625" s="85">
        <f t="shared" si="192"/>
        <v>1</v>
      </c>
      <c r="E625" s="50" t="s">
        <v>1254</v>
      </c>
      <c r="F625" s="50" t="s">
        <v>912</v>
      </c>
      <c r="G625" s="70">
        <v>0.36458333333333331</v>
      </c>
      <c r="H625" s="70">
        <v>0.42777777777777781</v>
      </c>
      <c r="I625" s="71">
        <v>44324</v>
      </c>
      <c r="J625" s="71">
        <v>44324</v>
      </c>
      <c r="K625" s="71">
        <v>44324</v>
      </c>
      <c r="L625" s="71">
        <v>44324</v>
      </c>
      <c r="M625" s="70">
        <v>0.41666666666666669</v>
      </c>
      <c r="N625" s="70">
        <v>0.42777777777777781</v>
      </c>
      <c r="O625" s="50" t="s">
        <v>66</v>
      </c>
      <c r="P625" s="50" t="s">
        <v>755</v>
      </c>
      <c r="Q625" s="50" t="s">
        <v>81</v>
      </c>
      <c r="R625" s="50" t="s">
        <v>356</v>
      </c>
      <c r="S625" s="50" t="s">
        <v>343</v>
      </c>
      <c r="T625" s="50" t="s">
        <v>193</v>
      </c>
      <c r="U625" s="153">
        <f t="shared" si="210"/>
        <v>0</v>
      </c>
      <c r="V625" s="50">
        <f t="shared" si="211"/>
        <v>1</v>
      </c>
      <c r="W625" s="154">
        <f t="shared" si="212"/>
        <v>6.3194444444444497E-2</v>
      </c>
      <c r="X625" s="154">
        <f t="shared" si="213"/>
        <v>6.3194444444444497E-2</v>
      </c>
      <c r="Y625" s="136">
        <f t="shared" si="214"/>
        <v>1</v>
      </c>
      <c r="Z625" s="154">
        <f t="shared" si="215"/>
        <v>0</v>
      </c>
      <c r="AA625" s="154">
        <f t="shared" si="216"/>
        <v>6.3194444444444497E-2</v>
      </c>
      <c r="AB625" s="81">
        <f t="shared" si="217"/>
        <v>5</v>
      </c>
      <c r="AC625" s="81">
        <f t="shared" si="194"/>
        <v>18</v>
      </c>
      <c r="AD625" s="164" t="str">
        <f t="shared" si="205"/>
        <v>5-18</v>
      </c>
      <c r="AE625" s="163">
        <f t="shared" si="206"/>
        <v>1.1111111111111127E-2</v>
      </c>
      <c r="AF625" s="165">
        <f t="shared" si="207"/>
        <v>0</v>
      </c>
      <c r="AG625" s="157">
        <f t="shared" si="208"/>
        <v>1</v>
      </c>
      <c r="AH625" s="81">
        <f t="shared" si="209"/>
        <v>18</v>
      </c>
    </row>
    <row r="626" spans="2:34" ht="30" x14ac:dyDescent="0.25">
      <c r="B626" s="50" t="s">
        <v>602</v>
      </c>
      <c r="C626" s="157">
        <v>241</v>
      </c>
      <c r="D626" s="85">
        <f t="shared" si="192"/>
        <v>0</v>
      </c>
      <c r="E626" s="72" t="s">
        <v>1255</v>
      </c>
      <c r="F626" s="50" t="s">
        <v>998</v>
      </c>
      <c r="G626" s="70">
        <v>0.38263888888888892</v>
      </c>
      <c r="H626" s="70">
        <v>0.4375</v>
      </c>
      <c r="I626" s="71">
        <v>44324</v>
      </c>
      <c r="J626" s="71">
        <v>44324</v>
      </c>
      <c r="K626" s="71">
        <v>44324</v>
      </c>
      <c r="L626" s="71">
        <v>44324</v>
      </c>
      <c r="M626" s="70">
        <v>0.40277777777777773</v>
      </c>
      <c r="N626" s="70">
        <v>0.4375</v>
      </c>
      <c r="O626" s="50" t="s">
        <v>88</v>
      </c>
      <c r="P626" s="50" t="s">
        <v>95</v>
      </c>
      <c r="Q626" s="73" t="s">
        <v>47</v>
      </c>
      <c r="R626" s="50" t="s">
        <v>358</v>
      </c>
      <c r="S626" s="50" t="s">
        <v>343</v>
      </c>
      <c r="T626" s="50" t="s">
        <v>191</v>
      </c>
      <c r="U626" s="153">
        <f t="shared" si="210"/>
        <v>0</v>
      </c>
      <c r="V626" s="50">
        <f t="shared" si="211"/>
        <v>1</v>
      </c>
      <c r="W626" s="154">
        <f t="shared" si="212"/>
        <v>5.4861111111111083E-2</v>
      </c>
      <c r="X626" s="154">
        <f t="shared" si="213"/>
        <v>5.4861111111111083E-2</v>
      </c>
      <c r="Y626" s="136">
        <f t="shared" si="214"/>
        <v>1</v>
      </c>
      <c r="Z626" s="154">
        <f t="shared" si="215"/>
        <v>0</v>
      </c>
      <c r="AA626" s="154">
        <f t="shared" si="216"/>
        <v>5.4861111111111083E-2</v>
      </c>
      <c r="AB626" s="81">
        <f t="shared" si="217"/>
        <v>5</v>
      </c>
      <c r="AC626" s="81">
        <f t="shared" si="194"/>
        <v>18</v>
      </c>
      <c r="AD626" s="164" t="str">
        <f t="shared" si="205"/>
        <v>5-18</v>
      </c>
      <c r="AE626" s="163">
        <f t="shared" si="206"/>
        <v>3.4722222222222265E-2</v>
      </c>
      <c r="AF626" s="165">
        <f t="shared" si="207"/>
        <v>0</v>
      </c>
      <c r="AG626" s="157">
        <f t="shared" si="208"/>
        <v>1</v>
      </c>
      <c r="AH626" s="81">
        <f t="shared" si="209"/>
        <v>18</v>
      </c>
    </row>
    <row r="627" spans="2:34" x14ac:dyDescent="0.25">
      <c r="B627" s="50" t="s">
        <v>94</v>
      </c>
      <c r="C627" s="157">
        <v>241</v>
      </c>
      <c r="D627" s="85">
        <f t="shared" si="192"/>
        <v>1</v>
      </c>
      <c r="E627" s="72" t="s">
        <v>1256</v>
      </c>
      <c r="F627" s="50" t="s">
        <v>912</v>
      </c>
      <c r="G627" s="70">
        <v>0.38263888888888892</v>
      </c>
      <c r="H627" s="70">
        <v>0.4375</v>
      </c>
      <c r="I627" s="71">
        <v>44324</v>
      </c>
      <c r="J627" s="71">
        <v>44324</v>
      </c>
      <c r="K627" s="71">
        <v>44324</v>
      </c>
      <c r="L627" s="71">
        <v>44324</v>
      </c>
      <c r="M627" s="70">
        <v>0.40277777777777773</v>
      </c>
      <c r="N627" s="70">
        <v>0.4375</v>
      </c>
      <c r="O627" s="50" t="s">
        <v>88</v>
      </c>
      <c r="P627" s="50" t="s">
        <v>95</v>
      </c>
      <c r="Q627" s="50" t="s">
        <v>81</v>
      </c>
      <c r="R627" s="50" t="s">
        <v>358</v>
      </c>
      <c r="S627" s="50" t="s">
        <v>343</v>
      </c>
      <c r="T627" s="50" t="s">
        <v>191</v>
      </c>
      <c r="U627" s="153">
        <f t="shared" si="210"/>
        <v>0</v>
      </c>
      <c r="V627" s="50">
        <f t="shared" si="211"/>
        <v>1</v>
      </c>
      <c r="W627" s="154">
        <f t="shared" si="212"/>
        <v>5.4861111111111083E-2</v>
      </c>
      <c r="X627" s="154">
        <f t="shared" si="213"/>
        <v>5.4861111111111083E-2</v>
      </c>
      <c r="Y627" s="136">
        <f t="shared" si="214"/>
        <v>1</v>
      </c>
      <c r="Z627" s="154">
        <f t="shared" si="215"/>
        <v>0</v>
      </c>
      <c r="AA627" s="154">
        <f t="shared" si="216"/>
        <v>5.4861111111111083E-2</v>
      </c>
      <c r="AB627" s="81">
        <f t="shared" si="217"/>
        <v>5</v>
      </c>
      <c r="AC627" s="81">
        <f t="shared" si="194"/>
        <v>18</v>
      </c>
      <c r="AD627" s="164" t="str">
        <f t="shared" si="205"/>
        <v>5-18</v>
      </c>
      <c r="AE627" s="163">
        <f t="shared" si="206"/>
        <v>3.4722222222222265E-2</v>
      </c>
      <c r="AF627" s="165">
        <f t="shared" si="207"/>
        <v>0</v>
      </c>
      <c r="AG627" s="157">
        <f t="shared" si="208"/>
        <v>1</v>
      </c>
      <c r="AH627" s="81">
        <f t="shared" si="209"/>
        <v>18</v>
      </c>
    </row>
    <row r="628" spans="2:34" ht="30" x14ac:dyDescent="0.25">
      <c r="B628" s="50" t="s">
        <v>1257</v>
      </c>
      <c r="C628" s="157">
        <v>242</v>
      </c>
      <c r="D628" s="85">
        <f t="shared" si="192"/>
        <v>1</v>
      </c>
      <c r="E628" s="72" t="s">
        <v>1258</v>
      </c>
      <c r="F628" s="50" t="s">
        <v>452</v>
      </c>
      <c r="G628" s="70">
        <v>0.3125</v>
      </c>
      <c r="H628" s="70"/>
      <c r="I628" s="71">
        <v>44324</v>
      </c>
      <c r="J628" s="71">
        <v>44324</v>
      </c>
      <c r="K628" s="71">
        <v>44324</v>
      </c>
      <c r="L628" s="71">
        <v>44324</v>
      </c>
      <c r="M628" s="70">
        <v>0.36805555555555558</v>
      </c>
      <c r="N628" s="70">
        <v>0.40972222222222227</v>
      </c>
      <c r="O628" s="50" t="s">
        <v>69</v>
      </c>
      <c r="P628" s="50"/>
      <c r="Q628" s="73" t="s">
        <v>47</v>
      </c>
      <c r="R628" s="50" t="s">
        <v>388</v>
      </c>
      <c r="S628" s="50" t="s">
        <v>343</v>
      </c>
      <c r="T628" s="50" t="s">
        <v>1259</v>
      </c>
      <c r="U628" s="153">
        <f t="shared" si="210"/>
        <v>0</v>
      </c>
      <c r="V628" s="50">
        <f t="shared" si="211"/>
        <v>0</v>
      </c>
      <c r="W628" s="154">
        <f t="shared" si="212"/>
        <v>0</v>
      </c>
      <c r="X628" s="154">
        <f t="shared" si="213"/>
        <v>0</v>
      </c>
      <c r="Y628" s="136">
        <f t="shared" si="214"/>
        <v>1</v>
      </c>
      <c r="Z628" s="154">
        <f t="shared" si="215"/>
        <v>0</v>
      </c>
      <c r="AA628" s="154">
        <f t="shared" si="216"/>
        <v>0</v>
      </c>
      <c r="AB628" s="81">
        <f t="shared" si="217"/>
        <v>5</v>
      </c>
      <c r="AC628" s="81">
        <f t="shared" si="194"/>
        <v>18</v>
      </c>
      <c r="AD628" s="164" t="str">
        <f t="shared" si="205"/>
        <v>5-18</v>
      </c>
      <c r="AE628" s="163">
        <f t="shared" si="206"/>
        <v>4.1666666666666685E-2</v>
      </c>
      <c r="AF628" s="165">
        <f t="shared" si="207"/>
        <v>0</v>
      </c>
      <c r="AG628" s="157">
        <f t="shared" si="208"/>
        <v>1</v>
      </c>
      <c r="AH628" s="81">
        <f t="shared" si="209"/>
        <v>18</v>
      </c>
    </row>
    <row r="629" spans="2:34" x14ac:dyDescent="0.25">
      <c r="B629" s="50"/>
      <c r="C629" s="187"/>
      <c r="D629" s="85"/>
      <c r="E629" s="50"/>
      <c r="F629" s="50"/>
      <c r="G629" s="70"/>
      <c r="H629" s="70"/>
      <c r="I629" s="71"/>
      <c r="J629" s="71"/>
      <c r="K629" s="71"/>
      <c r="L629" s="71"/>
      <c r="M629" s="70"/>
      <c r="N629" s="70"/>
      <c r="O629" s="50"/>
      <c r="P629" s="50"/>
      <c r="Q629" s="50"/>
      <c r="R629" s="50"/>
      <c r="S629" s="50"/>
      <c r="T629" s="50"/>
      <c r="U629" s="153">
        <f t="shared" si="210"/>
        <v>0</v>
      </c>
      <c r="V629" s="50">
        <f t="shared" si="211"/>
        <v>0</v>
      </c>
      <c r="W629" s="154">
        <f t="shared" si="212"/>
        <v>0</v>
      </c>
      <c r="X629" s="154">
        <f t="shared" si="213"/>
        <v>0</v>
      </c>
      <c r="Y629" s="136">
        <f t="shared" si="214"/>
        <v>1</v>
      </c>
      <c r="Z629" s="154">
        <f t="shared" si="215"/>
        <v>0</v>
      </c>
      <c r="AA629" s="154">
        <f t="shared" si="216"/>
        <v>0</v>
      </c>
      <c r="AB629" s="81">
        <f t="shared" si="217"/>
        <v>1</v>
      </c>
      <c r="AC629" s="81">
        <f t="shared" si="194"/>
        <v>52</v>
      </c>
      <c r="AD629" s="164" t="str">
        <f t="shared" si="205"/>
        <v>1-52</v>
      </c>
      <c r="AE629" s="163">
        <f t="shared" si="206"/>
        <v>0</v>
      </c>
      <c r="AF629" s="165">
        <f t="shared" si="207"/>
        <v>0</v>
      </c>
      <c r="AG629" s="157">
        <f t="shared" si="208"/>
        <v>0</v>
      </c>
      <c r="AH629" s="81">
        <f t="shared" si="209"/>
        <v>52</v>
      </c>
    </row>
  </sheetData>
  <autoFilter ref="B7:AH629"/>
  <sortState ref="B8:R57">
    <sortCondition ref="I8:I57"/>
  </sortState>
  <mergeCells count="12">
    <mergeCell ref="B6:AD6"/>
    <mergeCell ref="T4:V5"/>
    <mergeCell ref="G4:S5"/>
    <mergeCell ref="B1:Q1"/>
    <mergeCell ref="B2:E5"/>
    <mergeCell ref="W2:AC2"/>
    <mergeCell ref="W3:AC3"/>
    <mergeCell ref="W4:AC4"/>
    <mergeCell ref="W5:AC5"/>
    <mergeCell ref="G2:V3"/>
    <mergeCell ref="AD2:AE2"/>
    <mergeCell ref="AD4:AE4"/>
  </mergeCells>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
  <sheetViews>
    <sheetView topLeftCell="U1" workbookViewId="0">
      <selection activeCell="W3" sqref="W3"/>
    </sheetView>
  </sheetViews>
  <sheetFormatPr baseColWidth="10" defaultColWidth="9.140625" defaultRowHeight="15" x14ac:dyDescent="0.25"/>
  <cols>
    <col min="3" max="3" width="12.42578125" customWidth="1"/>
    <col min="4" max="4" width="33.42578125" customWidth="1"/>
    <col min="5" max="5" width="36.85546875" customWidth="1"/>
    <col min="6" max="6" width="16.7109375" customWidth="1"/>
    <col min="7" max="7" width="15" customWidth="1"/>
    <col min="8" max="8" width="14.7109375" customWidth="1"/>
    <col min="9" max="9" width="15.85546875" customWidth="1"/>
    <col min="10" max="10" width="15" customWidth="1"/>
    <col min="11" max="11" width="12.28515625" customWidth="1"/>
    <col min="12" max="12" width="14.42578125" customWidth="1"/>
    <col min="13" max="13" width="11.7109375" customWidth="1"/>
    <col min="14" max="14" width="25.5703125" customWidth="1"/>
    <col min="15" max="15" width="24.85546875" customWidth="1"/>
    <col min="16" max="16" width="22" customWidth="1"/>
    <col min="17" max="17" width="16.5703125" customWidth="1"/>
    <col min="18" max="18" width="21" customWidth="1"/>
    <col min="19" max="20" width="16.7109375" customWidth="1"/>
    <col min="21" max="21" width="22.42578125" customWidth="1"/>
    <col min="22" max="22" width="17.85546875" customWidth="1"/>
    <col min="23" max="24" width="21.42578125" customWidth="1"/>
    <col min="25" max="25" width="32" customWidth="1"/>
    <col min="26" max="26" width="27.7109375" customWidth="1"/>
    <col min="29" max="29" width="11.5703125" customWidth="1"/>
  </cols>
  <sheetData>
    <row r="1" spans="1:29" x14ac:dyDescent="0.25">
      <c r="A1" t="s">
        <v>60</v>
      </c>
      <c r="B1" t="s">
        <v>299</v>
      </c>
      <c r="C1" t="s">
        <v>982</v>
      </c>
      <c r="D1" t="s">
        <v>28</v>
      </c>
      <c r="E1" t="s">
        <v>550</v>
      </c>
      <c r="F1" t="s">
        <v>57</v>
      </c>
      <c r="G1" t="s">
        <v>58</v>
      </c>
      <c r="H1" t="s">
        <v>29</v>
      </c>
      <c r="I1" t="s">
        <v>30</v>
      </c>
      <c r="J1" t="s">
        <v>543</v>
      </c>
      <c r="K1" t="s">
        <v>544</v>
      </c>
      <c r="L1" t="s">
        <v>545</v>
      </c>
      <c r="M1" t="s">
        <v>546</v>
      </c>
      <c r="N1" t="s">
        <v>31</v>
      </c>
      <c r="O1" t="s">
        <v>32</v>
      </c>
      <c r="P1" t="s">
        <v>33</v>
      </c>
      <c r="Q1" t="s">
        <v>297</v>
      </c>
      <c r="R1" t="s">
        <v>298</v>
      </c>
      <c r="S1" t="s">
        <v>188</v>
      </c>
      <c r="T1" t="s">
        <v>274</v>
      </c>
      <c r="U1" t="s">
        <v>290</v>
      </c>
      <c r="V1" t="s">
        <v>762</v>
      </c>
      <c r="W1" t="s">
        <v>548</v>
      </c>
      <c r="X1" t="s">
        <v>551</v>
      </c>
      <c r="Y1" t="s">
        <v>553</v>
      </c>
      <c r="Z1" t="s">
        <v>554</v>
      </c>
      <c r="AA1" t="s">
        <v>289</v>
      </c>
      <c r="AB1" t="s">
        <v>385</v>
      </c>
      <c r="AC1" t="s">
        <v>386</v>
      </c>
    </row>
    <row r="2" spans="1:29" x14ac:dyDescent="0.25">
      <c r="A2" t="s">
        <v>1236</v>
      </c>
      <c r="B2">
        <v>234</v>
      </c>
      <c r="C2">
        <v>1</v>
      </c>
      <c r="D2" t="s">
        <v>1240</v>
      </c>
      <c r="E2" t="s">
        <v>912</v>
      </c>
      <c r="F2" s="171">
        <v>0.625</v>
      </c>
      <c r="G2" s="171">
        <v>0.79166666666666663</v>
      </c>
      <c r="H2" s="172">
        <v>44320</v>
      </c>
      <c r="I2" s="172">
        <v>44320</v>
      </c>
      <c r="J2" s="172">
        <v>44320</v>
      </c>
      <c r="K2" s="172">
        <v>44320</v>
      </c>
      <c r="L2" s="171">
        <v>0.625</v>
      </c>
      <c r="M2" s="171">
        <v>0.79166666666666663</v>
      </c>
      <c r="N2" t="s">
        <v>1223</v>
      </c>
      <c r="O2" t="s">
        <v>1241</v>
      </c>
      <c r="P2" t="s">
        <v>81</v>
      </c>
      <c r="Q2" t="s">
        <v>356</v>
      </c>
      <c r="R2" t="s">
        <v>344</v>
      </c>
      <c r="S2" t="s">
        <v>194</v>
      </c>
      <c r="T2">
        <v>0</v>
      </c>
      <c r="U2">
        <v>1</v>
      </c>
      <c r="V2" s="61">
        <v>0.16666666666666666</v>
      </c>
      <c r="W2" s="61">
        <v>0.16666666666666666</v>
      </c>
      <c r="X2">
        <v>1</v>
      </c>
      <c r="Y2" s="171">
        <v>0</v>
      </c>
      <c r="Z2" s="171">
        <v>0.16666666666666666</v>
      </c>
      <c r="AA2">
        <v>5</v>
      </c>
      <c r="AB2">
        <v>18</v>
      </c>
      <c r="AC2" t="s">
        <v>1260</v>
      </c>
    </row>
    <row r="3" spans="1:29" x14ac:dyDescent="0.25">
      <c r="A3" t="s">
        <v>1235</v>
      </c>
      <c r="B3">
        <v>233</v>
      </c>
      <c r="C3">
        <v>1</v>
      </c>
      <c r="D3" t="s">
        <v>1239</v>
      </c>
      <c r="E3" t="s">
        <v>919</v>
      </c>
      <c r="F3" s="171">
        <v>0.33333333333333331</v>
      </c>
      <c r="G3" s="171">
        <v>0.5</v>
      </c>
      <c r="H3" s="172">
        <v>44320</v>
      </c>
      <c r="I3" s="172">
        <v>44326</v>
      </c>
      <c r="J3" s="172">
        <v>44320</v>
      </c>
      <c r="K3" s="172">
        <v>44326</v>
      </c>
      <c r="L3" s="171">
        <v>0.33333333333333331</v>
      </c>
      <c r="M3" s="171">
        <v>0.5</v>
      </c>
      <c r="N3" t="s">
        <v>1214</v>
      </c>
      <c r="O3" t="s">
        <v>1238</v>
      </c>
      <c r="P3" t="s">
        <v>81</v>
      </c>
      <c r="Q3" t="s">
        <v>454</v>
      </c>
      <c r="R3" t="s">
        <v>344</v>
      </c>
      <c r="S3" t="s">
        <v>194</v>
      </c>
      <c r="T3">
        <v>6</v>
      </c>
      <c r="U3">
        <v>1</v>
      </c>
      <c r="V3" s="61">
        <v>2.2916666666666665</v>
      </c>
      <c r="W3" s="61">
        <v>3.7066666666666666</v>
      </c>
      <c r="X3">
        <v>1</v>
      </c>
      <c r="Y3" s="171">
        <v>0</v>
      </c>
      <c r="Z3" s="194">
        <v>3.7066666666666666</v>
      </c>
      <c r="AA3">
        <v>5</v>
      </c>
      <c r="AB3">
        <v>18</v>
      </c>
      <c r="AC3" t="s">
        <v>1260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
  <sheetViews>
    <sheetView tabSelected="1" workbookViewId="0">
      <selection activeCell="D30" sqref="D30"/>
    </sheetView>
  </sheetViews>
  <sheetFormatPr baseColWidth="10" defaultColWidth="9.140625" defaultRowHeight="15" x14ac:dyDescent="0.25"/>
  <cols>
    <col min="1" max="1" width="28.7109375" bestFit="1" customWidth="1"/>
    <col min="2" max="2" width="26.42578125" bestFit="1" customWidth="1"/>
    <col min="3" max="3" width="37.28515625" bestFit="1" customWidth="1"/>
    <col min="4" max="4" width="32.85546875" bestFit="1" customWidth="1"/>
    <col min="5" max="5" width="15.85546875" customWidth="1"/>
    <col min="6" max="6" width="15.140625" customWidth="1"/>
    <col min="7" max="7" width="28.7109375" bestFit="1" customWidth="1"/>
    <col min="8" max="8" width="17.85546875" bestFit="1" customWidth="1"/>
    <col min="9" max="9" width="12.28515625" bestFit="1" customWidth="1"/>
    <col min="10" max="10" width="11.28515625" bestFit="1" customWidth="1"/>
    <col min="11" max="11" width="12" bestFit="1" customWidth="1"/>
    <col min="12" max="12" width="7.28515625" bestFit="1" customWidth="1"/>
    <col min="13" max="13" width="11.28515625" bestFit="1" customWidth="1"/>
    <col min="16" max="16" width="11.28515625" bestFit="1" customWidth="1"/>
  </cols>
  <sheetData>
    <row r="1" spans="1:18" x14ac:dyDescent="0.25">
      <c r="D1" s="193" t="s">
        <v>292</v>
      </c>
      <c r="E1" s="61">
        <f t="shared" ref="E1:E7" si="0">0.04167*G1</f>
        <v>357.02855999999997</v>
      </c>
      <c r="F1" s="174">
        <v>102</v>
      </c>
      <c r="G1">
        <f t="shared" ref="G1:G7" si="1">14*6*F1</f>
        <v>8568</v>
      </c>
    </row>
    <row r="2" spans="1:18" x14ac:dyDescent="0.25">
      <c r="D2" t="s">
        <v>190</v>
      </c>
      <c r="E2" s="61">
        <f t="shared" si="0"/>
        <v>87.506999999999991</v>
      </c>
      <c r="F2" s="174">
        <v>25</v>
      </c>
      <c r="G2">
        <f t="shared" si="1"/>
        <v>2100</v>
      </c>
    </row>
    <row r="3" spans="1:18" x14ac:dyDescent="0.25">
      <c r="D3" t="s">
        <v>191</v>
      </c>
      <c r="E3" s="61">
        <f t="shared" si="0"/>
        <v>56.004480000000001</v>
      </c>
      <c r="F3" s="174">
        <v>16</v>
      </c>
      <c r="G3">
        <f t="shared" si="1"/>
        <v>1344</v>
      </c>
    </row>
    <row r="4" spans="1:18" x14ac:dyDescent="0.25">
      <c r="A4" s="56" t="s">
        <v>982</v>
      </c>
      <c r="B4" s="57">
        <v>1</v>
      </c>
      <c r="D4" t="s">
        <v>189</v>
      </c>
      <c r="E4" s="61">
        <f t="shared" si="0"/>
        <v>136.51092</v>
      </c>
      <c r="F4" s="174">
        <v>39</v>
      </c>
      <c r="G4">
        <f t="shared" si="1"/>
        <v>3276</v>
      </c>
      <c r="H4" s="103">
        <v>5</v>
      </c>
      <c r="I4">
        <f>5*40</f>
        <v>200</v>
      </c>
    </row>
    <row r="5" spans="1:18" x14ac:dyDescent="0.25">
      <c r="A5" s="56" t="s">
        <v>548</v>
      </c>
      <c r="B5" t="s">
        <v>384</v>
      </c>
      <c r="C5" s="59"/>
      <c r="D5" t="s">
        <v>192</v>
      </c>
      <c r="E5" s="61">
        <f t="shared" si="0"/>
        <v>17.5014</v>
      </c>
      <c r="F5" s="174">
        <v>5</v>
      </c>
      <c r="G5">
        <f t="shared" si="1"/>
        <v>420</v>
      </c>
    </row>
    <row r="6" spans="1:18" x14ac:dyDescent="0.25">
      <c r="A6" s="56" t="s">
        <v>30</v>
      </c>
      <c r="B6" t="s">
        <v>293</v>
      </c>
      <c r="D6" t="s">
        <v>193</v>
      </c>
      <c r="E6" s="61">
        <f t="shared" si="0"/>
        <v>17.5014</v>
      </c>
      <c r="F6" s="174">
        <v>5</v>
      </c>
      <c r="G6">
        <f t="shared" si="1"/>
        <v>420</v>
      </c>
    </row>
    <row r="7" spans="1:18" x14ac:dyDescent="0.25">
      <c r="D7" t="s">
        <v>194</v>
      </c>
      <c r="E7" s="61">
        <f t="shared" si="0"/>
        <v>42.003360000000001</v>
      </c>
      <c r="F7" s="174">
        <v>12</v>
      </c>
      <c r="G7">
        <f t="shared" si="1"/>
        <v>1008</v>
      </c>
    </row>
    <row r="8" spans="1:18" ht="60" x14ac:dyDescent="0.25">
      <c r="A8" s="56" t="s">
        <v>291</v>
      </c>
      <c r="B8" s="196" t="s">
        <v>549</v>
      </c>
      <c r="C8" s="196" t="s">
        <v>555</v>
      </c>
      <c r="D8" s="196" t="s">
        <v>556</v>
      </c>
      <c r="E8" s="197" t="s">
        <v>1261</v>
      </c>
      <c r="F8" s="195" t="s">
        <v>1262</v>
      </c>
      <c r="G8" s="61"/>
      <c r="H8" s="56"/>
      <c r="I8" s="56"/>
      <c r="J8" s="56"/>
      <c r="K8" s="56"/>
      <c r="L8" s="56"/>
      <c r="M8" s="56"/>
      <c r="N8" s="56"/>
      <c r="O8" s="56"/>
      <c r="P8" s="56"/>
      <c r="Q8" s="56"/>
      <c r="R8" s="56"/>
    </row>
    <row r="9" spans="1:18" x14ac:dyDescent="0.25">
      <c r="A9" s="57">
        <v>14</v>
      </c>
      <c r="B9" s="61">
        <v>4.04</v>
      </c>
      <c r="C9" s="61">
        <v>0.16666666666666666</v>
      </c>
      <c r="D9" s="61">
        <v>4.206666666666667</v>
      </c>
      <c r="E9" s="61">
        <v>315</v>
      </c>
      <c r="F9" s="114">
        <f t="shared" ref="F9:F13" si="2">(D9/E9)</f>
        <v>1.3354497354497355E-2</v>
      </c>
      <c r="G9" s="114"/>
    </row>
    <row r="10" spans="1:18" x14ac:dyDescent="0.25">
      <c r="A10" s="57">
        <v>15</v>
      </c>
      <c r="B10" s="61">
        <v>0.85761574074074076</v>
      </c>
      <c r="C10" s="61">
        <v>0</v>
      </c>
      <c r="D10" s="61">
        <v>0.85761574074074076</v>
      </c>
      <c r="E10" s="61">
        <v>315</v>
      </c>
      <c r="F10" s="114">
        <f t="shared" si="2"/>
        <v>2.7225896531452086E-3</v>
      </c>
      <c r="G10" s="114"/>
    </row>
    <row r="11" spans="1:18" x14ac:dyDescent="0.25">
      <c r="A11" s="57">
        <v>16</v>
      </c>
      <c r="B11" s="61">
        <v>15.867060185185181</v>
      </c>
      <c r="C11" s="61">
        <v>1.6666666666666665</v>
      </c>
      <c r="D11" s="61">
        <v>17.533726851851853</v>
      </c>
      <c r="E11" s="61">
        <v>315</v>
      </c>
      <c r="F11" s="114">
        <f t="shared" si="2"/>
        <v>5.5662624926513818E-2</v>
      </c>
    </row>
    <row r="12" spans="1:18" x14ac:dyDescent="0.25">
      <c r="A12" s="57">
        <v>17</v>
      </c>
      <c r="B12" s="61">
        <v>17.331805555555555</v>
      </c>
      <c r="C12" s="61">
        <v>3.3375000000000004</v>
      </c>
      <c r="D12" s="61">
        <v>20.669305555555557</v>
      </c>
      <c r="E12" s="61">
        <v>315</v>
      </c>
      <c r="F12" s="114">
        <f t="shared" si="2"/>
        <v>6.5616843033509703E-2</v>
      </c>
    </row>
    <row r="13" spans="1:18" x14ac:dyDescent="0.25">
      <c r="A13" s="57" t="s">
        <v>292</v>
      </c>
      <c r="B13" s="61">
        <v>38.096481481481476</v>
      </c>
      <c r="C13" s="61">
        <v>5.1708333333333334</v>
      </c>
      <c r="D13" s="61">
        <v>43.267314814814817</v>
      </c>
      <c r="E13" s="61">
        <f>G15</f>
        <v>262.08</v>
      </c>
      <c r="F13" s="114">
        <f t="shared" si="2"/>
        <v>0.16509201318229097</v>
      </c>
    </row>
    <row r="14" spans="1:18" x14ac:dyDescent="0.25">
      <c r="E14" s="61">
        <v>357.02855999999997</v>
      </c>
      <c r="F14" s="114">
        <f>(D14/E14)</f>
        <v>0</v>
      </c>
      <c r="H14" s="175"/>
    </row>
    <row r="15" spans="1:18" x14ac:dyDescent="0.25">
      <c r="E15" s="61" t="e">
        <f t="shared" ref="E15:E21" si="3">VLOOKUP(A15,$D$1:$G$7,2,0)</f>
        <v>#N/A</v>
      </c>
      <c r="F15" s="114" t="e">
        <f>(D18/E15)</f>
        <v>#N/A</v>
      </c>
      <c r="G15">
        <f>90*14*5*0.0416</f>
        <v>262.08</v>
      </c>
      <c r="H15" s="176"/>
    </row>
    <row r="16" spans="1:18" x14ac:dyDescent="0.25">
      <c r="E16" s="61" t="e">
        <f t="shared" si="3"/>
        <v>#N/A</v>
      </c>
      <c r="F16" s="114" t="e">
        <f>(D22/E16)</f>
        <v>#N/A</v>
      </c>
      <c r="H16" s="176"/>
    </row>
    <row r="17" spans="3:9" x14ac:dyDescent="0.25">
      <c r="C17" t="s">
        <v>1264</v>
      </c>
      <c r="D17" s="61">
        <f>458*0.04167</f>
        <v>19.084859999999999</v>
      </c>
      <c r="E17" s="61" t="e">
        <f t="shared" si="3"/>
        <v>#N/A</v>
      </c>
      <c r="F17" s="114" t="e">
        <f>(#REF!/E17)</f>
        <v>#REF!</v>
      </c>
    </row>
    <row r="18" spans="3:9" x14ac:dyDescent="0.25">
      <c r="C18" t="s">
        <v>1265</v>
      </c>
      <c r="D18" s="61">
        <f>458*0.04167</f>
        <v>19.084859999999999</v>
      </c>
      <c r="E18" s="61" t="e">
        <f t="shared" si="3"/>
        <v>#N/A</v>
      </c>
      <c r="F18" s="114" t="e">
        <f>(#REF!/E18)</f>
        <v>#REF!</v>
      </c>
    </row>
    <row r="19" spans="3:9" x14ac:dyDescent="0.25">
      <c r="C19" t="s">
        <v>1267</v>
      </c>
      <c r="D19" s="61">
        <f>GETPIVOTDATA("Sum of Horas Disponibilidad x Mtto",$A$8,"SEM",16)</f>
        <v>17.533726851851853</v>
      </c>
      <c r="E19" s="61" t="e">
        <f t="shared" si="3"/>
        <v>#N/A</v>
      </c>
      <c r="F19" s="114" t="e">
        <f>(#REF!/E19)</f>
        <v>#REF!</v>
      </c>
    </row>
    <row r="20" spans="3:9" x14ac:dyDescent="0.25">
      <c r="C20" t="s">
        <v>1268</v>
      </c>
      <c r="D20" s="61">
        <f>GETPIVOTDATA("Sum of Horas Disponibilidad x Mtto",$A$8,"SEM",17)</f>
        <v>20.669305555555557</v>
      </c>
      <c r="E20" s="61" t="e">
        <f t="shared" si="3"/>
        <v>#N/A</v>
      </c>
      <c r="F20" s="114" t="e">
        <f>(D20/E20)</f>
        <v>#N/A</v>
      </c>
      <c r="G20" s="117"/>
      <c r="H20" s="118"/>
      <c r="I20" s="118"/>
    </row>
    <row r="21" spans="3:9" hidden="1" x14ac:dyDescent="0.25">
      <c r="D21" s="61"/>
      <c r="E21" s="61" t="e">
        <f t="shared" si="3"/>
        <v>#N/A</v>
      </c>
      <c r="F21" s="114" t="e">
        <f>1-(D21/E21)</f>
        <v>#N/A</v>
      </c>
    </row>
    <row r="22" spans="3:9" x14ac:dyDescent="0.25">
      <c r="C22" t="s">
        <v>1266</v>
      </c>
      <c r="D22" s="61">
        <f>336*0.04167</f>
        <v>14.00112</v>
      </c>
      <c r="E22" s="61"/>
      <c r="F22" s="114"/>
    </row>
    <row r="23" spans="3:9" x14ac:dyDescent="0.25">
      <c r="C23" t="s">
        <v>986</v>
      </c>
      <c r="D23" s="203">
        <f>SUM(D17:D22)</f>
        <v>90.373872407407404</v>
      </c>
      <c r="E23" s="61" t="e">
        <f>VLOOKUP(A23,$D$3:$G$7,2,0)*0.83</f>
        <v>#N/A</v>
      </c>
      <c r="F23" s="114" t="e">
        <f>1-(D23/E23)</f>
        <v>#N/A</v>
      </c>
    </row>
    <row r="24" spans="3:9" x14ac:dyDescent="0.25">
      <c r="E24" s="61">
        <v>315</v>
      </c>
      <c r="F24" s="114">
        <f>1-(D24/E24)</f>
        <v>1</v>
      </c>
    </row>
    <row r="25" spans="3:9" x14ac:dyDescent="0.25">
      <c r="E25" s="61"/>
      <c r="F25" s="59"/>
    </row>
  </sheetData>
  <pageMargins left="0.7" right="0.7" top="0.75" bottom="0.75" header="0.3" footer="0.3"/>
  <pageSetup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topLeftCell="H10" workbookViewId="0">
      <selection activeCell="Q11" sqref="Q11"/>
    </sheetView>
  </sheetViews>
  <sheetFormatPr baseColWidth="10" defaultColWidth="9.140625" defaultRowHeight="15" x14ac:dyDescent="0.25"/>
  <cols>
    <col min="1" max="1" width="28.7109375" bestFit="1" customWidth="1"/>
    <col min="2" max="2" width="17.85546875" bestFit="1" customWidth="1"/>
    <col min="3" max="3" width="12.28515625" bestFit="1" customWidth="1"/>
    <col min="4" max="4" width="11.28515625" bestFit="1" customWidth="1"/>
    <col min="5" max="5" width="15.85546875" customWidth="1"/>
    <col min="6" max="6" width="10.28515625" bestFit="1" customWidth="1"/>
    <col min="7" max="7" width="28.7109375" bestFit="1" customWidth="1"/>
    <col min="8" max="8" width="16.28515625" bestFit="1" customWidth="1"/>
    <col min="9" max="9" width="12.28515625" bestFit="1" customWidth="1"/>
    <col min="10" max="11" width="11.28515625" bestFit="1" customWidth="1"/>
    <col min="12" max="12" width="12" bestFit="1" customWidth="1"/>
    <col min="13" max="13" width="11.28515625" bestFit="1" customWidth="1"/>
    <col min="15" max="15" width="19.140625" bestFit="1" customWidth="1"/>
    <col min="16" max="16" width="11.28515625" bestFit="1" customWidth="1"/>
  </cols>
  <sheetData>
    <row r="1" spans="1:18" x14ac:dyDescent="0.25">
      <c r="A1" s="56" t="s">
        <v>30</v>
      </c>
      <c r="B1" t="s">
        <v>293</v>
      </c>
      <c r="G1" s="56" t="s">
        <v>982</v>
      </c>
      <c r="H1" s="57">
        <v>1</v>
      </c>
    </row>
    <row r="2" spans="1:18" x14ac:dyDescent="0.25">
      <c r="A2" s="56" t="s">
        <v>982</v>
      </c>
      <c r="B2" s="57">
        <v>1</v>
      </c>
      <c r="G2" s="56" t="s">
        <v>30</v>
      </c>
      <c r="H2" t="s">
        <v>384</v>
      </c>
    </row>
    <row r="4" spans="1:18" x14ac:dyDescent="0.25">
      <c r="A4" s="56" t="s">
        <v>769</v>
      </c>
      <c r="B4" s="56" t="s">
        <v>435</v>
      </c>
      <c r="G4" s="56" t="s">
        <v>294</v>
      </c>
      <c r="H4" s="56" t="s">
        <v>435</v>
      </c>
    </row>
    <row r="5" spans="1:18" x14ac:dyDescent="0.25">
      <c r="A5" s="56" t="s">
        <v>1263</v>
      </c>
      <c r="B5" t="s">
        <v>81</v>
      </c>
      <c r="C5" t="s">
        <v>47</v>
      </c>
      <c r="D5" t="s">
        <v>292</v>
      </c>
      <c r="E5" s="102" t="s">
        <v>436</v>
      </c>
      <c r="G5" s="56" t="s">
        <v>291</v>
      </c>
      <c r="H5" t="s">
        <v>81</v>
      </c>
      <c r="I5" t="s">
        <v>47</v>
      </c>
      <c r="J5" t="s">
        <v>292</v>
      </c>
      <c r="K5" s="102" t="s">
        <v>436</v>
      </c>
      <c r="O5" s="84" t="s">
        <v>296</v>
      </c>
      <c r="P5" s="84" t="s">
        <v>81</v>
      </c>
      <c r="Q5" s="84" t="s">
        <v>47</v>
      </c>
      <c r="R5" s="84" t="s">
        <v>292</v>
      </c>
    </row>
    <row r="6" spans="1:18" x14ac:dyDescent="0.25">
      <c r="A6" s="57">
        <v>13</v>
      </c>
      <c r="B6" s="61">
        <v>3.2119791666666671</v>
      </c>
      <c r="C6" s="61">
        <v>2.101296296296296</v>
      </c>
      <c r="D6" s="61">
        <v>5.313275462962963</v>
      </c>
      <c r="E6" s="62">
        <f>C6/D6</f>
        <v>0.39548039828608889</v>
      </c>
      <c r="G6" s="57">
        <v>13</v>
      </c>
      <c r="H6" s="103">
        <v>21</v>
      </c>
      <c r="I6" s="103">
        <v>13</v>
      </c>
      <c r="J6" s="103">
        <v>34</v>
      </c>
      <c r="K6" s="62">
        <f>I6/J6</f>
        <v>0.38235294117647056</v>
      </c>
      <c r="M6" s="103"/>
      <c r="N6" s="103"/>
      <c r="O6" s="57">
        <f>G6</f>
        <v>13</v>
      </c>
      <c r="P6" s="61">
        <f>IFERROR(B6/H6,"")</f>
        <v>0.1529513888888889</v>
      </c>
      <c r="Q6" s="61">
        <f>IFERROR(C6/I6,"")</f>
        <v>0.16163817663817662</v>
      </c>
      <c r="R6" s="61">
        <f>IFERROR(D6/J6,"")</f>
        <v>0.15627280773420479</v>
      </c>
    </row>
    <row r="7" spans="1:18" x14ac:dyDescent="0.25">
      <c r="A7" s="57">
        <v>14</v>
      </c>
      <c r="B7" s="61">
        <v>2.5836689814814813</v>
      </c>
      <c r="C7" s="61"/>
      <c r="D7" s="61">
        <v>2.5836689814814813</v>
      </c>
      <c r="E7" s="62">
        <f t="shared" ref="E7:E17" si="0">C7/D7</f>
        <v>0</v>
      </c>
      <c r="G7" s="57">
        <v>14</v>
      </c>
      <c r="H7" s="103">
        <v>2</v>
      </c>
      <c r="I7" s="103"/>
      <c r="J7" s="103">
        <v>2</v>
      </c>
      <c r="K7" s="62">
        <f t="shared" ref="K7:K19" si="1">I7/J7</f>
        <v>0</v>
      </c>
      <c r="M7" s="103"/>
      <c r="N7" s="103"/>
      <c r="O7" s="57">
        <f t="shared" ref="O7:O23" si="2">G7</f>
        <v>14</v>
      </c>
      <c r="P7" s="61">
        <f t="shared" ref="P7:P19" si="3">IFERROR(B7/H7,"")</f>
        <v>1.2918344907407406</v>
      </c>
      <c r="Q7" s="61" t="str">
        <f t="shared" ref="Q7:Q19" si="4">IFERROR(C7/I7,"")</f>
        <v/>
      </c>
      <c r="R7" s="61">
        <f t="shared" ref="R7:R19" si="5">IFERROR(D7/J7,"")</f>
        <v>1.2918344907407406</v>
      </c>
    </row>
    <row r="8" spans="1:18" x14ac:dyDescent="0.25">
      <c r="A8" s="57">
        <v>15</v>
      </c>
      <c r="B8" s="61">
        <v>6.9444444444444441E-3</v>
      </c>
      <c r="C8" s="61">
        <v>0.5801736111111111</v>
      </c>
      <c r="D8" s="61">
        <v>0.58711805555555552</v>
      </c>
      <c r="E8" s="62">
        <f t="shared" si="0"/>
        <v>0.98817197941924428</v>
      </c>
      <c r="G8" s="57">
        <v>15</v>
      </c>
      <c r="H8" s="103">
        <v>1</v>
      </c>
      <c r="I8" s="103">
        <v>3</v>
      </c>
      <c r="J8" s="103">
        <v>4</v>
      </c>
      <c r="K8" s="62">
        <f t="shared" si="1"/>
        <v>0.75</v>
      </c>
      <c r="O8" s="57">
        <f t="shared" si="2"/>
        <v>15</v>
      </c>
      <c r="P8" s="61">
        <f t="shared" si="3"/>
        <v>6.9444444444444441E-3</v>
      </c>
      <c r="Q8" s="61">
        <f t="shared" si="4"/>
        <v>0.19339120370370369</v>
      </c>
      <c r="R8" s="61">
        <f t="shared" si="5"/>
        <v>0.14677951388888888</v>
      </c>
    </row>
    <row r="9" spans="1:18" x14ac:dyDescent="0.25">
      <c r="A9" s="57">
        <v>16</v>
      </c>
      <c r="B9" s="61">
        <v>6.4523148148148159</v>
      </c>
      <c r="C9" s="61">
        <v>5.1010532407407405</v>
      </c>
      <c r="D9" s="61">
        <v>11.553368055555556</v>
      </c>
      <c r="E9" s="62">
        <f t="shared" si="0"/>
        <v>0.44152088085585112</v>
      </c>
      <c r="G9" s="57">
        <v>16</v>
      </c>
      <c r="H9" s="103">
        <v>20</v>
      </c>
      <c r="I9" s="103">
        <v>10</v>
      </c>
      <c r="J9" s="103">
        <v>30</v>
      </c>
      <c r="K9" s="62">
        <f t="shared" si="1"/>
        <v>0.33333333333333331</v>
      </c>
      <c r="O9" s="57">
        <f t="shared" si="2"/>
        <v>16</v>
      </c>
      <c r="P9" s="61">
        <f t="shared" si="3"/>
        <v>0.32261574074074079</v>
      </c>
      <c r="Q9" s="61">
        <f t="shared" si="4"/>
        <v>0.51010532407407405</v>
      </c>
      <c r="R9" s="61">
        <f t="shared" si="5"/>
        <v>0.38511226851851854</v>
      </c>
    </row>
    <row r="10" spans="1:18" x14ac:dyDescent="0.25">
      <c r="A10" s="57">
        <v>17</v>
      </c>
      <c r="B10" s="61">
        <v>6.5359259259259268</v>
      </c>
      <c r="C10" s="61">
        <v>6.7399537037037041</v>
      </c>
      <c r="D10" s="61">
        <v>13.275879629629632</v>
      </c>
      <c r="E10" s="62">
        <f t="shared" si="0"/>
        <v>0.50768415289493962</v>
      </c>
      <c r="G10" s="57">
        <v>17</v>
      </c>
      <c r="H10" s="103">
        <v>29</v>
      </c>
      <c r="I10" s="103">
        <v>29</v>
      </c>
      <c r="J10" s="103">
        <v>58</v>
      </c>
      <c r="K10" s="62">
        <f t="shared" si="1"/>
        <v>0.5</v>
      </c>
      <c r="O10" s="57">
        <f t="shared" si="2"/>
        <v>17</v>
      </c>
      <c r="P10" s="61">
        <f t="shared" si="3"/>
        <v>0.22537675606641128</v>
      </c>
      <c r="Q10" s="61">
        <f t="shared" si="4"/>
        <v>0.23241219667943808</v>
      </c>
      <c r="R10" s="61">
        <f t="shared" si="5"/>
        <v>0.22889447637292468</v>
      </c>
    </row>
    <row r="11" spans="1:18" x14ac:dyDescent="0.25">
      <c r="A11" s="57">
        <v>18</v>
      </c>
      <c r="B11" s="61">
        <v>13.886446759259259</v>
      </c>
      <c r="C11" s="61">
        <v>4.4459259259259252</v>
      </c>
      <c r="D11" s="61">
        <v>18.332372685185184</v>
      </c>
      <c r="E11" s="62">
        <f t="shared" si="0"/>
        <v>0.24251775819061222</v>
      </c>
      <c r="G11" s="57">
        <v>18</v>
      </c>
      <c r="H11" s="103">
        <v>34</v>
      </c>
      <c r="I11" s="103">
        <v>17</v>
      </c>
      <c r="J11" s="103">
        <v>51</v>
      </c>
      <c r="K11" s="62">
        <f t="shared" si="1"/>
        <v>0.33333333333333331</v>
      </c>
      <c r="O11" s="57">
        <f t="shared" si="2"/>
        <v>18</v>
      </c>
      <c r="P11" s="61">
        <f t="shared" si="3"/>
        <v>0.40842490468409587</v>
      </c>
      <c r="Q11" s="61">
        <f t="shared" si="4"/>
        <v>0.26152505446623087</v>
      </c>
      <c r="R11" s="61">
        <f t="shared" si="5"/>
        <v>0.35945828794480755</v>
      </c>
    </row>
    <row r="12" spans="1:18" x14ac:dyDescent="0.25">
      <c r="A12" s="116" t="s">
        <v>190</v>
      </c>
      <c r="B12" s="61">
        <v>0.79547453703703697</v>
      </c>
      <c r="C12" s="61">
        <v>0.67011574074074087</v>
      </c>
      <c r="D12" s="61">
        <v>1.4655902777777778</v>
      </c>
      <c r="E12" s="62">
        <f t="shared" si="0"/>
        <v>0.45723265970132759</v>
      </c>
      <c r="G12" s="116" t="s">
        <v>190</v>
      </c>
      <c r="H12" s="103">
        <v>8</v>
      </c>
      <c r="I12" s="103">
        <v>8</v>
      </c>
      <c r="J12" s="103">
        <v>16</v>
      </c>
      <c r="K12" s="62">
        <f t="shared" si="1"/>
        <v>0.5</v>
      </c>
      <c r="O12" s="57" t="str">
        <f t="shared" si="2"/>
        <v>B100</v>
      </c>
      <c r="P12" s="61">
        <f t="shared" si="3"/>
        <v>9.9434317129629621E-2</v>
      </c>
      <c r="Q12" s="61">
        <f t="shared" si="4"/>
        <v>8.3764467592592609E-2</v>
      </c>
      <c r="R12" s="61">
        <f t="shared" si="5"/>
        <v>9.1599392361111115E-2</v>
      </c>
    </row>
    <row r="13" spans="1:18" x14ac:dyDescent="0.25">
      <c r="A13" s="116" t="s">
        <v>194</v>
      </c>
      <c r="B13" s="61">
        <v>2.458333333333333</v>
      </c>
      <c r="C13" s="61"/>
      <c r="D13" s="61">
        <v>2.458333333333333</v>
      </c>
      <c r="E13" s="62">
        <f t="shared" si="0"/>
        <v>0</v>
      </c>
      <c r="G13" s="116" t="s">
        <v>194</v>
      </c>
      <c r="H13" s="103">
        <v>2</v>
      </c>
      <c r="I13" s="103"/>
      <c r="J13" s="103">
        <v>2</v>
      </c>
      <c r="K13" s="62">
        <f t="shared" si="1"/>
        <v>0</v>
      </c>
      <c r="O13" s="57" t="str">
        <f t="shared" si="2"/>
        <v>BARRANCABERMEJA</v>
      </c>
      <c r="P13" s="61">
        <f t="shared" si="3"/>
        <v>1.2291666666666665</v>
      </c>
      <c r="Q13" s="61" t="str">
        <f t="shared" si="4"/>
        <v/>
      </c>
      <c r="R13" s="61">
        <f t="shared" si="5"/>
        <v>1.2291666666666665</v>
      </c>
    </row>
    <row r="14" spans="1:18" x14ac:dyDescent="0.25">
      <c r="A14" s="116" t="s">
        <v>193</v>
      </c>
      <c r="B14" s="61">
        <v>0.26666666666666666</v>
      </c>
      <c r="C14" s="61">
        <v>0.22672453703703704</v>
      </c>
      <c r="D14" s="61">
        <v>0.49339120370370371</v>
      </c>
      <c r="E14" s="62">
        <f t="shared" si="0"/>
        <v>0.4595228600248657</v>
      </c>
      <c r="G14" s="116" t="s">
        <v>193</v>
      </c>
      <c r="H14" s="103">
        <v>4</v>
      </c>
      <c r="I14" s="103">
        <v>2</v>
      </c>
      <c r="J14" s="103">
        <v>6</v>
      </c>
      <c r="K14" s="62">
        <f t="shared" si="1"/>
        <v>0.33333333333333331</v>
      </c>
      <c r="M14" s="131"/>
      <c r="N14" s="131"/>
      <c r="O14" s="57" t="str">
        <f t="shared" si="2"/>
        <v>CONTENEDORES</v>
      </c>
      <c r="P14" s="61">
        <f t="shared" si="3"/>
        <v>6.6666666666666666E-2</v>
      </c>
      <c r="Q14" s="61">
        <f t="shared" si="4"/>
        <v>0.11336226851851852</v>
      </c>
      <c r="R14" s="61">
        <f t="shared" si="5"/>
        <v>8.2231867283950613E-2</v>
      </c>
    </row>
    <row r="15" spans="1:18" x14ac:dyDescent="0.25">
      <c r="A15" s="116" t="s">
        <v>191</v>
      </c>
      <c r="B15" s="61">
        <v>3.0205324074074076</v>
      </c>
      <c r="C15" s="61">
        <v>2.9654861111111108</v>
      </c>
      <c r="D15" s="61">
        <v>5.9860185185185184</v>
      </c>
      <c r="E15" s="62">
        <f t="shared" si="0"/>
        <v>0.49540209438661076</v>
      </c>
      <c r="G15" s="116" t="s">
        <v>191</v>
      </c>
      <c r="H15" s="103">
        <v>5</v>
      </c>
      <c r="I15" s="103">
        <v>3</v>
      </c>
      <c r="J15" s="103">
        <v>8</v>
      </c>
      <c r="K15" s="62">
        <f t="shared" si="1"/>
        <v>0.375</v>
      </c>
      <c r="M15" s="103"/>
      <c r="N15" s="103"/>
      <c r="O15" s="57" t="str">
        <f t="shared" si="2"/>
        <v>LIQUIDA</v>
      </c>
      <c r="P15" s="61">
        <f t="shared" si="3"/>
        <v>0.60410648148148149</v>
      </c>
      <c r="Q15" s="61">
        <f t="shared" si="4"/>
        <v>0.98849537037037027</v>
      </c>
      <c r="R15" s="61">
        <f t="shared" si="5"/>
        <v>0.7482523148148148</v>
      </c>
    </row>
    <row r="16" spans="1:18" x14ac:dyDescent="0.25">
      <c r="A16" s="116" t="s">
        <v>189</v>
      </c>
      <c r="B16" s="61">
        <v>5.8730208333333334</v>
      </c>
      <c r="C16" s="61">
        <v>0.58359953703703704</v>
      </c>
      <c r="D16" s="61">
        <v>6.45662037037037</v>
      </c>
      <c r="E16" s="62">
        <f t="shared" si="0"/>
        <v>9.0387773101109264E-2</v>
      </c>
      <c r="G16" s="116" t="s">
        <v>189</v>
      </c>
      <c r="H16" s="103">
        <v>12</v>
      </c>
      <c r="I16" s="103">
        <v>3</v>
      </c>
      <c r="J16" s="103">
        <v>15</v>
      </c>
      <c r="K16" s="62">
        <f t="shared" si="1"/>
        <v>0.2</v>
      </c>
      <c r="O16" s="57" t="str">
        <f t="shared" si="2"/>
        <v>SECA</v>
      </c>
      <c r="P16" s="61">
        <f t="shared" si="3"/>
        <v>0.48941840277777776</v>
      </c>
      <c r="Q16" s="61">
        <f t="shared" si="4"/>
        <v>0.19453317901234568</v>
      </c>
      <c r="R16" s="61">
        <f t="shared" si="5"/>
        <v>0.43044135802469136</v>
      </c>
    </row>
    <row r="17" spans="1:18" x14ac:dyDescent="0.25">
      <c r="A17" s="116" t="s">
        <v>192</v>
      </c>
      <c r="B17" s="61">
        <v>1.4724189814814814</v>
      </c>
      <c r="C17" s="61"/>
      <c r="D17" s="61">
        <v>1.4724189814814814</v>
      </c>
      <c r="E17" s="62">
        <f t="shared" si="0"/>
        <v>0</v>
      </c>
      <c r="G17" s="116" t="s">
        <v>192</v>
      </c>
      <c r="H17" s="103">
        <v>3</v>
      </c>
      <c r="I17" s="103"/>
      <c r="J17" s="103">
        <v>3</v>
      </c>
      <c r="K17" s="62">
        <f t="shared" si="1"/>
        <v>0</v>
      </c>
      <c r="O17" s="57" t="str">
        <f t="shared" si="2"/>
        <v>VOLQUETA</v>
      </c>
      <c r="P17" s="61">
        <f t="shared" si="3"/>
        <v>0.49080632716049383</v>
      </c>
      <c r="Q17" s="61" t="str">
        <f t="shared" si="4"/>
        <v/>
      </c>
      <c r="R17" s="61">
        <f t="shared" si="5"/>
        <v>0.49080632716049383</v>
      </c>
    </row>
    <row r="18" spans="1:18" x14ac:dyDescent="0.25">
      <c r="A18" s="116" t="s">
        <v>1259</v>
      </c>
      <c r="B18" s="61"/>
      <c r="C18" s="61">
        <v>0</v>
      </c>
      <c r="D18" s="61">
        <v>0</v>
      </c>
      <c r="E18" s="62"/>
      <c r="G18" s="116" t="s">
        <v>1259</v>
      </c>
      <c r="H18" s="103"/>
      <c r="I18" s="103">
        <v>1</v>
      </c>
      <c r="J18" s="103">
        <v>1</v>
      </c>
      <c r="K18" s="62">
        <f t="shared" si="1"/>
        <v>1</v>
      </c>
      <c r="O18" s="57" t="str">
        <f t="shared" si="2"/>
        <v>CAMIONSITO</v>
      </c>
      <c r="P18" s="61" t="str">
        <f t="shared" si="3"/>
        <v/>
      </c>
      <c r="Q18" s="61"/>
      <c r="R18" s="61"/>
    </row>
    <row r="19" spans="1:18" x14ac:dyDescent="0.25">
      <c r="A19" s="57" t="s">
        <v>292</v>
      </c>
      <c r="B19" s="61">
        <v>32.677280092592596</v>
      </c>
      <c r="C19" s="61">
        <v>18.968402777777779</v>
      </c>
      <c r="D19" s="61">
        <v>51.645682870370379</v>
      </c>
      <c r="E19" s="62"/>
      <c r="G19" s="57" t="s">
        <v>292</v>
      </c>
      <c r="H19" s="103">
        <v>107</v>
      </c>
      <c r="I19" s="103">
        <v>72</v>
      </c>
      <c r="J19" s="103">
        <v>179</v>
      </c>
      <c r="K19" s="62">
        <f t="shared" si="1"/>
        <v>0.4022346368715084</v>
      </c>
      <c r="O19" s="57" t="str">
        <f t="shared" si="2"/>
        <v>Grand Total</v>
      </c>
      <c r="P19" s="61">
        <f t="shared" si="3"/>
        <v>0.30539514105226728</v>
      </c>
      <c r="Q19" s="61">
        <f t="shared" si="4"/>
        <v>0.26345003858024696</v>
      </c>
      <c r="R19" s="61">
        <f t="shared" si="5"/>
        <v>0.28852336799089595</v>
      </c>
    </row>
    <row r="20" spans="1:18" x14ac:dyDescent="0.25">
      <c r="E20" s="62"/>
      <c r="O20" s="57">
        <f t="shared" si="2"/>
        <v>0</v>
      </c>
      <c r="P20" s="61" t="e">
        <f t="shared" ref="P20:P23" si="6">B20/H20</f>
        <v>#DIV/0!</v>
      </c>
      <c r="Q20" s="61" t="e">
        <f t="shared" ref="Q20:Q23" si="7">C20/I20</f>
        <v>#DIV/0!</v>
      </c>
      <c r="R20" s="61" t="e">
        <f t="shared" ref="R20:R23" si="8">D20/J20</f>
        <v>#DIV/0!</v>
      </c>
    </row>
    <row r="21" spans="1:18" x14ac:dyDescent="0.25">
      <c r="E21" s="62"/>
      <c r="O21" s="57">
        <f t="shared" si="2"/>
        <v>0</v>
      </c>
      <c r="P21" s="61" t="e">
        <f t="shared" si="6"/>
        <v>#DIV/0!</v>
      </c>
      <c r="Q21" s="61" t="e">
        <f>((C21-(0.0411*60))/I21)</f>
        <v>#DIV/0!</v>
      </c>
      <c r="R21" s="61" t="e">
        <f>(D21-(0.0411*60))/J21</f>
        <v>#DIV/0!</v>
      </c>
    </row>
    <row r="22" spans="1:18" x14ac:dyDescent="0.25">
      <c r="E22" s="62"/>
      <c r="O22" s="57">
        <f t="shared" si="2"/>
        <v>0</v>
      </c>
      <c r="P22" s="61" t="e">
        <f t="shared" si="6"/>
        <v>#DIV/0!</v>
      </c>
      <c r="Q22" s="61" t="e">
        <f t="shared" si="7"/>
        <v>#DIV/0!</v>
      </c>
      <c r="R22" s="61" t="e">
        <f t="shared" si="8"/>
        <v>#DIV/0!</v>
      </c>
    </row>
    <row r="23" spans="1:18" x14ac:dyDescent="0.25">
      <c r="E23" s="62"/>
      <c r="O23" s="57">
        <f t="shared" si="2"/>
        <v>0</v>
      </c>
      <c r="P23" s="61" t="e">
        <f t="shared" si="6"/>
        <v>#DIV/0!</v>
      </c>
      <c r="Q23" s="61" t="e">
        <f t="shared" si="7"/>
        <v>#DIV/0!</v>
      </c>
      <c r="R23" s="61" t="e">
        <f t="shared" si="8"/>
        <v>#DIV/0!</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6"/>
  <sheetViews>
    <sheetView topLeftCell="A6" workbookViewId="0">
      <selection activeCell="E5" sqref="E5:E19"/>
    </sheetView>
  </sheetViews>
  <sheetFormatPr baseColWidth="10" defaultColWidth="9.140625" defaultRowHeight="15" x14ac:dyDescent="0.25"/>
  <cols>
    <col min="1" max="1" width="53.5703125" bestFit="1" customWidth="1"/>
    <col min="2" max="2" width="24.140625" bestFit="1" customWidth="1"/>
    <col min="3" max="3" width="25.7109375" bestFit="1" customWidth="1"/>
    <col min="4" max="4" width="2.7109375" customWidth="1"/>
    <col min="5" max="5" width="21" bestFit="1" customWidth="1"/>
    <col min="6" max="6" width="14.5703125" customWidth="1"/>
    <col min="7" max="7" width="14.28515625" customWidth="1"/>
    <col min="8" max="8" width="10.42578125" customWidth="1"/>
    <col min="9" max="9" width="18.7109375" customWidth="1"/>
    <col min="11" max="11" width="12" bestFit="1" customWidth="1"/>
  </cols>
  <sheetData>
    <row r="1" spans="1:9 16383:16383" x14ac:dyDescent="0.25">
      <c r="A1" s="56" t="s">
        <v>766</v>
      </c>
      <c r="B1" s="57">
        <v>18</v>
      </c>
    </row>
    <row r="2" spans="1:9 16383:16383" x14ac:dyDescent="0.25">
      <c r="A2" s="56" t="s">
        <v>298</v>
      </c>
      <c r="B2" t="s">
        <v>384</v>
      </c>
    </row>
    <row r="3" spans="1:9 16383:16383" x14ac:dyDescent="0.25">
      <c r="F3" s="61">
        <f>0.0416666666666667*8.5*5.64705</f>
        <v>1.9999968750000017</v>
      </c>
      <c r="G3" s="61"/>
      <c r="XFC3" s="61"/>
    </row>
    <row r="4" spans="1:9 16383:16383" x14ac:dyDescent="0.25">
      <c r="A4" s="56" t="s">
        <v>291</v>
      </c>
      <c r="B4" t="s">
        <v>768</v>
      </c>
      <c r="C4" t="s">
        <v>767</v>
      </c>
      <c r="E4" s="148" t="s">
        <v>775</v>
      </c>
      <c r="F4" s="148" t="s">
        <v>771</v>
      </c>
      <c r="G4" s="148" t="s">
        <v>774</v>
      </c>
      <c r="H4" s="148" t="s">
        <v>773</v>
      </c>
      <c r="I4" s="148" t="s">
        <v>772</v>
      </c>
    </row>
    <row r="5" spans="1:9 16383:16383" x14ac:dyDescent="0.25">
      <c r="A5" s="57" t="s">
        <v>702</v>
      </c>
      <c r="B5" s="61">
        <v>1.689201388888889</v>
      </c>
      <c r="C5" s="147">
        <v>16</v>
      </c>
      <c r="E5" s="57" t="s">
        <v>168</v>
      </c>
      <c r="F5" s="61">
        <f>SUMIF($A$5:$A$100,"*NELFO*",$B$5:$B$100)</f>
        <v>1.7100347222222221</v>
      </c>
      <c r="G5" s="115">
        <f t="shared" ref="G5:G19" si="0">(F5/$F$3)</f>
        <v>0.85501869707782452</v>
      </c>
      <c r="H5" s="103">
        <f>SUMIF($A$5:$A$100,"*NELFO*",$C$5:$C$100)</f>
        <v>12</v>
      </c>
      <c r="I5" s="61">
        <f>F5/H5</f>
        <v>0.1425028935185185</v>
      </c>
    </row>
    <row r="6" spans="1:9 16383:16383" x14ac:dyDescent="0.25">
      <c r="A6" s="57" t="s">
        <v>66</v>
      </c>
      <c r="B6" s="61">
        <v>1.6777314814814814</v>
      </c>
      <c r="C6" s="147">
        <v>25</v>
      </c>
      <c r="E6" s="57" t="s">
        <v>66</v>
      </c>
      <c r="F6" s="61">
        <f>SUMIF($A$5:$A$100,"*EDWIN*",$B$5:$B$100)</f>
        <v>1.7089814814814814</v>
      </c>
      <c r="G6" s="115">
        <f t="shared" si="0"/>
        <v>0.85449207588460863</v>
      </c>
      <c r="H6" s="103">
        <f>SUMIF($A$5:$A$100,"*EDWIN*",$C$5:$C$100)</f>
        <v>26</v>
      </c>
      <c r="I6" s="61">
        <f>F6/H6</f>
        <v>6.5730056980056975E-2</v>
      </c>
    </row>
    <row r="7" spans="1:9 16383:16383" x14ac:dyDescent="0.25">
      <c r="A7" s="57" t="s">
        <v>276</v>
      </c>
      <c r="B7" s="61">
        <v>1.4124537037037037</v>
      </c>
      <c r="C7" s="147">
        <v>6</v>
      </c>
      <c r="E7" s="57" t="s">
        <v>702</v>
      </c>
      <c r="F7" s="61">
        <f>SUMIF($A$5:$A$100,"*WILSON DURAN*",$B$5:$B$100)</f>
        <v>1.689201388888889</v>
      </c>
      <c r="G7" s="115">
        <f t="shared" si="0"/>
        <v>0.84460201413509095</v>
      </c>
      <c r="H7" s="103">
        <f>SUMIF($A$5:$A$100,"*WILSON DURAN*",$C$5:$C$100)</f>
        <v>16</v>
      </c>
      <c r="I7" s="61">
        <f>F7/H7</f>
        <v>0.10557508680555557</v>
      </c>
    </row>
    <row r="8" spans="1:9 16383:16383" x14ac:dyDescent="0.25">
      <c r="A8" s="57" t="s">
        <v>88</v>
      </c>
      <c r="B8" s="61">
        <v>1.2180555555555554</v>
      </c>
      <c r="C8" s="147">
        <v>20</v>
      </c>
      <c r="E8" s="57" t="s">
        <v>76</v>
      </c>
      <c r="F8" s="61">
        <f>SUMIF($A$5:$A$100,"*CESAR*",$B$5:$B$1100)</f>
        <v>1.4062268518518517</v>
      </c>
      <c r="G8" s="115">
        <f t="shared" si="0"/>
        <v>0.70311452454236989</v>
      </c>
      <c r="H8" s="103">
        <f>SUMIF($A$5:$A$100,"*CESAR*",$C$5:$C$100)</f>
        <v>24</v>
      </c>
      <c r="I8" s="61">
        <f>F8/H8</f>
        <v>5.8592785493827154E-2</v>
      </c>
    </row>
    <row r="9" spans="1:9 16383:16383" x14ac:dyDescent="0.25">
      <c r="A9" s="57" t="s">
        <v>69</v>
      </c>
      <c r="B9" s="61">
        <v>0.92950231481481493</v>
      </c>
      <c r="C9" s="147">
        <v>11</v>
      </c>
      <c r="E9" s="57" t="s">
        <v>276</v>
      </c>
      <c r="F9" s="61">
        <f>SUMIF($A$5:$A$100,"*JOSE DIAZ*",$B$5:$B$100)</f>
        <v>1.4124537037037037</v>
      </c>
      <c r="G9" s="115">
        <f t="shared" si="0"/>
        <v>0.70622795533303151</v>
      </c>
      <c r="H9" s="103">
        <f>SUMIF($A$5:$A$100,"*JOSE DIAZ*",$C$5:$C$100)</f>
        <v>6</v>
      </c>
      <c r="I9" s="61">
        <f>F9/H9</f>
        <v>0.23540895061728395</v>
      </c>
    </row>
    <row r="10" spans="1:9 16383:16383" x14ac:dyDescent="0.25">
      <c r="A10" s="57" t="s">
        <v>130</v>
      </c>
      <c r="B10" s="61">
        <v>0.9208101851851852</v>
      </c>
      <c r="C10" s="147">
        <v>9</v>
      </c>
      <c r="E10" s="57" t="s">
        <v>88</v>
      </c>
      <c r="F10" s="61">
        <f>SUMIF($A$5:$A$100,"*DEIWIS*",$B$5:$B$100)</f>
        <v>1.2180555555555554</v>
      </c>
      <c r="G10" s="115">
        <f t="shared" si="0"/>
        <v>0.60902872938516683</v>
      </c>
      <c r="H10" s="103">
        <f>SUMIF($A$5:$A$100,"*DEIWIS*",$C$5:$C$100)</f>
        <v>20</v>
      </c>
      <c r="I10" s="61">
        <f>F10/H10</f>
        <v>6.0902777777777771E-2</v>
      </c>
    </row>
    <row r="11" spans="1:9 16383:16383" x14ac:dyDescent="0.25">
      <c r="A11" s="57" t="s">
        <v>168</v>
      </c>
      <c r="B11" s="61">
        <v>0.75797453703703699</v>
      </c>
      <c r="C11" s="147">
        <v>6</v>
      </c>
      <c r="E11" s="57" t="s">
        <v>104</v>
      </c>
      <c r="F11" s="61">
        <f>SUMIF($A$5:$A$100,"*ARGEMIRO*",$B$5:$B$100)</f>
        <v>1.1777546296296297</v>
      </c>
      <c r="G11" s="115">
        <f t="shared" si="0"/>
        <v>0.58887823493705649</v>
      </c>
      <c r="H11" s="103">
        <f>SUMIF($A$5:$A$100,"*ARGEMIRO*",$C$5:$C$100)</f>
        <v>11</v>
      </c>
      <c r="I11" s="61">
        <f>F11/H11</f>
        <v>0.1070686026936027</v>
      </c>
    </row>
    <row r="12" spans="1:9 16383:16383" x14ac:dyDescent="0.25">
      <c r="A12" s="57" t="s">
        <v>409</v>
      </c>
      <c r="B12" s="61">
        <v>0.63644675925925931</v>
      </c>
      <c r="C12" s="147">
        <v>7</v>
      </c>
      <c r="E12" s="57" t="s">
        <v>130</v>
      </c>
      <c r="F12" s="61">
        <f>SUMIF($A$5:$A$100,"*RODOLFO*",$B$5:$B$100)</f>
        <v>1.0596990740740742</v>
      </c>
      <c r="G12" s="115">
        <f t="shared" si="0"/>
        <v>0.52985036492823179</v>
      </c>
      <c r="H12" s="103">
        <f>SUMIF($A$5:$A$100,"*RODOLFO*",$C$5:$C$100)</f>
        <v>10</v>
      </c>
      <c r="I12" s="61">
        <f>F12/H12</f>
        <v>0.10596990740740742</v>
      </c>
    </row>
    <row r="13" spans="1:9 16383:16383" x14ac:dyDescent="0.25">
      <c r="A13" s="57" t="s">
        <v>759</v>
      </c>
      <c r="B13" s="61">
        <v>0.57844907407407409</v>
      </c>
      <c r="C13" s="147">
        <v>5</v>
      </c>
      <c r="E13" s="57" t="s">
        <v>69</v>
      </c>
      <c r="F13" s="61">
        <f>SUMIF($A$5:$A$100,"*JOSE PAEZ*",$B$5:$B$100)</f>
        <v>0.92950231481481493</v>
      </c>
      <c r="G13" s="115">
        <f t="shared" si="0"/>
        <v>0.46475188358222519</v>
      </c>
      <c r="H13" s="103">
        <f ca="1">SUMIF($A$5:$A$100,"*JOSE PAEZ*",$C12:$C106)</f>
        <v>7</v>
      </c>
      <c r="I13" s="61">
        <f ca="1">F13/H13</f>
        <v>0.13278604497354499</v>
      </c>
    </row>
    <row r="14" spans="1:9 16383:16383" x14ac:dyDescent="0.25">
      <c r="A14" s="57" t="s">
        <v>1098</v>
      </c>
      <c r="B14" s="61">
        <v>0.54200231481481487</v>
      </c>
      <c r="C14" s="147">
        <v>3</v>
      </c>
      <c r="E14" s="57" t="s">
        <v>409</v>
      </c>
      <c r="F14" s="61">
        <f>SUMIF($A$5:$A$100,"*OROZCO*",$B$5:$B$100)</f>
        <v>0.70241898148148152</v>
      </c>
      <c r="G14" s="115">
        <f t="shared" si="0"/>
        <v>0.35121003950642721</v>
      </c>
      <c r="H14" s="103">
        <f>SUMIF($A$5:$A$100,"*OROZCO*",$C$5:$C$100)</f>
        <v>9</v>
      </c>
      <c r="I14" s="61">
        <f>F14/H14</f>
        <v>7.8046553497942386E-2</v>
      </c>
    </row>
    <row r="15" spans="1:9 16383:16383" x14ac:dyDescent="0.25">
      <c r="A15" s="57" t="s">
        <v>330</v>
      </c>
      <c r="B15" s="61">
        <v>0.47916666666666669</v>
      </c>
      <c r="C15" s="147">
        <v>5</v>
      </c>
      <c r="E15" s="57" t="s">
        <v>770</v>
      </c>
      <c r="F15" s="61">
        <f>SUMIF($A$5:$A$100,"*ROJAS*",$B$5:$B$100)</f>
        <v>0.47916666666666669</v>
      </c>
      <c r="G15" s="115">
        <f t="shared" si="0"/>
        <v>0.2395837076828764</v>
      </c>
      <c r="H15" s="103">
        <f>SUMIF($A$5:$A$17,"*ROJAS*",$C$5:$C$100)</f>
        <v>5</v>
      </c>
      <c r="I15" s="61">
        <f>F15/H15</f>
        <v>9.583333333333334E-2</v>
      </c>
    </row>
    <row r="16" spans="1:9 16383:16383" x14ac:dyDescent="0.25">
      <c r="A16" s="57" t="s">
        <v>953</v>
      </c>
      <c r="B16" s="61">
        <v>0.46875</v>
      </c>
      <c r="C16" s="147">
        <v>7</v>
      </c>
      <c r="E16" s="57" t="s">
        <v>140</v>
      </c>
      <c r="F16" s="61">
        <f>SUMIF($A$5:$A$100,"*DAIRO*",$B$5:$B$100)</f>
        <v>0.20486111111111113</v>
      </c>
      <c r="G16" s="115">
        <f t="shared" si="0"/>
        <v>0.10243071560354861</v>
      </c>
      <c r="H16" s="103">
        <f>SUMIF($A$5:$A$100,"*DAIRO*",$C$5:$C$100)</f>
        <v>3</v>
      </c>
      <c r="I16" s="61">
        <f>F16/H16</f>
        <v>6.8287037037037049E-2</v>
      </c>
    </row>
    <row r="17" spans="1:9" x14ac:dyDescent="0.25">
      <c r="A17" s="57" t="s">
        <v>104</v>
      </c>
      <c r="B17" s="61">
        <v>0.36458333333333331</v>
      </c>
      <c r="C17" s="147">
        <v>6</v>
      </c>
      <c r="E17" s="57" t="s">
        <v>379</v>
      </c>
      <c r="F17" s="61">
        <f>SUMIF($A$5:$A$100,"*JULIO*",$B$5:$B$100)</f>
        <v>4.1666666666666664E-2</v>
      </c>
      <c r="G17" s="115">
        <f t="shared" si="0"/>
        <v>2.0833365885467511E-2</v>
      </c>
      <c r="H17" s="103">
        <f>SUMIF($A$5:$A$100,"*JULIO*",$C$5:$C$100)</f>
        <v>3</v>
      </c>
      <c r="I17" s="61">
        <f>F17/H17</f>
        <v>1.3888888888888888E-2</v>
      </c>
    </row>
    <row r="18" spans="1:9" x14ac:dyDescent="0.25">
      <c r="A18" s="57" t="s">
        <v>1161</v>
      </c>
      <c r="B18" s="61">
        <v>0.35831018518518515</v>
      </c>
      <c r="C18" s="147">
        <v>3</v>
      </c>
      <c r="E18" s="57" t="s">
        <v>275</v>
      </c>
      <c r="F18" s="61">
        <f>SUMIF($A$5:$A$100,"*ALVARO*",$B$5:$B$100)</f>
        <v>0</v>
      </c>
      <c r="G18" s="115">
        <f t="shared" si="0"/>
        <v>0</v>
      </c>
      <c r="H18" s="103">
        <f>SUMIF($A$5:$A$100,"*ALVARO*",$C$5:$C$100)</f>
        <v>0</v>
      </c>
      <c r="I18" s="61" t="e">
        <f>F18/H18</f>
        <v>#DIV/0!</v>
      </c>
    </row>
    <row r="19" spans="1:9" x14ac:dyDescent="0.25">
      <c r="A19" s="57" t="s">
        <v>76</v>
      </c>
      <c r="B19" s="61">
        <v>0.2722222222222222</v>
      </c>
      <c r="C19" s="147">
        <v>9</v>
      </c>
      <c r="E19" s="57" t="s">
        <v>179</v>
      </c>
      <c r="F19" s="61">
        <f>SUMIF($A$5:$A$100,"*ORLANDO*",$B$5:$B$100)</f>
        <v>0</v>
      </c>
      <c r="G19" s="115">
        <f t="shared" si="0"/>
        <v>0</v>
      </c>
      <c r="H19" s="103">
        <f>SUMIF($A$5:$A$17,"*ORLANDO*",$B$5:$B$17)</f>
        <v>0</v>
      </c>
      <c r="I19" s="61" t="e">
        <f>F19/H19</f>
        <v>#DIV/0!</v>
      </c>
    </row>
    <row r="20" spans="1:9" x14ac:dyDescent="0.25">
      <c r="A20" s="57" t="s">
        <v>316</v>
      </c>
      <c r="B20" s="61">
        <v>0.2711689814814815</v>
      </c>
      <c r="C20" s="147">
        <v>2</v>
      </c>
      <c r="E20" s="57"/>
      <c r="F20" s="61"/>
      <c r="G20" s="115"/>
      <c r="H20" s="103"/>
      <c r="I20" s="61"/>
    </row>
    <row r="21" spans="1:9" x14ac:dyDescent="0.25">
      <c r="A21" s="57" t="s">
        <v>277</v>
      </c>
      <c r="B21" s="61">
        <v>0.22950231481481484</v>
      </c>
      <c r="C21" s="147">
        <v>1</v>
      </c>
      <c r="E21" s="57"/>
      <c r="F21" s="61"/>
      <c r="G21" s="115"/>
      <c r="H21" s="103"/>
      <c r="I21" s="61"/>
    </row>
    <row r="22" spans="1:9" x14ac:dyDescent="0.25">
      <c r="A22" s="57" t="s">
        <v>1022</v>
      </c>
      <c r="B22" s="61">
        <v>0.22013888888888888</v>
      </c>
      <c r="C22" s="147">
        <v>3</v>
      </c>
    </row>
    <row r="23" spans="1:9" x14ac:dyDescent="0.25">
      <c r="A23" s="57" t="s">
        <v>1223</v>
      </c>
      <c r="B23" s="61">
        <v>0.16666666666666666</v>
      </c>
      <c r="C23" s="147">
        <v>1</v>
      </c>
    </row>
    <row r="24" spans="1:9" x14ac:dyDescent="0.25">
      <c r="A24" s="57" t="s">
        <v>140</v>
      </c>
      <c r="B24" s="61">
        <v>0.15277777777777779</v>
      </c>
      <c r="C24" s="147">
        <v>2</v>
      </c>
      <c r="E24" s="198" t="s">
        <v>983</v>
      </c>
      <c r="F24" s="199">
        <f>SUBTOTAL(109,F5:F16)</f>
        <v>13.698356481481479</v>
      </c>
      <c r="G24" s="200">
        <f>((F24/COUNTA($E$5:$E$16))/$F$3)</f>
        <v>0.57076574521653811</v>
      </c>
      <c r="H24" s="201"/>
      <c r="I24" s="202" t="e">
        <f>F24/H24</f>
        <v>#DIV/0!</v>
      </c>
    </row>
    <row r="25" spans="1:9" x14ac:dyDescent="0.25">
      <c r="A25" s="57" t="s">
        <v>1096</v>
      </c>
      <c r="B25" s="61">
        <v>0.1388888888888889</v>
      </c>
      <c r="C25" s="147">
        <v>1</v>
      </c>
    </row>
    <row r="26" spans="1:9" x14ac:dyDescent="0.25">
      <c r="A26" s="57" t="s">
        <v>344</v>
      </c>
      <c r="B26" s="61">
        <v>0.12847222222222221</v>
      </c>
      <c r="C26" s="147">
        <v>3</v>
      </c>
    </row>
    <row r="27" spans="1:9" x14ac:dyDescent="0.25">
      <c r="A27" s="57" t="s">
        <v>118</v>
      </c>
      <c r="B27" s="61">
        <v>0.12533564814814815</v>
      </c>
      <c r="C27" s="147">
        <v>1</v>
      </c>
    </row>
    <row r="28" spans="1:9" x14ac:dyDescent="0.25">
      <c r="A28" s="57" t="s">
        <v>1214</v>
      </c>
      <c r="B28" s="61">
        <v>0.125</v>
      </c>
      <c r="C28" s="147">
        <v>1</v>
      </c>
    </row>
    <row r="29" spans="1:9" x14ac:dyDescent="0.25">
      <c r="A29" s="57" t="s">
        <v>758</v>
      </c>
      <c r="B29" s="61">
        <v>0.10416666666666667</v>
      </c>
      <c r="C29" s="147">
        <v>1</v>
      </c>
    </row>
    <row r="30" spans="1:9" x14ac:dyDescent="0.25">
      <c r="A30" s="57" t="s">
        <v>1133</v>
      </c>
      <c r="B30" s="61">
        <v>5.2083333333333336E-2</v>
      </c>
      <c r="C30" s="147">
        <v>1</v>
      </c>
    </row>
    <row r="31" spans="1:9" x14ac:dyDescent="0.25">
      <c r="A31" s="57" t="s">
        <v>1154</v>
      </c>
      <c r="B31" s="61">
        <v>4.1666666666666664E-2</v>
      </c>
      <c r="C31" s="147">
        <v>1</v>
      </c>
    </row>
    <row r="32" spans="1:9" x14ac:dyDescent="0.25">
      <c r="A32" s="57" t="s">
        <v>379</v>
      </c>
      <c r="B32" s="61">
        <v>4.1666666666666664E-2</v>
      </c>
      <c r="C32" s="147">
        <v>3</v>
      </c>
    </row>
    <row r="33" spans="1:3" x14ac:dyDescent="0.25">
      <c r="A33" s="57" t="s">
        <v>427</v>
      </c>
      <c r="B33" s="61">
        <v>3.4722222222222224E-2</v>
      </c>
      <c r="C33" s="147">
        <v>1</v>
      </c>
    </row>
    <row r="34" spans="1:3" x14ac:dyDescent="0.25">
      <c r="A34" s="57" t="s">
        <v>1164</v>
      </c>
      <c r="B34" s="61">
        <v>3.125E-2</v>
      </c>
      <c r="C34" s="147">
        <v>1</v>
      </c>
    </row>
    <row r="35" spans="1:3" x14ac:dyDescent="0.25">
      <c r="A35" s="57" t="s">
        <v>288</v>
      </c>
      <c r="B35" s="61">
        <v>2.5694444444444447E-2</v>
      </c>
      <c r="C35" s="147">
        <v>1</v>
      </c>
    </row>
    <row r="36" spans="1:3" x14ac:dyDescent="0.25">
      <c r="A36" s="57" t="s">
        <v>292</v>
      </c>
      <c r="B36" s="61">
        <v>14.194861111111111</v>
      </c>
      <c r="C36" s="147">
        <v>162</v>
      </c>
    </row>
  </sheetData>
  <conditionalFormatting sqref="G24 G5:G19">
    <cfRule type="cellIs" dxfId="25" priority="1" operator="greaterThanOrEqual">
      <formula>0.8</formula>
    </cfRule>
    <cfRule type="cellIs" dxfId="24" priority="2" operator="between">
      <formula>0.6</formula>
      <formula>0.79999</formula>
    </cfRule>
    <cfRule type="cellIs" dxfId="23" priority="3" operator="lessThan">
      <formula>0.6</formula>
    </cfRule>
  </conditionalFormatting>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B7" sqref="B7"/>
    </sheetView>
  </sheetViews>
  <sheetFormatPr baseColWidth="10" defaultColWidth="9.140625" defaultRowHeight="15" x14ac:dyDescent="0.25"/>
  <cols>
    <col min="1" max="1" width="28.7109375" bestFit="1" customWidth="1"/>
    <col min="2" max="2" width="43.85546875" bestFit="1" customWidth="1"/>
    <col min="3" max="3" width="24.140625" bestFit="1" customWidth="1"/>
  </cols>
  <sheetData>
    <row r="1" spans="1:5" x14ac:dyDescent="0.25">
      <c r="A1" s="56" t="s">
        <v>385</v>
      </c>
      <c r="B1" s="57">
        <v>18</v>
      </c>
    </row>
    <row r="2" spans="1:5" x14ac:dyDescent="0.25">
      <c r="A2" s="56" t="s">
        <v>30</v>
      </c>
      <c r="B2" t="s">
        <v>293</v>
      </c>
    </row>
    <row r="3" spans="1:5" x14ac:dyDescent="0.25">
      <c r="A3" s="56" t="s">
        <v>33</v>
      </c>
      <c r="B3" t="s">
        <v>81</v>
      </c>
    </row>
    <row r="5" spans="1:5" x14ac:dyDescent="0.25">
      <c r="A5" s="56" t="s">
        <v>291</v>
      </c>
      <c r="B5" t="s">
        <v>984</v>
      </c>
      <c r="C5" t="s">
        <v>768</v>
      </c>
    </row>
    <row r="6" spans="1:5" x14ac:dyDescent="0.25">
      <c r="A6" s="57" t="s">
        <v>912</v>
      </c>
      <c r="B6" s="58">
        <v>42</v>
      </c>
      <c r="C6" s="61">
        <v>2.3103935185185187</v>
      </c>
      <c r="E6" s="59"/>
    </row>
    <row r="7" spans="1:5" x14ac:dyDescent="0.25">
      <c r="A7" s="57" t="s">
        <v>452</v>
      </c>
      <c r="B7" s="58">
        <v>26</v>
      </c>
      <c r="C7" s="61">
        <v>2.9784027777777773</v>
      </c>
      <c r="E7" s="59"/>
    </row>
    <row r="8" spans="1:5" x14ac:dyDescent="0.25">
      <c r="A8" s="57" t="s">
        <v>799</v>
      </c>
      <c r="B8" s="58">
        <v>3</v>
      </c>
      <c r="C8" s="61">
        <v>0.1111111111111111</v>
      </c>
      <c r="E8" s="59"/>
    </row>
    <row r="9" spans="1:5" x14ac:dyDescent="0.25">
      <c r="A9" s="57" t="s">
        <v>959</v>
      </c>
      <c r="B9" s="58">
        <v>2</v>
      </c>
      <c r="C9" s="58">
        <v>0.1875</v>
      </c>
      <c r="E9" s="59"/>
    </row>
    <row r="10" spans="1:5" x14ac:dyDescent="0.25">
      <c r="A10" s="57" t="s">
        <v>919</v>
      </c>
      <c r="B10" s="58">
        <v>2</v>
      </c>
      <c r="C10" s="61">
        <v>2.3090277777777777</v>
      </c>
      <c r="E10" s="59"/>
    </row>
    <row r="11" spans="1:5" x14ac:dyDescent="0.25">
      <c r="A11" s="57" t="s">
        <v>1078</v>
      </c>
      <c r="B11" s="58">
        <v>1</v>
      </c>
      <c r="C11" s="58">
        <v>2.0833333333333332E-2</v>
      </c>
      <c r="E11" s="59"/>
    </row>
    <row r="12" spans="1:5" x14ac:dyDescent="0.25">
      <c r="A12" s="57" t="s">
        <v>1003</v>
      </c>
      <c r="B12" s="58">
        <v>1</v>
      </c>
      <c r="C12" s="58">
        <v>1.8749999999999999E-2</v>
      </c>
      <c r="E12" s="59"/>
    </row>
    <row r="13" spans="1:5" x14ac:dyDescent="0.25">
      <c r="A13" s="57" t="s">
        <v>928</v>
      </c>
      <c r="B13" s="58">
        <v>1</v>
      </c>
      <c r="C13" s="61">
        <v>4.1666666666666664E-2</v>
      </c>
      <c r="D13" s="59"/>
      <c r="E13" s="59"/>
    </row>
    <row r="14" spans="1:5" x14ac:dyDescent="0.25">
      <c r="A14" s="57" t="s">
        <v>1170</v>
      </c>
      <c r="B14" s="58">
        <v>1</v>
      </c>
      <c r="C14" s="58">
        <v>4.1666666666666664E-2</v>
      </c>
    </row>
    <row r="15" spans="1:5" x14ac:dyDescent="0.25">
      <c r="A15" s="57" t="s">
        <v>358</v>
      </c>
      <c r="B15" s="58">
        <v>1</v>
      </c>
      <c r="C15" s="58">
        <v>4.8611111111111112E-2</v>
      </c>
    </row>
    <row r="16" spans="1:5" x14ac:dyDescent="0.25">
      <c r="A16" s="57" t="s">
        <v>1184</v>
      </c>
      <c r="B16" s="58">
        <v>1</v>
      </c>
      <c r="C16" s="58">
        <v>8.3333333333333329E-2</v>
      </c>
    </row>
    <row r="17" spans="1:3" x14ac:dyDescent="0.25">
      <c r="A17" s="57" t="s">
        <v>1105</v>
      </c>
      <c r="B17" s="58">
        <v>1</v>
      </c>
      <c r="C17" s="58">
        <v>9.0277777777777776E-2</v>
      </c>
    </row>
    <row r="18" spans="1:3" x14ac:dyDescent="0.25">
      <c r="A18" s="57" t="s">
        <v>916</v>
      </c>
      <c r="B18" s="58">
        <v>1</v>
      </c>
      <c r="C18" s="61">
        <v>1.3888888888888888E-2</v>
      </c>
    </row>
    <row r="19" spans="1:3" x14ac:dyDescent="0.25">
      <c r="A19" s="57" t="s">
        <v>1000</v>
      </c>
      <c r="B19" s="58">
        <v>1</v>
      </c>
      <c r="C19" s="58">
        <v>0.1875</v>
      </c>
    </row>
    <row r="20" spans="1:3" x14ac:dyDescent="0.25">
      <c r="A20" s="57" t="s">
        <v>1205</v>
      </c>
      <c r="B20" s="58">
        <v>1</v>
      </c>
      <c r="C20" s="58">
        <v>2.5694444444444447E-2</v>
      </c>
    </row>
    <row r="21" spans="1:3" x14ac:dyDescent="0.25">
      <c r="A21" s="57" t="s">
        <v>915</v>
      </c>
      <c r="B21" s="58">
        <v>1</v>
      </c>
      <c r="C21" s="61">
        <v>0.3336689814814815</v>
      </c>
    </row>
    <row r="22" spans="1:3" x14ac:dyDescent="0.25">
      <c r="A22" s="57" t="s">
        <v>547</v>
      </c>
      <c r="B22" s="58"/>
      <c r="C22" s="58">
        <v>6.9444444444444441E-3</v>
      </c>
    </row>
    <row r="23" spans="1:3" x14ac:dyDescent="0.25">
      <c r="A23" s="57" t="s">
        <v>292</v>
      </c>
      <c r="B23" s="58">
        <v>86</v>
      </c>
      <c r="C23" s="61">
        <v>8.8092708333333363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
  <sheetViews>
    <sheetView workbookViewId="0">
      <selection activeCell="A2" sqref="A2"/>
    </sheetView>
  </sheetViews>
  <sheetFormatPr baseColWidth="10" defaultColWidth="9.140625" defaultRowHeight="15" x14ac:dyDescent="0.25"/>
  <cols>
    <col min="3" max="3" width="12.42578125" customWidth="1"/>
    <col min="4" max="4" width="33.42578125" customWidth="1"/>
    <col min="5" max="5" width="36.85546875" customWidth="1"/>
    <col min="6" max="6" width="16.7109375" customWidth="1"/>
    <col min="7" max="7" width="15" customWidth="1"/>
    <col min="10" max="10" width="15" customWidth="1"/>
    <col min="11" max="11" width="12.28515625" customWidth="1"/>
    <col min="12" max="12" width="14.42578125" customWidth="1"/>
    <col min="13" max="13" width="11.7109375" customWidth="1"/>
    <col min="14" max="14" width="25.5703125" customWidth="1"/>
    <col min="15" max="15" width="24.85546875" customWidth="1"/>
    <col min="16" max="16" width="22" customWidth="1"/>
    <col min="17" max="17" width="16.5703125" customWidth="1"/>
    <col min="18" max="18" width="21" customWidth="1"/>
    <col min="19" max="20" width="16.7109375" customWidth="1"/>
    <col min="21" max="21" width="22.42578125" customWidth="1"/>
    <col min="22" max="22" width="17.85546875" customWidth="1"/>
    <col min="23" max="24" width="21.42578125" customWidth="1"/>
    <col min="25" max="25" width="32" customWidth="1"/>
    <col min="26" max="26" width="27.7109375" customWidth="1"/>
    <col min="29" max="29" width="11.5703125" customWidth="1"/>
    <col min="30" max="30" width="19.28515625" customWidth="1"/>
    <col min="31" max="31" width="20.28515625" customWidth="1"/>
    <col min="32" max="32" width="33.5703125" customWidth="1"/>
    <col min="33" max="33" width="12.7109375" customWidth="1"/>
  </cols>
  <sheetData>
    <row r="1" spans="1:33" x14ac:dyDescent="0.25">
      <c r="A1" t="s">
        <v>60</v>
      </c>
      <c r="B1" t="s">
        <v>299</v>
      </c>
      <c r="C1" t="s">
        <v>982</v>
      </c>
      <c r="D1" t="s">
        <v>28</v>
      </c>
      <c r="E1" t="s">
        <v>550</v>
      </c>
      <c r="F1" t="s">
        <v>57</v>
      </c>
      <c r="G1" t="s">
        <v>58</v>
      </c>
      <c r="H1" t="s">
        <v>29</v>
      </c>
      <c r="I1" t="s">
        <v>30</v>
      </c>
      <c r="J1" t="s">
        <v>543</v>
      </c>
      <c r="K1" t="s">
        <v>544</v>
      </c>
      <c r="L1" t="s">
        <v>545</v>
      </c>
      <c r="M1" t="s">
        <v>546</v>
      </c>
      <c r="N1" t="s">
        <v>31</v>
      </c>
      <c r="O1" t="s">
        <v>32</v>
      </c>
      <c r="P1" t="s">
        <v>33</v>
      </c>
      <c r="Q1" t="s">
        <v>297</v>
      </c>
      <c r="R1" t="s">
        <v>298</v>
      </c>
      <c r="S1" t="s">
        <v>188</v>
      </c>
      <c r="T1" t="s">
        <v>274</v>
      </c>
      <c r="U1" t="s">
        <v>290</v>
      </c>
      <c r="V1" t="s">
        <v>762</v>
      </c>
      <c r="W1" t="s">
        <v>548</v>
      </c>
      <c r="X1" t="s">
        <v>551</v>
      </c>
      <c r="Y1" t="s">
        <v>553</v>
      </c>
      <c r="Z1" t="s">
        <v>554</v>
      </c>
      <c r="AA1" t="s">
        <v>289</v>
      </c>
      <c r="AB1" t="s">
        <v>385</v>
      </c>
      <c r="AC1" t="s">
        <v>386</v>
      </c>
      <c r="AD1" t="s">
        <v>763</v>
      </c>
      <c r="AE1" t="s">
        <v>764</v>
      </c>
      <c r="AF1" t="s">
        <v>765</v>
      </c>
      <c r="AG1" t="s">
        <v>766</v>
      </c>
    </row>
    <row r="2" spans="1:33" x14ac:dyDescent="0.25">
      <c r="A2" t="s">
        <v>200</v>
      </c>
      <c r="B2">
        <v>141</v>
      </c>
      <c r="C2">
        <v>1</v>
      </c>
      <c r="D2" t="s">
        <v>793</v>
      </c>
      <c r="E2" t="s">
        <v>915</v>
      </c>
      <c r="F2" s="171">
        <v>0.33333333333333331</v>
      </c>
      <c r="G2" s="171">
        <v>0.40972222222222227</v>
      </c>
      <c r="H2" s="172">
        <v>44313</v>
      </c>
      <c r="I2" s="172">
        <v>44313</v>
      </c>
      <c r="J2" s="172">
        <v>44313</v>
      </c>
      <c r="K2" s="172">
        <v>44313</v>
      </c>
      <c r="L2" s="171">
        <v>0.39583333333333331</v>
      </c>
      <c r="M2" s="171">
        <v>0.375</v>
      </c>
      <c r="N2" t="s">
        <v>66</v>
      </c>
      <c r="O2" t="s">
        <v>303</v>
      </c>
      <c r="P2" t="s">
        <v>81</v>
      </c>
      <c r="Q2" t="s">
        <v>688</v>
      </c>
      <c r="R2" t="s">
        <v>343</v>
      </c>
      <c r="S2" t="s">
        <v>191</v>
      </c>
      <c r="T2">
        <v>0</v>
      </c>
      <c r="U2">
        <v>1</v>
      </c>
      <c r="V2" s="171">
        <v>7.6388888888888895E-2</v>
      </c>
      <c r="W2" s="171">
        <v>7.6388888888888895E-2</v>
      </c>
      <c r="X2">
        <v>1</v>
      </c>
      <c r="Y2" s="171">
        <v>0</v>
      </c>
      <c r="Z2" s="171">
        <v>7.6388888888888895E-2</v>
      </c>
      <c r="AA2">
        <v>4</v>
      </c>
      <c r="AB2">
        <v>18</v>
      </c>
      <c r="AC2" t="s">
        <v>985</v>
      </c>
      <c r="AD2">
        <v>-2.0833333333333315E-2</v>
      </c>
      <c r="AE2">
        <v>0</v>
      </c>
      <c r="AF2">
        <v>1</v>
      </c>
      <c r="AG2">
        <v>18</v>
      </c>
    </row>
    <row r="3" spans="1:33" x14ac:dyDescent="0.25">
      <c r="A3" t="s">
        <v>102</v>
      </c>
      <c r="B3">
        <v>128</v>
      </c>
      <c r="C3">
        <v>0</v>
      </c>
      <c r="D3" t="s">
        <v>661</v>
      </c>
      <c r="E3" t="s">
        <v>915</v>
      </c>
      <c r="F3" s="171">
        <v>0.3125</v>
      </c>
      <c r="G3" s="171">
        <v>0.3527777777777778</v>
      </c>
      <c r="H3" s="172">
        <v>44312</v>
      </c>
      <c r="I3" s="172">
        <v>44312</v>
      </c>
      <c r="J3" s="172">
        <v>44312</v>
      </c>
      <c r="K3" s="172">
        <v>44312</v>
      </c>
      <c r="L3" s="171">
        <v>0.31944444444444448</v>
      </c>
      <c r="M3" s="171">
        <v>0.33333333333333331</v>
      </c>
      <c r="N3" s="173" t="s">
        <v>757</v>
      </c>
      <c r="O3" t="s">
        <v>103</v>
      </c>
      <c r="P3" t="s">
        <v>81</v>
      </c>
      <c r="Q3" t="s">
        <v>356</v>
      </c>
      <c r="R3" t="s">
        <v>344</v>
      </c>
      <c r="S3" t="s">
        <v>192</v>
      </c>
      <c r="T3">
        <v>0</v>
      </c>
      <c r="U3">
        <v>1</v>
      </c>
      <c r="V3" s="171">
        <v>4.027777777777778E-2</v>
      </c>
      <c r="W3" s="171">
        <v>4.027777777777778E-2</v>
      </c>
      <c r="X3">
        <v>1</v>
      </c>
      <c r="Y3" s="171">
        <v>0</v>
      </c>
      <c r="Z3" s="171">
        <v>4.027777777777778E-2</v>
      </c>
      <c r="AA3">
        <v>4</v>
      </c>
      <c r="AB3">
        <v>18</v>
      </c>
      <c r="AC3" t="s">
        <v>985</v>
      </c>
      <c r="AD3" s="171">
        <v>1.3888888888888888E-2</v>
      </c>
      <c r="AE3">
        <v>0</v>
      </c>
      <c r="AF3">
        <v>1</v>
      </c>
      <c r="AG3">
        <v>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9EAFE4F-8EED-42E5-88C7-7E2A1296F7AF}">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TLM791</vt:lpstr>
      <vt:lpstr>HOJA DE VIDA MODIFICADA</vt:lpstr>
      <vt:lpstr>Sheet14</vt:lpstr>
      <vt:lpstr>% Disponibilidad</vt:lpstr>
      <vt:lpstr>% Prev - MTTR (Hora Total)</vt:lpstr>
      <vt:lpstr>% Utilización</vt:lpstr>
      <vt:lpstr>Fallas Recurrente</vt:lpstr>
      <vt:lpstr>Sheet18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Mantenimiento</dc:creator>
  <cp:lastModifiedBy>EDWIN SCOTT</cp:lastModifiedBy>
  <dcterms:created xsi:type="dcterms:W3CDTF">2012-06-12T16:03:43Z</dcterms:created>
  <dcterms:modified xsi:type="dcterms:W3CDTF">2021-05-25T16:43:32Z</dcterms:modified>
</cp:coreProperties>
</file>