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charris\Documents\DH\EMPRESAS\ZFA\"/>
    </mc:Choice>
  </mc:AlternateContent>
  <xr:revisionPtr revIDLastSave="0" documentId="13_ncr:1_{9017BC8A-CC1F-4117-8611-F8BDB55BA8BE}" xr6:coauthVersionLast="46" xr6:coauthVersionMax="46" xr10:uidLastSave="{00000000-0000-0000-0000-000000000000}"/>
  <bookViews>
    <workbookView xWindow="-120" yWindow="-120" windowWidth="20730" windowHeight="11160" xr2:uid="{402A392E-8B1B-4936-AB5D-F30B9C1A7E6B}"/>
  </bookViews>
  <sheets>
    <sheet name="Info y analisis" sheetId="1" r:id="rId1"/>
    <sheet name="Datos" sheetId="2" r:id="rId2"/>
  </sheets>
  <definedNames>
    <definedName name="_xlnm._FilterDatabase" localSheetId="0" hidden="1">'Info y analisis'!$B$1:$L$15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6" i="2"/>
  <c r="C11" i="2"/>
  <c r="C10" i="2"/>
  <c r="F10" i="2" l="1"/>
  <c r="F16" i="2"/>
  <c r="G6" i="2" l="1"/>
  <c r="G5" i="2"/>
  <c r="G4" i="2"/>
  <c r="G3" i="2"/>
  <c r="G7" i="2" l="1"/>
  <c r="J14" i="1"/>
  <c r="J13" i="1"/>
  <c r="J12" i="1"/>
  <c r="J11" i="1"/>
  <c r="J10" i="1"/>
  <c r="J9" i="1"/>
  <c r="J7" i="1"/>
  <c r="J3" i="1"/>
  <c r="J4" i="1"/>
  <c r="J2" i="1"/>
  <c r="J8" i="1"/>
  <c r="J6" i="1"/>
  <c r="J5" i="1"/>
  <c r="H15" i="1"/>
  <c r="I15" i="1"/>
  <c r="J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DDAC0C-C9DC-4BC5-BF23-A3E7802F9DAF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<sst xmlns="http://schemas.openxmlformats.org/spreadsheetml/2006/main" count="105" uniqueCount="66">
  <si>
    <t>Aplicación de pruebas de alcohol y consumo de sustancias ilícitas.</t>
  </si>
  <si>
    <t>Personal selecto</t>
  </si>
  <si>
    <t>2020-11</t>
  </si>
  <si>
    <t>MEJIA CARRILLO, ROBERTO MANUEL</t>
  </si>
  <si>
    <t>Formación de oficial de cumplimiento LAFT</t>
  </si>
  <si>
    <t>Oficiales de cumplimiento</t>
  </si>
  <si>
    <t>Estándar de certificación ISCC; aplicación calculadora GEI</t>
  </si>
  <si>
    <t>Personal puntos críticos</t>
  </si>
  <si>
    <t>2020-06</t>
  </si>
  <si>
    <t>LINDO CASTELLANOS, JONATHAN ALEJANDRO</t>
  </si>
  <si>
    <t>Curso de inglés general nivel 3.2</t>
  </si>
  <si>
    <t>Colaboradores seleccionados</t>
  </si>
  <si>
    <t>ZORRO LUCIR, ANDREA ISABEL</t>
  </si>
  <si>
    <t>Estrategias e innovación en tiempos de COVID-19</t>
  </si>
  <si>
    <t>Jefes, Coordinadores de Procesos y Auditores Internos</t>
  </si>
  <si>
    <t>2020-04</t>
  </si>
  <si>
    <t>JIMENEZ VILLALBA, BERTHA MARIA</t>
  </si>
  <si>
    <t>Manejo integral de residuos sólidos.</t>
  </si>
  <si>
    <t>Personal Metrokia</t>
  </si>
  <si>
    <t>2020-03</t>
  </si>
  <si>
    <t>TORO RUIZ, YESICA PAOLA</t>
  </si>
  <si>
    <t>Reinducción en Sostenibilidad</t>
  </si>
  <si>
    <t>Personal de Operaciones.</t>
  </si>
  <si>
    <t>2020-02</t>
  </si>
  <si>
    <t>REYES OSPINO, CARLOS MARIO</t>
  </si>
  <si>
    <t>Requisitos normativos aplicables por proceso - BASC</t>
  </si>
  <si>
    <t>Lideres y miembros base de procesos.</t>
  </si>
  <si>
    <t>2020-12</t>
  </si>
  <si>
    <t>Requisitos aplicables Norma y Estándar BASC.</t>
  </si>
  <si>
    <t>2020-01</t>
  </si>
  <si>
    <t>Personal Servicios Generales / Administrativo</t>
  </si>
  <si>
    <t>Inducción DHR</t>
  </si>
  <si>
    <t>Natalaia Jaimes</t>
  </si>
  <si>
    <t>Buenas prácticas por procesos. Proceso: compras.</t>
  </si>
  <si>
    <t>Personal de compras.</t>
  </si>
  <si>
    <t>ID</t>
  </si>
  <si>
    <t>tema</t>
  </si>
  <si>
    <t>Tipo de Justificacion</t>
  </si>
  <si>
    <t>Dirigido a</t>
  </si>
  <si>
    <t>agendado</t>
  </si>
  <si>
    <t>Intensidad</t>
  </si>
  <si>
    <t>Cobertura</t>
  </si>
  <si>
    <t>Creado Por</t>
  </si>
  <si>
    <t>Ejecutado</t>
  </si>
  <si>
    <t>Certificacion</t>
  </si>
  <si>
    <t>Certificacion y cumplimiento legal</t>
  </si>
  <si>
    <t>Cumplimiento legal</t>
  </si>
  <si>
    <t>Otros</t>
  </si>
  <si>
    <t>No se reportaron evaluaciones de eficacia durante este periodo.</t>
  </si>
  <si>
    <t>Eficacia</t>
  </si>
  <si>
    <t>Plan de capacitacion</t>
  </si>
  <si>
    <t>Total general</t>
  </si>
  <si>
    <t>n</t>
  </si>
  <si>
    <t>Nro Actividades</t>
  </si>
  <si>
    <t>Nro Personas Asistentes</t>
  </si>
  <si>
    <t>Nro personas Planificadas</t>
  </si>
  <si>
    <t>Nro. personas Planificadas</t>
  </si>
  <si>
    <t>Nro. Personas Asistentes</t>
  </si>
  <si>
    <t>% Cobertura =</t>
  </si>
  <si>
    <t>x</t>
  </si>
  <si>
    <t>%Actividades efectuadas</t>
  </si>
  <si>
    <t>En el 2020 no se logro el indicador de cobertura quedando este en 86%. A pesar de que se realizaron las actividades planeadas, alcanzar al 100% del personal no fue posible por los parametros de aforo establecidos por el gobierno nacional dada la contingencia mundial del COVID-19. Asi mismo, se aprovecharon recursos tecnologicos para llegar a toda la población sin embargo tambien se presentaron ausentimos y ordenes de aislamento por motivo de la misma contingencia.</t>
  </si>
  <si>
    <t>Intensidad Horaria</t>
  </si>
  <si>
    <t xml:space="preserve"> En el 2020 se ejecutaron 75 horas de actividades de capacitación, formación, socializacion, entre otras. El 86% de las actividades se ejecutaron por criterios de certificaciones y requisitos legales. El 14% se destinó a actividades relacionas a otros contexto que impactan la operación. Se ejecutaron todas las actividades planeadas de los distintos enfoques de la empresa: Compras, SST, Seguridad fisica, Inocuidad/Calidad, ambiental y DH. Se relacionan las actividades ejecutadas.</t>
  </si>
  <si>
    <t>% Eficacia =</t>
  </si>
  <si>
    <t>% Cumplimiento Plan de Capacitacion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</si>
</sst>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rgb="FF444444"/>
      <name val="Tahoma"/>
      <family val="2"/>
    </font>
    <font>
      <sz val="8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8"/>
      <color theme="1"/>
      <name val="Tahoma"/>
      <family val="2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5" fillId="0" borderId="1" xfId="0" pivotButton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22" fontId="3" fillId="2" borderId="1" xfId="0" applyNumberFormat="1" applyFont="1" applyFill="1" applyBorder="1" applyAlignment="1">
      <alignment horizontal="left" vertical="center"/>
    </xf>
    <xf numFmtId="9" fontId="2" fillId="0" borderId="0" xfId="1" applyFont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1" fontId="3" fillId="2" borderId="2" xfId="0" applyNumberFormat="1" applyFont="1" applyFill="1" applyBorder="1" applyAlignment="1">
      <alignment horizontal="center" vertical="center"/>
    </xf>
    <xf numFmtId="9" fontId="2" fillId="0" borderId="2" xfId="1" applyFont="1" applyBorder="1" applyAlignment="1">
      <alignment horizontal="center"/>
    </xf>
    <xf numFmtId="22" fontId="3" fillId="2" borderId="2" xfId="0" applyNumberFormat="1" applyFont="1" applyFill="1" applyBorder="1" applyAlignment="1">
      <alignment horizontal="left" vertical="center"/>
    </xf>
    <xf numFmtId="9" fontId="7" fillId="0" borderId="1" xfId="1" applyFont="1" applyBorder="1" applyAlignment="1">
      <alignment horizontal="center"/>
    </xf>
    <xf numFmtId="9" fontId="6" fillId="5" borderId="1" xfId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horizontal="left" vertical="center"/>
    </xf>
    <xf numFmtId="0" fontId="8" fillId="5" borderId="20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/>
    </xf>
    <xf numFmtId="9" fontId="7" fillId="4" borderId="6" xfId="1" applyFont="1" applyFill="1" applyBorder="1" applyAlignment="1">
      <alignment horizontal="center" vertical="center"/>
    </xf>
    <xf numFmtId="9" fontId="7" fillId="4" borderId="7" xfId="1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 vertical="center"/>
    </xf>
    <xf numFmtId="9" fontId="7" fillId="4" borderId="9" xfId="1" applyFont="1" applyFill="1" applyBorder="1" applyAlignment="1">
      <alignment horizontal="center" vertical="center"/>
    </xf>
    <xf numFmtId="9" fontId="7" fillId="4" borderId="10" xfId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49">
    <dxf>
      <alignment vertical="center"/>
    </dxf>
    <dxf>
      <alignment vertical="center"/>
    </dxf>
    <dxf>
      <alignment horizontal="center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444444"/>
        <name val="Tahoma"/>
        <family val="2"/>
        <scheme val="none"/>
      </font>
      <numFmt numFmtId="27" formatCode="d/mm/yyyy\ h:mm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444444"/>
        <name val="Tahoma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444444"/>
        <name val="Tahoma"/>
        <family val="2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444444"/>
        <name val="Tahoma"/>
        <family val="2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444444"/>
        <name val="Tahom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444444"/>
        <name val="Tahom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444444"/>
        <name val="Tahoma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444444"/>
        <name val="Tahoma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444444"/>
        <name val="Tahoma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444444"/>
        <name val="Tahoma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CHARRIS" refreshedDate="44307.545906250001" createdVersion="6" refreshedVersion="6" minRefreshableVersion="3" recordCount="14" xr:uid="{294D6F3C-79B0-401B-8E54-41D4D0557224}">
  <cacheSource type="worksheet">
    <worksheetSource ref="A1:L15" sheet="Info y analisis"/>
  </cacheSource>
  <cacheFields count="12">
    <cacheField name="n" numFmtId="0">
      <sharedItems containsSemiMixedTypes="0" containsString="0" containsNumber="1" containsInteger="1" minValue="1" maxValue="14"/>
    </cacheField>
    <cacheField name="ID" numFmtId="0">
      <sharedItems containsSemiMixedTypes="0" containsString="0" containsNumber="1" containsInteger="1" minValue="9777" maxValue="12497"/>
    </cacheField>
    <cacheField name="tema" numFmtId="0">
      <sharedItems/>
    </cacheField>
    <cacheField name="Tipo de Justificacion" numFmtId="0">
      <sharedItems count="4">
        <s v="Certificacion"/>
        <s v="Otros"/>
        <s v="Certificacion y cumplimiento legal"/>
        <s v="Cumplimiento legal"/>
      </sharedItems>
    </cacheField>
    <cacheField name="Dirigido a" numFmtId="0">
      <sharedItems/>
    </cacheField>
    <cacheField name="agendado" numFmtId="0">
      <sharedItems/>
    </cacheField>
    <cacheField name="Intensidad" numFmtId="0">
      <sharedItems containsSemiMixedTypes="0" containsString="0" containsNumber="1" minValue="0.5" maxValue="30"/>
    </cacheField>
    <cacheField name="Nro Personas Asistentes" numFmtId="1">
      <sharedItems containsSemiMixedTypes="0" containsString="0" containsNumber="1" containsInteger="1" minValue="1" maxValue="78" count="10">
        <n v="1"/>
        <n v="2"/>
        <n v="7"/>
        <n v="6"/>
        <n v="11"/>
        <n v="8"/>
        <n v="3"/>
        <n v="15"/>
        <n v="14"/>
        <n v="78"/>
      </sharedItems>
    </cacheField>
    <cacheField name="Nro personas Planificadas" numFmtId="1">
      <sharedItems containsSemiMixedTypes="0" containsString="0" containsNumber="1" containsInteger="1" minValue="1" maxValue="91" count="11">
        <n v="1"/>
        <n v="2"/>
        <n v="7"/>
        <n v="10"/>
        <n v="19"/>
        <n v="8"/>
        <n v="4"/>
        <n v="6"/>
        <n v="15"/>
        <n v="14"/>
        <n v="91"/>
      </sharedItems>
    </cacheField>
    <cacheField name="Cobertura" numFmtId="9">
      <sharedItems containsSemiMixedTypes="0" containsString="0" containsNumber="1" minValue="0.57894736842105265" maxValue="1"/>
    </cacheField>
    <cacheField name="Creado Por" numFmtId="0">
      <sharedItems/>
    </cacheField>
    <cacheField name="Ejecutado" numFmtId="22">
      <sharedItems containsSemiMixedTypes="0" containsNonDate="0" containsDate="1" containsString="0" minDate="2019-11-07T00:00:00" maxDate="2020-11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n v="9777"/>
    <s v="Buenas prácticas por procesos. Proceso: compras."/>
    <x v="0"/>
    <s v="Personal de compras."/>
    <s v="2020-01"/>
    <n v="2.5"/>
    <x v="0"/>
    <x v="0"/>
    <n v="1"/>
    <s v="JIMENEZ VILLALBA, BERTHA MARIA"/>
    <d v="2020-01-23T00:00:00"/>
  </r>
  <r>
    <n v="2"/>
    <n v="9822"/>
    <s v="Inducción DHR"/>
    <x v="1"/>
    <s v="Natalaia Jaimes"/>
    <s v="2020-02"/>
    <n v="0.5"/>
    <x v="1"/>
    <x v="1"/>
    <n v="1"/>
    <s v="MEJIA CARRILLO, ROBERTO MANUEL"/>
    <d v="2020-02-14T00:00:00"/>
  </r>
  <r>
    <n v="3"/>
    <n v="9834"/>
    <s v="Reinducción en Sostenibilidad"/>
    <x v="2"/>
    <s v="Personal Servicios Generales / Administrativo"/>
    <s v="2020-01"/>
    <n v="2"/>
    <x v="2"/>
    <x v="2"/>
    <n v="1"/>
    <s v="REYES OSPINO, CARLOS MARIO"/>
    <d v="2020-01-28T00:00:00"/>
  </r>
  <r>
    <n v="4"/>
    <n v="9835"/>
    <s v="Reinducción en Sostenibilidad"/>
    <x v="2"/>
    <s v="Personal de Operaciones."/>
    <s v="2020-01"/>
    <n v="1"/>
    <x v="3"/>
    <x v="3"/>
    <n v="0.6"/>
    <s v="REYES OSPINO, CARLOS MARIO"/>
    <d v="2020-01-24T00:00:00"/>
  </r>
  <r>
    <n v="5"/>
    <n v="9872"/>
    <s v="Requisitos aplicables Norma y Estándar BASC."/>
    <x v="0"/>
    <s v="Personal selecto"/>
    <s v="2020-01"/>
    <n v="1.5"/>
    <x v="4"/>
    <x v="4"/>
    <n v="0.57894736842105265"/>
    <s v="JIMENEZ VILLALBA, BERTHA MARIA"/>
    <d v="2020-01-28T00:00:00"/>
  </r>
  <r>
    <n v="6"/>
    <n v="9878"/>
    <s v="Requisitos aplicables Norma y Estándar BASC."/>
    <x v="0"/>
    <s v="Personal selecto"/>
    <s v="2020-02"/>
    <n v="1"/>
    <x v="5"/>
    <x v="5"/>
    <n v="1"/>
    <s v="JIMENEZ VILLALBA, BERTHA MARIA"/>
    <d v="2020-02-13T00:00:00"/>
  </r>
  <r>
    <n v="7"/>
    <n v="9907"/>
    <s v="Requisitos normativos aplicables por proceso - BASC"/>
    <x v="0"/>
    <s v="Lideres y miembros base de procesos."/>
    <s v="2020-12"/>
    <n v="2.5"/>
    <x v="6"/>
    <x v="6"/>
    <n v="0.75"/>
    <s v="JIMENEZ VILLALBA, BERTHA MARIA"/>
    <d v="2020-02-05T00:00:00"/>
  </r>
  <r>
    <n v="8"/>
    <n v="9922"/>
    <s v="Reinducción en Sostenibilidad"/>
    <x v="2"/>
    <s v="Personal de Operaciones."/>
    <s v="2020-02"/>
    <n v="1"/>
    <x v="3"/>
    <x v="7"/>
    <n v="1"/>
    <s v="REYES OSPINO, CARLOS MARIO"/>
    <d v="2020-01-24T00:00:00"/>
  </r>
  <r>
    <n v="9"/>
    <n v="10374"/>
    <s v="Manejo integral de residuos sólidos."/>
    <x v="3"/>
    <s v="Personal Metrokia"/>
    <s v="2020-03"/>
    <n v="1"/>
    <x v="1"/>
    <x v="1"/>
    <n v="1"/>
    <s v="TORO RUIZ, YESICA PAOLA"/>
    <d v="2020-03-11T00:00:00"/>
  </r>
  <r>
    <n v="10"/>
    <n v="10498"/>
    <s v="Estrategias e innovación en tiempos de COVID-19"/>
    <x v="0"/>
    <s v="Jefes, Coordinadores de Procesos y Auditores Internos"/>
    <s v="2020-04"/>
    <n v="4"/>
    <x v="0"/>
    <x v="0"/>
    <n v="1"/>
    <s v="JIMENEZ VILLALBA, BERTHA MARIA"/>
    <d v="2020-04-16T00:00:00"/>
  </r>
  <r>
    <n v="11"/>
    <n v="10863"/>
    <s v="Curso de inglés general nivel 3.2"/>
    <x v="1"/>
    <s v="Colaboradores seleccionados"/>
    <s v="2020-11"/>
    <n v="30"/>
    <x v="7"/>
    <x v="8"/>
    <n v="1"/>
    <s v="ZORRO LUCIR, ANDREA ISABEL"/>
    <d v="2019-11-07T00:00:00"/>
  </r>
  <r>
    <n v="12"/>
    <n v="11668"/>
    <s v="Estándar de certificación ISCC; aplicación calculadora GEI"/>
    <x v="0"/>
    <s v="Personal puntos críticos"/>
    <s v="2020-06"/>
    <n v="2"/>
    <x v="1"/>
    <x v="1"/>
    <n v="1"/>
    <s v="LINDO CASTELLANOS, JONATHAN ALEJANDRO"/>
    <d v="2020-06-15T00:00:00"/>
  </r>
  <r>
    <n v="13"/>
    <n v="12222"/>
    <s v="Formación de oficial de cumplimiento LAFT"/>
    <x v="0"/>
    <s v="Oficiales de cumplimiento"/>
    <s v="2020-11"/>
    <n v="24"/>
    <x v="8"/>
    <x v="9"/>
    <n v="1"/>
    <s v="MEJIA CARRILLO, ROBERTO MANUEL"/>
    <d v="2020-11-27T00:00:00"/>
  </r>
  <r>
    <n v="14"/>
    <n v="12497"/>
    <s v="Aplicación de pruebas de alcohol y consumo de sustancias ilícitas."/>
    <x v="0"/>
    <s v="Personal selecto"/>
    <s v="2020-11"/>
    <n v="2"/>
    <x v="9"/>
    <x v="10"/>
    <n v="0.8571428571428571"/>
    <s v="MEJIA CARRILLO, ROBERTO MANUEL"/>
    <d v="2020-11-1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97871-228E-4625-8C70-A3F676267BFE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ipo de Justificacion">
  <location ref="B2:F7" firstHeaderRow="0" firstDataRow="1" firstDataCol="1"/>
  <pivotFields count="12">
    <pivotField dataField="1"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dataField="1" numFmtId="1" showAll="0">
      <items count="11">
        <item x="0"/>
        <item x="1"/>
        <item x="6"/>
        <item x="3"/>
        <item x="2"/>
        <item x="5"/>
        <item x="4"/>
        <item x="8"/>
        <item x="7"/>
        <item x="9"/>
        <item t="default"/>
      </items>
    </pivotField>
    <pivotField dataField="1" numFmtId="1" showAll="0">
      <items count="12">
        <item x="0"/>
        <item x="1"/>
        <item x="6"/>
        <item x="7"/>
        <item x="2"/>
        <item x="5"/>
        <item x="3"/>
        <item x="9"/>
        <item x="8"/>
        <item x="4"/>
        <item x="10"/>
        <item t="default"/>
      </items>
    </pivotField>
    <pivotField numFmtId="164" showAll="0"/>
    <pivotField showAll="0"/>
    <pivotField numFmtId="22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Intensidad Horaria" fld="6" baseField="0" baseItem="0"/>
    <dataField name="Nro Actividades" fld="0" subtotal="count" baseField="3" baseItem="0"/>
    <dataField name="Nro. personas Planificadas" fld="8" baseField="0" baseItem="0"/>
    <dataField name="Nro. Personas Asistentes" fld="7" baseField="0" baseItem="0"/>
  </dataFields>
  <formats count="35">
    <format dxfId="34">
      <pivotArea field="3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">
      <pivotArea field="3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field="3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field="3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3" type="button" dataOnly="0" labelOnly="1" outline="0" axis="axisRow" fieldPosition="0"/>
    </format>
    <format dxfId="23">
      <pivotArea dataOnly="0" labelOnly="1" fieldPosition="0">
        <references count="1">
          <reference field="3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field="3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A3A6CD-E609-4ACD-9330-B955FD6BE206}" name="Tabla3" displayName="Tabla3" ref="A1:L15" totalsRowShown="0" headerRowDxfId="48" tableBorderDxfId="47">
  <autoFilter ref="A1:L15" xr:uid="{E5CAFAC2-22BB-4024-80EF-13DE393AF551}"/>
  <tableColumns count="12">
    <tableColumn id="1" xr3:uid="{DADE0FA8-1F7C-4949-931C-C557A3D4362E}" name="n" dataDxfId="46"/>
    <tableColumn id="2" xr3:uid="{023F2CE4-167A-40F6-BE8A-E9FB5E6AAA10}" name="ID" dataDxfId="45"/>
    <tableColumn id="3" xr3:uid="{1961E14E-1ED6-4AFD-A854-DE2B7021CEB5}" name="tema" dataDxfId="44"/>
    <tableColumn id="4" xr3:uid="{711B7ACF-5D2B-488B-8298-91CE450B815B}" name="Tipo de Justificacion" dataDxfId="43"/>
    <tableColumn id="5" xr3:uid="{A3D7B4B0-76F1-428C-980F-C4D028DB05F0}" name="Dirigido a" dataDxfId="42"/>
    <tableColumn id="6" xr3:uid="{735EC6BF-7B3B-451C-B7FF-69B6FB3A1DE7}" name="agendado" dataDxfId="41"/>
    <tableColumn id="7" xr3:uid="{2320350C-4051-457A-8103-976242E6DC14}" name="Intensidad" dataDxfId="40"/>
    <tableColumn id="8" xr3:uid="{77B483EE-C4C7-4715-9A54-07444CF841DE}" name="Nro Personas Asistentes" dataDxfId="39"/>
    <tableColumn id="9" xr3:uid="{94927FB7-6884-49B1-81B9-92E05E98D5E0}" name="Nro personas Planificadas" dataDxfId="38"/>
    <tableColumn id="10" xr3:uid="{BC0F0869-E930-4400-886D-9063E9DC2B52}" name="Cobertura" dataDxfId="37" dataCellStyle="Porcentaje">
      <calculatedColumnFormula>+H2/I2</calculatedColumnFormula>
    </tableColumn>
    <tableColumn id="11" xr3:uid="{BA861AA0-436D-49B1-A455-587882FE6CAA}" name="Creado Por" dataDxfId="36"/>
    <tableColumn id="12" xr3:uid="{74C658FA-F171-496F-B6F0-EA5D3A60A6F2}" name="Ejecutado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DA42-FAB5-4E1B-A592-3B20D6B0F7E0}">
  <dimension ref="A1:L35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20" sqref="G20"/>
    </sheetView>
  </sheetViews>
  <sheetFormatPr baseColWidth="10" defaultRowHeight="10.5" x14ac:dyDescent="0.15"/>
  <cols>
    <col min="1" max="1" width="4.140625" style="1" customWidth="1"/>
    <col min="2" max="2" width="11.28515625" style="2" customWidth="1"/>
    <col min="3" max="3" width="48.140625" style="1" bestFit="1" customWidth="1"/>
    <col min="4" max="4" width="16.42578125" style="3" customWidth="1"/>
    <col min="5" max="5" width="39.7109375" style="1" bestFit="1" customWidth="1"/>
    <col min="6" max="6" width="11.42578125" style="2"/>
    <col min="7" max="7" width="11.85546875" style="1" customWidth="1"/>
    <col min="8" max="8" width="11.7109375" style="1" customWidth="1"/>
    <col min="9" max="9" width="14" style="1" customWidth="1"/>
    <col min="10" max="10" width="11.28515625" style="2" customWidth="1"/>
    <col min="11" max="11" width="27.85546875" style="1" customWidth="1"/>
    <col min="12" max="12" width="13.42578125" style="1" bestFit="1" customWidth="1"/>
    <col min="13" max="16384" width="11.42578125" style="1"/>
  </cols>
  <sheetData>
    <row r="1" spans="1:12" ht="21" x14ac:dyDescent="0.15">
      <c r="A1" s="7" t="s">
        <v>52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7" t="s">
        <v>40</v>
      </c>
      <c r="H1" s="7" t="s">
        <v>54</v>
      </c>
      <c r="I1" s="7" t="s">
        <v>55</v>
      </c>
      <c r="J1" s="7" t="s">
        <v>41</v>
      </c>
      <c r="K1" s="7" t="s">
        <v>42</v>
      </c>
      <c r="L1" s="7" t="s">
        <v>43</v>
      </c>
    </row>
    <row r="2" spans="1:12" x14ac:dyDescent="0.15">
      <c r="A2" s="8">
        <v>1</v>
      </c>
      <c r="B2" s="16">
        <v>9777</v>
      </c>
      <c r="C2" s="17" t="s">
        <v>33</v>
      </c>
      <c r="D2" s="17" t="s">
        <v>44</v>
      </c>
      <c r="E2" s="17" t="s">
        <v>34</v>
      </c>
      <c r="F2" s="16" t="s">
        <v>29</v>
      </c>
      <c r="G2" s="16">
        <v>2.5</v>
      </c>
      <c r="H2" s="20">
        <v>1</v>
      </c>
      <c r="I2" s="20">
        <v>1</v>
      </c>
      <c r="J2" s="15">
        <f>+H2/I2</f>
        <v>1</v>
      </c>
      <c r="K2" s="17" t="s">
        <v>16</v>
      </c>
      <c r="L2" s="18">
        <v>43853</v>
      </c>
    </row>
    <row r="3" spans="1:12" x14ac:dyDescent="0.15">
      <c r="A3" s="8">
        <v>2</v>
      </c>
      <c r="B3" s="16">
        <v>9822</v>
      </c>
      <c r="C3" s="17" t="s">
        <v>31</v>
      </c>
      <c r="D3" s="17" t="s">
        <v>47</v>
      </c>
      <c r="E3" s="17" t="s">
        <v>32</v>
      </c>
      <c r="F3" s="16" t="s">
        <v>23</v>
      </c>
      <c r="G3" s="16">
        <v>0.5</v>
      </c>
      <c r="H3" s="20">
        <v>2</v>
      </c>
      <c r="I3" s="20">
        <v>2</v>
      </c>
      <c r="J3" s="15">
        <f t="shared" ref="J3:J4" si="0">+H3/I3</f>
        <v>1</v>
      </c>
      <c r="K3" s="17" t="s">
        <v>3</v>
      </c>
      <c r="L3" s="18">
        <v>43875</v>
      </c>
    </row>
    <row r="4" spans="1:12" x14ac:dyDescent="0.15">
      <c r="A4" s="8">
        <v>3</v>
      </c>
      <c r="B4" s="16">
        <v>9834</v>
      </c>
      <c r="C4" s="17" t="s">
        <v>21</v>
      </c>
      <c r="D4" s="17" t="s">
        <v>45</v>
      </c>
      <c r="E4" s="17" t="s">
        <v>30</v>
      </c>
      <c r="F4" s="16" t="s">
        <v>29</v>
      </c>
      <c r="G4" s="16">
        <v>2</v>
      </c>
      <c r="H4" s="20">
        <v>7</v>
      </c>
      <c r="I4" s="20">
        <v>7</v>
      </c>
      <c r="J4" s="15">
        <f t="shared" si="0"/>
        <v>1</v>
      </c>
      <c r="K4" s="17" t="s">
        <v>24</v>
      </c>
      <c r="L4" s="18">
        <v>43858</v>
      </c>
    </row>
    <row r="5" spans="1:12" x14ac:dyDescent="0.15">
      <c r="A5" s="8">
        <v>4</v>
      </c>
      <c r="B5" s="16">
        <v>9835</v>
      </c>
      <c r="C5" s="17" t="s">
        <v>21</v>
      </c>
      <c r="D5" s="17" t="s">
        <v>45</v>
      </c>
      <c r="E5" s="17" t="s">
        <v>22</v>
      </c>
      <c r="F5" s="16" t="s">
        <v>29</v>
      </c>
      <c r="G5" s="16">
        <v>1</v>
      </c>
      <c r="H5" s="20">
        <v>6</v>
      </c>
      <c r="I5" s="20">
        <v>10</v>
      </c>
      <c r="J5" s="15">
        <f>+H5/I5</f>
        <v>0.6</v>
      </c>
      <c r="K5" s="17" t="s">
        <v>24</v>
      </c>
      <c r="L5" s="18">
        <v>43854</v>
      </c>
    </row>
    <row r="6" spans="1:12" x14ac:dyDescent="0.15">
      <c r="A6" s="8">
        <v>5</v>
      </c>
      <c r="B6" s="16">
        <v>9872</v>
      </c>
      <c r="C6" s="17" t="s">
        <v>28</v>
      </c>
      <c r="D6" s="17" t="s">
        <v>44</v>
      </c>
      <c r="E6" s="17" t="s">
        <v>1</v>
      </c>
      <c r="F6" s="16" t="s">
        <v>29</v>
      </c>
      <c r="G6" s="16">
        <v>1.5</v>
      </c>
      <c r="H6" s="20">
        <v>11</v>
      </c>
      <c r="I6" s="20">
        <v>19</v>
      </c>
      <c r="J6" s="15">
        <f>+H6/I6</f>
        <v>0.57894736842105265</v>
      </c>
      <c r="K6" s="17" t="s">
        <v>16</v>
      </c>
      <c r="L6" s="18">
        <v>43858</v>
      </c>
    </row>
    <row r="7" spans="1:12" x14ac:dyDescent="0.15">
      <c r="A7" s="8">
        <v>6</v>
      </c>
      <c r="B7" s="16">
        <v>9878</v>
      </c>
      <c r="C7" s="17" t="s">
        <v>28</v>
      </c>
      <c r="D7" s="17" t="s">
        <v>44</v>
      </c>
      <c r="E7" s="17" t="s">
        <v>1</v>
      </c>
      <c r="F7" s="16" t="s">
        <v>23</v>
      </c>
      <c r="G7" s="16">
        <v>1</v>
      </c>
      <c r="H7" s="20">
        <v>8</v>
      </c>
      <c r="I7" s="20">
        <v>8</v>
      </c>
      <c r="J7" s="15">
        <f t="shared" ref="J7" si="1">+H7/I7</f>
        <v>1</v>
      </c>
      <c r="K7" s="17" t="s">
        <v>16</v>
      </c>
      <c r="L7" s="18">
        <v>43874</v>
      </c>
    </row>
    <row r="8" spans="1:12" x14ac:dyDescent="0.15">
      <c r="A8" s="8">
        <v>7</v>
      </c>
      <c r="B8" s="16">
        <v>9907</v>
      </c>
      <c r="C8" s="17" t="s">
        <v>25</v>
      </c>
      <c r="D8" s="17" t="s">
        <v>44</v>
      </c>
      <c r="E8" s="17" t="s">
        <v>26</v>
      </c>
      <c r="F8" s="16" t="s">
        <v>27</v>
      </c>
      <c r="G8" s="16">
        <v>2.5</v>
      </c>
      <c r="H8" s="20">
        <v>3</v>
      </c>
      <c r="I8" s="20">
        <v>4</v>
      </c>
      <c r="J8" s="15">
        <f>+H8/I8</f>
        <v>0.75</v>
      </c>
      <c r="K8" s="17" t="s">
        <v>16</v>
      </c>
      <c r="L8" s="18">
        <v>43866</v>
      </c>
    </row>
    <row r="9" spans="1:12" x14ac:dyDescent="0.15">
      <c r="A9" s="8">
        <v>8</v>
      </c>
      <c r="B9" s="16">
        <v>9922</v>
      </c>
      <c r="C9" s="17" t="s">
        <v>21</v>
      </c>
      <c r="D9" s="17" t="s">
        <v>45</v>
      </c>
      <c r="E9" s="17" t="s">
        <v>22</v>
      </c>
      <c r="F9" s="16" t="s">
        <v>23</v>
      </c>
      <c r="G9" s="16">
        <v>1</v>
      </c>
      <c r="H9" s="20">
        <v>6</v>
      </c>
      <c r="I9" s="20">
        <v>6</v>
      </c>
      <c r="J9" s="15">
        <f t="shared" ref="J9:J14" si="2">+H9/I9</f>
        <v>1</v>
      </c>
      <c r="K9" s="17" t="s">
        <v>24</v>
      </c>
      <c r="L9" s="18">
        <v>43854</v>
      </c>
    </row>
    <row r="10" spans="1:12" x14ac:dyDescent="0.15">
      <c r="A10" s="8">
        <v>9</v>
      </c>
      <c r="B10" s="16">
        <v>10374</v>
      </c>
      <c r="C10" s="17" t="s">
        <v>17</v>
      </c>
      <c r="D10" s="17" t="s">
        <v>46</v>
      </c>
      <c r="E10" s="17" t="s">
        <v>18</v>
      </c>
      <c r="F10" s="16" t="s">
        <v>19</v>
      </c>
      <c r="G10" s="16">
        <v>1</v>
      </c>
      <c r="H10" s="20">
        <v>2</v>
      </c>
      <c r="I10" s="20">
        <v>2</v>
      </c>
      <c r="J10" s="15">
        <f t="shared" si="2"/>
        <v>1</v>
      </c>
      <c r="K10" s="17" t="s">
        <v>20</v>
      </c>
      <c r="L10" s="18">
        <v>43901</v>
      </c>
    </row>
    <row r="11" spans="1:12" x14ac:dyDescent="0.15">
      <c r="A11" s="8">
        <v>10</v>
      </c>
      <c r="B11" s="16">
        <v>10498</v>
      </c>
      <c r="C11" s="17" t="s">
        <v>13</v>
      </c>
      <c r="D11" s="17" t="s">
        <v>44</v>
      </c>
      <c r="E11" s="17" t="s">
        <v>14</v>
      </c>
      <c r="F11" s="16" t="s">
        <v>15</v>
      </c>
      <c r="G11" s="16">
        <v>4</v>
      </c>
      <c r="H11" s="20">
        <v>1</v>
      </c>
      <c r="I11" s="20">
        <v>1</v>
      </c>
      <c r="J11" s="15">
        <f t="shared" si="2"/>
        <v>1</v>
      </c>
      <c r="K11" s="17" t="s">
        <v>16</v>
      </c>
      <c r="L11" s="18">
        <v>43937</v>
      </c>
    </row>
    <row r="12" spans="1:12" x14ac:dyDescent="0.15">
      <c r="A12" s="8">
        <v>11</v>
      </c>
      <c r="B12" s="16">
        <v>10863</v>
      </c>
      <c r="C12" s="17" t="s">
        <v>10</v>
      </c>
      <c r="D12" s="17" t="s">
        <v>47</v>
      </c>
      <c r="E12" s="17" t="s">
        <v>11</v>
      </c>
      <c r="F12" s="16" t="s">
        <v>2</v>
      </c>
      <c r="G12" s="16">
        <v>30</v>
      </c>
      <c r="H12" s="20">
        <v>15</v>
      </c>
      <c r="I12" s="20">
        <v>15</v>
      </c>
      <c r="J12" s="15">
        <f t="shared" si="2"/>
        <v>1</v>
      </c>
      <c r="K12" s="17" t="s">
        <v>12</v>
      </c>
      <c r="L12" s="18">
        <v>43776</v>
      </c>
    </row>
    <row r="13" spans="1:12" x14ac:dyDescent="0.15">
      <c r="A13" s="8">
        <v>12</v>
      </c>
      <c r="B13" s="16">
        <v>11668</v>
      </c>
      <c r="C13" s="17" t="s">
        <v>6</v>
      </c>
      <c r="D13" s="17" t="s">
        <v>44</v>
      </c>
      <c r="E13" s="17" t="s">
        <v>7</v>
      </c>
      <c r="F13" s="16" t="s">
        <v>8</v>
      </c>
      <c r="G13" s="16">
        <v>2</v>
      </c>
      <c r="H13" s="20">
        <v>2</v>
      </c>
      <c r="I13" s="20">
        <v>2</v>
      </c>
      <c r="J13" s="15">
        <f t="shared" si="2"/>
        <v>1</v>
      </c>
      <c r="K13" s="17" t="s">
        <v>9</v>
      </c>
      <c r="L13" s="18">
        <v>43997</v>
      </c>
    </row>
    <row r="14" spans="1:12" x14ac:dyDescent="0.15">
      <c r="A14" s="8">
        <v>13</v>
      </c>
      <c r="B14" s="16">
        <v>12222</v>
      </c>
      <c r="C14" s="17" t="s">
        <v>4</v>
      </c>
      <c r="D14" s="17" t="s">
        <v>44</v>
      </c>
      <c r="E14" s="17" t="s">
        <v>5</v>
      </c>
      <c r="F14" s="16" t="s">
        <v>2</v>
      </c>
      <c r="G14" s="16">
        <v>24</v>
      </c>
      <c r="H14" s="20">
        <v>14</v>
      </c>
      <c r="I14" s="20">
        <v>14</v>
      </c>
      <c r="J14" s="15">
        <f t="shared" si="2"/>
        <v>1</v>
      </c>
      <c r="K14" s="17" t="s">
        <v>3</v>
      </c>
      <c r="L14" s="18">
        <v>44162</v>
      </c>
    </row>
    <row r="15" spans="1:12" x14ac:dyDescent="0.15">
      <c r="A15" s="21">
        <v>14</v>
      </c>
      <c r="B15" s="22">
        <v>12497</v>
      </c>
      <c r="C15" s="23" t="s">
        <v>0</v>
      </c>
      <c r="D15" s="23" t="s">
        <v>44</v>
      </c>
      <c r="E15" s="23" t="s">
        <v>1</v>
      </c>
      <c r="F15" s="22" t="s">
        <v>2</v>
      </c>
      <c r="G15" s="22">
        <v>2</v>
      </c>
      <c r="H15" s="24">
        <f>SUBTOTAL(9,H2:H14)</f>
        <v>78</v>
      </c>
      <c r="I15" s="24">
        <f>SUBTOTAL(9,I2:I14)</f>
        <v>91</v>
      </c>
      <c r="J15" s="25">
        <f>+H15/I15</f>
        <v>0.8571428571428571</v>
      </c>
      <c r="K15" s="23" t="s">
        <v>3</v>
      </c>
      <c r="L15" s="26">
        <v>44154</v>
      </c>
    </row>
    <row r="16" spans="1:12" x14ac:dyDescent="0.15">
      <c r="B16" s="4"/>
      <c r="C16" s="5"/>
      <c r="D16" s="6"/>
      <c r="E16" s="6"/>
      <c r="J16" s="19"/>
    </row>
    <row r="17" spans="2:11" ht="11.25" thickBot="1" x14ac:dyDescent="0.2"/>
    <row r="18" spans="2:11" x14ac:dyDescent="0.15">
      <c r="B18" s="31" t="s">
        <v>49</v>
      </c>
      <c r="C18" s="33" t="s">
        <v>48</v>
      </c>
      <c r="D18" s="33"/>
      <c r="E18" s="34"/>
      <c r="F18" s="1"/>
      <c r="J18" s="1"/>
    </row>
    <row r="19" spans="2:11" x14ac:dyDescent="0.15">
      <c r="B19" s="32"/>
      <c r="C19" s="35"/>
      <c r="D19" s="35"/>
      <c r="E19" s="36"/>
      <c r="F19" s="1"/>
      <c r="J19" s="1"/>
    </row>
    <row r="20" spans="2:11" ht="69.75" customHeight="1" x14ac:dyDescent="0.15">
      <c r="B20" s="37" t="s">
        <v>41</v>
      </c>
      <c r="C20" s="35" t="s">
        <v>61</v>
      </c>
      <c r="D20" s="35"/>
      <c r="E20" s="36"/>
      <c r="F20" s="1"/>
      <c r="J20" s="1"/>
    </row>
    <row r="21" spans="2:11" ht="11.25" thickBot="1" x14ac:dyDescent="0.2">
      <c r="B21" s="38"/>
      <c r="C21" s="35"/>
      <c r="D21" s="35"/>
      <c r="E21" s="36"/>
      <c r="F21" s="1"/>
      <c r="J21" s="1"/>
    </row>
    <row r="22" spans="2:11" ht="57" customHeight="1" thickBot="1" x14ac:dyDescent="0.2">
      <c r="B22" s="30" t="s">
        <v>50</v>
      </c>
      <c r="C22" s="39" t="s">
        <v>63</v>
      </c>
      <c r="D22" s="40"/>
      <c r="E22" s="41"/>
      <c r="F22" s="1"/>
      <c r="J22" s="1"/>
    </row>
    <row r="23" spans="2:11" x14ac:dyDescent="0.15">
      <c r="F23" s="1"/>
      <c r="J23" s="1"/>
    </row>
    <row r="24" spans="2:11" x14ac:dyDescent="0.15">
      <c r="F24" s="1"/>
      <c r="J24" s="1"/>
    </row>
    <row r="25" spans="2:11" x14ac:dyDescent="0.15">
      <c r="G25" s="11"/>
      <c r="H25" s="11"/>
      <c r="I25" s="11"/>
    </row>
    <row r="26" spans="2:11" x14ac:dyDescent="0.15">
      <c r="G26" s="11"/>
      <c r="H26" s="11"/>
      <c r="I26" s="11"/>
    </row>
    <row r="27" spans="2:11" x14ac:dyDescent="0.15">
      <c r="G27" s="2"/>
      <c r="H27" s="2"/>
      <c r="I27" s="2"/>
      <c r="K27" s="2"/>
    </row>
    <row r="28" spans="2:11" x14ac:dyDescent="0.15">
      <c r="G28" s="11"/>
      <c r="H28" s="11"/>
      <c r="I28" s="11"/>
    </row>
    <row r="29" spans="2:11" x14ac:dyDescent="0.15">
      <c r="G29" s="11"/>
      <c r="H29" s="11"/>
      <c r="I29" s="11"/>
    </row>
    <row r="30" spans="2:11" x14ac:dyDescent="0.15">
      <c r="G30" s="11"/>
      <c r="H30" s="11"/>
      <c r="I30" s="11"/>
    </row>
    <row r="31" spans="2:11" x14ac:dyDescent="0.15">
      <c r="G31" s="11"/>
      <c r="H31" s="11"/>
      <c r="I31" s="11"/>
    </row>
    <row r="32" spans="2:11" x14ac:dyDescent="0.15">
      <c r="G32" s="11"/>
      <c r="H32" s="11"/>
      <c r="I32" s="11"/>
    </row>
    <row r="33" spans="7:9" x14ac:dyDescent="0.15">
      <c r="G33" s="11"/>
      <c r="H33" s="11"/>
      <c r="I33" s="11"/>
    </row>
    <row r="34" spans="7:9" x14ac:dyDescent="0.15">
      <c r="G34" s="11"/>
      <c r="H34" s="11"/>
      <c r="I34" s="11"/>
    </row>
    <row r="35" spans="7:9" x14ac:dyDescent="0.15">
      <c r="G35" s="11"/>
      <c r="H35" s="11"/>
      <c r="I35" s="11"/>
    </row>
  </sheetData>
  <mergeCells count="5">
    <mergeCell ref="B18:B19"/>
    <mergeCell ref="C18:E19"/>
    <mergeCell ref="C20:E21"/>
    <mergeCell ref="B20:B21"/>
    <mergeCell ref="C22:E22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3E36-71B5-41A1-8F6A-E88537937733}">
  <dimension ref="B2:G17"/>
  <sheetViews>
    <sheetView workbookViewId="0">
      <selection activeCell="G12" sqref="G12"/>
    </sheetView>
  </sheetViews>
  <sheetFormatPr baseColWidth="10" defaultRowHeight="15" x14ac:dyDescent="0.25"/>
  <cols>
    <col min="2" max="2" width="23.7109375" bestFit="1" customWidth="1"/>
    <col min="3" max="3" width="9.7109375" bestFit="1" customWidth="1"/>
    <col min="4" max="4" width="10.42578125" bestFit="1" customWidth="1"/>
    <col min="5" max="5" width="10.5703125" bestFit="1" customWidth="1"/>
    <col min="6" max="6" width="12" bestFit="1" customWidth="1"/>
    <col min="7" max="7" width="11.85546875" customWidth="1"/>
    <col min="8" max="8" width="15" bestFit="1" customWidth="1"/>
  </cols>
  <sheetData>
    <row r="2" spans="2:7" ht="31.5" x14ac:dyDescent="0.25">
      <c r="B2" s="12" t="s">
        <v>37</v>
      </c>
      <c r="C2" s="13" t="s">
        <v>62</v>
      </c>
      <c r="D2" s="10" t="s">
        <v>53</v>
      </c>
      <c r="E2" s="10" t="s">
        <v>56</v>
      </c>
      <c r="F2" s="10" t="s">
        <v>57</v>
      </c>
      <c r="G2" s="29" t="s">
        <v>60</v>
      </c>
    </row>
    <row r="3" spans="2:7" x14ac:dyDescent="0.25">
      <c r="B3" s="9" t="s">
        <v>44</v>
      </c>
      <c r="C3" s="14">
        <v>39.5</v>
      </c>
      <c r="D3" s="14">
        <v>8</v>
      </c>
      <c r="E3" s="14">
        <v>140</v>
      </c>
      <c r="F3" s="14">
        <v>118</v>
      </c>
      <c r="G3" s="27">
        <f>+GETPIVOTDATA("Nro Actividades",$B$2,"Tipo de Justificacion","Certificacion")/GETPIVOTDATA("Nro Actividades",$B$2)</f>
        <v>0.5714285714285714</v>
      </c>
    </row>
    <row r="4" spans="2:7" x14ac:dyDescent="0.25">
      <c r="B4" s="9" t="s">
        <v>45</v>
      </c>
      <c r="C4" s="14">
        <v>4</v>
      </c>
      <c r="D4" s="14">
        <v>3</v>
      </c>
      <c r="E4" s="14">
        <v>23</v>
      </c>
      <c r="F4" s="14">
        <v>19</v>
      </c>
      <c r="G4" s="27">
        <f>+GETPIVOTDATA("Nro Actividades",$B$2,"Tipo de Justificacion","Certificacion y cumplimiento legal")/GETPIVOTDATA("Nro Actividades",$B$2)</f>
        <v>0.21428571428571427</v>
      </c>
    </row>
    <row r="5" spans="2:7" x14ac:dyDescent="0.25">
      <c r="B5" s="9" t="s">
        <v>46</v>
      </c>
      <c r="C5" s="14">
        <v>1</v>
      </c>
      <c r="D5" s="14">
        <v>1</v>
      </c>
      <c r="E5" s="14">
        <v>2</v>
      </c>
      <c r="F5" s="14">
        <v>2</v>
      </c>
      <c r="G5" s="27">
        <f>+GETPIVOTDATA("Nro Actividades",$B$2,"Tipo de Justificacion","Cumplimiento legal")/GETPIVOTDATA("Nro Actividades",$B$2)</f>
        <v>7.1428571428571425E-2</v>
      </c>
    </row>
    <row r="6" spans="2:7" x14ac:dyDescent="0.25">
      <c r="B6" s="9" t="s">
        <v>47</v>
      </c>
      <c r="C6" s="14">
        <v>30.5</v>
      </c>
      <c r="D6" s="14">
        <v>2</v>
      </c>
      <c r="E6" s="14">
        <v>17</v>
      </c>
      <c r="F6" s="14">
        <v>17</v>
      </c>
      <c r="G6" s="27">
        <f>+GETPIVOTDATA("Nro Actividades",$B$2,"Tipo de Justificacion","Otros")/GETPIVOTDATA("Nro Actividades",$B$2)</f>
        <v>0.14285714285714285</v>
      </c>
    </row>
    <row r="7" spans="2:7" x14ac:dyDescent="0.25">
      <c r="B7" s="9" t="s">
        <v>51</v>
      </c>
      <c r="C7" s="14">
        <v>75</v>
      </c>
      <c r="D7" s="14">
        <v>14</v>
      </c>
      <c r="E7" s="14">
        <v>182</v>
      </c>
      <c r="F7" s="14">
        <v>156</v>
      </c>
      <c r="G7" s="28">
        <f>SUM(G3:G6)</f>
        <v>1</v>
      </c>
    </row>
    <row r="8" spans="2:7" x14ac:dyDescent="0.25">
      <c r="B8" s="2"/>
      <c r="C8" s="11"/>
      <c r="D8" s="11"/>
      <c r="E8" s="1"/>
      <c r="F8" s="1"/>
    </row>
    <row r="9" spans="2:7" ht="15.75" thickBot="1" x14ac:dyDescent="0.3">
      <c r="B9" s="2"/>
      <c r="C9" s="11"/>
      <c r="D9" s="11"/>
      <c r="E9" s="1"/>
      <c r="F9" s="1"/>
    </row>
    <row r="10" spans="2:7" x14ac:dyDescent="0.25">
      <c r="B10" s="42" t="s">
        <v>58</v>
      </c>
      <c r="C10" s="43">
        <f>+GETPIVOTDATA("Nro. Personas Asistentes",$B$2)</f>
        <v>156</v>
      </c>
      <c r="D10" s="44" t="s">
        <v>59</v>
      </c>
      <c r="E10" s="45">
        <v>1</v>
      </c>
      <c r="F10" s="46">
        <f>(C10/C11)/E10</f>
        <v>0.8571428571428571</v>
      </c>
    </row>
    <row r="11" spans="2:7" ht="15.75" thickBot="1" x14ac:dyDescent="0.3">
      <c r="B11" s="47"/>
      <c r="C11" s="48">
        <f>+GETPIVOTDATA("Nro. personas Planificadas",$B$2)</f>
        <v>182</v>
      </c>
      <c r="D11" s="49"/>
      <c r="E11" s="50"/>
      <c r="F11" s="51"/>
    </row>
    <row r="12" spans="2:7" ht="15.75" thickBot="1" x14ac:dyDescent="0.3">
      <c r="B12" s="52"/>
      <c r="C12" s="52"/>
      <c r="D12" s="53"/>
      <c r="E12" s="53"/>
      <c r="F12" s="53"/>
    </row>
    <row r="13" spans="2:7" x14ac:dyDescent="0.25">
      <c r="B13" s="42" t="s">
        <v>64</v>
      </c>
      <c r="C13" s="54" t="s">
        <v>48</v>
      </c>
      <c r="D13" s="54"/>
      <c r="E13" s="54"/>
      <c r="F13" s="55"/>
    </row>
    <row r="14" spans="2:7" ht="15.75" thickBot="1" x14ac:dyDescent="0.3">
      <c r="B14" s="47"/>
      <c r="C14" s="56"/>
      <c r="D14" s="56"/>
      <c r="E14" s="56"/>
      <c r="F14" s="57"/>
    </row>
    <row r="15" spans="2:7" ht="15.75" thickBot="1" x14ac:dyDescent="0.3">
      <c r="B15" s="52"/>
      <c r="C15" s="52"/>
      <c r="D15" s="53"/>
      <c r="E15" s="53"/>
      <c r="F15" s="53"/>
    </row>
    <row r="16" spans="2:7" x14ac:dyDescent="0.25">
      <c r="B16" s="58" t="s">
        <v>65</v>
      </c>
      <c r="C16" s="43">
        <f>+GETPIVOTDATA("Nro Actividades",$B$2)</f>
        <v>14</v>
      </c>
      <c r="D16" s="44" t="s">
        <v>59</v>
      </c>
      <c r="E16" s="45">
        <v>1</v>
      </c>
      <c r="F16" s="46">
        <f>(C16/C17)/E16</f>
        <v>1</v>
      </c>
    </row>
    <row r="17" spans="2:6" ht="15.75" thickBot="1" x14ac:dyDescent="0.3">
      <c r="B17" s="59"/>
      <c r="C17" s="48">
        <f>+GETPIVOTDATA("Nro Actividades",$B$2)</f>
        <v>14</v>
      </c>
      <c r="D17" s="49"/>
      <c r="E17" s="50"/>
      <c r="F17" s="51"/>
    </row>
  </sheetData>
  <mergeCells count="10">
    <mergeCell ref="B16:B17"/>
    <mergeCell ref="D16:D17"/>
    <mergeCell ref="E16:E17"/>
    <mergeCell ref="F16:F17"/>
    <mergeCell ref="B10:B11"/>
    <mergeCell ref="E10:E11"/>
    <mergeCell ref="D10:D11"/>
    <mergeCell ref="F10:F11"/>
    <mergeCell ref="B13:B14"/>
    <mergeCell ref="C13:F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D A A B Q S w M E F A A C A A g A L 1 + V U l H x c o u i A A A A 9 Q A A A B I A H A B D b 2 5 m a W c v U G F j a 2 F n Z S 5 4 b W w g o h g A K K A U A A A A A A A A A A A A A A A A A A A A A A A A A A A A h Y + x D o I w G I R f h X S n L X U h 5 K c M r B J N T I x r U y o 0 Q m t o s b y b g 4 / k K 4 h R 1 M 3 x 7 r t L 7 u 7 X G x R T 3 0 U X N T h t T Y 4 S T F G k j L S 1 N k 2 O R n + M U 1 R w 2 A p 5 E o 2 K 5 r B x 2 e R 0 j l r v z x k h I Q Q c V t g O D W G U J u R Q r X e y V b 2 I t X F e G K n Q p 1 X / b y E O + 9 c Y z n C a Y k b n S U A W D y p t v p z N 7 E l / T C j H z o + D 4 s r F 5 Q b I I o G 8 L / A H U E s D B B Q A A g A I A C 9 f l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X 5 V S f D S h L K 0 A A A D h A A A A E w A c A E Z v c m 1 1 b G F z L 1 N l Y 3 R p b 2 4 x L m 0 g o h g A K K A U A A A A A A A A A A A A A A A A A A A A A A A A A A A A b Y 4 9 C 4 M w E I Z 3 w f 8 Q 0 k V B B K F 0 E Y c i H b q 0 Q w M d x C H q t Q 2 a O 0 l i a R H / e y O u v e W F 4 3 k / L L R O E b L b p l k e B m F g X 9 J A x 4 R s B p m x g g 3 g w o D 5 u x r 1 B P S f 0 6 e F I S 0 n Y w D d n U z f E P V R P F c X q a H g m 5 P X S 1 U S O o / U y R a w 4 0 K N x F q p G y U 7 4 j 5 q Z S E V R q J 9 k N E l D Z N G 8 R 3 B R l t d M s 8 c D b G j X / h W n e z A 8 o S d 0 R 3 2 6 c o t S x w G C v 8 X 5 D 9 Q S w E C L Q A U A A I A C A A v X 5 V S U f F y i 6 I A A A D 1 A A A A E g A A A A A A A A A A A A A A A A A A A A A A Q 2 9 u Z m l n L 1 B h Y 2 t h Z 2 U u e G 1 s U E s B A i 0 A F A A C A A g A L 1 + V U g / K 6 a u k A A A A 6 Q A A A B M A A A A A A A A A A A A A A A A A 7 g A A A F t D b 2 5 0 Z W 5 0 X 1 R 5 c G V z X S 5 4 b W x Q S w E C L Q A U A A I A C A A v X 5 V S f D S h L K 0 A A A D h A A A A E w A A A A A A A A A A A A A A A A D f A Q A A R m 9 y b X V s Y X M v U 2 V j d G l v b j E u b V B L B Q Y A A A A A A w A D A M I A A A D Z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C A A A A A A A A D 8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x V D E 2 O j U x O j Q 2 L j M 0 M T I 1 N T h a I i A v P j x F b n R y e S B U e X B l P S J G a W x s Q 2 9 s d W 1 u V H l w Z X M i I F Z h b H V l P S J z Q X c 9 P S I g L z 4 8 R W 5 0 c n k g V H l w Z T 0 i R m l s b E N v b H V t b k 5 h b W V z I i B W Y W x 1 Z T 0 i c 1 s m c X V v d D t u c m 8 g Q W N 0 a X Z p Z G F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b n J v I E F j d G l 2 a W R h Z G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S 9 U a X B v I G N h b W J p Y W R v L n t u c m 8 g Q W N 0 a X Z p Z G F k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A 1 G 8 O G L 1 F G h e K 4 i A x p P g c A A A A A A g A A A A A A A 2 Y A A M A A A A A Q A A A A m P l l 2 e W u o S B R 9 I 0 r w 0 s q p Q A A A A A E g A A A o A A A A B A A A A A C 0 6 3 G p 9 e H o o C 8 h 7 m V n V d p U A A A A M b B F t 0 i G B B 9 a t U 8 1 R H C 8 H i H H s e h 8 9 V n o f m a 8 i 9 T R 0 B J f U e G f H z F 0 8 k K 7 N H 7 R 6 a L h c + 0 I e g E N 0 J P r j F + W h + G 0 d v K H M a b t 0 y V c v 6 k k e W f Z + B 6 F A A A A L P j n c k r / 9 l s v R 6 s m W k 9 n 6 j 0 b 9 q N < / D a t a M a s h u p > 
</file>

<file path=customXml/itemProps1.xml><?xml version="1.0" encoding="utf-8"?>
<ds:datastoreItem xmlns:ds="http://schemas.openxmlformats.org/officeDocument/2006/customXml" ds:itemID="{36574115-BE82-4FDF-B9E9-493D61D924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 y analisis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CHARRIS</dc:creator>
  <cp:lastModifiedBy>CINDY CHARRIS</cp:lastModifiedBy>
  <dcterms:created xsi:type="dcterms:W3CDTF">2021-04-19T15:42:33Z</dcterms:created>
  <dcterms:modified xsi:type="dcterms:W3CDTF">2021-04-23T13:30:24Z</dcterms:modified>
</cp:coreProperties>
</file>