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4.xml" ContentType="application/vnd.openxmlformats-officedocument.spreadsheetml.comments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725" windowWidth="10305" windowHeight="4395" tabRatio="921" firstSheet="3" activeTab="3"/>
  </bookViews>
  <sheets>
    <sheet name="Quejas por Calidad" sheetId="26" state="hidden" r:id="rId1"/>
    <sheet name="Aseguramiento Metrológico" sheetId="27" state="hidden" r:id="rId2"/>
    <sheet name="Evaluación Riesgo Residual" sheetId="20" state="hidden" r:id="rId3"/>
    <sheet name="Humedad Relativa (%H)" sheetId="19" r:id="rId4"/>
    <sheet name="Temperatura (°C)" sheetId="18" r:id="rId5"/>
    <sheet name="Competencia Técnica" sheetId="24" state="hidden" r:id="rId6"/>
    <sheet name="Capacidad Lab 2021" sheetId="2" state="hidden" r:id="rId7"/>
    <sheet name="Disponibilidad de Equipos" sheetId="3" state="hidden" r:id="rId8"/>
    <sheet name="Mttos y Calibraciones" sheetId="4" state="hidden" r:id="rId9"/>
    <sheet name="Entrega Oportuna" sheetId="6" state="hidden" r:id="rId10"/>
    <sheet name="Eficiencia Ryr" sheetId="7" state="hidden" r:id="rId11"/>
    <sheet name="Encuesta de Satisfacción" sheetId="9" state="hidden" r:id="rId12"/>
    <sheet name="Análisis Encuesta (Sept 2017)" sheetId="10" state="hidden" r:id="rId13"/>
    <sheet name="Análisis Encuesta (Dic 2017)" sheetId="12" state="hidden" r:id="rId14"/>
    <sheet name="Análisis Encuesta (Mar 2018)" sheetId="11" state="hidden" r:id="rId15"/>
    <sheet name="Análisis Encuesta (Jun 2018)" sheetId="13" state="hidden" r:id="rId16"/>
    <sheet name="Análisis Encuesta (Sept 2018)" sheetId="14" state="hidden" r:id="rId17"/>
    <sheet name="Análisis Encuesta (Dic 2018)" sheetId="16" state="hidden" r:id="rId18"/>
    <sheet name="Análisis Encuesta (Jun 2019)" sheetId="21" state="hidden" r:id="rId19"/>
    <sheet name="Análisis Encuesta (Ene 2020)" sheetId="22" state="hidden" r:id="rId20"/>
    <sheet name="Análisis Encuesta (Jun 2020)" sheetId="23" state="hidden" r:id="rId21"/>
    <sheet name="Análisis Encuesta (MAR 2021)" sheetId="25" state="hidden" r:id="rId22"/>
    <sheet name="Análisis Encuesta (JUN 2021)" sheetId="28" state="hidden" r:id="rId23"/>
  </sheets>
  <definedNames>
    <definedName name="_xlnm.Print_Area" localSheetId="1">'Aseguramiento Metrológico'!$A$1:$N$42</definedName>
    <definedName name="_xlnm.Print_Area" localSheetId="5">'Competencia Técnica'!$A$1:$N$38</definedName>
    <definedName name="_xlnm.Print_Area" localSheetId="7">'Disponibilidad de Equipos'!$A$1:$N$43</definedName>
    <definedName name="_xlnm.Print_Area" localSheetId="10">'Eficiencia Ryr'!$A$1:$N$43</definedName>
    <definedName name="_xlnm.Print_Area" localSheetId="8">'Mttos y Calibraciones'!$A$1:$N$42</definedName>
    <definedName name="_xlnm.Print_Area" localSheetId="0">'Quejas por Calidad'!$A$1:$N$43</definedName>
  </definedNames>
  <calcPr calcId="145621"/>
</workbook>
</file>

<file path=xl/calcChain.xml><?xml version="1.0" encoding="utf-8"?>
<calcChain xmlns="http://schemas.openxmlformats.org/spreadsheetml/2006/main">
  <c r="C17" i="18" l="1"/>
  <c r="C18" i="18"/>
  <c r="C19" i="18"/>
  <c r="C17" i="3" l="1"/>
  <c r="C18" i="3"/>
  <c r="C19" i="3"/>
  <c r="C17" i="6"/>
  <c r="C18" i="6"/>
  <c r="C19" i="6"/>
  <c r="C32" i="6"/>
  <c r="C33" i="6"/>
  <c r="C34" i="6"/>
  <c r="C32" i="3"/>
  <c r="C33" i="3"/>
  <c r="C34" i="3"/>
  <c r="C32" i="18" l="1"/>
  <c r="C33" i="18"/>
  <c r="C34" i="18"/>
  <c r="C32" i="19"/>
  <c r="C17" i="19" s="1"/>
  <c r="C33" i="19"/>
  <c r="C18" i="19" s="1"/>
  <c r="C34" i="19"/>
  <c r="C19" i="19" s="1"/>
  <c r="C33" i="26" l="1"/>
  <c r="C34" i="26"/>
  <c r="C35" i="26"/>
  <c r="G26" i="28" l="1"/>
  <c r="F26" i="28"/>
  <c r="E26" i="28"/>
  <c r="H26" i="28" s="1"/>
  <c r="D26" i="28"/>
  <c r="H25" i="28"/>
  <c r="H24" i="28"/>
  <c r="H23" i="28"/>
  <c r="H22" i="28"/>
  <c r="H21" i="28"/>
  <c r="H19" i="28"/>
  <c r="H18" i="28"/>
  <c r="H17" i="28"/>
  <c r="H16" i="28"/>
  <c r="H15" i="28"/>
  <c r="H13" i="28"/>
  <c r="H12" i="28"/>
  <c r="H11" i="28"/>
  <c r="H10" i="28"/>
  <c r="H9" i="28"/>
  <c r="H8" i="28"/>
  <c r="H7" i="28"/>
  <c r="H6" i="28"/>
  <c r="H5" i="28"/>
  <c r="F26" i="25" l="1"/>
  <c r="C18" i="20"/>
  <c r="C31" i="27" l="1"/>
  <c r="C30" i="27"/>
  <c r="C29" i="27"/>
  <c r="C28" i="27"/>
  <c r="C13" i="27" s="1"/>
  <c r="C16" i="27"/>
  <c r="C15" i="27"/>
  <c r="C14" i="27"/>
  <c r="C33" i="20" l="1"/>
  <c r="C30" i="26" l="1"/>
  <c r="C14" i="26" s="1"/>
  <c r="C31" i="26"/>
  <c r="C32" i="26"/>
  <c r="C29" i="26"/>
  <c r="C13" i="26" s="1"/>
  <c r="C30" i="2" l="1"/>
  <c r="C31" i="2"/>
  <c r="C32" i="2"/>
  <c r="C33" i="2"/>
  <c r="C34" i="2"/>
  <c r="C35" i="2"/>
  <c r="C36" i="2"/>
  <c r="C37" i="2"/>
  <c r="C38" i="2"/>
  <c r="C39" i="2"/>
  <c r="C29" i="2"/>
  <c r="C18" i="24"/>
  <c r="G26" i="25" l="1"/>
  <c r="E26" i="25"/>
  <c r="D26" i="25"/>
  <c r="C26" i="25"/>
  <c r="H25" i="25"/>
  <c r="H24" i="25"/>
  <c r="H23" i="25"/>
  <c r="H22" i="25"/>
  <c r="H21" i="25"/>
  <c r="H19" i="25"/>
  <c r="H18" i="25"/>
  <c r="H17" i="25"/>
  <c r="H16" i="25"/>
  <c r="H15" i="25"/>
  <c r="H13" i="25"/>
  <c r="H12" i="25"/>
  <c r="H11" i="25"/>
  <c r="H10" i="25"/>
  <c r="H9" i="25"/>
  <c r="H8" i="25"/>
  <c r="H7" i="25"/>
  <c r="H6" i="25"/>
  <c r="H5" i="25"/>
  <c r="H26" i="25" l="1"/>
  <c r="C39" i="4"/>
  <c r="C24" i="2" l="1"/>
  <c r="C38" i="4" l="1"/>
  <c r="C23" i="2"/>
  <c r="C37" i="4" l="1"/>
  <c r="C36" i="4"/>
  <c r="C22" i="2"/>
  <c r="C21" i="2"/>
  <c r="M33" i="24" l="1"/>
  <c r="C17" i="24" s="1"/>
  <c r="G33" i="24"/>
  <c r="M30" i="24"/>
  <c r="L30" i="24"/>
  <c r="L33" i="24" s="1"/>
  <c r="C16" i="24" s="1"/>
  <c r="K30" i="24"/>
  <c r="K33" i="24" s="1"/>
  <c r="J30" i="24"/>
  <c r="J33" i="24" s="1"/>
  <c r="C15" i="24" s="1"/>
  <c r="I30" i="24"/>
  <c r="I33" i="24" s="1"/>
  <c r="C14" i="24" s="1"/>
  <c r="H30" i="24"/>
  <c r="H33" i="24" s="1"/>
  <c r="C33" i="4" l="1"/>
  <c r="C34" i="4"/>
  <c r="C35" i="4"/>
  <c r="C14" i="3" l="1"/>
  <c r="C15" i="3"/>
  <c r="C16" i="3"/>
  <c r="C19" i="2" l="1"/>
  <c r="C20" i="2"/>
  <c r="C18" i="2"/>
  <c r="H26" i="23" l="1"/>
  <c r="G26" i="23"/>
  <c r="F26" i="23"/>
  <c r="E26" i="23"/>
  <c r="D26" i="23"/>
  <c r="I25" i="23"/>
  <c r="I24" i="23"/>
  <c r="I23" i="23"/>
  <c r="I22" i="23"/>
  <c r="I21" i="23"/>
  <c r="I19" i="23"/>
  <c r="I18" i="23"/>
  <c r="I17" i="23"/>
  <c r="I16" i="23"/>
  <c r="I15" i="23"/>
  <c r="I13" i="23"/>
  <c r="I12" i="23"/>
  <c r="I11" i="23"/>
  <c r="I10" i="23"/>
  <c r="I9" i="23"/>
  <c r="I8" i="23"/>
  <c r="I7" i="23"/>
  <c r="I6" i="23"/>
  <c r="I5" i="23"/>
  <c r="C31" i="6"/>
  <c r="C16" i="6" s="1"/>
  <c r="I11" i="4"/>
  <c r="G11" i="4"/>
  <c r="C30" i="4"/>
  <c r="C31" i="4"/>
  <c r="C16" i="4" s="1"/>
  <c r="C32" i="4"/>
  <c r="I26" i="23" l="1"/>
  <c r="C16" i="2"/>
  <c r="C17" i="2"/>
  <c r="C31" i="18"/>
  <c r="C16" i="18" s="1"/>
  <c r="C32" i="20"/>
  <c r="C17" i="20" s="1"/>
  <c r="H6" i="22"/>
  <c r="H7" i="22"/>
  <c r="H8" i="22"/>
  <c r="H9" i="22"/>
  <c r="H10" i="22"/>
  <c r="H11" i="22"/>
  <c r="H12" i="22"/>
  <c r="H13" i="22"/>
  <c r="F26" i="22"/>
  <c r="G26" i="22" l="1"/>
  <c r="E26" i="22"/>
  <c r="D26" i="22"/>
  <c r="C26" i="22"/>
  <c r="H25" i="22"/>
  <c r="H24" i="22"/>
  <c r="H23" i="22"/>
  <c r="H22" i="22"/>
  <c r="H21" i="22"/>
  <c r="H19" i="22"/>
  <c r="H18" i="22"/>
  <c r="H17" i="22"/>
  <c r="H16" i="22"/>
  <c r="H15" i="22"/>
  <c r="H5" i="22"/>
  <c r="H26" i="22" l="1"/>
  <c r="C31" i="20"/>
  <c r="C16" i="20"/>
  <c r="C30" i="20" l="1"/>
  <c r="C15" i="20" s="1"/>
  <c r="C24" i="21"/>
  <c r="G24" i="21"/>
  <c r="F24" i="21"/>
  <c r="E24" i="21"/>
  <c r="D24" i="21"/>
  <c r="H23" i="21"/>
  <c r="H22" i="21"/>
  <c r="H21" i="21"/>
  <c r="H20" i="21"/>
  <c r="H19" i="21"/>
  <c r="H18" i="21"/>
  <c r="H16" i="21"/>
  <c r="H15" i="21"/>
  <c r="H14" i="21"/>
  <c r="H13" i="21"/>
  <c r="H12" i="21"/>
  <c r="H10" i="21"/>
  <c r="H9" i="21"/>
  <c r="H8" i="21"/>
  <c r="H7" i="21"/>
  <c r="H6" i="21"/>
  <c r="H5" i="21"/>
  <c r="H24" i="21" l="1"/>
  <c r="C30" i="6"/>
  <c r="C15" i="6" s="1"/>
  <c r="C30" i="3" l="1"/>
  <c r="C31" i="3"/>
  <c r="C29" i="20" l="1"/>
  <c r="C14" i="20" s="1"/>
  <c r="C28" i="20"/>
  <c r="C13" i="20" s="1"/>
  <c r="C31" i="19"/>
  <c r="C16" i="19" s="1"/>
  <c r="C30" i="19"/>
  <c r="C15" i="19" s="1"/>
  <c r="C29" i="19"/>
  <c r="C14" i="19" s="1"/>
  <c r="C28" i="19"/>
  <c r="C13" i="19" s="1"/>
  <c r="C29" i="18"/>
  <c r="C14" i="18" s="1"/>
  <c r="C30" i="18"/>
  <c r="C15" i="18" s="1"/>
  <c r="C28" i="18"/>
  <c r="C13" i="18" s="1"/>
  <c r="G24" i="16" l="1"/>
  <c r="F24" i="16"/>
  <c r="E24" i="16"/>
  <c r="D24" i="16"/>
  <c r="C24" i="16"/>
  <c r="H24" i="16" s="1"/>
  <c r="H23" i="16"/>
  <c r="H22" i="16"/>
  <c r="H21" i="16"/>
  <c r="H20" i="16"/>
  <c r="H19" i="16"/>
  <c r="H18" i="16"/>
  <c r="H16" i="16"/>
  <c r="H15" i="16"/>
  <c r="H14" i="16"/>
  <c r="H13" i="16"/>
  <c r="H12" i="16"/>
  <c r="H10" i="16"/>
  <c r="H9" i="16"/>
  <c r="H8" i="16"/>
  <c r="H7" i="16"/>
  <c r="H6" i="16"/>
  <c r="H5" i="16"/>
  <c r="G24" i="14"/>
  <c r="C24" i="14"/>
  <c r="I12" i="14"/>
  <c r="I13" i="14"/>
  <c r="I14" i="14"/>
  <c r="I15" i="14"/>
  <c r="I16" i="14"/>
  <c r="I18" i="14"/>
  <c r="I19" i="14"/>
  <c r="I20" i="14"/>
  <c r="I21" i="14"/>
  <c r="I22" i="14"/>
  <c r="I23" i="14"/>
  <c r="I6" i="14"/>
  <c r="I7" i="14"/>
  <c r="I8" i="14"/>
  <c r="I9" i="14"/>
  <c r="I10" i="14"/>
  <c r="H24" i="14" l="1"/>
  <c r="F24" i="14"/>
  <c r="E24" i="14"/>
  <c r="D24" i="14"/>
  <c r="I5" i="14"/>
  <c r="C39" i="9"/>
  <c r="C38" i="9"/>
  <c r="C37" i="9"/>
  <c r="I24" i="14" l="1"/>
  <c r="D11" i="13"/>
  <c r="G11" i="13" l="1"/>
  <c r="F11" i="13"/>
  <c r="E11" i="13"/>
  <c r="C11" i="13"/>
  <c r="H11" i="13" s="1"/>
  <c r="H10" i="13"/>
  <c r="H9" i="13"/>
  <c r="H8" i="13"/>
  <c r="H7" i="13"/>
  <c r="H6" i="13"/>
  <c r="H5" i="13"/>
  <c r="G11" i="12" l="1"/>
  <c r="F11" i="12"/>
  <c r="E11" i="12"/>
  <c r="D11" i="12"/>
  <c r="H10" i="12"/>
  <c r="H9" i="12"/>
  <c r="H8" i="12"/>
  <c r="H7" i="12"/>
  <c r="H6" i="12"/>
  <c r="H5" i="12"/>
  <c r="G11" i="11"/>
  <c r="F11" i="11"/>
  <c r="E11" i="11"/>
  <c r="D11" i="11"/>
  <c r="C11" i="11"/>
  <c r="H10" i="11"/>
  <c r="H9" i="11"/>
  <c r="H8" i="11"/>
  <c r="H7" i="11"/>
  <c r="H6" i="11"/>
  <c r="H5" i="11"/>
  <c r="C15" i="4"/>
  <c r="H11" i="11" l="1"/>
  <c r="H11" i="12"/>
  <c r="C15" i="2" l="1"/>
  <c r="C29" i="4" l="1"/>
  <c r="C14" i="4" s="1"/>
  <c r="C29" i="3" l="1"/>
  <c r="C14" i="2"/>
  <c r="C14" i="7" l="1"/>
  <c r="C13" i="3" l="1"/>
  <c r="G11" i="10" l="1"/>
  <c r="F11" i="10"/>
  <c r="E11" i="10"/>
  <c r="D11" i="10"/>
  <c r="C11" i="10"/>
  <c r="H10" i="10"/>
  <c r="H9" i="10"/>
  <c r="H8" i="10"/>
  <c r="H7" i="10"/>
  <c r="H6" i="10"/>
  <c r="H5" i="10"/>
  <c r="H11" i="10" l="1"/>
  <c r="C13" i="7" l="1"/>
  <c r="C29" i="6" l="1"/>
  <c r="C14" i="6" s="1"/>
  <c r="C28" i="6"/>
  <c r="C13" i="6" s="1"/>
  <c r="C28" i="4" l="1"/>
  <c r="C13" i="4" s="1"/>
  <c r="C28" i="3" l="1"/>
  <c r="C28" i="2"/>
  <c r="C13" i="2" s="1"/>
</calcChain>
</file>

<file path=xl/comments1.xml><?xml version="1.0" encoding="utf-8"?>
<comments xmlns="http://schemas.openxmlformats.org/spreadsheetml/2006/main">
  <authors>
    <author>Mario Llinas</author>
  </authors>
  <commentList>
    <comment ref="D31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  <comment ref="D33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</commentList>
</comments>
</file>

<file path=xl/comments2.xml><?xml version="1.0" encoding="utf-8"?>
<comments xmlns="http://schemas.openxmlformats.org/spreadsheetml/2006/main">
  <authors>
    <author>Mario Llinas</author>
  </authors>
  <commentList>
    <comment ref="G29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0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2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</commentList>
</comments>
</file>

<file path=xl/comments3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No se realiza esta evaluación. El Ing. Carlos Vásquez está en un 90% dedicado a CES. </t>
        </r>
      </text>
    </comment>
  </commentList>
</comments>
</file>

<file path=xl/comments4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Se dejó la encuesta de satisfacción durante varios días pero no fue evaluada. Se cumple con el 80% de los encuestados. </t>
        </r>
      </text>
    </comment>
  </commentList>
</comments>
</file>

<file path=xl/sharedStrings.xml><?xml version="1.0" encoding="utf-8"?>
<sst xmlns="http://schemas.openxmlformats.org/spreadsheetml/2006/main" count="806" uniqueCount="242">
  <si>
    <t>PERIODO</t>
  </si>
  <si>
    <t>RESULTADO</t>
  </si>
  <si>
    <t>ANÁLISIS DEL RESULTADO</t>
  </si>
  <si>
    <t>ANALISIS REALIZADO POR</t>
  </si>
  <si>
    <t>CARGO</t>
  </si>
  <si>
    <t>FUENTE DE DATOS</t>
  </si>
  <si>
    <t>DESCRIPCIÓN DEL ANALISIS</t>
  </si>
  <si>
    <t>ANALISIS DE LOS RESULTADOS</t>
  </si>
  <si>
    <t>ACCION PLANTEADA</t>
  </si>
  <si>
    <t>Las versiones vigentes y aprobadas de este documento se encuentran publicadas en DARUMA. Los documentos impresos se consideran copias no controladas</t>
  </si>
  <si>
    <t>SEGUIMIENTO DE INDICADORES DEL LABORATORIO</t>
  </si>
  <si>
    <t>No se ejecuta plan de acción.</t>
  </si>
  <si>
    <t>Hacer seguimiento a la Capacidad del laboratorio con el fin identificar el tiempo requerido para la ejecución de las actividades realizadas y tomar acciones que eviten que la capacidad exceda los limites establecidos.</t>
  </si>
  <si>
    <t>Hacer seguimiento a la Disponibilidad de los equipos del laboratorio con el fin de identificar alertas y tomar acciones que eviten que los equipos lleguen a estar fuera de servicio por causas diferentes a mantenimientos preventivos y que afecten la prestación del servicio al cliente; al mismo tiempo esto permitirá identificar las fallas que se presentan en los equipos del laboratorio.</t>
  </si>
  <si>
    <t>Resultado</t>
  </si>
  <si>
    <t>Se cumplio la meta establecida</t>
  </si>
  <si>
    <t>Programados</t>
  </si>
  <si>
    <t>Ejecutados</t>
  </si>
  <si>
    <t>Se realizara el analisis teniendo en cuenta la periodicidad de mantenimiento y el cumplimiento del mismo. Se cálcula el porcentaje del (N° mantenimientos y calibraciones ejecutadas) sobre el (N° mantenimientos y calibraciones programadas).</t>
  </si>
  <si>
    <t>Evaluar el grado de satisfacción de los clientes del laboratorio "Gestión de la producción" de acuerdo al cumplimiento de las necesidades y expectativas del cliente para el control de la calidad del producto final, con el fin de conocer las oportunidades de mejora y el grado de aceptación de nuestro y servicio.</t>
  </si>
  <si>
    <t>Se analizara la continuidad de la entrega de resultados de ensayos realizados para el producto terminado, según la solicitud del cliente. Se cálcula el porcentaje de la relación N° Informes Emitidos (en tiempo de respuesta establecido) sobre N° Informes Solicitados.</t>
  </si>
  <si>
    <t>Se logró la meta que es 100% de continuidad en la entrega de los resultados.</t>
  </si>
  <si>
    <t>Continuar ofeciendo un servicio continuo al cliente</t>
  </si>
  <si>
    <t>Se obtuvo una eficiencia del 93% para los cinco (5) Analistas (incluído el Director) del Laboratorio que participaron, debido a un resultado de diglicéridos cuestionable con un valor de Z-score en el rango 2&lt;|z|&lt;3.</t>
  </si>
  <si>
    <t>Se obtuvo una eficiencia del 96% para los cinco (5) Analistas (incluído el Director) del Laboratorio que participaron, debido a un resultado de Contaminación Total cuestionable con un valor de Z-score en el rango 2&lt;|z|&lt;3.</t>
  </si>
  <si>
    <t>Realizar el analisis de causas y redaccion de hallazgos para el ensayo de Diglicéridos</t>
  </si>
  <si>
    <t>Realizar el analisis de causas y redaccion de hallazgos para el ensayo de Contaminación Total.</t>
  </si>
  <si>
    <t>N.A.</t>
  </si>
  <si>
    <t>Tiempo del Personal</t>
  </si>
  <si>
    <t>Tiempo de Actividades del Laboratorio</t>
  </si>
  <si>
    <t>N.A</t>
  </si>
  <si>
    <t>2do Sem 2015</t>
  </si>
  <si>
    <t>1er Sem 2015</t>
  </si>
  <si>
    <t>1er Sem 2016</t>
  </si>
  <si>
    <t>No se ejecuta Plan de Acción</t>
  </si>
  <si>
    <t>2do Sem 2016</t>
  </si>
  <si>
    <t>Se obtuvo una eficiencia del 100% para los seis (6) Analistas (incluído el Director) del Laboratorio que participaron con un valor de Z-score en el rango 0&lt;|z|&lt;2.</t>
  </si>
  <si>
    <t>1er Sem 2017</t>
  </si>
  <si>
    <t>2do Sem 2017</t>
  </si>
  <si>
    <t xml:space="preserve"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(99.1%) y mejorando los resultados de encuestas realizadas con anterioridad. El principal objetivo es conocer las oportunidades de mejora y el grado de aceptación de nuestro servicio. </t>
  </si>
  <si>
    <t>1er Semestre 2017</t>
  </si>
  <si>
    <t>1er Semestre 2015</t>
  </si>
  <si>
    <t>2do Semestre 2015</t>
  </si>
  <si>
    <t>1er Semestre 2016</t>
  </si>
  <si>
    <t>2do Semestre 2016</t>
  </si>
  <si>
    <t>C. VASQUEZ</t>
  </si>
  <si>
    <t>J. TINOCO</t>
  </si>
  <si>
    <t>J. CARROLL</t>
  </si>
  <si>
    <t>H. PEDROZA</t>
  </si>
  <si>
    <t>R. DEL CASTILLO</t>
  </si>
  <si>
    <t>Considera usted que los resultados del Laboratorio son confiables al momento de emitir los certificados de producto final B100?</t>
  </si>
  <si>
    <t>El Laboratorio cumple en los tiempos acordados para la entrega de Informe de Resultados?</t>
  </si>
  <si>
    <t>¿Cómo considera usted la amabilidad y actitud de servicio del personal del Laboratorio que intervino en la prestación de su servicio?</t>
  </si>
  <si>
    <t>Cúal es su percepción en la evolución de los servicios prestados por el Laboratorio para emitir Informes de Resultados?</t>
  </si>
  <si>
    <t>¿Cómo considera la claridad de la información suministrada por el personal del Laboratorio ante las dudas que se generen por parte del cliente interno?</t>
  </si>
  <si>
    <t>¿Cómo percibe usted la prestación del servicio recibido
con relación a los servicios prestados en meses anteriores?</t>
  </si>
  <si>
    <t>Esperado</t>
  </si>
  <si>
    <t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(97,5%).</t>
  </si>
  <si>
    <t>2do Semestre 2017</t>
  </si>
  <si>
    <t>N. CANTILLO</t>
  </si>
  <si>
    <t>No se ejecuta plan de acción</t>
  </si>
  <si>
    <t xml:space="preserve">Se cumple con lo establecido en el indicador. </t>
  </si>
  <si>
    <t>1er Sem 2018</t>
  </si>
  <si>
    <t>1er Semestre 2018</t>
  </si>
  <si>
    <t>Se obtuvo una eficiencia del 100% para los seis (6) Analistas del Laboratorio que participaron con un valor de Z-score en el rango 0&lt;|z|&lt;2.</t>
  </si>
  <si>
    <t>2do Sem 2018</t>
  </si>
  <si>
    <t>2do Semestre 2018</t>
  </si>
  <si>
    <t>L. MÁXIMO</t>
  </si>
  <si>
    <t>¿Qué tan importante es el servicio entregado por el Laboratorio?</t>
  </si>
  <si>
    <t>En los análisis que se ejecutan en el Laboratorio, ¿Cómo considera la calidad del servicio prestado?</t>
  </si>
  <si>
    <t>¿Cuál es su percepción en la evolución de los servicios prestados por el Laboratorio?</t>
  </si>
  <si>
    <t>¿Qué tan clara es la información contenida en los informes de resultados que emite el Laboratorio?</t>
  </si>
  <si>
    <t>El Laboratorio cumple con los tiempos acordados para la entrega de los resultados?</t>
  </si>
  <si>
    <t>¿Cómo es la capacidad de respuesta del Laboratorio ante las dudas que se generan?</t>
  </si>
  <si>
    <t>Rapidez de los servicios</t>
  </si>
  <si>
    <t>Tiempo de entrega de los resultados</t>
  </si>
  <si>
    <t>Confiabilidad de los resultados</t>
  </si>
  <si>
    <t>Cumplimiento de los requisitos</t>
  </si>
  <si>
    <t>Calidad de los servicios prestados</t>
  </si>
  <si>
    <t>C. GRANDETT</t>
  </si>
  <si>
    <t>Amabilidad de las personas</t>
  </si>
  <si>
    <t>Información que maneja el personal</t>
  </si>
  <si>
    <t>Conocimiento de los temas</t>
  </si>
  <si>
    <t>Disponibilidad de la atención</t>
  </si>
  <si>
    <t>Solución de quejas</t>
  </si>
  <si>
    <t>Profesionalismo</t>
  </si>
  <si>
    <t>Resultados de evaluación de capacitaciones, resultados en ensayos de aptitud, evaluaciones técnicas y evaluaciones de desempeño.</t>
  </si>
  <si>
    <t>Resultados Ensayos de Aptitud</t>
  </si>
  <si>
    <t>Evaluación Técnica I</t>
  </si>
  <si>
    <t>Evaluación Técnica II</t>
  </si>
  <si>
    <t>Evaluación de Desempeño</t>
  </si>
  <si>
    <t>TOTAL</t>
  </si>
  <si>
    <t>COMPETENCIA TÉCNICA PERSONAL DEL LABORATORIO</t>
  </si>
  <si>
    <t>Mantener en óptimas condiciones la infraestructura física del Laboratorio que permita cumplir con las exigencias requeridas en cada uno de los ensayos.</t>
  </si>
  <si>
    <t>LECTURAS TOTALES</t>
  </si>
  <si>
    <t>LECTURAS DENTRO DEL RANGO</t>
  </si>
  <si>
    <t>TOTAL DE RIESGOS</t>
  </si>
  <si>
    <t>NÚMERO DE RIESGOS
 (BAJO)</t>
  </si>
  <si>
    <t>Implementar metodologías que permitan establecer mecanismos de control y mitigación de los riesgos.</t>
  </si>
  <si>
    <t>Se evaluó  el grado de satisfacción del cliente interno por medio de una encuesta semestral de acuerdo al cumplimiento de las necesidades y expectativas que éste requiere para el control de la calidad de la materia prima, control proceso, análisis especiales, glicerina cruda y producto final, obteniéndose un resultado satisfactorio (%).</t>
  </si>
  <si>
    <t xml:space="preserve">Se hace revisión periódica de la matriz de riesgos y se evidencia que éstos se encuentran en nivel BAJO. </t>
  </si>
  <si>
    <t xml:space="preserve">No se ejecuta Plan de Acción. </t>
  </si>
  <si>
    <t>L. MÍNIMO</t>
  </si>
  <si>
    <t>Se ejecutó Mantenimiento Preventivo de los equipos: EL-AFQ-09-Viscosímetro; EL-AFQ-08-Destilador Automático; EL-AFQ-05-Baño de enfriamiento; EL-AFQ-27-Densímetro; EL-AFQ-06-Titulador Automático. Se ejecutó Mantenimiento Preventivo (limpieza) de los siguientes equipos: Deshumidificador (EL-AFQ-23); EL-AFQ/AC-01 Redes de Gas</t>
  </si>
  <si>
    <t xml:space="preserve">Se realizaron mantenimientos preventivos programados de los equipos: EL-AC-01-Analizador de datos de cromatografía (Hardware); EL-AC-02- Analizador de datos de cromatografía (Hardware); EL-AC-07-Analizador de datos de cromatografía (Hardware); EL-AFQ-07-Analizador de datos de viscosidad y destilación (Hardware); EL-AFQ-17- Computador/Outlook /Informe de Resultados; EL-AFQ-23- Deshumidificador; EL-AFQ-25- Agitador Vortex; EL-AFQ/AC-01 Redes de Gas (mantenimiento y limpieza). </t>
  </si>
  <si>
    <t>1er Sem 2019</t>
  </si>
  <si>
    <t>1er Semestre 2019</t>
  </si>
  <si>
    <t>Se obtuvo una eficiencia del 100% para los seis (4) Analistas del Laboratorio que participaron con un valor de Z-score en el rango 0&lt;|z|&lt;2.</t>
  </si>
  <si>
    <t>Página 1 de 10</t>
  </si>
  <si>
    <t>Página 2 de 10</t>
  </si>
  <si>
    <t>Página 3 de 10</t>
  </si>
  <si>
    <t>Página 5 de 10</t>
  </si>
  <si>
    <t>Página 6 de 10</t>
  </si>
  <si>
    <t>Página 7 de 10</t>
  </si>
  <si>
    <t>Página 8 de 10</t>
  </si>
  <si>
    <t>Página 9 de 10</t>
  </si>
  <si>
    <t>Página 10 de 10</t>
  </si>
  <si>
    <r>
      <t xml:space="preserve">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los Cromatógrafos de Gases y Headspace (EL-AC-03, EL-AC-05, EL-AC-08).  
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Nevera de Reactivos (EL-AC-10), Horno de Convección (EL-AFQ-10),  Bomba de Vacío por unidad (EL-AFQ-12), Mufla (EL-AFQ-13), Horno (EL-AFQ-15),  Baño María (EL-AFQ-18), Deshumidificador (EL-AFQ-23), Plancha de Calentamiento (EL-AFQ-19),  Bomba de Vacío (EL-AFQ-28).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instrumentos de medición: Termómetro propositos generales (IM-AFQ-06), Termómetro ASTM 5C (IM-AFQ-23), Termómetro ASTM 120C (IM-AFQ-24). Se realizó la verificación de los cronómetros (IM-AFQ-13) e (IM-AFQ-14).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</si>
  <si>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</t>
    </r>
    <r>
      <rPr>
        <sz val="12"/>
        <color indexed="8"/>
        <rFont val="Tahoma"/>
        <family val="2"/>
      </rPr>
      <t xml:space="preserve">) de los siguientes equipos: EL-AFQ/AC-01 Redes de Gas. 
Se ejecuto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equipos: IM-AFQ-25-  Bureta Titulador Karl Fischer;
Se ejecutó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instrumentos de medición: IM-AFQ-01-Termómetro ASTM-5C; IM-AFQ-05-Termómetro ASTM-120C; IM-AFQ-18-Termómetro ASTM-120C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</si>
  <si>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(limpieza)</t>
    </r>
    <r>
      <rPr>
        <sz val="12"/>
        <color indexed="8"/>
        <rFont val="Tahoma"/>
        <family val="2"/>
      </rPr>
      <t xml:space="preserve"> de los siguientes equipos: Deshumidificador (EL-AFQ-23); EL-AFQ/AC-01 Redes de Gas. 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equipos: IM-AFQ-01 Termómetro ASTM-5C; IM-AFQ-05-Termómetro ASTM-120C; IM-AFQ-18-Termómetro ASTM-120C</t>
    </r>
  </si>
  <si>
    <t>1er Semestre 2020</t>
  </si>
  <si>
    <t>1er Sem 2020</t>
  </si>
  <si>
    <t>F. ZAPATEIRO</t>
  </si>
  <si>
    <t>¿Qué tan importante es para usted el servicio entregado por el Laboratorio?</t>
  </si>
  <si>
    <t>¿En caso de dificultades de cumplimiento, se le ofrecen alternativas para su satisfacción?</t>
  </si>
  <si>
    <t xml:space="preserve">En los análisis que se ejecutan en el Laboratorio, ¿Cómo considera la calidad del servicio prestado?          </t>
  </si>
  <si>
    <t>¿Cuál es su percepción en la evolución de los servicios prestados por el Laboratorio a lo largo del tiempo?</t>
  </si>
  <si>
    <t>¿Las pruebas que realiza el laboratorio corresponde con sus exigencias?</t>
  </si>
  <si>
    <t>El Laboratorio cumple con los tiempos acordados para la entrega de los resultados según lo establecido en el Acuerdo de Prestación de Servicios?</t>
  </si>
  <si>
    <t>¿Le satisface el nivel técnico del Laboratorio?</t>
  </si>
  <si>
    <t>¿Se esfuerza el laboratorio en satisfacer sus necesidades?</t>
  </si>
  <si>
    <t xml:space="preserve">¿Cómo es la capacidad de respuesta del Laboratorio ante las dudas que se generan? </t>
  </si>
  <si>
    <t xml:space="preserve">¿El Laboratorio atiende los servicios con rapidez? </t>
  </si>
  <si>
    <t>El Laboratorio cumple con los tiempos acordados para la entrega de los resultados de Materia Prima y Control Proceso según lo establecido en el Acuerdo de Prestación de Servicios?</t>
  </si>
  <si>
    <t xml:space="preserve">¿Siente confianza en los resultados emitidos por el Laboratorio? </t>
  </si>
  <si>
    <t>¿Recibe los informes correctamente identificados (Trazabilidad)?</t>
  </si>
  <si>
    <t>¿Cómo considera la solución de quejas que se presentan en el Laboratorio?</t>
  </si>
  <si>
    <t>¿El personal del Laboratorio que entrega los resultados es cortés?</t>
  </si>
  <si>
    <t>¿El personal del Laboratorio responden a sus opiniones y sugerencias?</t>
  </si>
  <si>
    <t xml:space="preserve">¿El personal del Laboratorio tiene disponibilidad para la atención? </t>
  </si>
  <si>
    <t>¿Se siente satisfecho con la atención de nuestro laboratorio?</t>
  </si>
  <si>
    <t xml:space="preserve">Se hace actualización de la matriz de riesgos dónde se incluyen los riesgos asociados a la situación actual de Covid-19. Se evidencia que éstos se encuentran en nivel BAJO. </t>
  </si>
  <si>
    <t>Kevin Cogollo</t>
  </si>
  <si>
    <t>Evaluación Capacitaciones (Cursos)</t>
  </si>
  <si>
    <t>Edwin 
Moya</t>
  </si>
  <si>
    <t>Leonardo
 León</t>
  </si>
  <si>
    <t>Fabián
 Ospino</t>
  </si>
  <si>
    <t>Adriana
 Pertuz</t>
  </si>
  <si>
    <t>Rubén
 Villarreal</t>
  </si>
  <si>
    <t>Karem
 Molina</t>
  </si>
  <si>
    <t>-</t>
  </si>
  <si>
    <t xml:space="preserve">Las Balanzas Analítica y Precisa tenían calibración para el mes de abril, sin embargo, por temas de Covid-19 y el desplazamiento del personal a las instalaciones, el servicio presentó retrasos. 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</si>
  <si>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de los equipos: EL-AFQ-02 Balanza Analítica; EL-AFQ-03 Balanza de precisión; EL-AFQ-01-Titulador Karl Fischer.
Se ejecutó </t>
    </r>
    <r>
      <rPr>
        <u/>
        <sz val="12"/>
        <rFont val="Tahoma"/>
        <family val="2"/>
      </rPr>
      <t>Calibración</t>
    </r>
    <r>
      <rPr>
        <sz val="12"/>
        <rFont val="Tahoma"/>
        <family val="2"/>
      </rPr>
      <t xml:space="preserve"> de los siguientes equipos EL-AFQ-02 Balanza Analítica; EL-AFQ-03 Balanza de precisión; EL-AFQ-01 Titulador Karl Fischer; EL-AFQ-27 Densímetro.</t>
    </r>
  </si>
  <si>
    <r>
      <t xml:space="preserve">
Se ejecutó </t>
    </r>
    <r>
      <rPr>
        <u/>
        <sz val="12"/>
        <rFont val="Tahoma"/>
        <family val="2"/>
      </rPr>
      <t>Limpieza</t>
    </r>
    <r>
      <rPr>
        <sz val="12"/>
        <rFont val="Tahoma"/>
        <family val="2"/>
      </rPr>
      <t xml:space="preserve"> de los siguientes equipos: Deshumidificador (EL-AFQ-23); EL-AFQ/AC-01 Redes de Gas. 
</t>
    </r>
  </si>
  <si>
    <t xml:space="preserve">Las condiciones ambientales del Laboratorio son controladas satisfactoriamente. </t>
  </si>
  <si>
    <t>Karem M.</t>
  </si>
  <si>
    <t>Edwin M.</t>
  </si>
  <si>
    <t>Leonardo L.</t>
  </si>
  <si>
    <t>Adriana P.</t>
  </si>
  <si>
    <t>Rubén V.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</si>
  <si>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Agitador Vortex (EL-AFQ-25);  Redes de Gas (EL-AFQ/AC-01)</t>
    </r>
  </si>
  <si>
    <r>
      <t xml:space="preserve">Se realizaron </t>
    </r>
    <r>
      <rPr>
        <u/>
        <sz val="12"/>
        <rFont val="Tahoma"/>
        <family val="2"/>
      </rPr>
      <t>Mantenimientos Preventivos</t>
    </r>
    <r>
      <rPr>
        <sz val="12"/>
        <rFont val="Tahoma"/>
        <family val="2"/>
      </rPr>
      <t xml:space="preserve"> programados de los equipos: Cromatografo de gases (EL-AC-03); Cromatografo de gases / Headspace (EL-AC-05); Cromatógrafo de gases / Headspace (EL-AC-08); Baño ultrasonido (EL-AFQ-26); 
Se realizaron las </t>
    </r>
    <r>
      <rPr>
        <u/>
        <sz val="12"/>
        <rFont val="Tahoma"/>
        <family val="2"/>
      </rPr>
      <t>Calificacione</t>
    </r>
    <r>
      <rPr>
        <sz val="12"/>
        <rFont val="Tahoma"/>
        <family val="2"/>
      </rPr>
      <t>s programadas de los equipos:  Cromatografo de gases (EL-AC-03); Cromatografo de gases / Headspace (EL-AC-05); Cromatógrafo de gases / Headspace (EL-AC-08)</t>
    </r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</si>
  <si>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EL- Redes de Gas (AFQ/AC-01).</t>
    </r>
  </si>
  <si>
    <t>Código: LAB-FR-061</t>
  </si>
  <si>
    <t>Fecha: 2020-10-01</t>
  </si>
  <si>
    <t>Versión: 4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</si>
  <si>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</si>
  <si>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</si>
  <si>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</si>
  <si>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</si>
  <si>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</si>
  <si>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</si>
  <si>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</si>
  <si>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</si>
  <si>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</si>
  <si>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</si>
  <si>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</si>
  <si>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</si>
  <si>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ENERO de 2019</t>
  </si>
  <si>
    <t>JUNIO de 2019</t>
  </si>
  <si>
    <t>ENERO de 2020</t>
  </si>
  <si>
    <t>MARZO de 2020</t>
  </si>
  <si>
    <t>JUNIO de 2020</t>
  </si>
  <si>
    <t>Las versiones vigentes y aprobadas de este documento se encuentran publicadas en Portal Daabon. Los documentos impresos se consideran copias no controladas</t>
  </si>
  <si>
    <t>Se ejecutó Mantenimiento Preventivo (limpieza) de los siguientes equipos: EL-AC-10- Nevera de reactivos cromatografía; Deshumidificador (EL-AFQ-23); EL-AFQ-30- Colorimetro; EL-AFQ/AC-01 Redes de Gas; IM-AFQ-21- Barómetro; IM-AC-02- Flujómetro.</t>
  </si>
  <si>
    <t>No aplica</t>
  </si>
  <si>
    <t>Evalúe por favor el servicio prestado por el laboratorio en el último año</t>
  </si>
  <si>
    <t>¿Las pruebas que realiza el laboratorio le ayudan a tomar decisiones oportunas en el proceso de producción?</t>
  </si>
  <si>
    <t>¿Considera usted que el laboratorio hace méritos por mejorar sus servicios?</t>
  </si>
  <si>
    <t>NUEVO</t>
  </si>
  <si>
    <t>Se emitieron 13 Informes de resultados de B100 y 11 Informes de Glicerina. Se realizaron 42 análisis de Contaminación total de B-100 y 91 análisis de seguimiento de Contaminación total de 163 E3B.</t>
  </si>
  <si>
    <t>Se emitieron 15 Informes de resultados de B100 y 7 Informes de Glicerina. Se realizaron 19 análisis de Contaminación total de B-100 y 93 análisis de seguimiento de Contaminación total de 163 E3B.</t>
  </si>
  <si>
    <t>Se emitieron 15 Informes de resultados de B100 y 4 Informes de Glicerina. Se realizaron 104 análisis de Contaminación total de B-100 y 168 análisis de seguimiento de Contaminación total de 163 E3B.</t>
  </si>
  <si>
    <t>Se emitieron15 Informes de resultados de B100 y 7 Informes de Glicerina. Se realizaron  88 análisis de Contaminación total de B-100 y 133 análisis de seguimiento de Contaminación total de 163 E3B.</t>
  </si>
  <si>
    <t>1er Sem 2021</t>
  </si>
  <si>
    <t>1er Semestre 2021</t>
  </si>
  <si>
    <t>JUN 17</t>
  </si>
  <si>
    <t>JUN 18</t>
  </si>
  <si>
    <t>SEPT 17</t>
  </si>
  <si>
    <t>MAR 17</t>
  </si>
  <si>
    <t>DIC 17</t>
  </si>
  <si>
    <t>DIC 18</t>
  </si>
  <si>
    <t>MAR 18</t>
  </si>
  <si>
    <t>JUN 19</t>
  </si>
  <si>
    <t>SEPT 18</t>
  </si>
  <si>
    <t>DIC 19</t>
  </si>
  <si>
    <t>JUN 20</t>
  </si>
  <si>
    <t>DIC 20</t>
  </si>
  <si>
    <t>MAR 21</t>
  </si>
  <si>
    <t>DIC 16</t>
  </si>
  <si>
    <t>100 - [(Cantidad de quejas y reclamos recibidos por clientes externos) / (Número de entregas) x 100%]</t>
  </si>
  <si>
    <t>´ENE 2021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</si>
  <si>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ENE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</si>
  <si>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FEB 2021</t>
    </r>
  </si>
  <si>
    <t>´MAR 2021</t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</si>
  <si>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MAR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</si>
  <si>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ABR 2021</t>
    </r>
  </si>
  <si>
    <t>QUEJAS</t>
  </si>
  <si>
    <t>LOTES DESPACHADOS</t>
  </si>
  <si>
    <t xml:space="preserve">Se certificaron 13 lotes de B100 a diferentes clientes externos. No se presentaron reclamaciones de calidad del producto asociadas a los análisis ejecutados por el Laboratorio. </t>
  </si>
  <si>
    <t>´FEB 2021</t>
  </si>
  <si>
    <t>´ABR 2021</t>
  </si>
  <si>
    <t>Medición de las quejas y reclamos presentados por el cliente externo relacionadas a calidad de producto</t>
  </si>
  <si>
    <t xml:space="preserve">Se logró la meta que es 100% de continuidad en la entrega de los resultados. </t>
  </si>
  <si>
    <t>ENERO de 2021</t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</si>
  <si>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EL-AC-08); Bomba de Vacío (EL-AFQ-28); Cabinas de Extraccion (EL-AFQ-22, EL-AFQ-31); Nevera de Reactivos (EL-AC-10); Horno de Convección (EL-AFQ-10); Horno (EL-AFQ-15); Bomba de Vacío por unidad (EL-AFQ-12); Mufla (EL-AFQ-13); Baño María (EL-AFQ-18); Baño ultrasonido (EL-AFQ-26); Plancha de Calentamiento (EL-AFQ-19); Colorimetro (EL-AFQ-30); Analizador de datos de cromatografía Hardware (EL-AC-01); Analizador de datos de cromatografía Hardware (EL-AC-02); Analizador de datos de cromatografía Hardware (EL-AC-07); Analizador de datos de viscosidad y destilación  Hardware (EL-AFQ-07); Computador/Outlook /Informe de Resultados (EL-AFQ-17).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Horno de Convección (EL-AFQ-10).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 (Limpieza)</t>
    </r>
    <r>
      <rPr>
        <b/>
        <sz val="12"/>
        <rFont val="Tahoma"/>
        <family val="2"/>
      </rPr>
      <t xml:space="preserve"> de los siguientes equipos</t>
    </r>
    <r>
      <rPr>
        <sz val="12"/>
        <rFont val="Tahoma"/>
        <family val="2"/>
      </rPr>
      <t xml:space="preserve">: EL-AFQ/AC-01 Redes de Gas; Deshumidificador (EL-AFQ-23); Agitador Vortex (EL-AFQ-25).
</t>
    </r>
    <r>
      <rPr>
        <b/>
        <sz val="12"/>
        <rFont val="Tahoma"/>
        <family val="2"/>
      </rPr>
      <t>Se ejecutó Calibración de los siguientes Instrumentos de Medición:</t>
    </r>
    <r>
      <rPr>
        <sz val="12"/>
        <rFont val="Tahoma"/>
        <family val="2"/>
      </rPr>
      <t xml:space="preserve"> Pesas patron (IM-AFQ-32, IM-AFQ-33, IM-AFQ-30); Termómetros Propositos Generales (IM-AFQ-06, IM-AFQ-47, IM-AFQ-72); Termómetro ASTM 5C (IM-AFQ-23); Termómetros ASTM 120C (IM-AFQ-04, IM-AFQ-18).                                                       Se realizó la verificación de los cronómetros (IM-AFQ-81).</t>
    </r>
  </si>
  <si>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Mantenimiento Preventivo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(EL-AFQ-01); Balanza Analítica (EL-AFQ-02), Balanza de precisión ( EL-AFQ-03).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Calificación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(EL-AFQ-01).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Bomba de Vacío (EL-AFQ-28), Balanza Analítica (EL-AFQ-02), Balanza de precisión ( EL-AFQ-03).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Calibración de los siguientes Instrumentos de Medición: </t>
    </r>
    <r>
      <rPr>
        <sz val="12"/>
        <rFont val="Tahoma"/>
        <family val="2"/>
      </rPr>
      <t xml:space="preserve"> Termohigrometro (IM-AFQ-87, IM-AFQ-88).                                                                                                                                             
</t>
    </r>
    <r>
      <rPr>
        <b/>
        <sz val="12"/>
        <color indexed="8"/>
        <rFont val="Tahoma"/>
        <family val="2"/>
      </rPr>
      <t/>
    </r>
  </si>
  <si>
    <r>
      <t xml:space="preserve">
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Bureta Titulador Karl Fischer (IM-AFQ-25); Baño Termostatado de Enfriamiento (EL-AFQ-39).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Calibración</t>
    </r>
    <r>
      <rPr>
        <b/>
        <sz val="12"/>
        <rFont val="Tahoma"/>
        <family val="2"/>
      </rPr>
      <t xml:space="preserve"> de los siguientes Instrumentos de Medición: </t>
    </r>
    <r>
      <rPr>
        <sz val="12"/>
        <rFont val="Tahoma"/>
        <family val="2"/>
      </rPr>
      <t>Pesas patron (IM-AFQ-31, IM-AFQ-34, IM-AFQ-38); Termómetros ASTM-5C (IM-AFQ-15, IM-AFQ-70); Termómetro ASTM-120C (IM-AFQ-05); Termómetro Propositos Generales (IM-AFQ-73); Barometro (IM-AFQ-89)</t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</si>
  <si>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Mantenimiento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Baño de Enfriamiento (EL-AFQ-05), Destilador Automático (EL-AFQ-08), Viscosímetro (EL-AFQ-09).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Calificación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Destilador Automático (EL-AFQ-08).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(EL-AFQ-27).                                                                 Se realizó la</t>
    </r>
    <r>
      <rPr>
        <u/>
        <sz val="12"/>
        <rFont val="Tahoma"/>
        <family val="2"/>
      </rPr>
      <t xml:space="preserve"> verificación</t>
    </r>
    <r>
      <rPr>
        <sz val="12"/>
        <rFont val="Tahoma"/>
        <family val="2"/>
      </rPr>
      <t xml:space="preserve"> de los cronómetros (IM-AFQ-81).            </t>
    </r>
  </si>
  <si>
    <r>
      <rPr>
        <b/>
        <sz val="12"/>
        <color theme="0"/>
        <rFont val="Tahoma"/>
        <family val="2"/>
      </rPr>
      <t xml:space="preserve">Se realizaron </t>
    </r>
    <r>
      <rPr>
        <b/>
        <u/>
        <sz val="12"/>
        <color theme="0"/>
        <rFont val="Tahoma"/>
        <family val="2"/>
      </rPr>
      <t>Mantenimientos Preventivos</t>
    </r>
    <r>
      <rPr>
        <b/>
        <sz val="12"/>
        <color theme="0"/>
        <rFont val="Tahoma"/>
        <family val="2"/>
      </rPr>
      <t xml:space="preserve"> de los equipos:</t>
    </r>
    <r>
      <rPr>
        <sz val="12"/>
        <color theme="0"/>
        <rFont val="Tahoma"/>
        <family val="2"/>
      </rPr>
      <t xml:space="preserve"> Cromatógrafos de Gases y Headspace (EL-AC-03, EL-AC-05, EL-AC-08), Cabinas de Extraccion (EL-AFQ-22, EL-AFQ-31).
</t>
    </r>
    <r>
      <rPr>
        <b/>
        <sz val="12"/>
        <color theme="0"/>
        <rFont val="Tahoma"/>
        <family val="2"/>
      </rPr>
      <t xml:space="preserve">
Se realizaron las </t>
    </r>
    <r>
      <rPr>
        <b/>
        <u/>
        <sz val="12"/>
        <color theme="0"/>
        <rFont val="Tahoma"/>
        <family val="2"/>
      </rPr>
      <t>Calificacione</t>
    </r>
    <r>
      <rPr>
        <b/>
        <sz val="12"/>
        <color theme="0"/>
        <rFont val="Tahoma"/>
        <family val="2"/>
      </rPr>
      <t xml:space="preserve">s de los equipos: </t>
    </r>
    <r>
      <rPr>
        <sz val="12"/>
        <color theme="0"/>
        <rFont val="Tahoma"/>
        <family val="2"/>
      </rPr>
      <t>Cromatógrafos de Gases y Headspace (EL-AC-03, EL-AC-05, EL-AC-08), Cabinas de Extraccion (EL-AFQ-22, EL-AFQ-31).</t>
    </r>
  </si>
  <si>
    <t xml:space="preserve">Se certificaron 15 lotes de B100 a diferentes clientes externos. No se presentaron reclamaciones de calidad del producto asociadas a los análisis ejecutados por el Laboratorio. </t>
  </si>
  <si>
    <t>JUN 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</si>
  <si>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MAY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</si>
  <si>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JUN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</si>
  <si>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JUL 2021</t>
    </r>
  </si>
  <si>
    <t xml:space="preserve">Se certificaron 20 lotes de B100 a diferentes clientes externos. No se presentaron reclamaciones de calidad del producto asociadas a los análisis ejecutados por el Laboratorio. </t>
  </si>
  <si>
    <t xml:space="preserve">Se certificaron 19 lotes de B100 a diferentes clientes externos. No se presentaron reclamaciones de calidad del producto asociadas a los análisis ejecutados por el Laboratorio. </t>
  </si>
  <si>
    <t>Se emitieron 20 Informes de resultados de B100 y 10 Informes de Glicerina. Se realizaron  116 análisis de Contaminación total de B-100 y 110 análisis de seguimiento de Contaminación total de 163 E3B.</t>
  </si>
  <si>
    <t>Se emitieron 19 Informes de resultados de B100 y 9 Informes de Glicerina. Se realizaron 182 análisis de Contaminación total de B-100 y 107 análisis de seguimiento de Contaminación total de 163 E3B.</t>
  </si>
  <si>
    <t>No se ejecuta plan de acción. Se reportan los resultados vía correo electrónico</t>
  </si>
  <si>
    <t xml:space="preserve">Se certificaron 23 lotes de B100 a diferentes clientes externos. No se presentaron reclamaciones de calidad del producto asociadas a los análisis ejecutados por el Laboratorio. </t>
  </si>
  <si>
    <t>Se emitieron 23 Informes de resultados de B100 y 9 Informes de Glicerina. Se realizaron 182 análisis de Contaminación total de B-100 y 107 análisis de seguimiento de Contaminación total de 163 E3B. Entre las consecuencias para el incremento del indicador fue la incapacidad de dos (2) personas por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</si>
</sst>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4"/>
      <color indexed="8"/>
      <name val="Tahoma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Tahoma"/>
      <family val="2"/>
    </font>
    <font>
      <sz val="12"/>
      <color theme="1"/>
      <name val="Arial"/>
      <family val="2"/>
    </font>
    <font>
      <b/>
      <sz val="12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Tahoma"/>
      <family val="2"/>
    </font>
    <font>
      <sz val="16"/>
      <color indexed="8"/>
      <name val="Tahoma"/>
      <family val="2"/>
    </font>
    <font>
      <b/>
      <sz val="14"/>
      <color theme="1"/>
      <name val="Tahoma"/>
      <family val="2"/>
    </font>
    <font>
      <b/>
      <sz val="14"/>
      <color indexed="81"/>
      <name val="Tahoma"/>
      <family val="2"/>
    </font>
    <font>
      <u/>
      <sz val="12"/>
      <color indexed="8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"/>
      <name val="Tahoma"/>
      <family val="2"/>
    </font>
    <font>
      <sz val="11"/>
      <color theme="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sz val="12"/>
      <color theme="0"/>
      <name val="Tahoma"/>
      <family val="2"/>
    </font>
    <font>
      <b/>
      <sz val="12"/>
      <color theme="0"/>
      <name val="Tahoma"/>
      <family val="2"/>
    </font>
    <font>
      <b/>
      <u/>
      <sz val="12"/>
      <color theme="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0" fillId="0" borderId="3" applyNumberFormat="0" applyFill="0" applyAlignment="0" applyProtection="0"/>
    <xf numFmtId="0" fontId="1" fillId="22" borderId="7" applyNumberFormat="0" applyFont="0" applyAlignment="0" applyProtection="0"/>
    <xf numFmtId="0" fontId="14" fillId="20" borderId="8" applyNumberFormat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6" fillId="0" borderId="0" applyFont="0" applyFill="0" applyBorder="0" applyAlignment="0" applyProtection="0"/>
    <xf numFmtId="0" fontId="26" fillId="0" borderId="0"/>
  </cellStyleXfs>
  <cellXfs count="262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20" fillId="0" borderId="9" xfId="0" applyNumberFormat="1" applyFont="1" applyBorder="1" applyAlignment="1" applyProtection="1">
      <alignment horizontal="center" vertical="center"/>
      <protection locked="0"/>
    </xf>
    <xf numFmtId="17" fontId="20" fillId="0" borderId="12" xfId="0" applyNumberFormat="1" applyFont="1" applyBorder="1" applyAlignment="1" applyProtection="1">
      <alignment horizontal="center" vertical="center"/>
      <protection locked="0"/>
    </xf>
    <xf numFmtId="164" fontId="20" fillId="0" borderId="9" xfId="0" applyNumberFormat="1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2" fillId="23" borderId="10" xfId="0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21" xfId="0" applyFont="1" applyBorder="1" applyAlignment="1" applyProtection="1">
      <alignment horizontal="center" vertical="center" wrapText="1"/>
    </xf>
    <xf numFmtId="17" fontId="20" fillId="0" borderId="25" xfId="0" applyNumberFormat="1" applyFont="1" applyBorder="1" applyAlignment="1" applyProtection="1">
      <alignment horizontal="center" vertical="center"/>
      <protection locked="0"/>
    </xf>
    <xf numFmtId="164" fontId="20" fillId="0" borderId="26" xfId="0" applyNumberFormat="1" applyFont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0" fillId="0" borderId="9" xfId="0" applyNumberFormat="1" applyFont="1" applyBorder="1" applyAlignment="1" applyProtection="1">
      <alignment horizontal="center" vertical="center"/>
      <protection locked="0"/>
    </xf>
    <xf numFmtId="1" fontId="20" fillId="0" borderId="22" xfId="0" applyNumberFormat="1" applyFont="1" applyBorder="1" applyAlignment="1" applyProtection="1">
      <alignment horizontal="center" vertical="center"/>
      <protection locked="0"/>
    </xf>
    <xf numFmtId="1" fontId="20" fillId="0" borderId="27" xfId="0" applyNumberFormat="1" applyFont="1" applyBorder="1" applyAlignment="1" applyProtection="1">
      <alignment horizontal="center" vertical="center"/>
      <protection locked="0"/>
    </xf>
    <xf numFmtId="0" fontId="20" fillId="0" borderId="26" xfId="0" applyNumberFormat="1" applyFont="1" applyBorder="1" applyAlignment="1" applyProtection="1">
      <alignment horizontal="center" vertical="center"/>
      <protection locked="0"/>
    </xf>
    <xf numFmtId="1" fontId="20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17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9" xfId="55" applyNumberFormat="1" applyFont="1" applyBorder="1" applyAlignment="1" applyProtection="1">
      <alignment horizontal="center" vertical="center"/>
      <protection locked="0"/>
    </xf>
    <xf numFmtId="165" fontId="20" fillId="0" borderId="9" xfId="0" applyNumberFormat="1" applyFont="1" applyBorder="1" applyAlignment="1" applyProtection="1">
      <alignment horizontal="center" vertical="center"/>
      <protection locked="0"/>
    </xf>
    <xf numFmtId="17" fontId="4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17" fontId="20" fillId="0" borderId="12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3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7" fillId="25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center" vertical="center"/>
    </xf>
    <xf numFmtId="2" fontId="27" fillId="27" borderId="9" xfId="0" applyNumberFormat="1" applyFont="1" applyFill="1" applyBorder="1" applyAlignment="1">
      <alignment horizontal="center" vertical="center"/>
    </xf>
    <xf numFmtId="165" fontId="0" fillId="24" borderId="9" xfId="0" applyNumberFormat="1" applyFill="1" applyBorder="1" applyAlignment="1">
      <alignment horizontal="center" vertical="center"/>
    </xf>
    <xf numFmtId="1" fontId="0" fillId="24" borderId="9" xfId="0" applyNumberFormat="1" applyFill="1" applyBorder="1" applyAlignment="1">
      <alignment horizontal="center" vertical="center"/>
    </xf>
    <xf numFmtId="1" fontId="4" fillId="0" borderId="22" xfId="0" applyNumberFormat="1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8" fillId="23" borderId="28" xfId="0" applyFont="1" applyFill="1" applyBorder="1" applyAlignment="1" applyProtection="1">
      <alignment horizontal="center" vertical="center"/>
    </xf>
    <xf numFmtId="0" fontId="28" fillId="23" borderId="29" xfId="0" applyFont="1" applyFill="1" applyBorder="1" applyAlignment="1" applyProtection="1">
      <alignment horizontal="center" vertical="center"/>
    </xf>
    <xf numFmtId="0" fontId="28" fillId="23" borderId="30" xfId="0" applyFont="1" applyFill="1" applyBorder="1" applyAlignment="1" applyProtection="1">
      <alignment horizontal="center" vertical="center" wrapText="1"/>
    </xf>
    <xf numFmtId="165" fontId="0" fillId="26" borderId="9" xfId="0" applyNumberFormat="1" applyFill="1" applyBorder="1" applyAlignment="1">
      <alignment horizontal="center" vertical="center"/>
    </xf>
    <xf numFmtId="0" fontId="0" fillId="28" borderId="9" xfId="0" applyFill="1" applyBorder="1" applyAlignment="1">
      <alignment horizontal="left" vertical="center" wrapText="1"/>
    </xf>
    <xf numFmtId="0" fontId="0" fillId="28" borderId="9" xfId="0" applyFill="1" applyBorder="1" applyAlignment="1">
      <alignment horizontal="center" vertical="center"/>
    </xf>
    <xf numFmtId="165" fontId="0" fillId="28" borderId="9" xfId="0" applyNumberFormat="1" applyFill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17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</xf>
    <xf numFmtId="0" fontId="20" fillId="0" borderId="21" xfId="0" applyFont="1" applyBorder="1" applyAlignment="1" applyProtection="1">
      <alignment horizontal="center" vertical="center"/>
    </xf>
    <xf numFmtId="165" fontId="20" fillId="0" borderId="11" xfId="0" applyNumberFormat="1" applyFont="1" applyBorder="1" applyAlignment="1" applyProtection="1">
      <alignment horizontal="center" vertical="center"/>
      <protection locked="0"/>
    </xf>
    <xf numFmtId="9" fontId="20" fillId="0" borderId="22" xfId="0" applyNumberFormat="1" applyFont="1" applyBorder="1" applyAlignment="1" applyProtection="1">
      <alignment horizontal="center" vertical="center"/>
      <protection locked="0"/>
    </xf>
    <xf numFmtId="9" fontId="20" fillId="0" borderId="27" xfId="0" applyNumberFormat="1" applyFont="1" applyBorder="1" applyAlignment="1" applyProtection="1">
      <alignment horizontal="center" vertical="center"/>
      <protection locked="0"/>
    </xf>
    <xf numFmtId="17" fontId="20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 vertical="center"/>
      <protection locked="0"/>
    </xf>
    <xf numFmtId="0" fontId="22" fillId="23" borderId="28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0" borderId="29" xfId="0" applyFont="1" applyBorder="1" applyAlignment="1" applyProtection="1">
      <alignment horizontal="center" vertical="center" wrapText="1"/>
    </xf>
    <xf numFmtId="0" fontId="22" fillId="0" borderId="30" xfId="0" applyFont="1" applyBorder="1" applyAlignment="1" applyProtection="1">
      <alignment horizontal="center" vertical="center" wrapText="1"/>
    </xf>
    <xf numFmtId="9" fontId="20" fillId="0" borderId="21" xfId="0" applyNumberFormat="1" applyFont="1" applyBorder="1" applyAlignment="1" applyProtection="1">
      <alignment horizontal="center"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21" xfId="0" applyNumberFormat="1" applyFont="1" applyBorder="1" applyAlignment="1" applyProtection="1">
      <alignment horizontal="center" vertical="center"/>
      <protection locked="0"/>
    </xf>
    <xf numFmtId="1" fontId="20" fillId="0" borderId="26" xfId="0" applyNumberFormat="1" applyFont="1" applyBorder="1" applyAlignment="1" applyProtection="1">
      <alignment horizontal="center" vertical="center"/>
      <protection locked="0"/>
    </xf>
    <xf numFmtId="0" fontId="33" fillId="0" borderId="20" xfId="0" applyFont="1" applyBorder="1" applyAlignment="1">
      <alignment vertical="center" wrapText="1"/>
    </xf>
    <xf numFmtId="0" fontId="34" fillId="0" borderId="9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7" fillId="28" borderId="9" xfId="0" applyFont="1" applyFill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30" fillId="29" borderId="29" xfId="0" applyFont="1" applyFill="1" applyBorder="1" applyAlignment="1">
      <alignment horizontal="center" vertical="center" wrapText="1"/>
    </xf>
    <xf numFmtId="0" fontId="30" fillId="29" borderId="30" xfId="0" applyFont="1" applyFill="1" applyBorder="1" applyAlignment="1">
      <alignment horizontal="center" vertical="center" wrapText="1"/>
    </xf>
    <xf numFmtId="0" fontId="28" fillId="23" borderId="32" xfId="0" applyFont="1" applyFill="1" applyBorder="1" applyAlignment="1" applyProtection="1">
      <alignment horizontal="center" vertical="center"/>
    </xf>
    <xf numFmtId="0" fontId="28" fillId="23" borderId="33" xfId="0" applyFont="1" applyFill="1" applyBorder="1" applyAlignment="1" applyProtection="1">
      <alignment horizontal="center" vertical="center"/>
    </xf>
    <xf numFmtId="0" fontId="28" fillId="23" borderId="34" xfId="0" applyFont="1" applyFill="1" applyBorder="1" applyAlignment="1" applyProtection="1">
      <alignment horizontal="center" vertical="center" wrapText="1"/>
    </xf>
    <xf numFmtId="0" fontId="22" fillId="23" borderId="32" xfId="0" applyFont="1" applyFill="1" applyBorder="1" applyAlignment="1" applyProtection="1">
      <alignment horizontal="center" vertical="center"/>
    </xf>
    <xf numFmtId="0" fontId="22" fillId="23" borderId="33" xfId="0" applyFont="1" applyFill="1" applyBorder="1" applyAlignment="1" applyProtection="1">
      <alignment horizontal="center" vertical="center"/>
    </xf>
    <xf numFmtId="0" fontId="22" fillId="0" borderId="33" xfId="0" applyFont="1" applyBorder="1" applyAlignment="1" applyProtection="1">
      <alignment horizontal="center" vertical="center" wrapText="1"/>
    </xf>
    <xf numFmtId="0" fontId="22" fillId="0" borderId="34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22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165" fontId="4" fillId="0" borderId="26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  <protection locked="0"/>
    </xf>
    <xf numFmtId="165" fontId="4" fillId="0" borderId="9" xfId="0" applyNumberFormat="1" applyFont="1" applyBorder="1" applyAlignment="1" applyProtection="1">
      <alignment horizontal="center" vertical="center"/>
    </xf>
    <xf numFmtId="165" fontId="4" fillId="0" borderId="22" xfId="0" applyNumberFormat="1" applyFont="1" applyBorder="1" applyAlignment="1" applyProtection="1">
      <alignment horizontal="center" vertical="center"/>
    </xf>
    <xf numFmtId="165" fontId="27" fillId="27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1" fontId="20" fillId="0" borderId="11" xfId="0" applyNumberFormat="1" applyFont="1" applyBorder="1" applyAlignment="1" applyProtection="1">
      <alignment horizontal="center" vertical="center"/>
      <protection locked="0"/>
    </xf>
    <xf numFmtId="0" fontId="22" fillId="23" borderId="11" xfId="0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0" fillId="0" borderId="36" xfId="0" applyFont="1" applyBorder="1" applyAlignment="1" applyProtection="1">
      <alignment horizontal="center" vertical="center"/>
      <protection locked="0"/>
    </xf>
    <xf numFmtId="9" fontId="20" fillId="0" borderId="37" xfId="0" applyNumberFormat="1" applyFont="1" applyBorder="1" applyAlignment="1" applyProtection="1">
      <alignment horizontal="center" vertical="center"/>
      <protection locked="0"/>
    </xf>
    <xf numFmtId="17" fontId="20" fillId="0" borderId="46" xfId="0" applyNumberFormat="1" applyFont="1" applyBorder="1" applyAlignment="1" applyProtection="1">
      <alignment horizontal="center" vertical="center"/>
      <protection locked="0"/>
    </xf>
    <xf numFmtId="17" fontId="20" fillId="0" borderId="10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25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</xf>
    <xf numFmtId="17" fontId="45" fillId="0" borderId="12" xfId="0" applyNumberFormat="1" applyFont="1" applyBorder="1" applyAlignment="1" applyProtection="1">
      <alignment horizontal="center" vertical="center" wrapText="1"/>
      <protection locked="0"/>
    </xf>
    <xf numFmtId="1" fontId="4" fillId="0" borderId="2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48" fillId="0" borderId="9" xfId="0" applyFont="1" applyBorder="1" applyAlignment="1" applyProtection="1">
      <alignment horizontal="center" vertical="center"/>
    </xf>
    <xf numFmtId="0" fontId="48" fillId="0" borderId="22" xfId="0" applyFont="1" applyBorder="1" applyAlignment="1" applyProtection="1">
      <alignment horizontal="center" vertical="center"/>
    </xf>
    <xf numFmtId="0" fontId="45" fillId="0" borderId="9" xfId="55" applyNumberFormat="1" applyFont="1" applyBorder="1" applyAlignment="1" applyProtection="1">
      <alignment horizontal="center" vertical="center"/>
      <protection locked="0"/>
    </xf>
    <xf numFmtId="0" fontId="20" fillId="0" borderId="36" xfId="0" applyNumberFormat="1" applyFont="1" applyBorder="1" applyAlignment="1" applyProtection="1">
      <alignment horizontal="center" vertical="center"/>
      <protection locked="0"/>
    </xf>
    <xf numFmtId="1" fontId="20" fillId="0" borderId="37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19" xfId="0" applyFont="1" applyBorder="1" applyAlignment="1" applyProtection="1">
      <alignment horizontal="left" vertical="center" wrapText="1"/>
    </xf>
    <xf numFmtId="0" fontId="4" fillId="0" borderId="31" xfId="0" applyFont="1" applyBorder="1" applyAlignment="1" applyProtection="1">
      <alignment horizontal="left" vertical="center" wrapText="1"/>
    </xf>
    <xf numFmtId="0" fontId="4" fillId="0" borderId="20" xfId="0" applyFont="1" applyBorder="1" applyAlignment="1" applyProtection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 wrapText="1"/>
    </xf>
    <xf numFmtId="0" fontId="22" fillId="24" borderId="32" xfId="0" applyFont="1" applyFill="1" applyBorder="1" applyAlignment="1" applyProtection="1">
      <alignment horizontal="center" vertical="center" wrapText="1"/>
    </xf>
    <xf numFmtId="0" fontId="22" fillId="24" borderId="33" xfId="0" applyFont="1" applyFill="1" applyBorder="1" applyAlignment="1" applyProtection="1">
      <alignment horizontal="center" vertical="center" wrapText="1"/>
    </xf>
    <xf numFmtId="0" fontId="22" fillId="24" borderId="34" xfId="0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23" xfId="0" applyFont="1" applyBorder="1" applyAlignment="1" applyProtection="1">
      <alignment horizontal="center" vertical="center" wrapText="1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5" fillId="0" borderId="16" xfId="0" applyFont="1" applyBorder="1" applyAlignment="1" applyProtection="1">
      <alignment horizontal="center" vertical="center" wrapText="1"/>
    </xf>
    <xf numFmtId="0" fontId="25" fillId="0" borderId="17" xfId="0" applyFont="1" applyBorder="1" applyAlignment="1" applyProtection="1">
      <alignment horizontal="center" vertical="center" wrapText="1"/>
    </xf>
    <xf numFmtId="0" fontId="25" fillId="0" borderId="24" xfId="0" applyFont="1" applyBorder="1" applyAlignment="1" applyProtection="1">
      <alignment horizontal="center" vertical="center" wrapText="1"/>
    </xf>
    <xf numFmtId="0" fontId="25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23" borderId="19" xfId="0" applyFont="1" applyFill="1" applyBorder="1" applyAlignment="1">
      <alignment horizontal="left" vertical="center"/>
    </xf>
    <xf numFmtId="0" fontId="4" fillId="23" borderId="2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4" borderId="9" xfId="0" applyFont="1" applyFill="1" applyBorder="1" applyAlignment="1" applyProtection="1">
      <alignment horizontal="center" vertical="center" wrapText="1"/>
    </xf>
    <xf numFmtId="0" fontId="4" fillId="23" borderId="19" xfId="0" applyFont="1" applyFill="1" applyBorder="1" applyAlignment="1" applyProtection="1">
      <alignment horizontal="left" vertical="center" wrapText="1"/>
    </xf>
    <xf numFmtId="0" fontId="4" fillId="23" borderId="31" xfId="0" applyFont="1" applyFill="1" applyBorder="1" applyAlignment="1" applyProtection="1">
      <alignment horizontal="left" vertical="center" wrapText="1"/>
    </xf>
    <xf numFmtId="0" fontId="4" fillId="23" borderId="20" xfId="0" applyFont="1" applyFill="1" applyBorder="1" applyAlignment="1" applyProtection="1">
      <alignment horizontal="left" vertical="center" wrapText="1"/>
    </xf>
    <xf numFmtId="0" fontId="38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</xf>
    <xf numFmtId="0" fontId="38" fillId="0" borderId="9" xfId="0" applyFont="1" applyBorder="1" applyAlignment="1" applyProtection="1">
      <alignment horizontal="left" vertical="center" wrapText="1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48" fillId="0" borderId="9" xfId="0" applyFont="1" applyBorder="1" applyAlignment="1" applyProtection="1">
      <alignment horizontal="left" vertical="center" wrapText="1"/>
    </xf>
    <xf numFmtId="0" fontId="48" fillId="0" borderId="9" xfId="0" applyFont="1" applyBorder="1" applyAlignment="1" applyProtection="1">
      <alignment horizontal="center" vertical="center" wrapText="1"/>
      <protection locked="0"/>
    </xf>
    <xf numFmtId="0" fontId="48" fillId="0" borderId="19" xfId="0" applyFont="1" applyBorder="1" applyAlignment="1" applyProtection="1">
      <alignment horizontal="left" vertical="center" wrapText="1"/>
    </xf>
    <xf numFmtId="0" fontId="48" fillId="0" borderId="31" xfId="0" applyFont="1" applyBorder="1" applyAlignment="1" applyProtection="1">
      <alignment horizontal="left" vertical="center" wrapText="1"/>
    </xf>
    <xf numFmtId="0" fontId="48" fillId="0" borderId="20" xfId="0" applyFont="1" applyBorder="1" applyAlignment="1" applyProtection="1">
      <alignment horizontal="left" vertical="center" wrapText="1"/>
    </xf>
    <xf numFmtId="0" fontId="22" fillId="23" borderId="29" xfId="0" applyFont="1" applyFill="1" applyBorder="1" applyAlignment="1" applyProtection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23" borderId="29" xfId="0" applyFont="1" applyFill="1" applyBorder="1" applyAlignment="1" applyProtection="1">
      <alignment horizontal="center" vertical="center" wrapText="1"/>
    </xf>
    <xf numFmtId="0" fontId="38" fillId="0" borderId="11" xfId="0" applyFont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9" xfId="0" applyFont="1" applyBorder="1" applyAlignment="1" applyProtection="1">
      <alignment horizontal="left" vertical="center" wrapText="1"/>
    </xf>
    <xf numFmtId="0" fontId="20" fillId="0" borderId="31" xfId="0" applyFont="1" applyBorder="1" applyAlignment="1" applyProtection="1">
      <alignment horizontal="left" vertical="center" wrapText="1"/>
    </xf>
    <xf numFmtId="0" fontId="20" fillId="0" borderId="20" xfId="0" applyFont="1" applyBorder="1" applyAlignment="1" applyProtection="1">
      <alignment horizontal="left" vertical="center" wrapText="1"/>
    </xf>
    <xf numFmtId="0" fontId="22" fillId="24" borderId="28" xfId="0" applyFont="1" applyFill="1" applyBorder="1" applyAlignment="1" applyProtection="1">
      <alignment horizontal="center" vertical="center" wrapText="1"/>
    </xf>
    <xf numFmtId="0" fontId="22" fillId="24" borderId="29" xfId="0" applyFont="1" applyFill="1" applyBorder="1" applyAlignment="1" applyProtection="1">
      <alignment horizontal="center" vertical="center" wrapText="1"/>
    </xf>
    <xf numFmtId="0" fontId="22" fillId="24" borderId="30" xfId="0" applyFont="1" applyFill="1" applyBorder="1" applyAlignment="1" applyProtection="1">
      <alignment horizontal="center" vertical="center" wrapText="1"/>
    </xf>
    <xf numFmtId="0" fontId="20" fillId="0" borderId="43" xfId="0" applyFont="1" applyBorder="1" applyAlignment="1" applyProtection="1">
      <alignment horizontal="left" vertical="center" wrapText="1"/>
    </xf>
    <xf numFmtId="0" fontId="20" fillId="0" borderId="44" xfId="0" applyFont="1" applyBorder="1" applyAlignment="1" applyProtection="1">
      <alignment horizontal="left" vertical="center" wrapText="1"/>
    </xf>
    <xf numFmtId="0" fontId="20" fillId="0" borderId="45" xfId="0" applyFont="1" applyBorder="1" applyAlignment="1" applyProtection="1">
      <alignment horizontal="left" vertical="center" wrapText="1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5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left" vertical="center" wrapText="1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42" fillId="0" borderId="19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2" fillId="0" borderId="19" xfId="0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0" fontId="42" fillId="23" borderId="19" xfId="0" applyFont="1" applyFill="1" applyBorder="1" applyAlignment="1">
      <alignment horizontal="left" vertical="center"/>
    </xf>
    <xf numFmtId="0" fontId="42" fillId="23" borderId="20" xfId="0" applyFont="1" applyFill="1" applyBorder="1" applyAlignment="1">
      <alignment horizontal="left" vertical="center"/>
    </xf>
    <xf numFmtId="0" fontId="42" fillId="23" borderId="19" xfId="0" applyFont="1" applyFill="1" applyBorder="1" applyAlignment="1" applyProtection="1">
      <alignment horizontal="left" vertical="center" wrapText="1"/>
    </xf>
    <xf numFmtId="0" fontId="42" fillId="23" borderId="31" xfId="0" applyFont="1" applyFill="1" applyBorder="1" applyAlignment="1" applyProtection="1">
      <alignment horizontal="left" vertical="center" wrapText="1"/>
    </xf>
    <xf numFmtId="0" fontId="42" fillId="23" borderId="20" xfId="0" applyFont="1" applyFill="1" applyBorder="1" applyAlignment="1" applyProtection="1">
      <alignment horizontal="left" vertical="center" wrapText="1"/>
    </xf>
    <xf numFmtId="0" fontId="20" fillId="0" borderId="36" xfId="0" applyFont="1" applyBorder="1" applyAlignment="1" applyProtection="1">
      <alignment horizontal="left" vertical="center" wrapText="1"/>
    </xf>
    <xf numFmtId="0" fontId="22" fillId="30" borderId="38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30" borderId="40" xfId="0" applyFont="1" applyFill="1" applyBorder="1" applyAlignment="1" applyProtection="1">
      <alignment horizontal="center" vertical="center"/>
    </xf>
    <xf numFmtId="17" fontId="29" fillId="0" borderId="10" xfId="0" applyNumberFormat="1" applyFont="1" applyBorder="1" applyAlignment="1" applyProtection="1">
      <alignment horizontal="left" vertical="center"/>
      <protection locked="0"/>
    </xf>
    <xf numFmtId="17" fontId="29" fillId="0" borderId="11" xfId="0" applyNumberFormat="1" applyFont="1" applyBorder="1" applyAlignment="1" applyProtection="1">
      <alignment horizontal="left" vertical="center"/>
      <protection locked="0"/>
    </xf>
    <xf numFmtId="17" fontId="29" fillId="0" borderId="12" xfId="0" applyNumberFormat="1" applyFont="1" applyBorder="1" applyAlignment="1" applyProtection="1">
      <alignment horizontal="left" vertical="center"/>
      <protection locked="0"/>
    </xf>
    <xf numFmtId="17" fontId="29" fillId="0" borderId="9" xfId="0" applyNumberFormat="1" applyFont="1" applyBorder="1" applyAlignment="1" applyProtection="1">
      <alignment horizontal="left" vertical="center"/>
      <protection locked="0"/>
    </xf>
    <xf numFmtId="17" fontId="29" fillId="0" borderId="25" xfId="0" applyNumberFormat="1" applyFont="1" applyBorder="1" applyAlignment="1" applyProtection="1">
      <alignment horizontal="left" vertical="center"/>
      <protection locked="0"/>
    </xf>
    <xf numFmtId="17" fontId="29" fillId="0" borderId="26" xfId="0" applyNumberFormat="1" applyFont="1" applyBorder="1" applyAlignment="1" applyProtection="1">
      <alignment horizontal="left" vertical="center"/>
      <protection locked="0"/>
    </xf>
    <xf numFmtId="0" fontId="28" fillId="24" borderId="28" xfId="0" applyFont="1" applyFill="1" applyBorder="1" applyAlignment="1" applyProtection="1">
      <alignment horizontal="center" vertical="center" wrapText="1"/>
    </xf>
    <xf numFmtId="0" fontId="28" fillId="24" borderId="29" xfId="0" applyFont="1" applyFill="1" applyBorder="1" applyAlignment="1" applyProtection="1">
      <alignment horizontal="center" vertical="center" wrapText="1"/>
    </xf>
    <xf numFmtId="0" fontId="28" fillId="24" borderId="30" xfId="0" applyFont="1" applyFill="1" applyBorder="1" applyAlignment="1" applyProtection="1">
      <alignment horizontal="center" vertical="center" wrapText="1"/>
    </xf>
    <xf numFmtId="0" fontId="22" fillId="23" borderId="33" xfId="0" applyFont="1" applyFill="1" applyBorder="1" applyAlignment="1" applyProtection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23" borderId="33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left" vertical="center" wrapText="1"/>
      <protection locked="0"/>
    </xf>
    <xf numFmtId="0" fontId="38" fillId="0" borderId="19" xfId="0" applyFont="1" applyBorder="1" applyAlignment="1" applyProtection="1">
      <alignment horizontal="left" vertical="center" wrapText="1"/>
    </xf>
    <xf numFmtId="0" fontId="38" fillId="0" borderId="31" xfId="0" applyFont="1" applyBorder="1" applyAlignment="1" applyProtection="1">
      <alignment horizontal="left" vertical="center" wrapText="1"/>
    </xf>
    <xf numFmtId="0" fontId="38" fillId="0" borderId="20" xfId="0" applyFont="1" applyBorder="1" applyAlignment="1" applyProtection="1">
      <alignment horizontal="left" vertical="center" wrapText="1"/>
    </xf>
  </cellXfs>
  <cellStyles count="5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 2" xfId="40"/>
    <cellStyle name="Normal 2 10" xfId="44"/>
    <cellStyle name="Normal 2 11" xfId="43"/>
    <cellStyle name="Normal 2 12" xfId="45"/>
    <cellStyle name="Normal 2 13" xfId="46"/>
    <cellStyle name="Normal 2 2" xfId="47"/>
    <cellStyle name="Normal 2 3" xfId="48"/>
    <cellStyle name="Normal 2 4" xfId="49"/>
    <cellStyle name="Normal 2 5" xfId="50"/>
    <cellStyle name="Normal 2 6" xfId="51"/>
    <cellStyle name="Normal 2 7" xfId="52"/>
    <cellStyle name="Normal 2 8" xfId="53"/>
    <cellStyle name="Normal 2 9" xfId="41"/>
    <cellStyle name="Normal 3" xfId="54"/>
    <cellStyle name="Normal 4" xfId="56"/>
    <cellStyle name="Note" xfId="36"/>
    <cellStyle name="Output" xfId="37"/>
    <cellStyle name="Porcentaje" xfId="55" builtinId="5"/>
    <cellStyle name="Porcentual 2" xfId="42"/>
    <cellStyle name="Title" xfId="38"/>
    <cellStyle name="Warning Text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QUEJAS Y RECLAMOS ASOCIADOS A CALIDAD DE PRODUCTO</a:t>
            </a:r>
          </a:p>
        </c:rich>
      </c:tx>
      <c:layout>
        <c:manualLayout>
          <c:xMode val="edge"/>
          <c:yMode val="edge"/>
          <c:x val="0.20596948255770225"/>
          <c:y val="3.35824318521738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'Quejas por Calidad'!$C$12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'Quejas por Calidad'!$B$13:$B$24</c:f>
              <c:strCache>
                <c:ptCount val="7"/>
                <c:pt idx="0">
                  <c:v>´ENE 2021</c:v>
                </c:pt>
                <c:pt idx="1">
                  <c:v>´FEB 2021</c:v>
                </c:pt>
                <c:pt idx="2">
                  <c:v>´MAR 2021</c:v>
                </c:pt>
                <c:pt idx="3">
                  <c:v>´ABR 2021</c:v>
                </c:pt>
                <c:pt idx="4">
                  <c:v>´MAY 2021</c:v>
                </c:pt>
                <c:pt idx="5">
                  <c:v>´JUN 2021</c:v>
                </c:pt>
                <c:pt idx="6">
                  <c:v>´JUL 2021</c:v>
                </c:pt>
              </c:strCache>
            </c:strRef>
          </c:cat>
          <c:val>
            <c:numRef>
              <c:f>'Quejas por Calidad'!$C$13:$C$24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256000"/>
        <c:axId val="290257536"/>
      </c:barChart>
      <c:catAx>
        <c:axId val="290256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90257536"/>
        <c:crosses val="autoZero"/>
        <c:auto val="1"/>
        <c:lblAlgn val="ctr"/>
        <c:lblOffset val="100"/>
        <c:noMultiLvlLbl val="1"/>
      </c:catAx>
      <c:valAx>
        <c:axId val="290257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0256000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ENTREGA OPORTUNA INFORMES</a:t>
            </a:r>
            <a:r>
              <a:rPr lang="es-CO" baseline="0"/>
              <a:t> DE RESULTADOS</a:t>
            </a:r>
            <a:r>
              <a:rPr lang="es-CO"/>
              <a:t> - 2021</a:t>
            </a:r>
          </a:p>
        </c:rich>
      </c:tx>
      <c:layout>
        <c:manualLayout>
          <c:xMode val="edge"/>
          <c:yMode val="edge"/>
          <c:x val="0.2491961316650119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8627733250555"/>
          <c:y val="0.16404600976229852"/>
          <c:w val="0.86634566747742603"/>
          <c:h val="0.75384911419471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'Entrega Oportuna'!$C$12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'Entrega Oportuna'!$B$13:$B$19</c:f>
              <c:strCache>
                <c:ptCount val="7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'Entrega Oportuna'!$C$13:$C$19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674944"/>
        <c:axId val="292680832"/>
      </c:barChart>
      <c:lineChart>
        <c:grouping val="standard"/>
        <c:varyColors val="0"/>
        <c:ser>
          <c:idx val="1"/>
          <c:order val="1"/>
          <c:tx>
            <c:strRef>
              <c:f>'Entrega Oportuna'!$D$12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'Entrega Oportuna'!$B$13:$B$21</c:f>
              <c:strCache>
                <c:ptCount val="9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'Entrega Oportuna'!$D$13:$D$21</c:f>
              <c:numCache>
                <c:formatCode>0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674944"/>
        <c:axId val="292680832"/>
      </c:lineChart>
      <c:catAx>
        <c:axId val="2926749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2680832"/>
        <c:crosses val="autoZero"/>
        <c:auto val="1"/>
        <c:lblAlgn val="ctr"/>
        <c:lblOffset val="100"/>
        <c:noMultiLvlLbl val="1"/>
      </c:catAx>
      <c:valAx>
        <c:axId val="2926808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2.1874999401930252E-2"/>
              <c:y val="0.366055423013546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2674944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EFICIENCIA - ENSAYOS</a:t>
            </a:r>
            <a:r>
              <a:rPr lang="es-CO" sz="2000" baseline="0"/>
              <a:t> DE APTITUD</a:t>
            </a:r>
            <a:endParaRPr lang="es-CO" sz="2000"/>
          </a:p>
        </c:rich>
      </c:tx>
      <c:layout>
        <c:manualLayout>
          <c:xMode val="edge"/>
          <c:yMode val="edge"/>
          <c:x val="0.3019764592861863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'Eficiencia Ryr'!$C$12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152777445516801E-3"/>
                  <c:y val="-4.3915691213302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1.8082847920401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'Eficiencia Ryr'!$B$13:$B$23</c:f>
              <c:strCache>
                <c:ptCount val="11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  <c:pt idx="6">
                  <c:v>1er Sem 2018</c:v>
                </c:pt>
                <c:pt idx="7">
                  <c:v>2do Sem 2018</c:v>
                </c:pt>
                <c:pt idx="8">
                  <c:v>1er Sem 2019</c:v>
                </c:pt>
                <c:pt idx="9">
                  <c:v>1er Sem 2020</c:v>
                </c:pt>
                <c:pt idx="10">
                  <c:v>1er Sem 2021</c:v>
                </c:pt>
              </c:strCache>
            </c:strRef>
          </c:cat>
          <c:val>
            <c:numRef>
              <c:f>'Eficiencia Ryr'!$C$13:$C$23</c:f>
              <c:numCache>
                <c:formatCode>General</c:formatCode>
                <c:ptCount val="11"/>
                <c:pt idx="0">
                  <c:v>93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124352"/>
        <c:axId val="293404672"/>
      </c:barChart>
      <c:lineChart>
        <c:grouping val="standard"/>
        <c:varyColors val="0"/>
        <c:ser>
          <c:idx val="1"/>
          <c:order val="1"/>
          <c:tx>
            <c:strRef>
              <c:f>'Eficiencia Ryr'!$D$12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'Eficiencia Ryr'!$B$13:$B$18</c:f>
              <c:strCache>
                <c:ptCount val="6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</c:strCache>
            </c:strRef>
          </c:cat>
          <c:val>
            <c:numRef>
              <c:f>'Eficiencia Ryr'!$D$13:$D$18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24352"/>
        <c:axId val="293404672"/>
      </c:lineChart>
      <c:catAx>
        <c:axId val="2931243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93404672"/>
        <c:crosses val="autoZero"/>
        <c:auto val="1"/>
        <c:lblAlgn val="ctr"/>
        <c:lblOffset val="100"/>
        <c:noMultiLvlLbl val="1"/>
      </c:catAx>
      <c:valAx>
        <c:axId val="29340467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3124352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HISTÓRICO - ENCUESTA DE SATISFACCIÓN CLIENTE INTERNO</a:t>
            </a:r>
          </a:p>
        </c:rich>
      </c:tx>
      <c:layout>
        <c:manualLayout>
          <c:xMode val="edge"/>
          <c:yMode val="edge"/>
          <c:x val="0.21841507075720268"/>
          <c:y val="3.09991678635452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6408892855769874"/>
          <c:w val="0.85905400101011664"/>
          <c:h val="0.64793529066093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de Satisfacción'!$C$12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-7.9044217833426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2916319943143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033305595451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Satisfacción'!$C$13:$C$27</c:f>
              <c:numCache>
                <c:formatCode>General</c:formatCode>
                <c:ptCount val="15"/>
                <c:pt idx="0">
                  <c:v>99.1</c:v>
                </c:pt>
                <c:pt idx="1">
                  <c:v>98.7</c:v>
                </c:pt>
                <c:pt idx="2" formatCode="0.0">
                  <c:v>98.8</c:v>
                </c:pt>
                <c:pt idx="3">
                  <c:v>98.7</c:v>
                </c:pt>
                <c:pt idx="4" formatCode="0.0">
                  <c:v>98</c:v>
                </c:pt>
                <c:pt idx="5">
                  <c:v>97.2</c:v>
                </c:pt>
                <c:pt idx="6">
                  <c:v>98.5</c:v>
                </c:pt>
                <c:pt idx="7">
                  <c:v>99.8</c:v>
                </c:pt>
                <c:pt idx="8">
                  <c:v>98.4</c:v>
                </c:pt>
                <c:pt idx="9">
                  <c:v>99.1</c:v>
                </c:pt>
                <c:pt idx="10">
                  <c:v>97.5</c:v>
                </c:pt>
                <c:pt idx="11">
                  <c:v>98.7</c:v>
                </c:pt>
                <c:pt idx="12" formatCode="0.0">
                  <c:v>98.9</c:v>
                </c:pt>
                <c:pt idx="13" formatCode="0.0">
                  <c:v>95.6</c:v>
                </c:pt>
                <c:pt idx="14" formatCode="0.0">
                  <c:v>97.41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8"/>
        <c:axId val="293428608"/>
        <c:axId val="293168256"/>
      </c:barChart>
      <c:lineChart>
        <c:grouping val="standard"/>
        <c:varyColors val="0"/>
        <c:ser>
          <c:idx val="1"/>
          <c:order val="1"/>
          <c:tx>
            <c:strRef>
              <c:f>'Encuesta de Satisfacción'!$D$12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Satisfacción'!$D$13:$D$27</c:f>
              <c:numCache>
                <c:formatCode>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28608"/>
        <c:axId val="293168256"/>
      </c:lineChart>
      <c:dateAx>
        <c:axId val="2934286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93168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9316825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7951388124688645E-2"/>
              <c:y val="0.36785068978233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342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(Sept 2017)'!$H$5:$H$10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95.6</c:v>
                </c:pt>
                <c:pt idx="3">
                  <c:v>98.6</c:v>
                </c:pt>
                <c:pt idx="4">
                  <c:v>98.2</c:v>
                </c:pt>
                <c:pt idx="5">
                  <c:v>95.4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219328"/>
        <c:axId val="293237504"/>
      </c:barChart>
      <c:catAx>
        <c:axId val="2932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37504"/>
        <c:crosses val="autoZero"/>
        <c:auto val="1"/>
        <c:lblAlgn val="ctr"/>
        <c:lblOffset val="100"/>
        <c:noMultiLvlLbl val="0"/>
      </c:catAx>
      <c:valAx>
        <c:axId val="293237504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9321932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(Dic 2017)'!$H$5:$H$10</c:f>
              <c:numCache>
                <c:formatCode>General</c:formatCode>
                <c:ptCount val="6"/>
                <c:pt idx="0">
                  <c:v>98.75</c:v>
                </c:pt>
                <c:pt idx="1">
                  <c:v>98.5</c:v>
                </c:pt>
                <c:pt idx="2">
                  <c:v>98.75</c:v>
                </c:pt>
                <c:pt idx="3">
                  <c:v>98.5</c:v>
                </c:pt>
                <c:pt idx="4">
                  <c:v>99</c:v>
                </c:pt>
                <c:pt idx="5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44000"/>
        <c:axId val="293345536"/>
      </c:barChart>
      <c:catAx>
        <c:axId val="2933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3345536"/>
        <c:crosses val="autoZero"/>
        <c:auto val="1"/>
        <c:lblAlgn val="ctr"/>
        <c:lblOffset val="100"/>
        <c:noMultiLvlLbl val="0"/>
      </c:catAx>
      <c:valAx>
        <c:axId val="293345536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9334400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(Mar 2018)'!$H$5:$H$10</c:f>
              <c:numCache>
                <c:formatCode>General</c:formatCode>
                <c:ptCount val="6"/>
                <c:pt idx="0">
                  <c:v>99.2</c:v>
                </c:pt>
                <c:pt idx="1">
                  <c:v>96.8</c:v>
                </c:pt>
                <c:pt idx="2">
                  <c:v>97.2</c:v>
                </c:pt>
                <c:pt idx="3">
                  <c:v>98</c:v>
                </c:pt>
                <c:pt idx="4">
                  <c:v>99.2</c:v>
                </c:pt>
                <c:pt idx="5">
                  <c:v>97.8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95072"/>
        <c:axId val="293953920"/>
      </c:barChart>
      <c:catAx>
        <c:axId val="2933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53920"/>
        <c:crosses val="autoZero"/>
        <c:auto val="1"/>
        <c:lblAlgn val="ctr"/>
        <c:lblOffset val="100"/>
        <c:noMultiLvlLbl val="0"/>
      </c:catAx>
      <c:valAx>
        <c:axId val="293953920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9339507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(Jun 2018)'!$H$5:$H$10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96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78880"/>
        <c:axId val="293980416"/>
      </c:barChart>
      <c:catAx>
        <c:axId val="2939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80416"/>
        <c:crosses val="autoZero"/>
        <c:auto val="1"/>
        <c:lblAlgn val="ctr"/>
        <c:lblOffset val="100"/>
        <c:noMultiLvlLbl val="0"/>
      </c:catAx>
      <c:valAx>
        <c:axId val="293980416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9397888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(Sept 2018)'!$I$5:$I$23</c:f>
              <c:numCache>
                <c:formatCode>0.0</c:formatCode>
                <c:ptCount val="19"/>
                <c:pt idx="0">
                  <c:v>99.833333333333329</c:v>
                </c:pt>
                <c:pt idx="1">
                  <c:v>97.833333333333329</c:v>
                </c:pt>
                <c:pt idx="2">
                  <c:v>97.833333333333329</c:v>
                </c:pt>
                <c:pt idx="3">
                  <c:v>98.333333333333329</c:v>
                </c:pt>
                <c:pt idx="4">
                  <c:v>97.666666666666671</c:v>
                </c:pt>
                <c:pt idx="5">
                  <c:v>97.833333333333329</c:v>
                </c:pt>
                <c:pt idx="7">
                  <c:v>92.666666666666671</c:v>
                </c:pt>
                <c:pt idx="8">
                  <c:v>93.833333333333329</c:v>
                </c:pt>
                <c:pt idx="9">
                  <c:v>97.833333333333329</c:v>
                </c:pt>
                <c:pt idx="10">
                  <c:v>98</c:v>
                </c:pt>
                <c:pt idx="11">
                  <c:v>97.5</c:v>
                </c:pt>
                <c:pt idx="13">
                  <c:v>98.5</c:v>
                </c:pt>
                <c:pt idx="14">
                  <c:v>98</c:v>
                </c:pt>
                <c:pt idx="15">
                  <c:v>99.5</c:v>
                </c:pt>
                <c:pt idx="16">
                  <c:v>97.833333333333329</c:v>
                </c:pt>
                <c:pt idx="17">
                  <c:v>98.833333333333329</c:v>
                </c:pt>
                <c:pt idx="18">
                  <c:v>99.833333333333329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97568"/>
        <c:axId val="294003456"/>
      </c:barChart>
      <c:catAx>
        <c:axId val="29399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4003456"/>
        <c:crosses val="autoZero"/>
        <c:auto val="1"/>
        <c:lblAlgn val="ctr"/>
        <c:lblOffset val="100"/>
        <c:noMultiLvlLbl val="0"/>
      </c:catAx>
      <c:valAx>
        <c:axId val="29400345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9399756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4997"/>
          <c:y val="5.7415389685221432E-2"/>
          <c:w val="0.80284135574498661"/>
          <c:h val="0.397738327938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(Dic 2018)'!$H$5:$H$23</c:f>
              <c:numCache>
                <c:formatCode>0.0</c:formatCode>
                <c:ptCount val="19"/>
                <c:pt idx="0">
                  <c:v>99.6</c:v>
                </c:pt>
                <c:pt idx="1">
                  <c:v>97.4</c:v>
                </c:pt>
                <c:pt idx="2">
                  <c:v>97</c:v>
                </c:pt>
                <c:pt idx="3">
                  <c:v>95.4</c:v>
                </c:pt>
                <c:pt idx="4">
                  <c:v>98.2</c:v>
                </c:pt>
                <c:pt idx="5">
                  <c:v>98.2</c:v>
                </c:pt>
                <c:pt idx="7">
                  <c:v>95.6</c:v>
                </c:pt>
                <c:pt idx="8">
                  <c:v>95.8</c:v>
                </c:pt>
                <c:pt idx="9">
                  <c:v>97.4</c:v>
                </c:pt>
                <c:pt idx="10">
                  <c:v>98.8</c:v>
                </c:pt>
                <c:pt idx="11">
                  <c:v>98.4</c:v>
                </c:pt>
                <c:pt idx="13">
                  <c:v>98.4</c:v>
                </c:pt>
                <c:pt idx="14">
                  <c:v>98.8</c:v>
                </c:pt>
                <c:pt idx="15">
                  <c:v>99.6</c:v>
                </c:pt>
                <c:pt idx="16">
                  <c:v>97.6</c:v>
                </c:pt>
                <c:pt idx="17">
                  <c:v>97.8</c:v>
                </c:pt>
                <c:pt idx="18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048896"/>
        <c:axId val="294050432"/>
      </c:barChart>
      <c:catAx>
        <c:axId val="29404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050432"/>
        <c:crosses val="autoZero"/>
        <c:auto val="1"/>
        <c:lblAlgn val="ctr"/>
        <c:lblOffset val="100"/>
        <c:noMultiLvlLbl val="0"/>
      </c:catAx>
      <c:valAx>
        <c:axId val="294050432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9404889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08"/>
          <c:y val="5.7415389685221432E-2"/>
          <c:w val="0.80284135574498661"/>
          <c:h val="0.397738327938745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2019)'!$B$5:$B$23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(Jun 2019)'!$H$5:$H$23</c:f>
              <c:numCache>
                <c:formatCode>0.0</c:formatCode>
                <c:ptCount val="19"/>
                <c:pt idx="0">
                  <c:v>99.4</c:v>
                </c:pt>
                <c:pt idx="1">
                  <c:v>98.6</c:v>
                </c:pt>
                <c:pt idx="2">
                  <c:v>98.4</c:v>
                </c:pt>
                <c:pt idx="3">
                  <c:v>99.6</c:v>
                </c:pt>
                <c:pt idx="4">
                  <c:v>98</c:v>
                </c:pt>
                <c:pt idx="5">
                  <c:v>97.4</c:v>
                </c:pt>
                <c:pt idx="7">
                  <c:v>95</c:v>
                </c:pt>
                <c:pt idx="8">
                  <c:v>95.2</c:v>
                </c:pt>
                <c:pt idx="9">
                  <c:v>96.6</c:v>
                </c:pt>
                <c:pt idx="10">
                  <c:v>99.6</c:v>
                </c:pt>
                <c:pt idx="11">
                  <c:v>97.4</c:v>
                </c:pt>
                <c:pt idx="13">
                  <c:v>98</c:v>
                </c:pt>
                <c:pt idx="14">
                  <c:v>97.4</c:v>
                </c:pt>
                <c:pt idx="15">
                  <c:v>98.4</c:v>
                </c:pt>
                <c:pt idx="16">
                  <c:v>96.2</c:v>
                </c:pt>
                <c:pt idx="17">
                  <c:v>97.2</c:v>
                </c:pt>
                <c:pt idx="18">
                  <c:v>99.8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727232"/>
        <c:axId val="293737216"/>
      </c:barChart>
      <c:catAx>
        <c:axId val="29372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737216"/>
        <c:crosses val="autoZero"/>
        <c:auto val="1"/>
        <c:lblAlgn val="ctr"/>
        <c:lblOffset val="100"/>
        <c:noMultiLvlLbl val="0"/>
      </c:catAx>
      <c:valAx>
        <c:axId val="29373721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9372723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ASEGURAMIENTO</a:t>
            </a:r>
            <a:r>
              <a:rPr lang="es-CO" sz="2000" baseline="0"/>
              <a:t> METROLÓGICO - 2021</a:t>
            </a:r>
            <a:endParaRPr lang="es-CO" sz="2000"/>
          </a:p>
        </c:rich>
      </c:tx>
      <c:layout>
        <c:manualLayout>
          <c:xMode val="edge"/>
          <c:yMode val="edge"/>
          <c:x val="0.27419565359263853"/>
          <c:y val="5.9415071738461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'Aseguramiento Metrológico'!$C$12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numRef>
              <c:f>'Aseguramiento Metrológico'!$B$13:$B$16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'Aseguramiento Metrológico'!$C$13:$C$16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B7-4DF7-A737-B05C7BB1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57792"/>
        <c:axId val="290659328"/>
      </c:barChart>
      <c:dateAx>
        <c:axId val="2906577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0659328"/>
        <c:crosses val="autoZero"/>
        <c:auto val="1"/>
        <c:lblOffset val="100"/>
        <c:baseTimeUnit val="months"/>
      </c:dateAx>
      <c:valAx>
        <c:axId val="2906593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065779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(Ene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(Ene 2020)'!$H$5:$H$25</c:f>
              <c:numCache>
                <c:formatCode>0.0</c:formatCode>
                <c:ptCount val="21"/>
                <c:pt idx="0">
                  <c:v>98.8</c:v>
                </c:pt>
                <c:pt idx="1">
                  <c:v>92.6</c:v>
                </c:pt>
                <c:pt idx="2">
                  <c:v>96</c:v>
                </c:pt>
                <c:pt idx="3">
                  <c:v>94</c:v>
                </c:pt>
                <c:pt idx="4">
                  <c:v>95.6</c:v>
                </c:pt>
                <c:pt idx="5">
                  <c:v>94.8</c:v>
                </c:pt>
                <c:pt idx="6">
                  <c:v>98.6</c:v>
                </c:pt>
                <c:pt idx="7">
                  <c:v>96.8</c:v>
                </c:pt>
                <c:pt idx="8">
                  <c:v>93.8</c:v>
                </c:pt>
                <c:pt idx="10">
                  <c:v>91.4</c:v>
                </c:pt>
                <c:pt idx="11">
                  <c:v>92.4</c:v>
                </c:pt>
                <c:pt idx="12">
                  <c:v>94.6</c:v>
                </c:pt>
                <c:pt idx="13">
                  <c:v>94.8</c:v>
                </c:pt>
                <c:pt idx="14">
                  <c:v>92.6</c:v>
                </c:pt>
                <c:pt idx="16">
                  <c:v>95.2</c:v>
                </c:pt>
                <c:pt idx="17">
                  <c:v>95.8</c:v>
                </c:pt>
                <c:pt idx="18">
                  <c:v>92</c:v>
                </c:pt>
                <c:pt idx="19">
                  <c:v>94.6</c:v>
                </c:pt>
                <c:pt idx="20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779328"/>
        <c:axId val="293780864"/>
      </c:barChart>
      <c:catAx>
        <c:axId val="2937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780864"/>
        <c:crosses val="autoZero"/>
        <c:auto val="1"/>
        <c:lblAlgn val="ctr"/>
        <c:lblOffset val="100"/>
        <c:noMultiLvlLbl val="0"/>
      </c:catAx>
      <c:valAx>
        <c:axId val="29378086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9377932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2020)'!$I$5:$I$25</c:f>
              <c:numCache>
                <c:formatCode>0.0</c:formatCode>
                <c:ptCount val="21"/>
                <c:pt idx="0">
                  <c:v>100</c:v>
                </c:pt>
                <c:pt idx="1">
                  <c:v>98.2</c:v>
                </c:pt>
                <c:pt idx="2">
                  <c:v>98.8</c:v>
                </c:pt>
                <c:pt idx="3">
                  <c:v>98.6</c:v>
                </c:pt>
                <c:pt idx="4">
                  <c:v>99.8</c:v>
                </c:pt>
                <c:pt idx="5">
                  <c:v>97.6</c:v>
                </c:pt>
                <c:pt idx="6">
                  <c:v>100</c:v>
                </c:pt>
                <c:pt idx="7">
                  <c:v>97.2</c:v>
                </c:pt>
                <c:pt idx="8">
                  <c:v>98</c:v>
                </c:pt>
                <c:pt idx="10">
                  <c:v>98.2</c:v>
                </c:pt>
                <c:pt idx="11">
                  <c:v>98.8</c:v>
                </c:pt>
                <c:pt idx="12">
                  <c:v>99.4</c:v>
                </c:pt>
                <c:pt idx="13">
                  <c:v>99.4</c:v>
                </c:pt>
                <c:pt idx="14">
                  <c:v>100</c:v>
                </c:pt>
                <c:pt idx="16">
                  <c:v>99.4</c:v>
                </c:pt>
                <c:pt idx="17">
                  <c:v>98.8</c:v>
                </c:pt>
                <c:pt idx="18">
                  <c:v>99.6</c:v>
                </c:pt>
                <c:pt idx="19">
                  <c:v>99.2</c:v>
                </c:pt>
                <c:pt idx="20">
                  <c:v>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97568"/>
        <c:axId val="293599104"/>
      </c:barChart>
      <c:catAx>
        <c:axId val="29359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599104"/>
        <c:crosses val="autoZero"/>
        <c:auto val="1"/>
        <c:lblAlgn val="ctr"/>
        <c:lblOffset val="100"/>
        <c:noMultiLvlLbl val="0"/>
      </c:catAx>
      <c:valAx>
        <c:axId val="29359910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9359756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(MAR 2021)'!$H$5:$H$25</c:f>
              <c:numCache>
                <c:formatCode>0.0</c:formatCode>
                <c:ptCount val="21"/>
                <c:pt idx="0">
                  <c:v>98.2</c:v>
                </c:pt>
                <c:pt idx="1">
                  <c:v>96.2</c:v>
                </c:pt>
                <c:pt idx="2">
                  <c:v>96.8</c:v>
                </c:pt>
                <c:pt idx="3">
                  <c:v>95.4</c:v>
                </c:pt>
                <c:pt idx="4">
                  <c:v>96.6</c:v>
                </c:pt>
                <c:pt idx="5">
                  <c:v>93.2</c:v>
                </c:pt>
                <c:pt idx="6">
                  <c:v>97.8</c:v>
                </c:pt>
                <c:pt idx="7">
                  <c:v>95.8</c:v>
                </c:pt>
                <c:pt idx="8">
                  <c:v>95.4</c:v>
                </c:pt>
                <c:pt idx="10">
                  <c:v>92</c:v>
                </c:pt>
                <c:pt idx="11">
                  <c:v>89</c:v>
                </c:pt>
                <c:pt idx="12">
                  <c:v>94.6</c:v>
                </c:pt>
                <c:pt idx="13">
                  <c:v>95.6</c:v>
                </c:pt>
                <c:pt idx="14">
                  <c:v>95.2</c:v>
                </c:pt>
                <c:pt idx="16">
                  <c:v>97.6</c:v>
                </c:pt>
                <c:pt idx="17">
                  <c:v>96.6</c:v>
                </c:pt>
                <c:pt idx="18">
                  <c:v>96.6</c:v>
                </c:pt>
                <c:pt idx="19">
                  <c:v>96.6</c:v>
                </c:pt>
                <c:pt idx="20">
                  <c:v>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97504"/>
        <c:axId val="294199296"/>
      </c:barChart>
      <c:catAx>
        <c:axId val="2941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199296"/>
        <c:crosses val="autoZero"/>
        <c:auto val="1"/>
        <c:lblAlgn val="ctr"/>
        <c:lblOffset val="100"/>
        <c:noMultiLvlLbl val="0"/>
      </c:catAx>
      <c:valAx>
        <c:axId val="29419929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9419750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2021)'!$H$5:$H$25</c:f>
              <c:numCache>
                <c:formatCode>0.0</c:formatCode>
                <c:ptCount val="21"/>
                <c:pt idx="0">
                  <c:v>98</c:v>
                </c:pt>
                <c:pt idx="1">
                  <c:v>96.5</c:v>
                </c:pt>
                <c:pt idx="2">
                  <c:v>96</c:v>
                </c:pt>
                <c:pt idx="3">
                  <c:v>97.75</c:v>
                </c:pt>
                <c:pt idx="4">
                  <c:v>98.25</c:v>
                </c:pt>
                <c:pt idx="5">
                  <c:v>96.5</c:v>
                </c:pt>
                <c:pt idx="6">
                  <c:v>98</c:v>
                </c:pt>
                <c:pt idx="7">
                  <c:v>98.25</c:v>
                </c:pt>
                <c:pt idx="8">
                  <c:v>96.75</c:v>
                </c:pt>
                <c:pt idx="10">
                  <c:v>96.5</c:v>
                </c:pt>
                <c:pt idx="11">
                  <c:v>96.5</c:v>
                </c:pt>
                <c:pt idx="12">
                  <c:v>96</c:v>
                </c:pt>
                <c:pt idx="13">
                  <c:v>96.5</c:v>
                </c:pt>
                <c:pt idx="14">
                  <c:v>97.75</c:v>
                </c:pt>
                <c:pt idx="16">
                  <c:v>99.25</c:v>
                </c:pt>
                <c:pt idx="17">
                  <c:v>98</c:v>
                </c:pt>
                <c:pt idx="18">
                  <c:v>96.5</c:v>
                </c:pt>
                <c:pt idx="19">
                  <c:v>99.25</c:v>
                </c:pt>
                <c:pt idx="20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94272"/>
        <c:axId val="294295808"/>
      </c:barChart>
      <c:catAx>
        <c:axId val="2942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295808"/>
        <c:crosses val="autoZero"/>
        <c:auto val="1"/>
        <c:lblAlgn val="ctr"/>
        <c:lblOffset val="100"/>
        <c:noMultiLvlLbl val="0"/>
      </c:catAx>
      <c:valAx>
        <c:axId val="29429580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9429427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EVALUACIÓN DEL RIESGO RESIDUAL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1461126657026594"/>
          <c:w val="0.85171362774186277"/>
          <c:h val="0.6196790609774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'Evaluación Riesgo Residual'!$C$12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2.4303641067813871E-3"/>
                  <c:y val="-7.7501987791128591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'Evaluación Riesgo Residual'!$B$13:$B$18</c:f>
              <c:strCache>
                <c:ptCount val="6"/>
                <c:pt idx="0">
                  <c:v>ENERO de 2019</c:v>
                </c:pt>
                <c:pt idx="1">
                  <c:v>JUNIO de 2019</c:v>
                </c:pt>
                <c:pt idx="2">
                  <c:v>ENERO de 2020</c:v>
                </c:pt>
                <c:pt idx="3">
                  <c:v>MARZO de 2020</c:v>
                </c:pt>
                <c:pt idx="4">
                  <c:v>JUNIO de 2020</c:v>
                </c:pt>
                <c:pt idx="5">
                  <c:v>ENERO de 2021</c:v>
                </c:pt>
              </c:strCache>
            </c:strRef>
          </c:cat>
          <c:val>
            <c:numRef>
              <c:f>'Evaluación Riesgo Residual'!$C$13:$C$18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5"/>
        <c:overlap val="78"/>
        <c:axId val="290726272"/>
        <c:axId val="290727808"/>
      </c:barChart>
      <c:catAx>
        <c:axId val="2907262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0727808"/>
        <c:crosses val="autoZero"/>
        <c:auto val="1"/>
        <c:lblAlgn val="ctr"/>
        <c:lblOffset val="100"/>
        <c:noMultiLvlLbl val="0"/>
      </c:catAx>
      <c:valAx>
        <c:axId val="29072780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106E-2"/>
              <c:y val="0.358534260080984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0726272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HUMEDAD</a:t>
            </a:r>
            <a:r>
              <a:rPr lang="es-CO" sz="2400" baseline="0"/>
              <a:t> RELATIVA</a:t>
            </a:r>
            <a:endParaRPr lang="es-CO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65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'Humedad Relativa (%H)'!$C$12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 prst="relaxedInset"/>
            </a:sp3d>
          </c:spPr>
          <c:invertIfNegative val="0"/>
          <c:dLbls>
            <c:dLbl>
              <c:idx val="0"/>
              <c:layout>
                <c:manualLayout>
                  <c:x val="-1.9138232197664409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'Humedad Relativa (%H)'!$B$13:$B$19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'Humedad Relativa (%H)'!$C$13:$C$19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91675136"/>
        <c:axId val="291693312"/>
      </c:barChart>
      <c:dateAx>
        <c:axId val="2916751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1693312"/>
        <c:crossesAt val="0"/>
        <c:auto val="1"/>
        <c:lblOffset val="100"/>
        <c:baseTimeUnit val="months"/>
      </c:dateAx>
      <c:valAx>
        <c:axId val="29169331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92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167513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TEMPERATURA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51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'Temperatura (°C)'!$C$12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396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'Temperatura (°C)'!$B$13:$B$19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'Temperatura (°C)'!$C$13:$C$19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91627392"/>
        <c:axId val="291628928"/>
      </c:barChart>
      <c:dateAx>
        <c:axId val="291627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1628928"/>
        <c:crossesAt val="0"/>
        <c:auto val="1"/>
        <c:lblOffset val="100"/>
        <c:baseTimeUnit val="months"/>
      </c:dateAx>
      <c:valAx>
        <c:axId val="2916289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85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162739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COMPETENCIA DE PERSONAL</a:t>
            </a:r>
            <a:r>
              <a:rPr lang="es-CO" sz="2400" baseline="0"/>
              <a:t>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'Competencia Técnica'!$C$12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58326398862875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8083051327014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1820533907809E-3"/>
                  <c:y val="-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119338419587609E-17"/>
                  <c:y val="-2.066611190903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1.549958393177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'Competencia Técnica'!$B$14:$B$18</c:f>
              <c:strCache>
                <c:ptCount val="5"/>
                <c:pt idx="0">
                  <c:v>Edwin M.</c:v>
                </c:pt>
                <c:pt idx="1">
                  <c:v>Leonardo L.</c:v>
                </c:pt>
                <c:pt idx="2">
                  <c:v>Adriana P.</c:v>
                </c:pt>
                <c:pt idx="3">
                  <c:v>Rubén V.</c:v>
                </c:pt>
                <c:pt idx="4">
                  <c:v>NUEVO</c:v>
                </c:pt>
              </c:strCache>
            </c:strRef>
          </c:cat>
          <c:val>
            <c:numRef>
              <c:f>'Competencia Técnica'!$C$14:$C$18</c:f>
              <c:numCache>
                <c:formatCode>0.0</c:formatCode>
                <c:ptCount val="5"/>
                <c:pt idx="0">
                  <c:v>96.025000000000006</c:v>
                </c:pt>
                <c:pt idx="1">
                  <c:v>94.875</c:v>
                </c:pt>
                <c:pt idx="2">
                  <c:v>95.800000000000011</c:v>
                </c:pt>
                <c:pt idx="3">
                  <c:v>95.199999999999989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367360"/>
        <c:axId val="292438784"/>
      </c:barChart>
      <c:catAx>
        <c:axId val="2923673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2438784"/>
        <c:crosses val="autoZero"/>
        <c:auto val="1"/>
        <c:lblAlgn val="ctr"/>
        <c:lblOffset val="100"/>
        <c:noMultiLvlLbl val="1"/>
      </c:catAx>
      <c:valAx>
        <c:axId val="2924387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2367360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CAPACIDAD LABORATORIO - 2021</a:t>
            </a:r>
          </a:p>
        </c:rich>
      </c:tx>
      <c:layout>
        <c:manualLayout>
          <c:xMode val="edge"/>
          <c:yMode val="edge"/>
          <c:x val="0.30041493601227753"/>
          <c:y val="3.099916786354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3711334691140278"/>
          <c:w val="0.85171362774186277"/>
          <c:h val="0.69717698063630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'Capacidad Lab 2021'!$C$12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  <a:bevelB w="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0" h="63500"/>
                <a:bevelB w="0"/>
              </a:sp3d>
            </c:spPr>
          </c:dPt>
          <c:dLbls>
            <c:dLbl>
              <c:idx val="0"/>
              <c:layout>
                <c:manualLayout>
                  <c:x val="-1.9138232197664255E-7"/>
                  <c:y val="-6.1021983983356456E-7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152777445516801E-3"/>
                  <c:y val="-5.1665279772575134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152777445516801E-3"/>
                  <c:y val="-5.16652797725749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152777445517248E-3"/>
                  <c:y val="-1.033305595451502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2777445516801E-3"/>
                  <c:y val="2.5832639886287567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8082847920401296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'Capacidad Lab 2021'!$B$13:$B$19</c:f>
              <c:strCache>
                <c:ptCount val="7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'Capacidad Lab 2021'!$C$13:$C$19</c:f>
              <c:numCache>
                <c:formatCode>0.0%</c:formatCode>
                <c:ptCount val="7"/>
                <c:pt idx="0">
                  <c:v>0.85463192721257242</c:v>
                </c:pt>
                <c:pt idx="1">
                  <c:v>0.882671629445823</c:v>
                </c:pt>
                <c:pt idx="2">
                  <c:v>0.99812300319488823</c:v>
                </c:pt>
                <c:pt idx="3">
                  <c:v>0.97004344391785147</c:v>
                </c:pt>
                <c:pt idx="4">
                  <c:v>0.90689324116743475</c:v>
                </c:pt>
                <c:pt idx="5">
                  <c:v>0.94508448540706602</c:v>
                </c:pt>
                <c:pt idx="6">
                  <c:v>1.1070306038047975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92123392"/>
        <c:axId val="292124928"/>
      </c:barChart>
      <c:catAx>
        <c:axId val="292123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2124928"/>
        <c:crossesAt val="0"/>
        <c:auto val="1"/>
        <c:lblAlgn val="ctr"/>
        <c:lblOffset val="100"/>
        <c:noMultiLvlLbl val="1"/>
      </c:catAx>
      <c:valAx>
        <c:axId val="292124928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3304994714977179E-2"/>
              <c:y val="0.3301183562060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212339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DISPONIBILIDAD</a:t>
            </a:r>
            <a:r>
              <a:rPr lang="es-CO" sz="2400" baseline="0"/>
              <a:t> DE EQUIPOS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'Disponibilidad de Equipos'!$C$12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'Disponibilidad de Equipos'!$B$13:$B$19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'Disponibilidad de Equipos'!$C$13:$C$19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79136"/>
        <c:axId val="292780672"/>
      </c:barChart>
      <c:dateAx>
        <c:axId val="2927791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2780672"/>
        <c:crosses val="autoZero"/>
        <c:auto val="1"/>
        <c:lblOffset val="100"/>
        <c:baseTimeUnit val="months"/>
      </c:dateAx>
      <c:valAx>
        <c:axId val="29278067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2779136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MANTENIMIENTOS</a:t>
            </a:r>
            <a:r>
              <a:rPr lang="es-CO" sz="2000" baseline="0"/>
              <a:t> Y CALIBRACIONES PROGRAMADAS - 2021</a:t>
            </a:r>
            <a:endParaRPr lang="es-CO" sz="2000"/>
          </a:p>
        </c:rich>
      </c:tx>
      <c:layout>
        <c:manualLayout>
          <c:xMode val="edge"/>
          <c:yMode val="edge"/>
          <c:x val="0.22193871057691641"/>
          <c:y val="4.6498751795317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'Mttos y Calibraciones'!$C$12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'Mttos y Calibraciones'!$B$13:$B$16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'Mttos y Calibraciones'!$C$13:$C$16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623872"/>
        <c:axId val="292625408"/>
      </c:barChart>
      <c:catAx>
        <c:axId val="2926238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s-CO"/>
          </a:p>
        </c:txPr>
        <c:crossAx val="292625408"/>
        <c:crosses val="autoZero"/>
        <c:auto val="1"/>
        <c:lblAlgn val="ctr"/>
        <c:lblOffset val="100"/>
        <c:noMultiLvlLbl val="1"/>
      </c:catAx>
      <c:valAx>
        <c:axId val="2926254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262387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Quejas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asociadas a calidad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326570</xdr:rowOff>
    </xdr:from>
    <xdr:to>
      <xdr:col>12</xdr:col>
      <xdr:colOff>782416</xdr:colOff>
      <xdr:row>13</xdr:row>
      <xdr:rowOff>326570</xdr:rowOff>
    </xdr:to>
    <xdr:cxnSp macro="">
      <xdr:nvCxnSpPr>
        <xdr:cNvPr id="6" name="5 Conector recto"/>
        <xdr:cNvCxnSpPr/>
      </xdr:nvCxnSpPr>
      <xdr:spPr>
        <a:xfrm>
          <a:off x="6463398" y="538842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979" y="366032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Entrega Oportuna Informes de Resultados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190501</xdr:colOff>
      <xdr:row>13</xdr:row>
      <xdr:rowOff>244928</xdr:rowOff>
    </xdr:from>
    <xdr:to>
      <xdr:col>12</xdr:col>
      <xdr:colOff>911680</xdr:colOff>
      <xdr:row>13</xdr:row>
      <xdr:rowOff>244928</xdr:rowOff>
    </xdr:to>
    <xdr:cxnSp macro="">
      <xdr:nvCxnSpPr>
        <xdr:cNvPr id="7" name="6 Conector recto"/>
        <xdr:cNvCxnSpPr/>
      </xdr:nvCxnSpPr>
      <xdr:spPr>
        <a:xfrm>
          <a:off x="7116537" y="5306785"/>
          <a:ext cx="8640536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449037</xdr:colOff>
      <xdr:row>12</xdr:row>
      <xdr:rowOff>122465</xdr:rowOff>
    </xdr:from>
    <xdr:to>
      <xdr:col>12</xdr:col>
      <xdr:colOff>1211037</xdr:colOff>
      <xdr:row>12</xdr:row>
      <xdr:rowOff>340179</xdr:rowOff>
    </xdr:to>
    <xdr:sp macro="" textlink="">
      <xdr:nvSpPr>
        <xdr:cNvPr id="8" name="7 CuadroTexto"/>
        <xdr:cNvSpPr txBox="1"/>
      </xdr:nvSpPr>
      <xdr:spPr>
        <a:xfrm>
          <a:off x="15294430" y="4803322"/>
          <a:ext cx="762000" cy="217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163286</xdr:colOff>
      <xdr:row>1</xdr:row>
      <xdr:rowOff>149679</xdr:rowOff>
    </xdr:from>
    <xdr:to>
      <xdr:col>2</xdr:col>
      <xdr:colOff>966108</xdr:colOff>
      <xdr:row>4</xdr:row>
      <xdr:rowOff>204107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08215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Ensayos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de Aptitud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190500</xdr:rowOff>
    </xdr:from>
    <xdr:to>
      <xdr:col>12</xdr:col>
      <xdr:colOff>782416</xdr:colOff>
      <xdr:row>13</xdr:row>
      <xdr:rowOff>190500</xdr:rowOff>
    </xdr:to>
    <xdr:cxnSp macro="">
      <xdr:nvCxnSpPr>
        <xdr:cNvPr id="8" name="7 Conector recto"/>
        <xdr:cNvCxnSpPr/>
      </xdr:nvCxnSpPr>
      <xdr:spPr>
        <a:xfrm>
          <a:off x="6463398" y="525235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0536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O" sz="1600" b="0" i="0">
              <a:effectLst/>
              <a:latin typeface="+mn-lt"/>
              <a:ea typeface="+mn-ea"/>
              <a:cs typeface="+mn-cs"/>
            </a:rPr>
            <a:t>Indicador - Satisfacción del Cliente interno</a:t>
          </a:r>
          <a:r>
            <a:rPr lang="es-CO" sz="1600" b="0" i="0" baseline="0">
              <a:effectLst/>
              <a:latin typeface="+mn-lt"/>
              <a:ea typeface="+mn-ea"/>
              <a:cs typeface="+mn-cs"/>
            </a:rPr>
            <a:t> </a:t>
          </a:r>
          <a:endParaRPr lang="es-CO" sz="1600">
            <a:effectLst/>
            <a:latin typeface="+mn-lt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24</xdr:row>
      <xdr:rowOff>285750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163286</xdr:colOff>
      <xdr:row>1</xdr:row>
      <xdr:rowOff>190500</xdr:rowOff>
    </xdr:from>
    <xdr:to>
      <xdr:col>2</xdr:col>
      <xdr:colOff>966108</xdr:colOff>
      <xdr:row>4</xdr:row>
      <xdr:rowOff>244928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49036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9</xdr:col>
      <xdr:colOff>19049</xdr:colOff>
      <xdr:row>51</xdr:row>
      <xdr:rowOff>152399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32</xdr:row>
      <xdr:rowOff>0</xdr:rowOff>
    </xdr:from>
    <xdr:to>
      <xdr:col>8</xdr:col>
      <xdr:colOff>542925</xdr:colOff>
      <xdr:row>32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2333625</xdr:colOff>
      <xdr:row>33</xdr:row>
      <xdr:rowOff>0</xdr:rowOff>
    </xdr:from>
    <xdr:to>
      <xdr:col>7</xdr:col>
      <xdr:colOff>628650</xdr:colOff>
      <xdr:row>33</xdr:row>
      <xdr:rowOff>1592</xdr:rowOff>
    </xdr:to>
    <xdr:cxnSp macro="">
      <xdr:nvCxnSpPr>
        <xdr:cNvPr id="3" name="2 Conector recto"/>
        <xdr:cNvCxnSpPr/>
      </xdr:nvCxnSpPr>
      <xdr:spPr>
        <a:xfrm>
          <a:off x="3095625" y="9401175"/>
          <a:ext cx="72009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31</xdr:row>
      <xdr:rowOff>180975</xdr:rowOff>
    </xdr:from>
    <xdr:to>
      <xdr:col>7</xdr:col>
      <xdr:colOff>552450</xdr:colOff>
      <xdr:row>31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14</xdr:row>
      <xdr:rowOff>34015</xdr:rowOff>
    </xdr:from>
    <xdr:to>
      <xdr:col>12</xdr:col>
      <xdr:colOff>1166812</xdr:colOff>
      <xdr:row>14</xdr:row>
      <xdr:rowOff>45921</xdr:rowOff>
    </xdr:to>
    <xdr:cxnSp macro="">
      <xdr:nvCxnSpPr>
        <xdr:cNvPr id="6" name="5 Conector recto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7128442" y="5476872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585106</xdr:colOff>
      <xdr:row>14</xdr:row>
      <xdr:rowOff>81643</xdr:rowOff>
    </xdr:from>
    <xdr:to>
      <xdr:col>13</xdr:col>
      <xdr:colOff>-1</xdr:colOff>
      <xdr:row>14</xdr:row>
      <xdr:rowOff>340178</xdr:rowOff>
    </xdr:to>
    <xdr:sp macro="" textlink="">
      <xdr:nvSpPr>
        <xdr:cNvPr id="7" name="6 CuadroTexto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5430499" y="5524500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95 %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8" name="7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0" y="379639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8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7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29652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Evaluación del Riesgo Residual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190496</xdr:rowOff>
    </xdr:from>
    <xdr:to>
      <xdr:col>12</xdr:col>
      <xdr:colOff>258536</xdr:colOff>
      <xdr:row>14</xdr:row>
      <xdr:rowOff>190510</xdr:rowOff>
    </xdr:to>
    <xdr:cxnSp macro="">
      <xdr:nvCxnSpPr>
        <xdr:cNvPr id="7" name="6 Conector recto"/>
        <xdr:cNvCxnSpPr/>
      </xdr:nvCxnSpPr>
      <xdr:spPr>
        <a:xfrm flipV="1">
          <a:off x="7157357" y="5633353"/>
          <a:ext cx="7987393" cy="1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544286</xdr:colOff>
      <xdr:row>14</xdr:row>
      <xdr:rowOff>217718</xdr:rowOff>
    </xdr:from>
    <xdr:to>
      <xdr:col>12</xdr:col>
      <xdr:colOff>231322</xdr:colOff>
      <xdr:row>15</xdr:row>
      <xdr:rowOff>40824</xdr:rowOff>
    </xdr:to>
    <xdr:sp macro="" textlink="">
      <xdr:nvSpPr>
        <xdr:cNvPr id="8" name="7 CuadroTexto"/>
        <xdr:cNvSpPr txBox="1"/>
      </xdr:nvSpPr>
      <xdr:spPr>
        <a:xfrm>
          <a:off x="14137822" y="5660575"/>
          <a:ext cx="979714" cy="2041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400"/>
            <a:t>meta 95%</a:t>
          </a:r>
        </a:p>
      </xdr:txBody>
    </xdr:sp>
    <xdr:clientData/>
  </xdr:twoCellAnchor>
  <xdr:twoCellAnchor editAs="oneCell">
    <xdr:from>
      <xdr:col>1</xdr:col>
      <xdr:colOff>258536</xdr:colOff>
      <xdr:row>1</xdr:row>
      <xdr:rowOff>108857</xdr:rowOff>
    </xdr:from>
    <xdr:to>
      <xdr:col>2</xdr:col>
      <xdr:colOff>898072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(Humedad Relativa)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91168</xdr:rowOff>
    </xdr:from>
    <xdr:to>
      <xdr:col>13</xdr:col>
      <xdr:colOff>0</xdr:colOff>
      <xdr:row>24</xdr:row>
      <xdr:rowOff>54429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34225" y="5329925"/>
          <a:ext cx="8537121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966106</xdr:colOff>
      <xdr:row>14</xdr:row>
      <xdr:rowOff>149679</xdr:rowOff>
    </xdr:from>
    <xdr:to>
      <xdr:col>11</xdr:col>
      <xdr:colOff>517071</xdr:colOff>
      <xdr:row>14</xdr:row>
      <xdr:rowOff>340179</xdr:rowOff>
    </xdr:to>
    <xdr:sp macro="" textlink="">
      <xdr:nvSpPr>
        <xdr:cNvPr id="8" name="7 CuadroTexto"/>
        <xdr:cNvSpPr txBox="1"/>
      </xdr:nvSpPr>
      <xdr:spPr>
        <a:xfrm>
          <a:off x="13035642" y="5728608"/>
          <a:ext cx="1034143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</a:t>
          </a:r>
          <a:r>
            <a:rPr lang="es-CO" sz="1600" baseline="0"/>
            <a:t> </a:t>
          </a:r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136072</xdr:colOff>
      <xdr:row>1</xdr:row>
      <xdr:rowOff>136071</xdr:rowOff>
    </xdr:from>
    <xdr:to>
      <xdr:col>2</xdr:col>
      <xdr:colOff>938894</xdr:colOff>
      <xdr:row>4</xdr:row>
      <xdr:rowOff>190499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94607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(Temperatura)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16536" y="5334007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1197427</xdr:colOff>
      <xdr:row>13</xdr:row>
      <xdr:rowOff>312963</xdr:rowOff>
    </xdr:from>
    <xdr:to>
      <xdr:col>11</xdr:col>
      <xdr:colOff>775607</xdr:colOff>
      <xdr:row>14</xdr:row>
      <xdr:rowOff>163284</xdr:rowOff>
    </xdr:to>
    <xdr:sp macro="" textlink="">
      <xdr:nvSpPr>
        <xdr:cNvPr id="8" name="7 CuadroTexto"/>
        <xdr:cNvSpPr txBox="1"/>
      </xdr:nvSpPr>
      <xdr:spPr>
        <a:xfrm>
          <a:off x="13266963" y="5374820"/>
          <a:ext cx="1061358" cy="231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217714</xdr:colOff>
      <xdr:row>1</xdr:row>
      <xdr:rowOff>122465</xdr:rowOff>
    </xdr:from>
    <xdr:to>
      <xdr:col>2</xdr:col>
      <xdr:colOff>1020536</xdr:colOff>
      <xdr:row>4</xdr:row>
      <xdr:rowOff>176893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8571" y="381001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1153206</xdr:colOff>
      <xdr:row>14</xdr:row>
      <xdr:rowOff>284068</xdr:rowOff>
    </xdr:from>
    <xdr:to>
      <xdr:col>12</xdr:col>
      <xdr:colOff>1200831</xdr:colOff>
      <xdr:row>14</xdr:row>
      <xdr:rowOff>284068</xdr:rowOff>
    </xdr:to>
    <xdr:cxnSp macro="">
      <xdr:nvCxnSpPr>
        <xdr:cNvPr id="6" name="5 Conector recto"/>
        <xdr:cNvCxnSpPr/>
      </xdr:nvCxnSpPr>
      <xdr:spPr>
        <a:xfrm>
          <a:off x="6881813" y="57269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8" name="7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0407" y="366031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870857</xdr:colOff>
      <xdr:row>5</xdr:row>
      <xdr:rowOff>176892</xdr:rowOff>
    </xdr:from>
    <xdr:to>
      <xdr:col>12</xdr:col>
      <xdr:colOff>1306286</xdr:colOff>
      <xdr:row>7</xdr:row>
      <xdr:rowOff>129267</xdr:rowOff>
    </xdr:to>
    <xdr:sp macro="" textlink="">
      <xdr:nvSpPr>
        <xdr:cNvPr id="9" name="9 Rectángulo redondeado"/>
        <xdr:cNvSpPr>
          <a:spLocks noChangeArrowheads="1"/>
        </xdr:cNvSpPr>
      </xdr:nvSpPr>
      <xdr:spPr bwMode="auto">
        <a:xfrm>
          <a:off x="11538857" y="1687285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Competencia Técnica Personal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4178" name="7 Rectángulo redondeado"/>
        <xdr:cNvSpPr>
          <a:spLocks noChangeArrowheads="1"/>
        </xdr:cNvSpPr>
      </xdr:nvSpPr>
      <xdr:spPr bwMode="auto">
        <a:xfrm>
          <a:off x="3420835" y="1462768"/>
          <a:ext cx="2699657" cy="594632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179" name="8 Rectángulo redondeado"/>
        <xdr:cNvSpPr>
          <a:spLocks noChangeArrowheads="1"/>
        </xdr:cNvSpPr>
      </xdr:nvSpPr>
      <xdr:spPr bwMode="auto">
        <a:xfrm>
          <a:off x="6477000" y="1762125"/>
          <a:ext cx="2533650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180" name="9 Rectángulo redondeado"/>
        <xdr:cNvSpPr>
          <a:spLocks noChangeArrowheads="1"/>
        </xdr:cNvSpPr>
      </xdr:nvSpPr>
      <xdr:spPr bwMode="auto">
        <a:xfrm>
          <a:off x="11552464" y="1661773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Capacidad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422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231321</xdr:colOff>
      <xdr:row>14</xdr:row>
      <xdr:rowOff>108855</xdr:rowOff>
    </xdr:from>
    <xdr:to>
      <xdr:col>12</xdr:col>
      <xdr:colOff>843642</xdr:colOff>
      <xdr:row>14</xdr:row>
      <xdr:rowOff>108860</xdr:rowOff>
    </xdr:to>
    <xdr:cxnSp macro="">
      <xdr:nvCxnSpPr>
        <xdr:cNvPr id="8" name="7 Conector recto"/>
        <xdr:cNvCxnSpPr/>
      </xdr:nvCxnSpPr>
      <xdr:spPr>
        <a:xfrm flipV="1">
          <a:off x="7157357" y="5551712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163286</xdr:colOff>
      <xdr:row>1</xdr:row>
      <xdr:rowOff>122464</xdr:rowOff>
    </xdr:from>
    <xdr:to>
      <xdr:col>2</xdr:col>
      <xdr:colOff>966108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Disponibilidad de Equipos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1166813</xdr:colOff>
      <xdr:row>14</xdr:row>
      <xdr:rowOff>93568</xdr:rowOff>
    </xdr:from>
    <xdr:to>
      <xdr:col>12</xdr:col>
      <xdr:colOff>1214438</xdr:colOff>
      <xdr:row>14</xdr:row>
      <xdr:rowOff>93568</xdr:rowOff>
    </xdr:to>
    <xdr:cxnSp macro="">
      <xdr:nvCxnSpPr>
        <xdr:cNvPr id="8" name="7 Conector recto"/>
        <xdr:cNvCxnSpPr/>
      </xdr:nvCxnSpPr>
      <xdr:spPr>
        <a:xfrm>
          <a:off x="6895420" y="55364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925284</xdr:colOff>
      <xdr:row>14</xdr:row>
      <xdr:rowOff>190502</xdr:rowOff>
    </xdr:from>
    <xdr:to>
      <xdr:col>11</xdr:col>
      <xdr:colOff>639534</xdr:colOff>
      <xdr:row>15</xdr:row>
      <xdr:rowOff>40824</xdr:rowOff>
    </xdr:to>
    <xdr:sp macro="" textlink="">
      <xdr:nvSpPr>
        <xdr:cNvPr id="9" name="8 CuadroTexto"/>
        <xdr:cNvSpPr txBox="1"/>
      </xdr:nvSpPr>
      <xdr:spPr>
        <a:xfrm>
          <a:off x="12994820" y="5633359"/>
          <a:ext cx="1197428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10" name="9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4964" y="367392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13</xdr:row>
      <xdr:rowOff>129268</xdr:rowOff>
    </xdr:from>
    <xdr:to>
      <xdr:col>12</xdr:col>
      <xdr:colOff>1166812</xdr:colOff>
      <xdr:row>13</xdr:row>
      <xdr:rowOff>141174</xdr:rowOff>
    </xdr:to>
    <xdr:cxnSp macro="">
      <xdr:nvCxnSpPr>
        <xdr:cNvPr id="7" name="6 Conector recto"/>
        <xdr:cNvCxnSpPr/>
      </xdr:nvCxnSpPr>
      <xdr:spPr>
        <a:xfrm>
          <a:off x="7128442" y="5191125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489856</xdr:colOff>
      <xdr:row>12</xdr:row>
      <xdr:rowOff>149679</xdr:rowOff>
    </xdr:from>
    <xdr:to>
      <xdr:col>12</xdr:col>
      <xdr:colOff>1224642</xdr:colOff>
      <xdr:row>13</xdr:row>
      <xdr:rowOff>27214</xdr:rowOff>
    </xdr:to>
    <xdr:sp macro="" textlink="">
      <xdr:nvSpPr>
        <xdr:cNvPr id="8" name="7 CuadroTexto"/>
        <xdr:cNvSpPr txBox="1"/>
      </xdr:nvSpPr>
      <xdr:spPr>
        <a:xfrm>
          <a:off x="15335249" y="4830536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100%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1357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M42"/>
  <sheetViews>
    <sheetView showGridLines="0" view="pageBreakPreview" topLeftCell="A28" zoomScale="70" zoomScaleNormal="70" zoomScaleSheetLayoutView="70" workbookViewId="0">
      <selection activeCell="D34" sqref="D34:I34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115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134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134"/>
      <c r="C8" s="134"/>
      <c r="D8" s="134"/>
      <c r="E8" s="2"/>
      <c r="F8" s="2"/>
      <c r="G8" s="135"/>
      <c r="H8" s="3"/>
      <c r="I8" s="136"/>
      <c r="J8" s="136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222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212</v>
      </c>
      <c r="C13" s="41">
        <f>+C29</f>
        <v>100</v>
      </c>
      <c r="D13" s="58">
        <v>95</v>
      </c>
    </row>
    <row r="14" spans="2:13" ht="30" customHeight="1" x14ac:dyDescent="0.25">
      <c r="B14" s="40" t="s">
        <v>213</v>
      </c>
      <c r="C14" s="41">
        <f>+C30</f>
        <v>100</v>
      </c>
      <c r="D14" s="58">
        <v>95</v>
      </c>
    </row>
    <row r="15" spans="2:13" ht="30" customHeight="1" x14ac:dyDescent="0.25">
      <c r="B15" s="143" t="s">
        <v>215</v>
      </c>
      <c r="C15" s="41">
        <v>100</v>
      </c>
      <c r="D15" s="58">
        <v>95</v>
      </c>
    </row>
    <row r="16" spans="2:13" ht="30" customHeight="1" x14ac:dyDescent="0.25">
      <c r="B16" s="40" t="s">
        <v>216</v>
      </c>
      <c r="C16" s="41">
        <v>100</v>
      </c>
      <c r="D16" s="58">
        <v>95</v>
      </c>
    </row>
    <row r="17" spans="2:13" ht="30" customHeight="1" x14ac:dyDescent="0.25">
      <c r="B17" s="40" t="s">
        <v>232</v>
      </c>
      <c r="C17" s="41">
        <v>100</v>
      </c>
      <c r="D17" s="58">
        <v>95</v>
      </c>
    </row>
    <row r="18" spans="2:13" ht="30" customHeight="1" x14ac:dyDescent="0.25">
      <c r="B18" s="40" t="s">
        <v>233</v>
      </c>
      <c r="C18" s="41">
        <v>100</v>
      </c>
      <c r="D18" s="58">
        <v>95</v>
      </c>
      <c r="M18" s="4"/>
    </row>
    <row r="19" spans="2:13" ht="30" customHeight="1" x14ac:dyDescent="0.25">
      <c r="B19" s="40" t="s">
        <v>234</v>
      </c>
      <c r="C19" s="41">
        <v>100</v>
      </c>
      <c r="D19" s="58">
        <v>95</v>
      </c>
      <c r="M19" s="4"/>
    </row>
    <row r="20" spans="2:13" ht="30" customHeight="1" x14ac:dyDescent="0.25">
      <c r="B20" s="36"/>
      <c r="C20" s="41"/>
      <c r="D20" s="58">
        <v>95</v>
      </c>
    </row>
    <row r="21" spans="2:13" ht="30" customHeight="1" x14ac:dyDescent="0.25">
      <c r="B21" s="36"/>
      <c r="C21" s="41"/>
      <c r="D21" s="58">
        <v>95</v>
      </c>
    </row>
    <row r="22" spans="2:13" ht="30" customHeight="1" x14ac:dyDescent="0.25">
      <c r="B22" s="36"/>
      <c r="C22" s="41"/>
      <c r="D22" s="58">
        <v>95</v>
      </c>
    </row>
    <row r="23" spans="2:13" ht="30" customHeight="1" x14ac:dyDescent="0.25">
      <c r="B23" s="36"/>
      <c r="C23" s="30"/>
      <c r="D23" s="58">
        <v>95</v>
      </c>
    </row>
    <row r="24" spans="2:13" ht="30" customHeight="1" thickBot="1" x14ac:dyDescent="0.3">
      <c r="B24" s="19"/>
      <c r="C24" s="33"/>
      <c r="D24" s="144">
        <v>95</v>
      </c>
    </row>
    <row r="25" spans="2:13" ht="30" customHeight="1" x14ac:dyDescent="0.25">
      <c r="B25" s="80"/>
      <c r="C25" s="81"/>
      <c r="D25" s="82"/>
    </row>
    <row r="26" spans="2:13" ht="30" customHeight="1" thickBot="1" x14ac:dyDescent="0.3">
      <c r="B26" s="142" t="s">
        <v>210</v>
      </c>
    </row>
    <row r="27" spans="2:13" ht="38.25" customHeight="1" thickBot="1" x14ac:dyDescent="0.3">
      <c r="B27" s="167" t="s">
        <v>2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9"/>
    </row>
    <row r="28" spans="2:13" ht="64.5" customHeight="1" x14ac:dyDescent="0.25">
      <c r="B28" s="16" t="s">
        <v>0</v>
      </c>
      <c r="C28" s="133" t="s">
        <v>1</v>
      </c>
      <c r="D28" s="164" t="s">
        <v>7</v>
      </c>
      <c r="E28" s="165"/>
      <c r="F28" s="165"/>
      <c r="G28" s="165"/>
      <c r="H28" s="165"/>
      <c r="I28" s="165"/>
      <c r="J28" s="166" t="s">
        <v>8</v>
      </c>
      <c r="K28" s="166"/>
      <c r="L28" s="17" t="s">
        <v>218</v>
      </c>
      <c r="M28" s="18" t="s">
        <v>217</v>
      </c>
    </row>
    <row r="29" spans="2:13" ht="60" customHeight="1" x14ac:dyDescent="0.25">
      <c r="B29" s="143" t="s">
        <v>211</v>
      </c>
      <c r="C29" s="38">
        <f>IFERROR(100-((M29/L29)*100),"")</f>
        <v>100</v>
      </c>
      <c r="D29" s="161" t="s">
        <v>219</v>
      </c>
      <c r="E29" s="162"/>
      <c r="F29" s="162"/>
      <c r="G29" s="162"/>
      <c r="H29" s="162"/>
      <c r="I29" s="163"/>
      <c r="J29" s="160" t="s">
        <v>60</v>
      </c>
      <c r="K29" s="160"/>
      <c r="L29" s="35">
        <v>13</v>
      </c>
      <c r="M29" s="37">
        <v>0</v>
      </c>
    </row>
    <row r="30" spans="2:13" ht="60" customHeight="1" x14ac:dyDescent="0.25">
      <c r="B30" s="143" t="s">
        <v>220</v>
      </c>
      <c r="C30" s="38">
        <f t="shared" ref="C30:C35" si="0">IFERROR(100-((M30/L30)*100),"")</f>
        <v>100</v>
      </c>
      <c r="D30" s="161" t="s">
        <v>230</v>
      </c>
      <c r="E30" s="162"/>
      <c r="F30" s="162"/>
      <c r="G30" s="162"/>
      <c r="H30" s="162"/>
      <c r="I30" s="163"/>
      <c r="J30" s="160" t="s">
        <v>60</v>
      </c>
      <c r="K30" s="160"/>
      <c r="L30" s="35">
        <v>15</v>
      </c>
      <c r="M30" s="37">
        <v>0</v>
      </c>
    </row>
    <row r="31" spans="2:13" ht="60" customHeight="1" x14ac:dyDescent="0.25">
      <c r="B31" s="143" t="s">
        <v>214</v>
      </c>
      <c r="C31" s="38">
        <f t="shared" si="0"/>
        <v>100</v>
      </c>
      <c r="D31" s="161" t="s">
        <v>230</v>
      </c>
      <c r="E31" s="162"/>
      <c r="F31" s="162"/>
      <c r="G31" s="162"/>
      <c r="H31" s="162"/>
      <c r="I31" s="163"/>
      <c r="J31" s="160" t="s">
        <v>60</v>
      </c>
      <c r="K31" s="160"/>
      <c r="L31" s="35">
        <v>15</v>
      </c>
      <c r="M31" s="37">
        <v>0</v>
      </c>
    </row>
    <row r="32" spans="2:13" ht="60" customHeight="1" x14ac:dyDescent="0.25">
      <c r="B32" s="143" t="s">
        <v>221</v>
      </c>
      <c r="C32" s="38">
        <f t="shared" si="0"/>
        <v>100</v>
      </c>
      <c r="D32" s="161" t="s">
        <v>230</v>
      </c>
      <c r="E32" s="162"/>
      <c r="F32" s="162"/>
      <c r="G32" s="162"/>
      <c r="H32" s="162"/>
      <c r="I32" s="163"/>
      <c r="J32" s="160" t="s">
        <v>60</v>
      </c>
      <c r="K32" s="160"/>
      <c r="L32" s="35">
        <v>15</v>
      </c>
      <c r="M32" s="37">
        <v>0</v>
      </c>
    </row>
    <row r="33" spans="2:13" ht="60" customHeight="1" x14ac:dyDescent="0.25">
      <c r="B33" s="40" t="s">
        <v>232</v>
      </c>
      <c r="C33" s="151">
        <f t="shared" si="0"/>
        <v>100</v>
      </c>
      <c r="D33" s="161" t="s">
        <v>235</v>
      </c>
      <c r="E33" s="162"/>
      <c r="F33" s="162"/>
      <c r="G33" s="162"/>
      <c r="H33" s="162"/>
      <c r="I33" s="163"/>
      <c r="J33" s="160" t="s">
        <v>60</v>
      </c>
      <c r="K33" s="160"/>
      <c r="L33" s="35">
        <v>20</v>
      </c>
      <c r="M33" s="37">
        <v>0</v>
      </c>
    </row>
    <row r="34" spans="2:13" ht="60" customHeight="1" x14ac:dyDescent="0.25">
      <c r="B34" s="40" t="s">
        <v>233</v>
      </c>
      <c r="C34" s="151">
        <f t="shared" si="0"/>
        <v>100</v>
      </c>
      <c r="D34" s="161" t="s">
        <v>236</v>
      </c>
      <c r="E34" s="162"/>
      <c r="F34" s="162"/>
      <c r="G34" s="162"/>
      <c r="H34" s="162"/>
      <c r="I34" s="163"/>
      <c r="J34" s="160" t="s">
        <v>60</v>
      </c>
      <c r="K34" s="160"/>
      <c r="L34" s="35">
        <v>19</v>
      </c>
      <c r="M34" s="37">
        <v>0</v>
      </c>
    </row>
    <row r="35" spans="2:13" ht="60" customHeight="1" x14ac:dyDescent="0.25">
      <c r="B35" s="40" t="s">
        <v>234</v>
      </c>
      <c r="C35" s="151">
        <f t="shared" si="0"/>
        <v>100</v>
      </c>
      <c r="D35" s="161" t="s">
        <v>240</v>
      </c>
      <c r="E35" s="162"/>
      <c r="F35" s="162"/>
      <c r="G35" s="162"/>
      <c r="H35" s="162"/>
      <c r="I35" s="163"/>
      <c r="J35" s="160" t="s">
        <v>60</v>
      </c>
      <c r="K35" s="160"/>
      <c r="L35" s="35">
        <v>23</v>
      </c>
      <c r="M35" s="37">
        <v>0</v>
      </c>
    </row>
    <row r="36" spans="2:13" ht="60" customHeight="1" x14ac:dyDescent="0.25">
      <c r="B36" s="40"/>
      <c r="C36" s="38"/>
      <c r="D36" s="160"/>
      <c r="E36" s="160"/>
      <c r="F36" s="160"/>
      <c r="G36" s="160"/>
      <c r="H36" s="160"/>
      <c r="I36" s="160"/>
      <c r="J36" s="160"/>
      <c r="K36" s="160"/>
      <c r="L36" s="35"/>
      <c r="M36" s="37"/>
    </row>
    <row r="37" spans="2:13" ht="60" customHeight="1" x14ac:dyDescent="0.25">
      <c r="B37" s="40"/>
      <c r="C37" s="38"/>
      <c r="D37" s="160"/>
      <c r="E37" s="160"/>
      <c r="F37" s="160"/>
      <c r="G37" s="160"/>
      <c r="H37" s="160"/>
      <c r="I37" s="160"/>
      <c r="J37" s="160"/>
      <c r="K37" s="160"/>
      <c r="L37" s="35"/>
      <c r="M37" s="37"/>
    </row>
    <row r="38" spans="2:13" ht="60" customHeight="1" x14ac:dyDescent="0.25">
      <c r="B38" s="40"/>
      <c r="C38" s="38"/>
      <c r="D38" s="160"/>
      <c r="E38" s="160"/>
      <c r="F38" s="160"/>
      <c r="G38" s="160"/>
      <c r="H38" s="160"/>
      <c r="I38" s="160"/>
      <c r="J38" s="160"/>
      <c r="K38" s="160"/>
      <c r="L38" s="35"/>
      <c r="M38" s="37"/>
    </row>
    <row r="39" spans="2:13" ht="60" customHeight="1" x14ac:dyDescent="0.25">
      <c r="B39" s="40"/>
      <c r="C39" s="38"/>
      <c r="D39" s="160"/>
      <c r="E39" s="160"/>
      <c r="F39" s="160"/>
      <c r="G39" s="160"/>
      <c r="H39" s="160"/>
      <c r="I39" s="160"/>
      <c r="J39" s="160"/>
      <c r="K39" s="160"/>
      <c r="L39" s="35"/>
      <c r="M39" s="37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7"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B41:M42"/>
    <mergeCell ref="D37:I37"/>
    <mergeCell ref="J37:K37"/>
    <mergeCell ref="D38:I38"/>
    <mergeCell ref="J38:K38"/>
    <mergeCell ref="D39:I39"/>
    <mergeCell ref="J39:K39"/>
  </mergeCells>
  <pageMargins left="0.7" right="0.7" top="0.75" bottom="0.75" header="0.3" footer="0.3"/>
  <pageSetup paperSize="9" scale="33" orientation="portrait" r:id="rId1"/>
  <ignoredErrors>
    <ignoredError sqref="C13:C14 C29:C32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2" tint="-0.249977111117893"/>
  </sheetPr>
  <dimension ref="B2:M42"/>
  <sheetViews>
    <sheetView showGridLines="0" topLeftCell="A22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114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26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20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4">
        <f>+C28</f>
        <v>100</v>
      </c>
      <c r="D13" s="89">
        <v>95</v>
      </c>
    </row>
    <row r="14" spans="2:13" ht="30" customHeight="1" x14ac:dyDescent="0.25">
      <c r="B14" s="11">
        <v>44228</v>
      </c>
      <c r="C14" s="30">
        <f>+C29</f>
        <v>100</v>
      </c>
      <c r="D14" s="31">
        <v>95</v>
      </c>
    </row>
    <row r="15" spans="2:13" ht="30" customHeight="1" x14ac:dyDescent="0.25">
      <c r="B15" s="11">
        <v>44256</v>
      </c>
      <c r="C15" s="30">
        <f t="shared" ref="C15:C19" si="0">+C30</f>
        <v>100</v>
      </c>
      <c r="D15" s="31">
        <v>95</v>
      </c>
    </row>
    <row r="16" spans="2:13" ht="30" customHeight="1" x14ac:dyDescent="0.25">
      <c r="B16" s="11">
        <v>44287</v>
      </c>
      <c r="C16" s="30">
        <f t="shared" si="0"/>
        <v>100</v>
      </c>
      <c r="D16" s="31">
        <v>95</v>
      </c>
    </row>
    <row r="17" spans="2:13" ht="30" customHeight="1" x14ac:dyDescent="0.25">
      <c r="B17" s="11" t="s">
        <v>170</v>
      </c>
      <c r="C17" s="30">
        <f t="shared" si="0"/>
        <v>100</v>
      </c>
      <c r="D17" s="31">
        <v>95</v>
      </c>
    </row>
    <row r="18" spans="2:13" ht="30" customHeight="1" x14ac:dyDescent="0.25">
      <c r="B18" s="11" t="s">
        <v>171</v>
      </c>
      <c r="C18" s="30">
        <f t="shared" si="0"/>
        <v>100</v>
      </c>
      <c r="D18" s="31">
        <v>95</v>
      </c>
      <c r="M18" s="4"/>
    </row>
    <row r="19" spans="2:13" ht="30" customHeight="1" x14ac:dyDescent="0.25">
      <c r="B19" s="11" t="s">
        <v>172</v>
      </c>
      <c r="C19" s="30">
        <f t="shared" si="0"/>
        <v>100</v>
      </c>
      <c r="D19" s="31">
        <v>95</v>
      </c>
      <c r="M19" s="4"/>
    </row>
    <row r="20" spans="2:13" ht="30" customHeight="1" x14ac:dyDescent="0.25">
      <c r="B20" s="11" t="s">
        <v>173</v>
      </c>
      <c r="C20" s="30"/>
      <c r="D20" s="31"/>
    </row>
    <row r="21" spans="2:13" ht="30" customHeight="1" x14ac:dyDescent="0.25">
      <c r="B21" s="11" t="s">
        <v>174</v>
      </c>
      <c r="C21" s="30"/>
      <c r="D21" s="31"/>
    </row>
    <row r="22" spans="2:13" ht="30" customHeight="1" x14ac:dyDescent="0.25">
      <c r="B22" s="11" t="s">
        <v>175</v>
      </c>
      <c r="C22" s="30"/>
      <c r="D22" s="31"/>
    </row>
    <row r="23" spans="2:13" ht="30" customHeight="1" x14ac:dyDescent="0.25">
      <c r="B23" s="11" t="s">
        <v>176</v>
      </c>
      <c r="C23" s="30"/>
      <c r="D23" s="31"/>
    </row>
    <row r="24" spans="2:13" ht="30" customHeight="1" thickBot="1" x14ac:dyDescent="0.3">
      <c r="B24" s="1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67" t="s">
        <v>2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9"/>
    </row>
    <row r="27" spans="2:13" ht="64.5" customHeight="1" x14ac:dyDescent="0.25">
      <c r="B27" s="16" t="s">
        <v>0</v>
      </c>
      <c r="C27" s="124" t="s">
        <v>1</v>
      </c>
      <c r="D27" s="164" t="s">
        <v>7</v>
      </c>
      <c r="E27" s="165"/>
      <c r="F27" s="165"/>
      <c r="G27" s="165"/>
      <c r="H27" s="165"/>
      <c r="I27" s="165"/>
      <c r="J27" s="166" t="s">
        <v>8</v>
      </c>
      <c r="K27" s="166"/>
      <c r="L27" s="17" t="s">
        <v>16</v>
      </c>
      <c r="M27" s="18" t="s">
        <v>17</v>
      </c>
    </row>
    <row r="28" spans="2:13" ht="30" customHeight="1" x14ac:dyDescent="0.25">
      <c r="B28" s="11">
        <v>44197</v>
      </c>
      <c r="C28" s="30">
        <f>+M28/L28*100</f>
        <v>100</v>
      </c>
      <c r="D28" s="215" t="s">
        <v>223</v>
      </c>
      <c r="E28" s="215"/>
      <c r="F28" s="215"/>
      <c r="G28" s="215"/>
      <c r="H28" s="215"/>
      <c r="I28" s="215"/>
      <c r="J28" s="218" t="s">
        <v>22</v>
      </c>
      <c r="K28" s="218"/>
      <c r="L28" s="34">
        <v>13</v>
      </c>
      <c r="M28" s="31">
        <v>13</v>
      </c>
    </row>
    <row r="29" spans="2:13" ht="30" customHeight="1" x14ac:dyDescent="0.25">
      <c r="B29" s="11">
        <v>44228</v>
      </c>
      <c r="C29" s="30">
        <f t="shared" ref="C29:C34" si="1">+M29/L29*100</f>
        <v>100</v>
      </c>
      <c r="D29" s="215" t="s">
        <v>21</v>
      </c>
      <c r="E29" s="215"/>
      <c r="F29" s="215"/>
      <c r="G29" s="215"/>
      <c r="H29" s="215"/>
      <c r="I29" s="215"/>
      <c r="J29" s="218" t="s">
        <v>22</v>
      </c>
      <c r="K29" s="218"/>
      <c r="L29" s="34">
        <v>15</v>
      </c>
      <c r="M29" s="31">
        <v>15</v>
      </c>
    </row>
    <row r="30" spans="2:13" ht="30" customHeight="1" x14ac:dyDescent="0.25">
      <c r="B30" s="11">
        <v>44256</v>
      </c>
      <c r="C30" s="30">
        <f t="shared" si="1"/>
        <v>100</v>
      </c>
      <c r="D30" s="215" t="s">
        <v>21</v>
      </c>
      <c r="E30" s="215"/>
      <c r="F30" s="215"/>
      <c r="G30" s="215"/>
      <c r="H30" s="215"/>
      <c r="I30" s="215"/>
      <c r="J30" s="218" t="s">
        <v>22</v>
      </c>
      <c r="K30" s="218"/>
      <c r="L30" s="34">
        <v>15</v>
      </c>
      <c r="M30" s="31">
        <v>15</v>
      </c>
    </row>
    <row r="31" spans="2:13" ht="30" customHeight="1" x14ac:dyDescent="0.25">
      <c r="B31" s="11">
        <v>44287</v>
      </c>
      <c r="C31" s="30">
        <f t="shared" si="1"/>
        <v>100</v>
      </c>
      <c r="D31" s="215" t="s">
        <v>21</v>
      </c>
      <c r="E31" s="215"/>
      <c r="F31" s="215"/>
      <c r="G31" s="215"/>
      <c r="H31" s="215"/>
      <c r="I31" s="215"/>
      <c r="J31" s="218" t="s">
        <v>22</v>
      </c>
      <c r="K31" s="218"/>
      <c r="L31" s="34">
        <v>15</v>
      </c>
      <c r="M31" s="31">
        <v>15</v>
      </c>
    </row>
    <row r="32" spans="2:13" ht="30" customHeight="1" x14ac:dyDescent="0.25">
      <c r="B32" s="11">
        <v>44317</v>
      </c>
      <c r="C32" s="30">
        <f t="shared" si="1"/>
        <v>100</v>
      </c>
      <c r="D32" s="215" t="s">
        <v>21</v>
      </c>
      <c r="E32" s="215"/>
      <c r="F32" s="215"/>
      <c r="G32" s="215"/>
      <c r="H32" s="215"/>
      <c r="I32" s="215"/>
      <c r="J32" s="218" t="s">
        <v>22</v>
      </c>
      <c r="K32" s="218"/>
      <c r="L32" s="34">
        <v>20</v>
      </c>
      <c r="M32" s="31">
        <v>20</v>
      </c>
    </row>
    <row r="33" spans="2:13" ht="30" customHeight="1" x14ac:dyDescent="0.25">
      <c r="B33" s="11">
        <v>44348</v>
      </c>
      <c r="C33" s="30">
        <f t="shared" si="1"/>
        <v>100</v>
      </c>
      <c r="D33" s="215" t="s">
        <v>21</v>
      </c>
      <c r="E33" s="215"/>
      <c r="F33" s="215"/>
      <c r="G33" s="215"/>
      <c r="H33" s="215"/>
      <c r="I33" s="215"/>
      <c r="J33" s="218" t="s">
        <v>22</v>
      </c>
      <c r="K33" s="218"/>
      <c r="L33" s="34">
        <v>19</v>
      </c>
      <c r="M33" s="31">
        <v>19</v>
      </c>
    </row>
    <row r="34" spans="2:13" ht="30" customHeight="1" x14ac:dyDescent="0.25">
      <c r="B34" s="11">
        <v>44378</v>
      </c>
      <c r="C34" s="30">
        <f t="shared" si="1"/>
        <v>100</v>
      </c>
      <c r="D34" s="215" t="s">
        <v>21</v>
      </c>
      <c r="E34" s="215"/>
      <c r="F34" s="215"/>
      <c r="G34" s="215"/>
      <c r="H34" s="215"/>
      <c r="I34" s="215"/>
      <c r="J34" s="218" t="s">
        <v>22</v>
      </c>
      <c r="K34" s="218"/>
      <c r="L34" s="34">
        <v>23</v>
      </c>
      <c r="M34" s="31">
        <v>23</v>
      </c>
    </row>
    <row r="35" spans="2:13" ht="30" customHeight="1" x14ac:dyDescent="0.25">
      <c r="B35" s="11"/>
      <c r="C35" s="30"/>
      <c r="D35" s="215"/>
      <c r="E35" s="215"/>
      <c r="F35" s="215"/>
      <c r="G35" s="215"/>
      <c r="H35" s="215"/>
      <c r="I35" s="215"/>
      <c r="J35" s="218"/>
      <c r="K35" s="218"/>
      <c r="L35" s="34"/>
      <c r="M35" s="31"/>
    </row>
    <row r="36" spans="2:13" ht="30" customHeight="1" x14ac:dyDescent="0.25">
      <c r="B36" s="11"/>
      <c r="C36" s="30"/>
      <c r="D36" s="215"/>
      <c r="E36" s="215"/>
      <c r="F36" s="215"/>
      <c r="G36" s="215"/>
      <c r="H36" s="215"/>
      <c r="I36" s="215"/>
      <c r="J36" s="218"/>
      <c r="K36" s="218"/>
      <c r="L36" s="34"/>
      <c r="M36" s="31"/>
    </row>
    <row r="37" spans="2:13" ht="30" customHeight="1" x14ac:dyDescent="0.25">
      <c r="B37" s="11"/>
      <c r="C37" s="30"/>
      <c r="D37" s="215"/>
      <c r="E37" s="215"/>
      <c r="F37" s="215"/>
      <c r="G37" s="215"/>
      <c r="H37" s="215"/>
      <c r="I37" s="215"/>
      <c r="J37" s="218"/>
      <c r="K37" s="218"/>
      <c r="L37" s="34"/>
      <c r="M37" s="31"/>
    </row>
    <row r="38" spans="2:13" ht="30" customHeight="1" x14ac:dyDescent="0.25">
      <c r="B38" s="11"/>
      <c r="C38" s="30"/>
      <c r="D38" s="215"/>
      <c r="E38" s="215"/>
      <c r="F38" s="215"/>
      <c r="G38" s="215"/>
      <c r="H38" s="215"/>
      <c r="I38" s="215"/>
      <c r="J38" s="218"/>
      <c r="K38" s="218"/>
      <c r="L38" s="34"/>
      <c r="M38" s="31"/>
    </row>
    <row r="39" spans="2:13" ht="30" customHeight="1" thickBot="1" x14ac:dyDescent="0.3">
      <c r="B39" s="19"/>
      <c r="C39" s="33"/>
      <c r="D39" s="213"/>
      <c r="E39" s="213"/>
      <c r="F39" s="213"/>
      <c r="G39" s="213"/>
      <c r="H39" s="213"/>
      <c r="I39" s="213"/>
      <c r="J39" s="214"/>
      <c r="K39" s="214"/>
      <c r="L39" s="90"/>
      <c r="M39" s="32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29 C13:C14 C30 C15 C31 C16 C32:C34 C17:C19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 tint="-0.249977111117893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115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26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32</v>
      </c>
      <c r="C13" s="41">
        <f>+C29</f>
        <v>93</v>
      </c>
      <c r="D13" s="58">
        <v>100</v>
      </c>
    </row>
    <row r="14" spans="2:13" ht="30" customHeight="1" x14ac:dyDescent="0.25">
      <c r="B14" s="36" t="s">
        <v>31</v>
      </c>
      <c r="C14" s="41">
        <f>+C30</f>
        <v>96</v>
      </c>
      <c r="D14" s="58">
        <v>100</v>
      </c>
    </row>
    <row r="15" spans="2:13" ht="30" customHeight="1" x14ac:dyDescent="0.25">
      <c r="B15" s="36" t="s">
        <v>33</v>
      </c>
      <c r="C15" s="41">
        <v>100</v>
      </c>
      <c r="D15" s="58">
        <v>100</v>
      </c>
    </row>
    <row r="16" spans="2:13" ht="30" customHeight="1" x14ac:dyDescent="0.25">
      <c r="B16" s="36" t="s">
        <v>35</v>
      </c>
      <c r="C16" s="41">
        <v>100</v>
      </c>
      <c r="D16" s="58">
        <v>100</v>
      </c>
    </row>
    <row r="17" spans="2:13" ht="30" customHeight="1" x14ac:dyDescent="0.25">
      <c r="B17" s="36" t="s">
        <v>37</v>
      </c>
      <c r="C17" s="41">
        <v>100</v>
      </c>
      <c r="D17" s="58">
        <v>100</v>
      </c>
    </row>
    <row r="18" spans="2:13" ht="30" customHeight="1" x14ac:dyDescent="0.25">
      <c r="B18" s="36" t="s">
        <v>38</v>
      </c>
      <c r="C18" s="41">
        <v>100</v>
      </c>
      <c r="D18" s="58">
        <v>100</v>
      </c>
      <c r="M18" s="4"/>
    </row>
    <row r="19" spans="2:13" ht="30" customHeight="1" x14ac:dyDescent="0.25">
      <c r="B19" s="36" t="s">
        <v>62</v>
      </c>
      <c r="C19" s="41">
        <v>100</v>
      </c>
      <c r="D19" s="58">
        <v>100</v>
      </c>
      <c r="M19" s="4"/>
    </row>
    <row r="20" spans="2:13" ht="30" customHeight="1" x14ac:dyDescent="0.25">
      <c r="B20" s="36" t="s">
        <v>65</v>
      </c>
      <c r="C20" s="41">
        <v>100</v>
      </c>
      <c r="D20" s="58">
        <v>100</v>
      </c>
    </row>
    <row r="21" spans="2:13" ht="30" customHeight="1" x14ac:dyDescent="0.25">
      <c r="B21" s="36" t="s">
        <v>105</v>
      </c>
      <c r="C21" s="41">
        <v>100</v>
      </c>
      <c r="D21" s="58">
        <v>100</v>
      </c>
    </row>
    <row r="22" spans="2:13" ht="30" customHeight="1" x14ac:dyDescent="0.25">
      <c r="B22" s="36" t="s">
        <v>121</v>
      </c>
      <c r="C22" s="41">
        <v>100</v>
      </c>
      <c r="D22" s="58">
        <v>100</v>
      </c>
    </row>
    <row r="23" spans="2:13" ht="30" customHeight="1" x14ac:dyDescent="0.25">
      <c r="B23" s="36" t="s">
        <v>194</v>
      </c>
      <c r="C23" s="30"/>
      <c r="D23" s="58">
        <v>100</v>
      </c>
    </row>
    <row r="24" spans="2:13" ht="30" customHeight="1" thickBot="1" x14ac:dyDescent="0.3">
      <c r="B24" s="19"/>
      <c r="C24" s="33"/>
      <c r="D24" s="32"/>
    </row>
    <row r="25" spans="2:13" ht="30" customHeight="1" x14ac:dyDescent="0.25">
      <c r="B25" s="80"/>
      <c r="C25" s="81"/>
      <c r="D25" s="82"/>
    </row>
    <row r="26" spans="2:13" ht="30" customHeight="1" thickBot="1" x14ac:dyDescent="0.3"/>
    <row r="27" spans="2:13" ht="38.25" customHeight="1" thickBot="1" x14ac:dyDescent="0.3">
      <c r="B27" s="167" t="s">
        <v>2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9"/>
    </row>
    <row r="28" spans="2:13" ht="64.5" customHeight="1" x14ac:dyDescent="0.25">
      <c r="B28" s="16" t="s">
        <v>0</v>
      </c>
      <c r="C28" s="29" t="s">
        <v>1</v>
      </c>
      <c r="D28" s="164" t="s">
        <v>7</v>
      </c>
      <c r="E28" s="165"/>
      <c r="F28" s="165"/>
      <c r="G28" s="165"/>
      <c r="H28" s="165"/>
      <c r="I28" s="165"/>
      <c r="J28" s="166" t="s">
        <v>8</v>
      </c>
      <c r="K28" s="166"/>
      <c r="L28" s="17" t="s">
        <v>16</v>
      </c>
      <c r="M28" s="18" t="s">
        <v>17</v>
      </c>
    </row>
    <row r="29" spans="2:13" ht="60" customHeight="1" x14ac:dyDescent="0.25">
      <c r="B29" s="40" t="s">
        <v>41</v>
      </c>
      <c r="C29" s="38">
        <v>93</v>
      </c>
      <c r="D29" s="161" t="s">
        <v>23</v>
      </c>
      <c r="E29" s="162"/>
      <c r="F29" s="162"/>
      <c r="G29" s="162"/>
      <c r="H29" s="162"/>
      <c r="I29" s="163"/>
      <c r="J29" s="160" t="s">
        <v>25</v>
      </c>
      <c r="K29" s="160"/>
      <c r="L29" s="35" t="s">
        <v>27</v>
      </c>
      <c r="M29" s="37" t="s">
        <v>27</v>
      </c>
    </row>
    <row r="30" spans="2:13" ht="60" customHeight="1" x14ac:dyDescent="0.25">
      <c r="B30" s="40" t="s">
        <v>42</v>
      </c>
      <c r="C30" s="38">
        <v>96</v>
      </c>
      <c r="D30" s="160" t="s">
        <v>24</v>
      </c>
      <c r="E30" s="160"/>
      <c r="F30" s="160"/>
      <c r="G30" s="160"/>
      <c r="H30" s="160"/>
      <c r="I30" s="160"/>
      <c r="J30" s="160" t="s">
        <v>26</v>
      </c>
      <c r="K30" s="160"/>
      <c r="L30" s="35" t="s">
        <v>27</v>
      </c>
      <c r="M30" s="37" t="s">
        <v>27</v>
      </c>
    </row>
    <row r="31" spans="2:13" ht="60" customHeight="1" x14ac:dyDescent="0.25">
      <c r="B31" s="40" t="s">
        <v>43</v>
      </c>
      <c r="C31" s="38">
        <v>100</v>
      </c>
      <c r="D31" s="160" t="s">
        <v>36</v>
      </c>
      <c r="E31" s="160"/>
      <c r="F31" s="160"/>
      <c r="G31" s="160"/>
      <c r="H31" s="160"/>
      <c r="I31" s="160"/>
      <c r="J31" s="160" t="s">
        <v>34</v>
      </c>
      <c r="K31" s="160"/>
      <c r="L31" s="35" t="s">
        <v>27</v>
      </c>
      <c r="M31" s="37" t="s">
        <v>27</v>
      </c>
    </row>
    <row r="32" spans="2:13" ht="60" customHeight="1" x14ac:dyDescent="0.25">
      <c r="B32" s="40" t="s">
        <v>44</v>
      </c>
      <c r="C32" s="38">
        <v>100</v>
      </c>
      <c r="D32" s="160" t="s">
        <v>36</v>
      </c>
      <c r="E32" s="160"/>
      <c r="F32" s="160"/>
      <c r="G32" s="160"/>
      <c r="H32" s="160"/>
      <c r="I32" s="160"/>
      <c r="J32" s="160" t="s">
        <v>34</v>
      </c>
      <c r="K32" s="160"/>
      <c r="L32" s="35" t="s">
        <v>27</v>
      </c>
      <c r="M32" s="37" t="s">
        <v>27</v>
      </c>
    </row>
    <row r="33" spans="2:13" ht="60" customHeight="1" x14ac:dyDescent="0.25">
      <c r="B33" s="40" t="s">
        <v>40</v>
      </c>
      <c r="C33" s="38">
        <v>100</v>
      </c>
      <c r="D33" s="160" t="s">
        <v>36</v>
      </c>
      <c r="E33" s="160"/>
      <c r="F33" s="160"/>
      <c r="G33" s="160"/>
      <c r="H33" s="160"/>
      <c r="I33" s="160"/>
      <c r="J33" s="160" t="s">
        <v>34</v>
      </c>
      <c r="K33" s="160"/>
      <c r="L33" s="35" t="s">
        <v>27</v>
      </c>
      <c r="M33" s="37" t="s">
        <v>27</v>
      </c>
    </row>
    <row r="34" spans="2:13" ht="60" customHeight="1" x14ac:dyDescent="0.25">
      <c r="B34" s="40" t="s">
        <v>58</v>
      </c>
      <c r="C34" s="38">
        <v>100</v>
      </c>
      <c r="D34" s="160" t="s">
        <v>36</v>
      </c>
      <c r="E34" s="160"/>
      <c r="F34" s="160"/>
      <c r="G34" s="160"/>
      <c r="H34" s="160"/>
      <c r="I34" s="160"/>
      <c r="J34" s="160" t="s">
        <v>34</v>
      </c>
      <c r="K34" s="160"/>
      <c r="L34" s="35" t="s">
        <v>27</v>
      </c>
      <c r="M34" s="37" t="s">
        <v>27</v>
      </c>
    </row>
    <row r="35" spans="2:13" ht="60" customHeight="1" x14ac:dyDescent="0.25">
      <c r="B35" s="40" t="s">
        <v>63</v>
      </c>
      <c r="C35" s="38">
        <v>100</v>
      </c>
      <c r="D35" s="160" t="s">
        <v>64</v>
      </c>
      <c r="E35" s="160"/>
      <c r="F35" s="160"/>
      <c r="G35" s="160"/>
      <c r="H35" s="160"/>
      <c r="I35" s="160"/>
      <c r="J35" s="160" t="s">
        <v>34</v>
      </c>
      <c r="K35" s="160"/>
      <c r="L35" s="35" t="s">
        <v>27</v>
      </c>
      <c r="M35" s="37" t="s">
        <v>27</v>
      </c>
    </row>
    <row r="36" spans="2:13" ht="60" customHeight="1" x14ac:dyDescent="0.25">
      <c r="B36" s="40" t="s">
        <v>66</v>
      </c>
      <c r="C36" s="38">
        <v>100</v>
      </c>
      <c r="D36" s="160" t="s">
        <v>64</v>
      </c>
      <c r="E36" s="160"/>
      <c r="F36" s="160"/>
      <c r="G36" s="160"/>
      <c r="H36" s="160"/>
      <c r="I36" s="160"/>
      <c r="J36" s="160" t="s">
        <v>34</v>
      </c>
      <c r="K36" s="160"/>
      <c r="L36" s="35" t="s">
        <v>27</v>
      </c>
      <c r="M36" s="37" t="s">
        <v>27</v>
      </c>
    </row>
    <row r="37" spans="2:13" ht="60" customHeight="1" x14ac:dyDescent="0.25">
      <c r="B37" s="40" t="s">
        <v>106</v>
      </c>
      <c r="C37" s="38">
        <v>100</v>
      </c>
      <c r="D37" s="160" t="s">
        <v>107</v>
      </c>
      <c r="E37" s="160"/>
      <c r="F37" s="160"/>
      <c r="G37" s="160"/>
      <c r="H37" s="160"/>
      <c r="I37" s="160"/>
      <c r="J37" s="160" t="s">
        <v>34</v>
      </c>
      <c r="K37" s="160"/>
      <c r="L37" s="35" t="s">
        <v>27</v>
      </c>
      <c r="M37" s="37" t="s">
        <v>27</v>
      </c>
    </row>
    <row r="38" spans="2:13" ht="60" customHeight="1" x14ac:dyDescent="0.25">
      <c r="B38" s="40" t="s">
        <v>120</v>
      </c>
      <c r="C38" s="38">
        <v>100</v>
      </c>
      <c r="D38" s="160" t="s">
        <v>64</v>
      </c>
      <c r="E38" s="160"/>
      <c r="F38" s="160"/>
      <c r="G38" s="160"/>
      <c r="H38" s="160"/>
      <c r="I38" s="160"/>
      <c r="J38" s="160" t="s">
        <v>34</v>
      </c>
      <c r="K38" s="160"/>
      <c r="L38" s="35" t="s">
        <v>27</v>
      </c>
      <c r="M38" s="37" t="s">
        <v>27</v>
      </c>
    </row>
    <row r="39" spans="2:13" ht="60" customHeight="1" x14ac:dyDescent="0.25">
      <c r="B39" s="40" t="s">
        <v>195</v>
      </c>
      <c r="C39" s="38">
        <v>100</v>
      </c>
      <c r="D39" s="160"/>
      <c r="E39" s="160"/>
      <c r="F39" s="160"/>
      <c r="G39" s="160"/>
      <c r="H39" s="160"/>
      <c r="I39" s="160"/>
      <c r="J39" s="160"/>
      <c r="K39" s="160"/>
      <c r="L39" s="35"/>
      <c r="M39" s="37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7">
    <mergeCell ref="J38:K38"/>
    <mergeCell ref="D28:I28"/>
    <mergeCell ref="J28:K28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9:I29"/>
    <mergeCell ref="J29:K29"/>
    <mergeCell ref="D30:I30"/>
    <mergeCell ref="J30:K30"/>
    <mergeCell ref="D31:I31"/>
    <mergeCell ref="J31:K31"/>
    <mergeCell ref="J37:K37"/>
    <mergeCell ref="B41:M42"/>
    <mergeCell ref="D32:I32"/>
    <mergeCell ref="J32:K32"/>
    <mergeCell ref="D34:I34"/>
    <mergeCell ref="J34:K34"/>
    <mergeCell ref="D37:I37"/>
    <mergeCell ref="J35:K35"/>
    <mergeCell ref="J33:K33"/>
    <mergeCell ref="D33:I33"/>
    <mergeCell ref="D35:I35"/>
    <mergeCell ref="D36:I36"/>
    <mergeCell ref="J36:K36"/>
    <mergeCell ref="D39:I39"/>
    <mergeCell ref="J39:K39"/>
    <mergeCell ref="D38:I38"/>
  </mergeCells>
  <pageMargins left="0.7" right="0.7" top="0.75" bottom="0.75" header="0.3" footer="0.3"/>
  <pageSetup paperSize="9" scale="33" orientation="portrait" r:id="rId1"/>
  <ignoredErrors>
    <ignoredError sqref="C13:C14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9"/>
  <sheetViews>
    <sheetView showGridLines="0" topLeftCell="A13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116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42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42"/>
      <c r="C8" s="42"/>
      <c r="D8" s="42"/>
      <c r="E8" s="2"/>
      <c r="F8" s="2"/>
      <c r="G8" s="44"/>
      <c r="H8" s="3"/>
      <c r="I8" s="43"/>
      <c r="J8" s="43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19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140" t="s">
        <v>209</v>
      </c>
      <c r="C13" s="74">
        <v>99.1</v>
      </c>
      <c r="D13" s="89">
        <v>90</v>
      </c>
    </row>
    <row r="14" spans="2:13" ht="30" customHeight="1" x14ac:dyDescent="0.25">
      <c r="B14" s="46" t="s">
        <v>199</v>
      </c>
      <c r="C14" s="30">
        <v>98.7</v>
      </c>
      <c r="D14" s="31">
        <v>90</v>
      </c>
    </row>
    <row r="15" spans="2:13" ht="30" customHeight="1" x14ac:dyDescent="0.25">
      <c r="B15" s="46" t="s">
        <v>196</v>
      </c>
      <c r="C15" s="39">
        <v>98.8</v>
      </c>
      <c r="D15" s="31">
        <v>90</v>
      </c>
    </row>
    <row r="16" spans="2:13" ht="30" customHeight="1" x14ac:dyDescent="0.25">
      <c r="B16" s="46" t="s">
        <v>198</v>
      </c>
      <c r="C16" s="30">
        <v>98.7</v>
      </c>
      <c r="D16" s="31">
        <v>90</v>
      </c>
    </row>
    <row r="17" spans="2:13" ht="30" customHeight="1" x14ac:dyDescent="0.25">
      <c r="B17" s="46" t="s">
        <v>200</v>
      </c>
      <c r="C17" s="39">
        <v>98</v>
      </c>
      <c r="D17" s="31">
        <v>90</v>
      </c>
    </row>
    <row r="18" spans="2:13" ht="30" customHeight="1" x14ac:dyDescent="0.25">
      <c r="B18" s="46" t="s">
        <v>202</v>
      </c>
      <c r="C18" s="30">
        <v>97.2</v>
      </c>
      <c r="D18" s="31">
        <v>90</v>
      </c>
      <c r="M18" s="4"/>
    </row>
    <row r="19" spans="2:13" ht="30" customHeight="1" x14ac:dyDescent="0.25">
      <c r="B19" s="46" t="s">
        <v>197</v>
      </c>
      <c r="C19" s="30">
        <v>98.5</v>
      </c>
      <c r="D19" s="31">
        <v>90</v>
      </c>
      <c r="M19" s="4"/>
    </row>
    <row r="20" spans="2:13" ht="30" customHeight="1" x14ac:dyDescent="0.25">
      <c r="B20" s="46" t="s">
        <v>204</v>
      </c>
      <c r="C20" s="30">
        <v>99.8</v>
      </c>
      <c r="D20" s="31">
        <v>90</v>
      </c>
    </row>
    <row r="21" spans="2:13" ht="30" customHeight="1" x14ac:dyDescent="0.25">
      <c r="B21" s="46" t="s">
        <v>201</v>
      </c>
      <c r="C21" s="30">
        <v>98.4</v>
      </c>
      <c r="D21" s="31">
        <v>90</v>
      </c>
    </row>
    <row r="22" spans="2:13" ht="30" customHeight="1" x14ac:dyDescent="0.25">
      <c r="B22" s="46" t="s">
        <v>203</v>
      </c>
      <c r="C22" s="30">
        <v>99.1</v>
      </c>
      <c r="D22" s="31">
        <v>90</v>
      </c>
    </row>
    <row r="23" spans="2:13" ht="30" customHeight="1" x14ac:dyDescent="0.25">
      <c r="B23" s="46" t="s">
        <v>205</v>
      </c>
      <c r="C23" s="30">
        <v>97.5</v>
      </c>
      <c r="D23" s="31">
        <v>90</v>
      </c>
    </row>
    <row r="24" spans="2:13" ht="30" customHeight="1" x14ac:dyDescent="0.25">
      <c r="B24" s="46" t="s">
        <v>206</v>
      </c>
      <c r="C24" s="30">
        <v>98.7</v>
      </c>
      <c r="D24" s="31">
        <v>90</v>
      </c>
    </row>
    <row r="25" spans="2:13" ht="30" customHeight="1" x14ac:dyDescent="0.25">
      <c r="B25" s="46" t="s">
        <v>207</v>
      </c>
      <c r="C25" s="39">
        <v>98.9</v>
      </c>
      <c r="D25" s="31">
        <v>93</v>
      </c>
    </row>
    <row r="26" spans="2:13" ht="30" customHeight="1" x14ac:dyDescent="0.25">
      <c r="B26" s="46" t="s">
        <v>208</v>
      </c>
      <c r="C26" s="39">
        <v>95.6</v>
      </c>
      <c r="D26" s="31">
        <v>93</v>
      </c>
    </row>
    <row r="27" spans="2:13" ht="30" customHeight="1" x14ac:dyDescent="0.25">
      <c r="B27" s="46" t="s">
        <v>231</v>
      </c>
      <c r="C27" s="39">
        <v>97.41</v>
      </c>
      <c r="D27" s="31">
        <v>93</v>
      </c>
    </row>
    <row r="28" spans="2:13" ht="30" customHeight="1" x14ac:dyDescent="0.25">
      <c r="B28" s="46"/>
      <c r="C28" s="39"/>
      <c r="D28" s="31"/>
    </row>
    <row r="29" spans="2:13" ht="30" customHeight="1" thickBot="1" x14ac:dyDescent="0.3">
      <c r="B29" s="141"/>
      <c r="C29" s="72"/>
      <c r="D29" s="32"/>
    </row>
    <row r="30" spans="2:13" ht="30" customHeight="1" thickBot="1" x14ac:dyDescent="0.3"/>
    <row r="31" spans="2:13" ht="38.25" customHeight="1" thickBot="1" x14ac:dyDescent="0.3">
      <c r="B31" s="167" t="s">
        <v>2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9"/>
    </row>
    <row r="32" spans="2:13" ht="64.5" customHeight="1" x14ac:dyDescent="0.25">
      <c r="B32" s="16" t="s">
        <v>0</v>
      </c>
      <c r="C32" s="45" t="s">
        <v>1</v>
      </c>
      <c r="D32" s="164" t="s">
        <v>7</v>
      </c>
      <c r="E32" s="165"/>
      <c r="F32" s="165"/>
      <c r="G32" s="165"/>
      <c r="H32" s="165"/>
      <c r="I32" s="165"/>
      <c r="J32" s="166" t="s">
        <v>8</v>
      </c>
      <c r="K32" s="166"/>
      <c r="L32" s="17" t="s">
        <v>16</v>
      </c>
      <c r="M32" s="18" t="s">
        <v>17</v>
      </c>
    </row>
    <row r="33" spans="2:13" ht="30" customHeight="1" x14ac:dyDescent="0.25">
      <c r="B33" s="46" t="s">
        <v>209</v>
      </c>
      <c r="C33" s="39">
        <v>99.8</v>
      </c>
      <c r="D33" s="215" t="s">
        <v>39</v>
      </c>
      <c r="E33" s="215"/>
      <c r="F33" s="215"/>
      <c r="G33" s="215"/>
      <c r="H33" s="215"/>
      <c r="I33" s="215"/>
      <c r="J33" s="216" t="s">
        <v>15</v>
      </c>
      <c r="K33" s="217"/>
      <c r="L33" s="13" t="s">
        <v>30</v>
      </c>
      <c r="M33" s="14" t="s">
        <v>30</v>
      </c>
    </row>
    <row r="34" spans="2:13" ht="30" customHeight="1" x14ac:dyDescent="0.25">
      <c r="B34" s="46" t="s">
        <v>199</v>
      </c>
      <c r="C34" s="39">
        <v>98.4</v>
      </c>
      <c r="D34" s="215" t="s">
        <v>39</v>
      </c>
      <c r="E34" s="215"/>
      <c r="F34" s="215"/>
      <c r="G34" s="215"/>
      <c r="H34" s="215"/>
      <c r="I34" s="215"/>
      <c r="J34" s="202" t="s">
        <v>15</v>
      </c>
      <c r="K34" s="202"/>
      <c r="L34" s="13" t="s">
        <v>30</v>
      </c>
      <c r="M34" s="14" t="s">
        <v>30</v>
      </c>
    </row>
    <row r="35" spans="2:13" ht="30" customHeight="1" x14ac:dyDescent="0.25">
      <c r="B35" s="46" t="s">
        <v>196</v>
      </c>
      <c r="C35" s="39">
        <v>99.1</v>
      </c>
      <c r="D35" s="215" t="s">
        <v>39</v>
      </c>
      <c r="E35" s="215"/>
      <c r="F35" s="215"/>
      <c r="G35" s="215"/>
      <c r="H35" s="215"/>
      <c r="I35" s="215"/>
      <c r="J35" s="202" t="s">
        <v>15</v>
      </c>
      <c r="K35" s="202"/>
      <c r="L35" s="13" t="s">
        <v>30</v>
      </c>
      <c r="M35" s="14" t="s">
        <v>30</v>
      </c>
    </row>
    <row r="36" spans="2:13" ht="30" customHeight="1" x14ac:dyDescent="0.25">
      <c r="B36" s="46" t="s">
        <v>198</v>
      </c>
      <c r="C36" s="39">
        <v>97.5</v>
      </c>
      <c r="D36" s="215" t="s">
        <v>57</v>
      </c>
      <c r="E36" s="215"/>
      <c r="F36" s="215"/>
      <c r="G36" s="215"/>
      <c r="H36" s="215"/>
      <c r="I36" s="215"/>
      <c r="J36" s="202" t="s">
        <v>15</v>
      </c>
      <c r="K36" s="202"/>
      <c r="L36" s="13" t="s">
        <v>30</v>
      </c>
      <c r="M36" s="14" t="s">
        <v>30</v>
      </c>
    </row>
    <row r="37" spans="2:13" ht="30" customHeight="1" x14ac:dyDescent="0.25">
      <c r="B37" s="46" t="s">
        <v>200</v>
      </c>
      <c r="C37" s="39">
        <f>+C23</f>
        <v>97.5</v>
      </c>
      <c r="D37" s="215" t="s">
        <v>57</v>
      </c>
      <c r="E37" s="215"/>
      <c r="F37" s="215"/>
      <c r="G37" s="215"/>
      <c r="H37" s="215"/>
      <c r="I37" s="215"/>
      <c r="J37" s="202" t="s">
        <v>15</v>
      </c>
      <c r="K37" s="202"/>
      <c r="L37" s="13" t="s">
        <v>30</v>
      </c>
      <c r="M37" s="14" t="s">
        <v>30</v>
      </c>
    </row>
    <row r="38" spans="2:13" ht="30" customHeight="1" x14ac:dyDescent="0.25">
      <c r="B38" s="46" t="s">
        <v>202</v>
      </c>
      <c r="C38" s="39">
        <f>+C25</f>
        <v>98.9</v>
      </c>
      <c r="D38" s="215" t="s">
        <v>57</v>
      </c>
      <c r="E38" s="215"/>
      <c r="F38" s="215"/>
      <c r="G38" s="215"/>
      <c r="H38" s="215"/>
      <c r="I38" s="215"/>
      <c r="J38" s="202" t="s">
        <v>15</v>
      </c>
      <c r="K38" s="202"/>
      <c r="L38" s="13" t="s">
        <v>30</v>
      </c>
      <c r="M38" s="14" t="s">
        <v>30</v>
      </c>
    </row>
    <row r="39" spans="2:13" ht="30" customHeight="1" x14ac:dyDescent="0.25">
      <c r="B39" s="46" t="s">
        <v>197</v>
      </c>
      <c r="C39" s="39">
        <f>+C26</f>
        <v>95.6</v>
      </c>
      <c r="D39" s="215" t="s">
        <v>57</v>
      </c>
      <c r="E39" s="215"/>
      <c r="F39" s="215"/>
      <c r="G39" s="215"/>
      <c r="H39" s="215"/>
      <c r="I39" s="215"/>
      <c r="J39" s="202" t="s">
        <v>15</v>
      </c>
      <c r="K39" s="202"/>
      <c r="L39" s="13" t="s">
        <v>30</v>
      </c>
      <c r="M39" s="14" t="s">
        <v>30</v>
      </c>
    </row>
    <row r="40" spans="2:13" ht="30" customHeight="1" x14ac:dyDescent="0.25">
      <c r="B40" s="46" t="s">
        <v>204</v>
      </c>
      <c r="C40" s="39">
        <v>97.6</v>
      </c>
      <c r="D40" s="215" t="s">
        <v>57</v>
      </c>
      <c r="E40" s="215"/>
      <c r="F40" s="215"/>
      <c r="G40" s="215"/>
      <c r="H40" s="215"/>
      <c r="I40" s="215"/>
      <c r="J40" s="202" t="s">
        <v>15</v>
      </c>
      <c r="K40" s="202"/>
      <c r="L40" s="13" t="s">
        <v>30</v>
      </c>
      <c r="M40" s="14" t="s">
        <v>30</v>
      </c>
    </row>
    <row r="41" spans="2:13" ht="30" customHeight="1" x14ac:dyDescent="0.25">
      <c r="B41" s="46" t="s">
        <v>201</v>
      </c>
      <c r="C41" s="39">
        <v>97.82</v>
      </c>
      <c r="D41" s="215" t="s">
        <v>57</v>
      </c>
      <c r="E41" s="215"/>
      <c r="F41" s="215"/>
      <c r="G41" s="215"/>
      <c r="H41" s="215"/>
      <c r="I41" s="215"/>
      <c r="J41" s="202" t="s">
        <v>15</v>
      </c>
      <c r="K41" s="202"/>
      <c r="L41" s="13" t="s">
        <v>30</v>
      </c>
      <c r="M41" s="14" t="s">
        <v>30</v>
      </c>
    </row>
    <row r="42" spans="2:13" ht="30" customHeight="1" x14ac:dyDescent="0.25">
      <c r="B42" s="46" t="s">
        <v>203</v>
      </c>
      <c r="C42" s="39">
        <v>97.78</v>
      </c>
      <c r="D42" s="215" t="s">
        <v>99</v>
      </c>
      <c r="E42" s="215"/>
      <c r="F42" s="215"/>
      <c r="G42" s="215"/>
      <c r="H42" s="215"/>
      <c r="I42" s="215"/>
      <c r="J42" s="202" t="s">
        <v>15</v>
      </c>
      <c r="K42" s="202"/>
      <c r="L42" s="13" t="s">
        <v>30</v>
      </c>
      <c r="M42" s="14" t="s">
        <v>30</v>
      </c>
    </row>
    <row r="43" spans="2:13" ht="30" customHeight="1" x14ac:dyDescent="0.25">
      <c r="B43" s="46" t="s">
        <v>205</v>
      </c>
      <c r="C43" s="30">
        <v>95.1</v>
      </c>
      <c r="D43" s="215" t="s">
        <v>99</v>
      </c>
      <c r="E43" s="215"/>
      <c r="F43" s="215"/>
      <c r="G43" s="215"/>
      <c r="H43" s="215"/>
      <c r="I43" s="215"/>
      <c r="J43" s="202" t="s">
        <v>15</v>
      </c>
      <c r="K43" s="202"/>
      <c r="L43" s="13" t="s">
        <v>30</v>
      </c>
      <c r="M43" s="14" t="s">
        <v>30</v>
      </c>
    </row>
    <row r="44" spans="2:13" ht="30" customHeight="1" x14ac:dyDescent="0.25">
      <c r="B44" s="46" t="s">
        <v>206</v>
      </c>
      <c r="C44" s="39">
        <v>98.7</v>
      </c>
      <c r="D44" s="215" t="s">
        <v>99</v>
      </c>
      <c r="E44" s="215"/>
      <c r="F44" s="215"/>
      <c r="G44" s="215"/>
      <c r="H44" s="215"/>
      <c r="I44" s="215"/>
      <c r="J44" s="202" t="s">
        <v>15</v>
      </c>
      <c r="K44" s="202"/>
      <c r="L44" s="13" t="s">
        <v>30</v>
      </c>
      <c r="M44" s="14" t="s">
        <v>30</v>
      </c>
    </row>
    <row r="45" spans="2:13" ht="30" customHeight="1" x14ac:dyDescent="0.25">
      <c r="B45" s="46" t="s">
        <v>207</v>
      </c>
      <c r="C45" s="39">
        <v>98.9</v>
      </c>
      <c r="D45" s="215" t="s">
        <v>99</v>
      </c>
      <c r="E45" s="215"/>
      <c r="F45" s="215"/>
      <c r="G45" s="215"/>
      <c r="H45" s="215"/>
      <c r="I45" s="215"/>
      <c r="J45" s="202" t="s">
        <v>15</v>
      </c>
      <c r="K45" s="202"/>
      <c r="L45" s="13" t="s">
        <v>30</v>
      </c>
      <c r="M45" s="14" t="s">
        <v>30</v>
      </c>
    </row>
    <row r="46" spans="2:13" ht="30" customHeight="1" x14ac:dyDescent="0.25">
      <c r="B46" s="46" t="s">
        <v>208</v>
      </c>
      <c r="C46" s="30">
        <v>95.6</v>
      </c>
      <c r="D46" s="215" t="s">
        <v>99</v>
      </c>
      <c r="E46" s="215"/>
      <c r="F46" s="215"/>
      <c r="G46" s="215"/>
      <c r="H46" s="215"/>
      <c r="I46" s="215"/>
      <c r="J46" s="202" t="s">
        <v>15</v>
      </c>
      <c r="K46" s="202"/>
      <c r="L46" s="13" t="s">
        <v>30</v>
      </c>
      <c r="M46" s="14" t="s">
        <v>30</v>
      </c>
    </row>
    <row r="48" spans="2:13" ht="20.25" customHeight="1" x14ac:dyDescent="0.25">
      <c r="B48" s="200" t="s">
        <v>183</v>
      </c>
      <c r="C48" s="200"/>
      <c r="D48" s="200"/>
      <c r="E48" s="200"/>
      <c r="F48" s="200"/>
      <c r="G48" s="200"/>
      <c r="H48" s="200"/>
      <c r="I48" s="200"/>
      <c r="J48" s="200"/>
      <c r="K48" s="200"/>
      <c r="L48" s="200"/>
      <c r="M48" s="200"/>
    </row>
    <row r="49" spans="2:13" ht="20.25" customHeight="1" x14ac:dyDescent="0.25"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</row>
  </sheetData>
  <mergeCells count="43">
    <mergeCell ref="D46:I46"/>
    <mergeCell ref="J46:K46"/>
    <mergeCell ref="B48:M49"/>
    <mergeCell ref="D41:I41"/>
    <mergeCell ref="J41:K41"/>
    <mergeCell ref="D42:I42"/>
    <mergeCell ref="J42:K42"/>
    <mergeCell ref="D43:I43"/>
    <mergeCell ref="J43:K43"/>
    <mergeCell ref="D44:I44"/>
    <mergeCell ref="J44:K44"/>
    <mergeCell ref="D45:I45"/>
    <mergeCell ref="J45:K45"/>
    <mergeCell ref="D38:I38"/>
    <mergeCell ref="J38:K38"/>
    <mergeCell ref="D39:I39"/>
    <mergeCell ref="J39:K39"/>
    <mergeCell ref="D40:I40"/>
    <mergeCell ref="J40:K40"/>
    <mergeCell ref="D35:I35"/>
    <mergeCell ref="J35:K35"/>
    <mergeCell ref="D36:I36"/>
    <mergeCell ref="J36:K36"/>
    <mergeCell ref="D37:I37"/>
    <mergeCell ref="J37:K37"/>
    <mergeCell ref="D32:I32"/>
    <mergeCell ref="J32:K32"/>
    <mergeCell ref="D33:I33"/>
    <mergeCell ref="J33:K33"/>
    <mergeCell ref="D34:I34"/>
    <mergeCell ref="J34:K34"/>
    <mergeCell ref="B31:M31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37:C39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49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98</v>
      </c>
      <c r="H5" s="52">
        <f>+AVERAGE(C5:G5)</f>
        <v>98.6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98</v>
      </c>
      <c r="H6" s="52">
        <f t="shared" ref="H6:H10" si="0">+AVERAGE(C6:G6)</f>
        <v>98.6</v>
      </c>
    </row>
    <row r="7" spans="2:8" ht="45" x14ac:dyDescent="0.25">
      <c r="B7" s="50" t="s">
        <v>52</v>
      </c>
      <c r="C7" s="51">
        <v>80</v>
      </c>
      <c r="D7" s="51">
        <v>100</v>
      </c>
      <c r="E7" s="51">
        <v>100</v>
      </c>
      <c r="F7" s="51">
        <v>100</v>
      </c>
      <c r="G7" s="51">
        <v>98</v>
      </c>
      <c r="H7" s="52">
        <f t="shared" si="0"/>
        <v>95.6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98</v>
      </c>
      <c r="H8" s="52">
        <f t="shared" si="0"/>
        <v>98.6</v>
      </c>
    </row>
    <row r="9" spans="2:8" ht="45" x14ac:dyDescent="0.25">
      <c r="B9" s="53" t="s">
        <v>54</v>
      </c>
      <c r="C9" s="51">
        <v>95</v>
      </c>
      <c r="D9" s="51">
        <v>100</v>
      </c>
      <c r="E9" s="51">
        <v>100</v>
      </c>
      <c r="F9" s="51">
        <v>98</v>
      </c>
      <c r="G9" s="51">
        <v>98</v>
      </c>
      <c r="H9" s="52">
        <f t="shared" si="0"/>
        <v>98.2</v>
      </c>
    </row>
    <row r="10" spans="2:8" ht="30" x14ac:dyDescent="0.25">
      <c r="B10" s="50" t="s">
        <v>55</v>
      </c>
      <c r="C10" s="51">
        <v>80</v>
      </c>
      <c r="D10" s="51">
        <v>100</v>
      </c>
      <c r="E10" s="51">
        <v>100</v>
      </c>
      <c r="F10" s="51">
        <v>99</v>
      </c>
      <c r="G10" s="51">
        <v>98</v>
      </c>
      <c r="H10" s="52">
        <f t="shared" si="0"/>
        <v>95.4</v>
      </c>
    </row>
    <row r="11" spans="2:8" ht="19.5" customHeight="1" x14ac:dyDescent="0.25">
      <c r="C11" s="54">
        <f>+AVERAGE(C5:C10)</f>
        <v>90</v>
      </c>
      <c r="D11" s="54">
        <f t="shared" ref="D11:G11" si="1">+AVERAGE(D5:D10)</f>
        <v>100</v>
      </c>
      <c r="E11" s="54">
        <f t="shared" si="1"/>
        <v>100</v>
      </c>
      <c r="F11" s="54">
        <f t="shared" si="1"/>
        <v>99.5</v>
      </c>
      <c r="G11" s="54">
        <f t="shared" si="1"/>
        <v>98</v>
      </c>
      <c r="H11" s="55">
        <f>+AVERAGE(C11:G11)</f>
        <v>97.5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/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/>
      <c r="D5" s="51">
        <v>99</v>
      </c>
      <c r="E5" s="51">
        <v>99</v>
      </c>
      <c r="F5" s="51">
        <v>98</v>
      </c>
      <c r="G5" s="51">
        <v>99</v>
      </c>
      <c r="H5" s="52">
        <f>+AVERAGE(C5:G5)</f>
        <v>98.75</v>
      </c>
    </row>
    <row r="6" spans="2:8" ht="30" x14ac:dyDescent="0.25">
      <c r="B6" s="50" t="s">
        <v>51</v>
      </c>
      <c r="C6" s="51"/>
      <c r="D6" s="51">
        <v>99</v>
      </c>
      <c r="E6" s="51">
        <v>97</v>
      </c>
      <c r="F6" s="51">
        <v>99</v>
      </c>
      <c r="G6" s="51">
        <v>99</v>
      </c>
      <c r="H6" s="52">
        <f t="shared" ref="H6:H10" si="0">+AVERAGE(C6:G6)</f>
        <v>98.5</v>
      </c>
    </row>
    <row r="7" spans="2:8" ht="45" x14ac:dyDescent="0.25">
      <c r="B7" s="50" t="s">
        <v>52</v>
      </c>
      <c r="C7" s="51"/>
      <c r="D7" s="51">
        <v>99</v>
      </c>
      <c r="E7" s="51">
        <v>97</v>
      </c>
      <c r="F7" s="51">
        <v>99</v>
      </c>
      <c r="G7" s="51">
        <v>100</v>
      </c>
      <c r="H7" s="52">
        <f t="shared" si="0"/>
        <v>98.75</v>
      </c>
    </row>
    <row r="8" spans="2:8" ht="45" x14ac:dyDescent="0.25">
      <c r="B8" s="53" t="s">
        <v>53</v>
      </c>
      <c r="C8" s="51"/>
      <c r="D8" s="51">
        <v>99</v>
      </c>
      <c r="E8" s="51">
        <v>98</v>
      </c>
      <c r="F8" s="51">
        <v>99</v>
      </c>
      <c r="G8" s="51">
        <v>98</v>
      </c>
      <c r="H8" s="52">
        <f t="shared" si="0"/>
        <v>98.5</v>
      </c>
    </row>
    <row r="9" spans="2:8" ht="45" x14ac:dyDescent="0.25">
      <c r="B9" s="53" t="s">
        <v>54</v>
      </c>
      <c r="C9" s="51"/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</v>
      </c>
    </row>
    <row r="10" spans="2:8" ht="30" x14ac:dyDescent="0.25">
      <c r="B10" s="50" t="s">
        <v>55</v>
      </c>
      <c r="C10" s="51"/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98.5</v>
      </c>
    </row>
    <row r="11" spans="2:8" ht="19.5" customHeight="1" x14ac:dyDescent="0.25">
      <c r="C11" s="54"/>
      <c r="D11" s="54">
        <f t="shared" ref="D11:G11" si="1">+AVERAGE(D5:D10)</f>
        <v>99</v>
      </c>
      <c r="E11" s="54">
        <f t="shared" si="1"/>
        <v>97.833333333333329</v>
      </c>
      <c r="F11" s="57">
        <f t="shared" si="1"/>
        <v>98.833333333333329</v>
      </c>
      <c r="G11" s="54">
        <f t="shared" si="1"/>
        <v>99</v>
      </c>
      <c r="H11" s="55">
        <f>+AVERAGE(C11:G11)</f>
        <v>98.666666666666657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100</v>
      </c>
      <c r="D5" s="51">
        <v>99</v>
      </c>
      <c r="E5" s="51">
        <v>99</v>
      </c>
      <c r="F5" s="51">
        <v>99</v>
      </c>
      <c r="G5" s="51">
        <v>99</v>
      </c>
      <c r="H5" s="52">
        <f>+AVERAGE(C5:G5)</f>
        <v>99.2</v>
      </c>
    </row>
    <row r="6" spans="2:8" ht="30" x14ac:dyDescent="0.25">
      <c r="B6" s="50" t="s">
        <v>51</v>
      </c>
      <c r="C6" s="51">
        <v>90</v>
      </c>
      <c r="D6" s="51">
        <v>99</v>
      </c>
      <c r="E6" s="51">
        <v>96</v>
      </c>
      <c r="F6" s="51">
        <v>100</v>
      </c>
      <c r="G6" s="51">
        <v>99</v>
      </c>
      <c r="H6" s="52">
        <f t="shared" ref="H6:H10" si="0">+AVERAGE(C6:G6)</f>
        <v>96.8</v>
      </c>
    </row>
    <row r="7" spans="2:8" ht="45" x14ac:dyDescent="0.25">
      <c r="B7" s="50" t="s">
        <v>52</v>
      </c>
      <c r="C7" s="51">
        <v>90</v>
      </c>
      <c r="D7" s="51">
        <v>99</v>
      </c>
      <c r="E7" s="51">
        <v>97</v>
      </c>
      <c r="F7" s="51">
        <v>100</v>
      </c>
      <c r="G7" s="51">
        <v>100</v>
      </c>
      <c r="H7" s="52">
        <f t="shared" si="0"/>
        <v>97.2</v>
      </c>
    </row>
    <row r="8" spans="2:8" ht="45" x14ac:dyDescent="0.25">
      <c r="B8" s="53" t="s">
        <v>53</v>
      </c>
      <c r="C8" s="51">
        <v>95</v>
      </c>
      <c r="D8" s="51">
        <v>99</v>
      </c>
      <c r="E8" s="51">
        <v>98</v>
      </c>
      <c r="F8" s="51">
        <v>100</v>
      </c>
      <c r="G8" s="51">
        <v>98</v>
      </c>
      <c r="H8" s="52">
        <f t="shared" si="0"/>
        <v>98</v>
      </c>
    </row>
    <row r="9" spans="2:8" ht="45" x14ac:dyDescent="0.25">
      <c r="B9" s="53" t="s">
        <v>54</v>
      </c>
      <c r="C9" s="51">
        <v>100</v>
      </c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99.2</v>
      </c>
    </row>
    <row r="10" spans="2:8" ht="30" x14ac:dyDescent="0.25">
      <c r="B10" s="50" t="s">
        <v>55</v>
      </c>
      <c r="C10" s="51">
        <v>95</v>
      </c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97.8</v>
      </c>
    </row>
    <row r="11" spans="2:8" ht="19.5" customHeight="1" x14ac:dyDescent="0.25">
      <c r="C11" s="56">
        <f>+AVERAGE(C5:C10)</f>
        <v>95</v>
      </c>
      <c r="D11" s="56">
        <f t="shared" ref="D11:G11" si="1">+AVERAGE(D5:D10)</f>
        <v>99</v>
      </c>
      <c r="E11" s="56">
        <f t="shared" si="1"/>
        <v>97.666666666666671</v>
      </c>
      <c r="F11" s="56">
        <f t="shared" si="1"/>
        <v>99.5</v>
      </c>
      <c r="G11" s="56">
        <f t="shared" si="1"/>
        <v>99</v>
      </c>
      <c r="H11" s="55">
        <f>+AVERAGE(C11:G11)</f>
        <v>98.033333333333331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100</v>
      </c>
      <c r="H5" s="52">
        <f>+AVERAGE(C5:G5)</f>
        <v>99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100</v>
      </c>
      <c r="H6" s="52">
        <f t="shared" ref="H6:H10" si="0">+AVERAGE(C6:G6)</f>
        <v>99</v>
      </c>
    </row>
    <row r="7" spans="2:8" ht="45" x14ac:dyDescent="0.25">
      <c r="B7" s="50" t="s">
        <v>52</v>
      </c>
      <c r="C7" s="51">
        <v>90</v>
      </c>
      <c r="D7" s="51">
        <v>100</v>
      </c>
      <c r="E7" s="51">
        <v>100</v>
      </c>
      <c r="F7" s="51">
        <v>100</v>
      </c>
      <c r="G7" s="51">
        <v>95</v>
      </c>
      <c r="H7" s="52">
        <f t="shared" si="0"/>
        <v>97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100</v>
      </c>
      <c r="H8" s="52">
        <f t="shared" si="0"/>
        <v>99</v>
      </c>
    </row>
    <row r="9" spans="2:8" ht="45" x14ac:dyDescent="0.25">
      <c r="B9" s="53" t="s">
        <v>54</v>
      </c>
      <c r="C9" s="51">
        <v>80</v>
      </c>
      <c r="D9" s="51">
        <v>100</v>
      </c>
      <c r="E9" s="51">
        <v>100</v>
      </c>
      <c r="F9" s="51">
        <v>100</v>
      </c>
      <c r="G9" s="51">
        <v>100</v>
      </c>
      <c r="H9" s="52">
        <f t="shared" si="0"/>
        <v>96</v>
      </c>
    </row>
    <row r="10" spans="2:8" ht="30" x14ac:dyDescent="0.25">
      <c r="B10" s="50" t="s">
        <v>55</v>
      </c>
      <c r="C10" s="51">
        <v>90</v>
      </c>
      <c r="D10" s="51">
        <v>100</v>
      </c>
      <c r="E10" s="51">
        <v>100</v>
      </c>
      <c r="F10" s="51">
        <v>100</v>
      </c>
      <c r="G10" s="51">
        <v>100</v>
      </c>
      <c r="H10" s="52">
        <f t="shared" si="0"/>
        <v>98</v>
      </c>
    </row>
    <row r="11" spans="2:8" ht="19.5" customHeight="1" x14ac:dyDescent="0.25">
      <c r="C11" s="56">
        <f>+AVERAGE(C5:C10)</f>
        <v>90.833333333333329</v>
      </c>
      <c r="D11" s="56">
        <f>+AVERAGE(D5:D10)</f>
        <v>100</v>
      </c>
      <c r="E11" s="56">
        <f t="shared" ref="E11:G11" si="1">+AVERAGE(E5:E10)</f>
        <v>100</v>
      </c>
      <c r="F11" s="56">
        <f t="shared" si="1"/>
        <v>100</v>
      </c>
      <c r="G11" s="56">
        <f t="shared" si="1"/>
        <v>99.166666666666671</v>
      </c>
      <c r="H11" s="55">
        <f>+AVERAGE(C11:G11)</f>
        <v>98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I24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  <c r="H4" s="49" t="s">
        <v>59</v>
      </c>
    </row>
    <row r="5" spans="2:9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100</v>
      </c>
      <c r="G5" s="51">
        <v>100</v>
      </c>
      <c r="H5" s="51">
        <v>100</v>
      </c>
      <c r="I5" s="64">
        <f>+AVERAGE(C5:H5)</f>
        <v>99.833333333333329</v>
      </c>
    </row>
    <row r="6" spans="2:9" ht="30" x14ac:dyDescent="0.25">
      <c r="B6" s="50" t="s">
        <v>69</v>
      </c>
      <c r="C6" s="51">
        <v>95</v>
      </c>
      <c r="D6" s="51">
        <v>98</v>
      </c>
      <c r="E6" s="51">
        <v>100</v>
      </c>
      <c r="F6" s="51">
        <v>99</v>
      </c>
      <c r="G6" s="51">
        <v>98</v>
      </c>
      <c r="H6" s="51">
        <v>97</v>
      </c>
      <c r="I6" s="64">
        <f t="shared" ref="I6:I23" si="0">+AVERAGE(C6:H6)</f>
        <v>97.833333333333329</v>
      </c>
    </row>
    <row r="7" spans="2:9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51">
        <v>95</v>
      </c>
      <c r="I7" s="64">
        <f t="shared" si="0"/>
        <v>97.833333333333329</v>
      </c>
    </row>
    <row r="8" spans="2:9" ht="30" x14ac:dyDescent="0.25">
      <c r="B8" s="50" t="s">
        <v>71</v>
      </c>
      <c r="C8" s="51">
        <v>95</v>
      </c>
      <c r="D8" s="51">
        <v>100</v>
      </c>
      <c r="E8" s="51">
        <v>100</v>
      </c>
      <c r="F8" s="51">
        <v>98</v>
      </c>
      <c r="G8" s="51">
        <v>97</v>
      </c>
      <c r="H8" s="51">
        <v>100</v>
      </c>
      <c r="I8" s="64">
        <f t="shared" si="0"/>
        <v>98.333333333333329</v>
      </c>
    </row>
    <row r="9" spans="2:9" ht="30" x14ac:dyDescent="0.25">
      <c r="B9" s="50" t="s">
        <v>72</v>
      </c>
      <c r="C9" s="51">
        <v>90</v>
      </c>
      <c r="D9" s="51">
        <v>100</v>
      </c>
      <c r="E9" s="51">
        <v>100</v>
      </c>
      <c r="F9" s="51">
        <v>98</v>
      </c>
      <c r="G9" s="51">
        <v>100</v>
      </c>
      <c r="H9" s="51">
        <v>98</v>
      </c>
      <c r="I9" s="64">
        <f t="shared" si="0"/>
        <v>97.666666666666671</v>
      </c>
    </row>
    <row r="10" spans="2:9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98</v>
      </c>
      <c r="G10" s="51">
        <v>100</v>
      </c>
      <c r="H10" s="51">
        <v>100</v>
      </c>
      <c r="I10" s="64">
        <f t="shared" si="0"/>
        <v>97.833333333333329</v>
      </c>
    </row>
    <row r="11" spans="2:9" ht="12" customHeight="1" x14ac:dyDescent="0.25">
      <c r="B11" s="65"/>
      <c r="C11" s="66"/>
      <c r="D11" s="66"/>
      <c r="E11" s="66"/>
      <c r="F11" s="66"/>
      <c r="G11" s="66"/>
      <c r="H11" s="66"/>
      <c r="I11" s="67"/>
    </row>
    <row r="12" spans="2:9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90</v>
      </c>
      <c r="G12" s="51">
        <v>98</v>
      </c>
      <c r="H12" s="51">
        <v>90</v>
      </c>
      <c r="I12" s="64">
        <f t="shared" si="0"/>
        <v>92.666666666666671</v>
      </c>
    </row>
    <row r="13" spans="2:9" ht="30" customHeight="1" x14ac:dyDescent="0.25">
      <c r="B13" s="50" t="s">
        <v>75</v>
      </c>
      <c r="C13" s="51">
        <v>80</v>
      </c>
      <c r="D13" s="51">
        <v>99</v>
      </c>
      <c r="E13" s="51">
        <v>100</v>
      </c>
      <c r="F13" s="51">
        <v>95</v>
      </c>
      <c r="G13" s="51">
        <v>99</v>
      </c>
      <c r="H13" s="51">
        <v>90</v>
      </c>
      <c r="I13" s="64">
        <f t="shared" si="0"/>
        <v>93.833333333333329</v>
      </c>
    </row>
    <row r="14" spans="2:9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51">
        <v>100</v>
      </c>
      <c r="I14" s="64">
        <f t="shared" si="0"/>
        <v>97.833333333333329</v>
      </c>
    </row>
    <row r="15" spans="2:9" ht="30" customHeight="1" x14ac:dyDescent="0.25">
      <c r="B15" s="53" t="s">
        <v>77</v>
      </c>
      <c r="C15" s="51">
        <v>90</v>
      </c>
      <c r="D15" s="51">
        <v>99</v>
      </c>
      <c r="E15" s="51">
        <v>100</v>
      </c>
      <c r="F15" s="51">
        <v>99</v>
      </c>
      <c r="G15" s="51">
        <v>100</v>
      </c>
      <c r="H15" s="51">
        <v>100</v>
      </c>
      <c r="I15" s="64">
        <f t="shared" si="0"/>
        <v>98</v>
      </c>
    </row>
    <row r="16" spans="2:9" ht="30" customHeight="1" x14ac:dyDescent="0.25">
      <c r="B16" s="50" t="s">
        <v>78</v>
      </c>
      <c r="C16" s="51">
        <v>90</v>
      </c>
      <c r="D16" s="51">
        <v>98</v>
      </c>
      <c r="E16" s="51">
        <v>100</v>
      </c>
      <c r="F16" s="51">
        <v>98</v>
      </c>
      <c r="G16" s="51">
        <v>99</v>
      </c>
      <c r="H16" s="51">
        <v>100</v>
      </c>
      <c r="I16" s="64">
        <f t="shared" si="0"/>
        <v>97.5</v>
      </c>
    </row>
    <row r="17" spans="2:9" ht="13.5" customHeight="1" x14ac:dyDescent="0.25">
      <c r="B17" s="65"/>
      <c r="C17" s="66"/>
      <c r="D17" s="66"/>
      <c r="E17" s="66"/>
      <c r="F17" s="66"/>
      <c r="G17" s="66"/>
      <c r="H17" s="66"/>
      <c r="I17" s="67"/>
    </row>
    <row r="18" spans="2:9" ht="30" customHeight="1" x14ac:dyDescent="0.25">
      <c r="B18" s="50" t="s">
        <v>80</v>
      </c>
      <c r="C18" s="51">
        <v>95</v>
      </c>
      <c r="D18" s="51">
        <v>100</v>
      </c>
      <c r="E18" s="51">
        <v>100</v>
      </c>
      <c r="F18" s="51">
        <v>100</v>
      </c>
      <c r="G18" s="51">
        <v>100</v>
      </c>
      <c r="H18" s="51">
        <v>96</v>
      </c>
      <c r="I18" s="64">
        <f t="shared" si="0"/>
        <v>98.5</v>
      </c>
    </row>
    <row r="19" spans="2:9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100</v>
      </c>
      <c r="H19" s="51">
        <v>100</v>
      </c>
      <c r="I19" s="64">
        <f t="shared" si="0"/>
        <v>98</v>
      </c>
    </row>
    <row r="20" spans="2:9" ht="30" customHeight="1" x14ac:dyDescent="0.25">
      <c r="B20" s="50" t="s">
        <v>82</v>
      </c>
      <c r="C20" s="51">
        <v>100</v>
      </c>
      <c r="D20" s="51">
        <v>98</v>
      </c>
      <c r="E20" s="51">
        <v>100</v>
      </c>
      <c r="F20" s="51">
        <v>99</v>
      </c>
      <c r="G20" s="51">
        <v>100</v>
      </c>
      <c r="H20" s="51">
        <v>100</v>
      </c>
      <c r="I20" s="64">
        <f t="shared" si="0"/>
        <v>99.5</v>
      </c>
    </row>
    <row r="21" spans="2:9" ht="30" customHeight="1" x14ac:dyDescent="0.25">
      <c r="B21" s="50" t="s">
        <v>83</v>
      </c>
      <c r="C21" s="51">
        <v>90</v>
      </c>
      <c r="D21" s="51">
        <v>98</v>
      </c>
      <c r="E21" s="51">
        <v>100</v>
      </c>
      <c r="F21" s="51">
        <v>99</v>
      </c>
      <c r="G21" s="51">
        <v>100</v>
      </c>
      <c r="H21" s="51">
        <v>100</v>
      </c>
      <c r="I21" s="64">
        <f t="shared" si="0"/>
        <v>97.833333333333329</v>
      </c>
    </row>
    <row r="22" spans="2:9" ht="30" customHeight="1" x14ac:dyDescent="0.25">
      <c r="B22" s="53" t="s">
        <v>84</v>
      </c>
      <c r="C22" s="51">
        <v>95</v>
      </c>
      <c r="D22" s="51">
        <v>99</v>
      </c>
      <c r="E22" s="51">
        <v>100</v>
      </c>
      <c r="F22" s="51">
        <v>99</v>
      </c>
      <c r="G22" s="51">
        <v>100</v>
      </c>
      <c r="H22" s="51">
        <v>100</v>
      </c>
      <c r="I22" s="64">
        <f t="shared" si="0"/>
        <v>98.833333333333329</v>
      </c>
    </row>
    <row r="23" spans="2:9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51">
        <v>100</v>
      </c>
      <c r="I23" s="64">
        <f t="shared" si="0"/>
        <v>99.833333333333329</v>
      </c>
    </row>
    <row r="24" spans="2:9" ht="19.5" customHeight="1" x14ac:dyDescent="0.25">
      <c r="C24" s="56">
        <f t="shared" ref="C24:H24" si="1">+AVERAGE(C5:C23)</f>
        <v>92.058823529411768</v>
      </c>
      <c r="D24" s="56">
        <f t="shared" si="1"/>
        <v>98.882352941176464</v>
      </c>
      <c r="E24" s="56">
        <f t="shared" si="1"/>
        <v>100</v>
      </c>
      <c r="F24" s="56">
        <f t="shared" si="1"/>
        <v>98.058823529411768</v>
      </c>
      <c r="G24" s="56">
        <f t="shared" si="1"/>
        <v>99.470588235294116</v>
      </c>
      <c r="H24" s="56">
        <f t="shared" si="1"/>
        <v>98</v>
      </c>
      <c r="I24" s="55">
        <f>+AVERAGE(C24:H24)</f>
        <v>97.745098039215691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topLeftCell="A24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99</v>
      </c>
      <c r="G5" s="51">
        <v>100</v>
      </c>
      <c r="H5" s="64">
        <f t="shared" ref="H5:H10" si="0">+AVERAGE(C5:G5)</f>
        <v>99.6</v>
      </c>
    </row>
    <row r="6" spans="2:8" ht="30" x14ac:dyDescent="0.25">
      <c r="B6" s="50" t="s">
        <v>69</v>
      </c>
      <c r="C6" s="51">
        <v>90</v>
      </c>
      <c r="D6" s="51">
        <v>100</v>
      </c>
      <c r="E6" s="51">
        <v>100</v>
      </c>
      <c r="F6" s="51">
        <v>98</v>
      </c>
      <c r="G6" s="51">
        <v>99</v>
      </c>
      <c r="H6" s="64">
        <f t="shared" si="0"/>
        <v>97.4</v>
      </c>
    </row>
    <row r="7" spans="2:8" ht="30" x14ac:dyDescent="0.25">
      <c r="B7" s="50" t="s">
        <v>70</v>
      </c>
      <c r="C7" s="51">
        <v>90</v>
      </c>
      <c r="D7" s="51">
        <v>99</v>
      </c>
      <c r="E7" s="51">
        <v>100</v>
      </c>
      <c r="F7" s="51">
        <v>98</v>
      </c>
      <c r="G7" s="51">
        <v>98</v>
      </c>
      <c r="H7" s="64">
        <f t="shared" si="0"/>
        <v>97</v>
      </c>
    </row>
    <row r="8" spans="2:8" ht="30" x14ac:dyDescent="0.25">
      <c r="B8" s="50" t="s">
        <v>71</v>
      </c>
      <c r="C8" s="51">
        <v>80</v>
      </c>
      <c r="D8" s="51">
        <v>99</v>
      </c>
      <c r="E8" s="51">
        <v>100</v>
      </c>
      <c r="F8" s="51">
        <v>98</v>
      </c>
      <c r="G8" s="51">
        <v>100</v>
      </c>
      <c r="H8" s="64">
        <f t="shared" si="0"/>
        <v>95.4</v>
      </c>
    </row>
    <row r="9" spans="2:8" ht="30" x14ac:dyDescent="0.25">
      <c r="B9" s="50" t="s">
        <v>72</v>
      </c>
      <c r="C9" s="51">
        <v>98</v>
      </c>
      <c r="D9" s="51">
        <v>95</v>
      </c>
      <c r="E9" s="51">
        <v>100</v>
      </c>
      <c r="F9" s="51">
        <v>100</v>
      </c>
      <c r="G9" s="51">
        <v>98</v>
      </c>
      <c r="H9" s="64">
        <f t="shared" si="0"/>
        <v>98.2</v>
      </c>
    </row>
    <row r="10" spans="2:8" ht="30" customHeight="1" x14ac:dyDescent="0.25">
      <c r="B10" s="50" t="s">
        <v>73</v>
      </c>
      <c r="C10" s="51">
        <v>95</v>
      </c>
      <c r="D10" s="51">
        <v>99</v>
      </c>
      <c r="E10" s="51">
        <v>100</v>
      </c>
      <c r="F10" s="51">
        <v>98</v>
      </c>
      <c r="G10" s="51">
        <v>99</v>
      </c>
      <c r="H10" s="64">
        <f t="shared" si="0"/>
        <v>98.2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90</v>
      </c>
      <c r="D12" s="51">
        <v>95</v>
      </c>
      <c r="E12" s="51">
        <v>100</v>
      </c>
      <c r="F12" s="51">
        <v>95</v>
      </c>
      <c r="G12" s="51">
        <v>98</v>
      </c>
      <c r="H12" s="64">
        <f>+AVERAGE(C12:G12)</f>
        <v>95.6</v>
      </c>
    </row>
    <row r="13" spans="2:8" ht="30" customHeight="1" x14ac:dyDescent="0.25">
      <c r="B13" s="50" t="s">
        <v>75</v>
      </c>
      <c r="C13" s="51">
        <v>90</v>
      </c>
      <c r="D13" s="51">
        <v>95</v>
      </c>
      <c r="E13" s="51">
        <v>100</v>
      </c>
      <c r="F13" s="51">
        <v>96</v>
      </c>
      <c r="G13" s="51">
        <v>98</v>
      </c>
      <c r="H13" s="64">
        <f>+AVERAGE(C13:G13)</f>
        <v>95.8</v>
      </c>
    </row>
    <row r="14" spans="2:8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64">
        <f>+AVERAGE(C14:G14)</f>
        <v>97.4</v>
      </c>
    </row>
    <row r="15" spans="2:8" ht="30" customHeight="1" x14ac:dyDescent="0.25">
      <c r="B15" s="53" t="s">
        <v>77</v>
      </c>
      <c r="C15" s="51">
        <v>95</v>
      </c>
      <c r="D15" s="51">
        <v>99</v>
      </c>
      <c r="E15" s="51">
        <v>100</v>
      </c>
      <c r="F15" s="51">
        <v>100</v>
      </c>
      <c r="G15" s="51">
        <v>100</v>
      </c>
      <c r="H15" s="64">
        <f>+AVERAGE(C15:G15)</f>
        <v>98.8</v>
      </c>
    </row>
    <row r="16" spans="2:8" ht="30" customHeight="1" x14ac:dyDescent="0.25">
      <c r="B16" s="50" t="s">
        <v>78</v>
      </c>
      <c r="C16" s="51">
        <v>95</v>
      </c>
      <c r="D16" s="51">
        <v>100</v>
      </c>
      <c r="E16" s="51">
        <v>100</v>
      </c>
      <c r="F16" s="51">
        <v>98</v>
      </c>
      <c r="G16" s="51">
        <v>99</v>
      </c>
      <c r="H16" s="64">
        <f>+AVERAGE(C16:G16)</f>
        <v>98.4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95</v>
      </c>
      <c r="D18" s="51">
        <v>97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98.4</v>
      </c>
    </row>
    <row r="19" spans="2:8" ht="30" customHeight="1" x14ac:dyDescent="0.25">
      <c r="B19" s="50" t="s">
        <v>81</v>
      </c>
      <c r="C19" s="51">
        <v>95</v>
      </c>
      <c r="D19" s="51">
        <v>99</v>
      </c>
      <c r="E19" s="51">
        <v>100</v>
      </c>
      <c r="F19" s="51">
        <v>100</v>
      </c>
      <c r="G19" s="51">
        <v>100</v>
      </c>
      <c r="H19" s="64">
        <f t="shared" si="1"/>
        <v>98.8</v>
      </c>
    </row>
    <row r="20" spans="2:8" ht="30" customHeight="1" x14ac:dyDescent="0.25">
      <c r="B20" s="50" t="s">
        <v>82</v>
      </c>
      <c r="C20" s="51">
        <v>98</v>
      </c>
      <c r="D20" s="51">
        <v>100</v>
      </c>
      <c r="E20" s="51">
        <v>100</v>
      </c>
      <c r="F20" s="51">
        <v>100</v>
      </c>
      <c r="G20" s="51">
        <v>100</v>
      </c>
      <c r="H20" s="64">
        <f t="shared" si="1"/>
        <v>99.6</v>
      </c>
    </row>
    <row r="21" spans="2:8" ht="30" customHeight="1" x14ac:dyDescent="0.25">
      <c r="B21" s="50" t="s">
        <v>83</v>
      </c>
      <c r="C21" s="51">
        <v>90</v>
      </c>
      <c r="D21" s="51">
        <v>99</v>
      </c>
      <c r="E21" s="51">
        <v>100</v>
      </c>
      <c r="F21" s="51">
        <v>100</v>
      </c>
      <c r="G21" s="51">
        <v>99</v>
      </c>
      <c r="H21" s="64">
        <f t="shared" si="1"/>
        <v>97.6</v>
      </c>
    </row>
    <row r="22" spans="2:8" ht="30" customHeight="1" x14ac:dyDescent="0.25">
      <c r="B22" s="53" t="s">
        <v>84</v>
      </c>
      <c r="C22" s="51">
        <v>90</v>
      </c>
      <c r="D22" s="51">
        <v>100</v>
      </c>
      <c r="E22" s="51">
        <v>100</v>
      </c>
      <c r="F22" s="51">
        <v>100</v>
      </c>
      <c r="G22" s="51">
        <v>99</v>
      </c>
      <c r="H22" s="64">
        <f t="shared" si="1"/>
        <v>97.8</v>
      </c>
    </row>
    <row r="23" spans="2:8" ht="30" customHeight="1" x14ac:dyDescent="0.25">
      <c r="B23" s="53" t="s">
        <v>85</v>
      </c>
      <c r="C23" s="51">
        <v>95</v>
      </c>
      <c r="D23" s="51">
        <v>100</v>
      </c>
      <c r="E23" s="51">
        <v>100</v>
      </c>
      <c r="F23" s="51">
        <v>100</v>
      </c>
      <c r="G23" s="51">
        <v>100</v>
      </c>
      <c r="H23" s="64">
        <f t="shared" si="1"/>
        <v>99</v>
      </c>
    </row>
    <row r="24" spans="2:8" ht="19.5" customHeight="1" x14ac:dyDescent="0.25">
      <c r="C24" s="56">
        <f t="shared" ref="C24:G24" si="2">+AVERAGE(C5:C23)</f>
        <v>92.705882352941174</v>
      </c>
      <c r="D24" s="56">
        <f t="shared" si="2"/>
        <v>98.470588235294116</v>
      </c>
      <c r="E24" s="56">
        <f t="shared" si="2"/>
        <v>100</v>
      </c>
      <c r="F24" s="56">
        <f t="shared" si="2"/>
        <v>98.705882352941174</v>
      </c>
      <c r="G24" s="56">
        <f t="shared" si="2"/>
        <v>99.235294117647058</v>
      </c>
      <c r="H24" s="55">
        <f>+AVERAGE(C24:G24)</f>
        <v>97.82352941176471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98</v>
      </c>
      <c r="G5" s="51">
        <v>100</v>
      </c>
      <c r="H5" s="64">
        <f t="shared" ref="H5:H10" si="0">+AVERAGE(C5:G5)</f>
        <v>99.4</v>
      </c>
    </row>
    <row r="6" spans="2:8" ht="30" x14ac:dyDescent="0.25">
      <c r="B6" s="50" t="s">
        <v>69</v>
      </c>
      <c r="C6" s="51">
        <v>97</v>
      </c>
      <c r="D6" s="51">
        <v>99</v>
      </c>
      <c r="E6" s="51">
        <v>100</v>
      </c>
      <c r="F6" s="51">
        <v>98</v>
      </c>
      <c r="G6" s="51">
        <v>99</v>
      </c>
      <c r="H6" s="64">
        <f t="shared" si="0"/>
        <v>98.6</v>
      </c>
    </row>
    <row r="7" spans="2:8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64">
        <f t="shared" si="0"/>
        <v>98.4</v>
      </c>
    </row>
    <row r="8" spans="2:8" ht="30" x14ac:dyDescent="0.25">
      <c r="B8" s="50" t="s">
        <v>71</v>
      </c>
      <c r="C8" s="51">
        <v>100</v>
      </c>
      <c r="D8" s="51">
        <v>99</v>
      </c>
      <c r="E8" s="51">
        <v>100</v>
      </c>
      <c r="F8" s="51">
        <v>99</v>
      </c>
      <c r="G8" s="51">
        <v>100</v>
      </c>
      <c r="H8" s="64">
        <f t="shared" si="0"/>
        <v>99.6</v>
      </c>
    </row>
    <row r="9" spans="2:8" ht="30" x14ac:dyDescent="0.25">
      <c r="B9" s="50" t="s">
        <v>72</v>
      </c>
      <c r="C9" s="51">
        <v>95</v>
      </c>
      <c r="D9" s="51">
        <v>99</v>
      </c>
      <c r="E9" s="51">
        <v>100</v>
      </c>
      <c r="F9" s="51">
        <v>98</v>
      </c>
      <c r="G9" s="51">
        <v>98</v>
      </c>
      <c r="H9" s="64">
        <f t="shared" si="0"/>
        <v>98</v>
      </c>
    </row>
    <row r="10" spans="2:8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99</v>
      </c>
      <c r="G10" s="51">
        <v>99</v>
      </c>
      <c r="H10" s="64">
        <f t="shared" si="0"/>
        <v>97.4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97</v>
      </c>
      <c r="G12" s="51">
        <v>100</v>
      </c>
      <c r="H12" s="64">
        <f>+AVERAGE(C12:G12)</f>
        <v>95</v>
      </c>
    </row>
    <row r="13" spans="2:8" ht="30" customHeight="1" x14ac:dyDescent="0.25">
      <c r="B13" s="50" t="s">
        <v>75</v>
      </c>
      <c r="C13" s="51">
        <v>85</v>
      </c>
      <c r="D13" s="51">
        <v>95</v>
      </c>
      <c r="E13" s="51">
        <v>100</v>
      </c>
      <c r="F13" s="51">
        <v>97</v>
      </c>
      <c r="G13" s="51">
        <v>99</v>
      </c>
      <c r="H13" s="64">
        <f>+AVERAGE(C13:G13)</f>
        <v>95.2</v>
      </c>
    </row>
    <row r="14" spans="2:8" ht="30" customHeight="1" x14ac:dyDescent="0.25">
      <c r="B14" s="53" t="s">
        <v>76</v>
      </c>
      <c r="C14" s="51">
        <v>85</v>
      </c>
      <c r="D14" s="51">
        <v>99</v>
      </c>
      <c r="E14" s="51">
        <v>100</v>
      </c>
      <c r="F14" s="51">
        <v>99</v>
      </c>
      <c r="G14" s="51">
        <v>100</v>
      </c>
      <c r="H14" s="64">
        <f>+AVERAGE(C14:G14)</f>
        <v>96.6</v>
      </c>
    </row>
    <row r="15" spans="2:8" ht="30" customHeight="1" x14ac:dyDescent="0.25">
      <c r="B15" s="53" t="s">
        <v>77</v>
      </c>
      <c r="C15" s="51">
        <v>100</v>
      </c>
      <c r="D15" s="51">
        <v>99</v>
      </c>
      <c r="E15" s="51">
        <v>100</v>
      </c>
      <c r="F15" s="51">
        <v>99</v>
      </c>
      <c r="G15" s="51">
        <v>100</v>
      </c>
      <c r="H15" s="64">
        <f>+AVERAGE(C15:G15)</f>
        <v>99.6</v>
      </c>
    </row>
    <row r="16" spans="2:8" ht="30" customHeight="1" x14ac:dyDescent="0.25">
      <c r="B16" s="50" t="s">
        <v>78</v>
      </c>
      <c r="C16" s="51">
        <v>90</v>
      </c>
      <c r="D16" s="51">
        <v>99</v>
      </c>
      <c r="E16" s="51">
        <v>100</v>
      </c>
      <c r="F16" s="51">
        <v>98</v>
      </c>
      <c r="G16" s="51">
        <v>100</v>
      </c>
      <c r="H16" s="64">
        <f>+AVERAGE(C16:G16)</f>
        <v>97.4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90</v>
      </c>
      <c r="D18" s="51">
        <v>100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</v>
      </c>
    </row>
    <row r="19" spans="2:8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99</v>
      </c>
      <c r="H19" s="64">
        <f t="shared" si="1"/>
        <v>97.4</v>
      </c>
    </row>
    <row r="20" spans="2:8" ht="30" customHeight="1" x14ac:dyDescent="0.25">
      <c r="B20" s="50" t="s">
        <v>82</v>
      </c>
      <c r="C20" s="51">
        <v>95</v>
      </c>
      <c r="D20" s="51">
        <v>99</v>
      </c>
      <c r="E20" s="51">
        <v>100</v>
      </c>
      <c r="F20" s="51">
        <v>99</v>
      </c>
      <c r="G20" s="51">
        <v>99</v>
      </c>
      <c r="H20" s="64">
        <f t="shared" si="1"/>
        <v>98.4</v>
      </c>
    </row>
    <row r="21" spans="2:8" ht="30" customHeight="1" x14ac:dyDescent="0.25">
      <c r="B21" s="50" t="s">
        <v>83</v>
      </c>
      <c r="C21" s="51">
        <v>85</v>
      </c>
      <c r="D21" s="51">
        <v>98</v>
      </c>
      <c r="E21" s="51">
        <v>100</v>
      </c>
      <c r="F21" s="51">
        <v>99</v>
      </c>
      <c r="G21" s="51">
        <v>99</v>
      </c>
      <c r="H21" s="64">
        <f t="shared" si="1"/>
        <v>96.2</v>
      </c>
    </row>
    <row r="22" spans="2:8" ht="30" customHeight="1" x14ac:dyDescent="0.25">
      <c r="B22" s="53" t="s">
        <v>84</v>
      </c>
      <c r="C22" s="51">
        <v>90</v>
      </c>
      <c r="D22" s="51">
        <v>99</v>
      </c>
      <c r="E22" s="51">
        <v>100</v>
      </c>
      <c r="F22" s="51">
        <v>98</v>
      </c>
      <c r="G22" s="51">
        <v>99</v>
      </c>
      <c r="H22" s="64">
        <f t="shared" si="1"/>
        <v>97.2</v>
      </c>
    </row>
    <row r="23" spans="2:8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64">
        <f t="shared" si="1"/>
        <v>99.8</v>
      </c>
    </row>
    <row r="24" spans="2:8" ht="19.5" customHeight="1" x14ac:dyDescent="0.25">
      <c r="C24" s="56">
        <f t="shared" ref="C24:G24" si="2">+AVERAGE(C5:C23)</f>
        <v>92.17647058823529</v>
      </c>
      <c r="D24" s="56">
        <f t="shared" si="2"/>
        <v>98.705882352941174</v>
      </c>
      <c r="E24" s="56">
        <f t="shared" si="2"/>
        <v>100</v>
      </c>
      <c r="F24" s="56">
        <f t="shared" si="2"/>
        <v>98.529411764705884</v>
      </c>
      <c r="G24" s="56">
        <f t="shared" si="2"/>
        <v>99.470588235294116</v>
      </c>
      <c r="H24" s="55">
        <f>+AVERAGE(C24:G24)</f>
        <v>97.776470588235298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2"/>
  <sheetViews>
    <sheetView showGridLines="0" view="pageBreakPreview" topLeftCell="A31" zoomScale="70" zoomScaleNormal="70" zoomScaleSheetLayoutView="70" workbookViewId="0">
      <selection activeCell="D32" sqref="D32:I32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113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145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145"/>
      <c r="C8" s="145"/>
      <c r="D8" s="145"/>
      <c r="E8" s="2"/>
      <c r="F8" s="2"/>
      <c r="G8" s="146"/>
      <c r="H8" s="3"/>
      <c r="I8" s="147"/>
      <c r="J8" s="147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18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>
        <v>44197</v>
      </c>
      <c r="C13" s="152">
        <f>+C28</f>
        <v>100</v>
      </c>
      <c r="D13" s="153">
        <v>100</v>
      </c>
    </row>
    <row r="14" spans="2:13" ht="30" customHeight="1" x14ac:dyDescent="0.25">
      <c r="B14" s="11">
        <v>44228</v>
      </c>
      <c r="C14" s="30">
        <f>+C29</f>
        <v>100</v>
      </c>
      <c r="D14" s="31">
        <v>100</v>
      </c>
    </row>
    <row r="15" spans="2:13" ht="30" customHeight="1" x14ac:dyDescent="0.25">
      <c r="B15" s="11">
        <v>44256</v>
      </c>
      <c r="C15" s="30">
        <f>+C30</f>
        <v>100</v>
      </c>
      <c r="D15" s="31">
        <v>100</v>
      </c>
    </row>
    <row r="16" spans="2:13" ht="30" customHeight="1" x14ac:dyDescent="0.25">
      <c r="B16" s="11">
        <v>44287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11">
        <v>44317</v>
      </c>
      <c r="C17" s="30"/>
      <c r="D17" s="31"/>
    </row>
    <row r="18" spans="2:13" ht="30" customHeight="1" x14ac:dyDescent="0.25">
      <c r="B18" s="11">
        <v>44348</v>
      </c>
      <c r="C18" s="30"/>
      <c r="D18" s="31"/>
      <c r="M18" s="4"/>
    </row>
    <row r="19" spans="2:13" ht="30" customHeight="1" x14ac:dyDescent="0.25">
      <c r="B19" s="11">
        <v>44378</v>
      </c>
      <c r="C19" s="30"/>
      <c r="D19" s="31"/>
      <c r="M19" s="4"/>
    </row>
    <row r="20" spans="2:13" ht="30" customHeight="1" x14ac:dyDescent="0.25">
      <c r="B20" s="11">
        <v>44409</v>
      </c>
      <c r="C20" s="30"/>
      <c r="D20" s="31"/>
    </row>
    <row r="21" spans="2:13" ht="30" customHeight="1" x14ac:dyDescent="0.25">
      <c r="B21" s="11">
        <v>44440</v>
      </c>
      <c r="C21" s="30"/>
      <c r="D21" s="31"/>
    </row>
    <row r="22" spans="2:13" ht="30" customHeight="1" x14ac:dyDescent="0.25">
      <c r="B22" s="11">
        <v>44470</v>
      </c>
      <c r="C22" s="30"/>
      <c r="D22" s="31"/>
    </row>
    <row r="23" spans="2:13" ht="30" customHeight="1" x14ac:dyDescent="0.25">
      <c r="B23" s="11">
        <v>44501</v>
      </c>
      <c r="C23" s="30"/>
      <c r="D23" s="31"/>
    </row>
    <row r="24" spans="2:13" ht="30" customHeight="1" thickBot="1" x14ac:dyDescent="0.3">
      <c r="B24" s="19">
        <v>44531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67" t="s">
        <v>2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9"/>
    </row>
    <row r="27" spans="2:13" ht="64.5" customHeight="1" thickBot="1" x14ac:dyDescent="0.3">
      <c r="B27" s="83" t="s">
        <v>0</v>
      </c>
      <c r="C27" s="148" t="s">
        <v>1</v>
      </c>
      <c r="D27" s="208" t="s">
        <v>7</v>
      </c>
      <c r="E27" s="209"/>
      <c r="F27" s="209"/>
      <c r="G27" s="209"/>
      <c r="H27" s="209"/>
      <c r="I27" s="209"/>
      <c r="J27" s="210" t="s">
        <v>8</v>
      </c>
      <c r="K27" s="210"/>
      <c r="L27" s="85" t="s">
        <v>16</v>
      </c>
      <c r="M27" s="86" t="s">
        <v>17</v>
      </c>
    </row>
    <row r="28" spans="2:13" ht="273.75" customHeight="1" x14ac:dyDescent="0.25">
      <c r="B28" s="73">
        <v>44197</v>
      </c>
      <c r="C28" s="74">
        <f>+M28/L28*100</f>
        <v>100</v>
      </c>
      <c r="D28" s="211" t="s">
        <v>225</v>
      </c>
      <c r="E28" s="211"/>
      <c r="F28" s="211"/>
      <c r="G28" s="211"/>
      <c r="H28" s="211"/>
      <c r="I28" s="211"/>
      <c r="J28" s="212" t="s">
        <v>15</v>
      </c>
      <c r="K28" s="212"/>
      <c r="L28" s="75">
        <v>17</v>
      </c>
      <c r="M28" s="76">
        <v>17</v>
      </c>
    </row>
    <row r="29" spans="2:13" ht="137.25" customHeight="1" x14ac:dyDescent="0.25">
      <c r="B29" s="11">
        <v>44228</v>
      </c>
      <c r="C29" s="30">
        <f>+M29/L29*100</f>
        <v>100</v>
      </c>
      <c r="D29" s="201" t="s">
        <v>226</v>
      </c>
      <c r="E29" s="201"/>
      <c r="F29" s="201"/>
      <c r="G29" s="201"/>
      <c r="H29" s="201"/>
      <c r="I29" s="201"/>
      <c r="J29" s="202" t="s">
        <v>15</v>
      </c>
      <c r="K29" s="202"/>
      <c r="L29" s="13">
        <v>7</v>
      </c>
      <c r="M29" s="14">
        <v>7</v>
      </c>
    </row>
    <row r="30" spans="2:13" ht="107.25" customHeight="1" x14ac:dyDescent="0.25">
      <c r="B30" s="11">
        <v>44256</v>
      </c>
      <c r="C30" s="30">
        <f t="shared" ref="C30:C31" si="1">+M30/L30*100</f>
        <v>100</v>
      </c>
      <c r="D30" s="201" t="s">
        <v>227</v>
      </c>
      <c r="E30" s="201"/>
      <c r="F30" s="201"/>
      <c r="G30" s="201"/>
      <c r="H30" s="201"/>
      <c r="I30" s="201"/>
      <c r="J30" s="202" t="s">
        <v>15</v>
      </c>
      <c r="K30" s="202"/>
      <c r="L30" s="13">
        <v>5</v>
      </c>
      <c r="M30" s="14">
        <v>5</v>
      </c>
    </row>
    <row r="31" spans="2:13" ht="106.5" customHeight="1" x14ac:dyDescent="0.25">
      <c r="B31" s="11">
        <v>44287</v>
      </c>
      <c r="C31" s="30">
        <f t="shared" si="1"/>
        <v>100</v>
      </c>
      <c r="D31" s="201" t="s">
        <v>228</v>
      </c>
      <c r="E31" s="201"/>
      <c r="F31" s="201"/>
      <c r="G31" s="201"/>
      <c r="H31" s="201"/>
      <c r="I31" s="201"/>
      <c r="J31" s="202" t="s">
        <v>15</v>
      </c>
      <c r="K31" s="202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/>
      <c r="D32" s="205"/>
      <c r="E32" s="206"/>
      <c r="F32" s="206"/>
      <c r="G32" s="206"/>
      <c r="H32" s="206"/>
      <c r="I32" s="207"/>
      <c r="J32" s="204" t="s">
        <v>151</v>
      </c>
      <c r="K32" s="204"/>
      <c r="L32" s="149">
        <v>4</v>
      </c>
      <c r="M32" s="150">
        <v>4</v>
      </c>
    </row>
    <row r="33" spans="2:13" ht="80.25" customHeight="1" x14ac:dyDescent="0.25">
      <c r="B33" s="11">
        <v>44348</v>
      </c>
      <c r="C33" s="30"/>
      <c r="D33" s="203"/>
      <c r="E33" s="203"/>
      <c r="F33" s="203"/>
      <c r="G33" s="203"/>
      <c r="H33" s="203"/>
      <c r="I33" s="203"/>
      <c r="J33" s="204" t="s">
        <v>15</v>
      </c>
      <c r="K33" s="204"/>
      <c r="L33" s="149">
        <v>3</v>
      </c>
      <c r="M33" s="150">
        <v>3</v>
      </c>
    </row>
    <row r="34" spans="2:13" ht="121.5" customHeight="1" x14ac:dyDescent="0.25">
      <c r="B34" s="11">
        <v>44378</v>
      </c>
      <c r="C34" s="30"/>
      <c r="D34" s="203" t="s">
        <v>229</v>
      </c>
      <c r="E34" s="203"/>
      <c r="F34" s="203"/>
      <c r="G34" s="203"/>
      <c r="H34" s="203"/>
      <c r="I34" s="203"/>
      <c r="J34" s="202"/>
      <c r="K34" s="202"/>
      <c r="L34" s="13"/>
      <c r="M34" s="14"/>
    </row>
    <row r="35" spans="2:13" ht="81.75" customHeight="1" x14ac:dyDescent="0.25">
      <c r="B35" s="11">
        <v>44409</v>
      </c>
      <c r="C35" s="30"/>
      <c r="D35" s="201"/>
      <c r="E35" s="201"/>
      <c r="F35" s="201"/>
      <c r="G35" s="201"/>
      <c r="H35" s="201"/>
      <c r="I35" s="201"/>
      <c r="J35" s="202"/>
      <c r="K35" s="202"/>
      <c r="L35" s="13"/>
      <c r="M35" s="14"/>
    </row>
    <row r="36" spans="2:13" ht="75" customHeight="1" x14ac:dyDescent="0.25">
      <c r="B36" s="11">
        <v>44440</v>
      </c>
      <c r="C36" s="30"/>
      <c r="D36" s="201"/>
      <c r="E36" s="201"/>
      <c r="F36" s="201"/>
      <c r="G36" s="201"/>
      <c r="H36" s="201"/>
      <c r="I36" s="201"/>
      <c r="J36" s="202"/>
      <c r="K36" s="202"/>
      <c r="L36" s="13"/>
      <c r="M36" s="14"/>
    </row>
    <row r="37" spans="2:13" ht="74.25" customHeight="1" x14ac:dyDescent="0.25">
      <c r="B37" s="11">
        <v>44470</v>
      </c>
      <c r="C37" s="30"/>
      <c r="D37" s="201"/>
      <c r="E37" s="201"/>
      <c r="F37" s="201"/>
      <c r="G37" s="201"/>
      <c r="H37" s="201"/>
      <c r="I37" s="201"/>
      <c r="J37" s="202"/>
      <c r="K37" s="202"/>
      <c r="L37" s="13"/>
      <c r="M37" s="14"/>
    </row>
    <row r="38" spans="2:13" ht="96" customHeight="1" x14ac:dyDescent="0.25">
      <c r="B38" s="11">
        <v>44501</v>
      </c>
      <c r="C38" s="30"/>
      <c r="D38" s="201"/>
      <c r="E38" s="201"/>
      <c r="F38" s="201"/>
      <c r="G38" s="201"/>
      <c r="H38" s="201"/>
      <c r="I38" s="201"/>
      <c r="J38" s="202"/>
      <c r="K38" s="202"/>
      <c r="L38" s="15"/>
      <c r="M38" s="14"/>
    </row>
    <row r="39" spans="2:13" ht="63" customHeight="1" thickBot="1" x14ac:dyDescent="0.3">
      <c r="B39" s="19">
        <v>44531</v>
      </c>
      <c r="C39" s="33"/>
      <c r="D39" s="198"/>
      <c r="E39" s="198"/>
      <c r="F39" s="198"/>
      <c r="G39" s="198"/>
      <c r="H39" s="198"/>
      <c r="I39" s="198"/>
      <c r="J39" s="199"/>
      <c r="K39" s="199"/>
      <c r="L39" s="21"/>
      <c r="M39" s="22"/>
    </row>
    <row r="41" spans="2:13" ht="20.25" customHeight="1" x14ac:dyDescent="0.25">
      <c r="B41" s="200" t="s">
        <v>183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</row>
    <row r="42" spans="2:13" ht="20.25" customHeight="1" x14ac:dyDescent="0.25"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6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123</v>
      </c>
      <c r="C5" s="51">
        <v>99</v>
      </c>
      <c r="D5" s="51">
        <v>100</v>
      </c>
      <c r="E5" s="51">
        <v>99</v>
      </c>
      <c r="F5" s="51">
        <v>98</v>
      </c>
      <c r="G5" s="51">
        <v>98</v>
      </c>
      <c r="H5" s="64">
        <f t="shared" ref="H5:H13" si="0">+AVERAGE(C5:G5)</f>
        <v>98.8</v>
      </c>
    </row>
    <row r="6" spans="2:8" ht="35.25" customHeight="1" x14ac:dyDescent="0.25">
      <c r="B6" s="92" t="s">
        <v>124</v>
      </c>
      <c r="C6" s="51">
        <v>85</v>
      </c>
      <c r="D6" s="51">
        <v>100</v>
      </c>
      <c r="E6" s="51">
        <v>100</v>
      </c>
      <c r="F6" s="51">
        <v>88</v>
      </c>
      <c r="G6" s="51">
        <v>90</v>
      </c>
      <c r="H6" s="64">
        <f t="shared" si="0"/>
        <v>92.6</v>
      </c>
    </row>
    <row r="7" spans="2:8" ht="31.5" customHeight="1" x14ac:dyDescent="0.25">
      <c r="B7" s="92" t="s">
        <v>125</v>
      </c>
      <c r="C7" s="51">
        <v>95</v>
      </c>
      <c r="D7" s="51">
        <v>95</v>
      </c>
      <c r="E7" s="51">
        <v>100</v>
      </c>
      <c r="F7" s="51">
        <v>95</v>
      </c>
      <c r="G7" s="51">
        <v>95</v>
      </c>
      <c r="H7" s="64">
        <f t="shared" si="0"/>
        <v>96</v>
      </c>
    </row>
    <row r="8" spans="2:8" ht="30" customHeight="1" x14ac:dyDescent="0.25">
      <c r="B8" s="92" t="s">
        <v>126</v>
      </c>
      <c r="C8" s="51">
        <v>95</v>
      </c>
      <c r="D8" s="51">
        <v>95</v>
      </c>
      <c r="E8" s="51">
        <v>100</v>
      </c>
      <c r="F8" s="51">
        <v>90</v>
      </c>
      <c r="G8" s="51">
        <v>90</v>
      </c>
      <c r="H8" s="64">
        <f t="shared" si="0"/>
        <v>94</v>
      </c>
    </row>
    <row r="9" spans="2:8" ht="33.75" customHeight="1" x14ac:dyDescent="0.25">
      <c r="B9" s="92" t="s">
        <v>127</v>
      </c>
      <c r="C9" s="51">
        <v>95</v>
      </c>
      <c r="D9" s="51">
        <v>98</v>
      </c>
      <c r="E9" s="51">
        <v>100</v>
      </c>
      <c r="F9" s="51">
        <v>93</v>
      </c>
      <c r="G9" s="51">
        <v>92</v>
      </c>
      <c r="H9" s="64">
        <f t="shared" si="0"/>
        <v>95.6</v>
      </c>
    </row>
    <row r="10" spans="2:8" ht="38.25" x14ac:dyDescent="0.25">
      <c r="B10" s="92" t="s">
        <v>128</v>
      </c>
      <c r="C10" s="51">
        <v>90</v>
      </c>
      <c r="D10" s="51">
        <v>99</v>
      </c>
      <c r="E10" s="51">
        <v>100</v>
      </c>
      <c r="F10" s="51">
        <v>100</v>
      </c>
      <c r="G10" s="51">
        <v>85</v>
      </c>
      <c r="H10" s="64">
        <f t="shared" si="0"/>
        <v>94.8</v>
      </c>
    </row>
    <row r="11" spans="2:8" ht="21.75" customHeight="1" x14ac:dyDescent="0.25">
      <c r="B11" s="92" t="s">
        <v>129</v>
      </c>
      <c r="C11" s="51">
        <v>99</v>
      </c>
      <c r="D11" s="51">
        <v>99</v>
      </c>
      <c r="E11" s="51">
        <v>99</v>
      </c>
      <c r="F11" s="51">
        <v>98</v>
      </c>
      <c r="G11" s="51">
        <v>98</v>
      </c>
      <c r="H11" s="64">
        <f t="shared" si="0"/>
        <v>98.6</v>
      </c>
    </row>
    <row r="12" spans="2:8" x14ac:dyDescent="0.25">
      <c r="B12" s="92" t="s">
        <v>130</v>
      </c>
      <c r="C12" s="51">
        <v>95</v>
      </c>
      <c r="D12" s="51">
        <v>100</v>
      </c>
      <c r="E12" s="51">
        <v>99</v>
      </c>
      <c r="F12" s="51">
        <v>95</v>
      </c>
      <c r="G12" s="51">
        <v>95</v>
      </c>
      <c r="H12" s="64">
        <f t="shared" si="0"/>
        <v>96.8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99</v>
      </c>
      <c r="F13" s="51">
        <v>90</v>
      </c>
      <c r="G13" s="51">
        <v>90</v>
      </c>
      <c r="H13" s="64">
        <f t="shared" si="0"/>
        <v>93.8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93" t="s">
        <v>132</v>
      </c>
      <c r="C15" s="51">
        <v>84</v>
      </c>
      <c r="D15" s="51">
        <v>96</v>
      </c>
      <c r="E15" s="51">
        <v>98</v>
      </c>
      <c r="F15" s="51">
        <v>89</v>
      </c>
      <c r="G15" s="51">
        <v>90</v>
      </c>
      <c r="H15" s="64">
        <f>+AVERAGE(C15:G15)</f>
        <v>91.4</v>
      </c>
    </row>
    <row r="16" spans="2:8" ht="42" customHeight="1" x14ac:dyDescent="0.25">
      <c r="B16" s="94" t="s">
        <v>133</v>
      </c>
      <c r="C16" s="51">
        <v>84</v>
      </c>
      <c r="D16" s="51">
        <v>97</v>
      </c>
      <c r="E16" s="51">
        <v>97</v>
      </c>
      <c r="F16" s="51">
        <v>99</v>
      </c>
      <c r="G16" s="51">
        <v>85</v>
      </c>
      <c r="H16" s="64">
        <f>+AVERAGE(C16:G16)</f>
        <v>92.4</v>
      </c>
    </row>
    <row r="17" spans="2:8" ht="30" customHeight="1" x14ac:dyDescent="0.25">
      <c r="B17" s="93" t="s">
        <v>134</v>
      </c>
      <c r="C17" s="51">
        <v>95</v>
      </c>
      <c r="D17" s="51">
        <v>100</v>
      </c>
      <c r="E17" s="51">
        <v>98</v>
      </c>
      <c r="F17" s="51">
        <v>90</v>
      </c>
      <c r="G17" s="51">
        <v>90</v>
      </c>
      <c r="H17" s="64">
        <f>+AVERAGE(C17:G17)</f>
        <v>94.6</v>
      </c>
    </row>
    <row r="18" spans="2:8" ht="30" customHeight="1" x14ac:dyDescent="0.25">
      <c r="B18" s="94" t="s">
        <v>135</v>
      </c>
      <c r="C18" s="51">
        <v>100</v>
      </c>
      <c r="D18" s="51">
        <v>96</v>
      </c>
      <c r="E18" s="51">
        <v>98</v>
      </c>
      <c r="F18" s="51">
        <v>90</v>
      </c>
      <c r="G18" s="51">
        <v>90</v>
      </c>
      <c r="H18" s="64">
        <f>+AVERAGE(C18:G18)</f>
        <v>94.8</v>
      </c>
    </row>
    <row r="19" spans="2:8" ht="30" customHeight="1" x14ac:dyDescent="0.25">
      <c r="B19" s="95" t="s">
        <v>136</v>
      </c>
      <c r="C19" s="51">
        <v>90</v>
      </c>
      <c r="D19" s="51">
        <v>94</v>
      </c>
      <c r="E19" s="51">
        <v>99</v>
      </c>
      <c r="F19" s="51">
        <v>90</v>
      </c>
      <c r="G19" s="51">
        <v>90</v>
      </c>
      <c r="H19" s="64">
        <f>+AVERAGE(C19:G19)</f>
        <v>92.6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94" t="s">
        <v>137</v>
      </c>
      <c r="C21" s="51">
        <v>84</v>
      </c>
      <c r="D21" s="51">
        <v>96</v>
      </c>
      <c r="E21" s="51">
        <v>99</v>
      </c>
      <c r="F21" s="51">
        <v>99</v>
      </c>
      <c r="G21" s="51">
        <v>98</v>
      </c>
      <c r="H21" s="64">
        <f t="shared" ref="H21:H26" si="1">+AVERAGE(C21:G21)</f>
        <v>95.2</v>
      </c>
    </row>
    <row r="22" spans="2:8" ht="30" customHeight="1" x14ac:dyDescent="0.25">
      <c r="B22" s="94" t="s">
        <v>138</v>
      </c>
      <c r="C22" s="51">
        <v>90</v>
      </c>
      <c r="D22" s="51">
        <v>99</v>
      </c>
      <c r="E22" s="51">
        <v>99</v>
      </c>
      <c r="F22" s="51">
        <v>96</v>
      </c>
      <c r="G22" s="51">
        <v>95</v>
      </c>
      <c r="H22" s="64">
        <f t="shared" si="1"/>
        <v>95.8</v>
      </c>
    </row>
    <row r="23" spans="2:8" ht="30" customHeight="1" x14ac:dyDescent="0.25">
      <c r="B23" s="94" t="s">
        <v>124</v>
      </c>
      <c r="C23" s="51">
        <v>84</v>
      </c>
      <c r="D23" s="51">
        <v>100</v>
      </c>
      <c r="E23" s="51">
        <v>98</v>
      </c>
      <c r="F23" s="51">
        <v>88</v>
      </c>
      <c r="G23" s="51">
        <v>90</v>
      </c>
      <c r="H23" s="64">
        <f t="shared" si="1"/>
        <v>92</v>
      </c>
    </row>
    <row r="24" spans="2:8" ht="30" customHeight="1" x14ac:dyDescent="0.25">
      <c r="B24" s="93" t="s">
        <v>139</v>
      </c>
      <c r="C24" s="51">
        <v>84</v>
      </c>
      <c r="D24" s="51">
        <v>100</v>
      </c>
      <c r="E24" s="51">
        <v>98</v>
      </c>
      <c r="F24" s="51">
        <v>96</v>
      </c>
      <c r="G24" s="51">
        <v>95</v>
      </c>
      <c r="H24" s="64">
        <f t="shared" si="1"/>
        <v>94.6</v>
      </c>
    </row>
    <row r="25" spans="2:8" ht="30" customHeight="1" x14ac:dyDescent="0.25">
      <c r="B25" s="97" t="s">
        <v>140</v>
      </c>
      <c r="C25" s="51">
        <v>84</v>
      </c>
      <c r="D25" s="51">
        <v>100</v>
      </c>
      <c r="E25" s="51">
        <v>99</v>
      </c>
      <c r="F25" s="51">
        <v>97</v>
      </c>
      <c r="G25" s="51">
        <v>95</v>
      </c>
      <c r="H25" s="64">
        <f t="shared" si="1"/>
        <v>95</v>
      </c>
    </row>
    <row r="26" spans="2:8" ht="19.5" customHeight="1" x14ac:dyDescent="0.25">
      <c r="C26" s="56">
        <f t="shared" ref="C26:G26" si="2">+AVERAGE(C5:C25)</f>
        <v>90.631578947368425</v>
      </c>
      <c r="D26" s="56">
        <f t="shared" si="2"/>
        <v>98.10526315789474</v>
      </c>
      <c r="E26" s="56">
        <f t="shared" si="2"/>
        <v>98.89473684210526</v>
      </c>
      <c r="F26" s="56">
        <f t="shared" si="2"/>
        <v>93.736842105263165</v>
      </c>
      <c r="G26" s="56">
        <f t="shared" si="2"/>
        <v>92.15789473684211</v>
      </c>
      <c r="H26" s="119">
        <f t="shared" si="1"/>
        <v>94.705263157894748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I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122</v>
      </c>
      <c r="H4" s="49" t="s">
        <v>79</v>
      </c>
    </row>
    <row r="5" spans="2:9" ht="32.25" customHeight="1" x14ac:dyDescent="0.25">
      <c r="B5" s="92" t="s">
        <v>123</v>
      </c>
      <c r="C5" s="91"/>
      <c r="D5" s="51">
        <v>100</v>
      </c>
      <c r="E5" s="51">
        <v>100</v>
      </c>
      <c r="F5" s="51">
        <v>100</v>
      </c>
      <c r="G5" s="51">
        <v>100</v>
      </c>
      <c r="H5" s="51">
        <v>100</v>
      </c>
      <c r="I5" s="64">
        <f t="shared" ref="I5:I13" si="0">+AVERAGE(C5:H5)</f>
        <v>100</v>
      </c>
    </row>
    <row r="6" spans="2:9" ht="35.25" customHeight="1" x14ac:dyDescent="0.25">
      <c r="B6" s="92" t="s">
        <v>124</v>
      </c>
      <c r="C6" s="91"/>
      <c r="D6" s="51">
        <v>95</v>
      </c>
      <c r="E6" s="51">
        <v>100</v>
      </c>
      <c r="F6" s="51">
        <v>100</v>
      </c>
      <c r="G6" s="51">
        <v>96</v>
      </c>
      <c r="H6" s="51">
        <v>100</v>
      </c>
      <c r="I6" s="64">
        <f t="shared" si="0"/>
        <v>98.2</v>
      </c>
    </row>
    <row r="7" spans="2:9" ht="31.5" customHeight="1" x14ac:dyDescent="0.25">
      <c r="B7" s="92" t="s">
        <v>125</v>
      </c>
      <c r="C7" s="91"/>
      <c r="D7" s="51">
        <v>95</v>
      </c>
      <c r="E7" s="51">
        <v>100</v>
      </c>
      <c r="F7" s="51">
        <v>100</v>
      </c>
      <c r="G7" s="51">
        <v>99</v>
      </c>
      <c r="H7" s="51">
        <v>100</v>
      </c>
      <c r="I7" s="64">
        <f t="shared" si="0"/>
        <v>98.8</v>
      </c>
    </row>
    <row r="8" spans="2:9" ht="30" customHeight="1" x14ac:dyDescent="0.25">
      <c r="B8" s="92" t="s">
        <v>126</v>
      </c>
      <c r="C8" s="91"/>
      <c r="D8" s="51">
        <v>95</v>
      </c>
      <c r="E8" s="51">
        <v>100</v>
      </c>
      <c r="F8" s="51">
        <v>100</v>
      </c>
      <c r="G8" s="51">
        <v>98</v>
      </c>
      <c r="H8" s="51">
        <v>100</v>
      </c>
      <c r="I8" s="64">
        <f t="shared" si="0"/>
        <v>98.6</v>
      </c>
    </row>
    <row r="9" spans="2:9" ht="33.75" customHeight="1" x14ac:dyDescent="0.25">
      <c r="B9" s="92" t="s">
        <v>127</v>
      </c>
      <c r="C9" s="91"/>
      <c r="D9" s="51">
        <v>100</v>
      </c>
      <c r="E9" s="51">
        <v>100</v>
      </c>
      <c r="F9" s="51">
        <v>100</v>
      </c>
      <c r="G9" s="51">
        <v>99</v>
      </c>
      <c r="H9" s="51">
        <v>100</v>
      </c>
      <c r="I9" s="64">
        <f t="shared" si="0"/>
        <v>99.8</v>
      </c>
    </row>
    <row r="10" spans="2:9" ht="38.25" x14ac:dyDescent="0.25">
      <c r="B10" s="92" t="s">
        <v>128</v>
      </c>
      <c r="C10" s="91"/>
      <c r="D10" s="51">
        <v>95</v>
      </c>
      <c r="E10" s="51">
        <v>95</v>
      </c>
      <c r="F10" s="51">
        <v>100</v>
      </c>
      <c r="G10" s="51">
        <v>98</v>
      </c>
      <c r="H10" s="51">
        <v>100</v>
      </c>
      <c r="I10" s="64">
        <f t="shared" si="0"/>
        <v>97.6</v>
      </c>
    </row>
    <row r="11" spans="2:9" ht="21.75" customHeight="1" x14ac:dyDescent="0.25">
      <c r="B11" s="92" t="s">
        <v>129</v>
      </c>
      <c r="C11" s="91"/>
      <c r="D11" s="51">
        <v>100</v>
      </c>
      <c r="E11" s="51">
        <v>100</v>
      </c>
      <c r="F11" s="51">
        <v>100</v>
      </c>
      <c r="G11" s="51">
        <v>100</v>
      </c>
      <c r="H11" s="51">
        <v>100</v>
      </c>
      <c r="I11" s="64">
        <f t="shared" si="0"/>
        <v>100</v>
      </c>
    </row>
    <row r="12" spans="2:9" x14ac:dyDescent="0.25">
      <c r="B12" s="92" t="s">
        <v>130</v>
      </c>
      <c r="C12" s="91"/>
      <c r="D12" s="51">
        <v>95</v>
      </c>
      <c r="E12" s="51">
        <v>95</v>
      </c>
      <c r="F12" s="51">
        <v>100</v>
      </c>
      <c r="G12" s="51">
        <v>99</v>
      </c>
      <c r="H12" s="51">
        <v>97</v>
      </c>
      <c r="I12" s="64">
        <f t="shared" si="0"/>
        <v>97.2</v>
      </c>
    </row>
    <row r="13" spans="2:9" ht="30" customHeight="1" x14ac:dyDescent="0.25">
      <c r="B13" s="92" t="s">
        <v>131</v>
      </c>
      <c r="C13" s="91"/>
      <c r="D13" s="51">
        <v>95</v>
      </c>
      <c r="E13" s="51">
        <v>100</v>
      </c>
      <c r="F13" s="51">
        <v>100</v>
      </c>
      <c r="G13" s="51">
        <v>95</v>
      </c>
      <c r="H13" s="51">
        <v>100</v>
      </c>
      <c r="I13" s="64">
        <f t="shared" si="0"/>
        <v>98</v>
      </c>
    </row>
    <row r="14" spans="2:9" ht="12" customHeight="1" x14ac:dyDescent="0.25">
      <c r="B14" s="65"/>
      <c r="C14" s="66"/>
      <c r="D14" s="66"/>
      <c r="E14" s="66"/>
      <c r="F14" s="66"/>
      <c r="G14" s="66"/>
      <c r="H14" s="66"/>
      <c r="I14" s="67"/>
    </row>
    <row r="15" spans="2:9" ht="30" customHeight="1" x14ac:dyDescent="0.25">
      <c r="B15" s="93" t="s">
        <v>132</v>
      </c>
      <c r="C15" s="51"/>
      <c r="D15" s="51">
        <v>99</v>
      </c>
      <c r="E15" s="51">
        <v>95</v>
      </c>
      <c r="F15" s="51">
        <v>100</v>
      </c>
      <c r="G15" s="51">
        <v>99</v>
      </c>
      <c r="H15" s="51">
        <v>98</v>
      </c>
      <c r="I15" s="64">
        <f>+AVERAGE(C15:H15)</f>
        <v>98.2</v>
      </c>
    </row>
    <row r="16" spans="2:9" ht="42" customHeight="1" x14ac:dyDescent="0.25">
      <c r="B16" s="94" t="s">
        <v>133</v>
      </c>
      <c r="C16" s="51"/>
      <c r="D16" s="51">
        <v>95</v>
      </c>
      <c r="E16" s="51">
        <v>100</v>
      </c>
      <c r="F16" s="51">
        <v>100</v>
      </c>
      <c r="G16" s="51">
        <v>99</v>
      </c>
      <c r="H16" s="51">
        <v>100</v>
      </c>
      <c r="I16" s="64">
        <f>+AVERAGE(C16:H16)</f>
        <v>98.8</v>
      </c>
    </row>
    <row r="17" spans="2:9" ht="30" customHeight="1" x14ac:dyDescent="0.25">
      <c r="B17" s="93" t="s">
        <v>134</v>
      </c>
      <c r="C17" s="51"/>
      <c r="D17" s="51">
        <v>99</v>
      </c>
      <c r="E17" s="51">
        <v>100</v>
      </c>
      <c r="F17" s="51">
        <v>100</v>
      </c>
      <c r="G17" s="51">
        <v>98</v>
      </c>
      <c r="H17" s="51">
        <v>100</v>
      </c>
      <c r="I17" s="64">
        <f>+AVERAGE(C17:H17)</f>
        <v>99.4</v>
      </c>
    </row>
    <row r="18" spans="2:9" ht="30" customHeight="1" x14ac:dyDescent="0.25">
      <c r="B18" s="94" t="s">
        <v>135</v>
      </c>
      <c r="C18" s="51"/>
      <c r="D18" s="51">
        <v>99</v>
      </c>
      <c r="E18" s="51">
        <v>100</v>
      </c>
      <c r="F18" s="51">
        <v>100</v>
      </c>
      <c r="G18" s="51">
        <v>98</v>
      </c>
      <c r="H18" s="51">
        <v>100</v>
      </c>
      <c r="I18" s="64">
        <f>+AVERAGE(C18:H18)</f>
        <v>99.4</v>
      </c>
    </row>
    <row r="19" spans="2:9" ht="30" customHeight="1" x14ac:dyDescent="0.25">
      <c r="B19" s="95" t="s">
        <v>136</v>
      </c>
      <c r="C19" s="51"/>
      <c r="D19" s="51">
        <v>100</v>
      </c>
      <c r="E19" s="51">
        <v>100</v>
      </c>
      <c r="F19" s="51">
        <v>100</v>
      </c>
      <c r="G19" s="51">
        <v>100</v>
      </c>
      <c r="H19" s="51">
        <v>100</v>
      </c>
      <c r="I19" s="64">
        <f>+AVERAGE(C19:H19)</f>
        <v>100</v>
      </c>
    </row>
    <row r="20" spans="2:9" ht="13.5" customHeight="1" x14ac:dyDescent="0.25">
      <c r="B20" s="96"/>
      <c r="C20" s="66"/>
      <c r="D20" s="66"/>
      <c r="E20" s="66"/>
      <c r="F20" s="66"/>
      <c r="G20" s="66"/>
      <c r="H20" s="66"/>
      <c r="I20" s="67"/>
    </row>
    <row r="21" spans="2:9" ht="30" customHeight="1" x14ac:dyDescent="0.25">
      <c r="B21" s="94" t="s">
        <v>137</v>
      </c>
      <c r="C21" s="51"/>
      <c r="D21" s="51">
        <v>99</v>
      </c>
      <c r="E21" s="51">
        <v>100</v>
      </c>
      <c r="F21" s="51">
        <v>100</v>
      </c>
      <c r="G21" s="51">
        <v>100</v>
      </c>
      <c r="H21" s="51">
        <v>98</v>
      </c>
      <c r="I21" s="64">
        <f t="shared" ref="I21:I26" si="1">+AVERAGE(C21:H21)</f>
        <v>99.4</v>
      </c>
    </row>
    <row r="22" spans="2:9" ht="30" customHeight="1" x14ac:dyDescent="0.25">
      <c r="B22" s="94" t="s">
        <v>138</v>
      </c>
      <c r="C22" s="51"/>
      <c r="D22" s="51">
        <v>99</v>
      </c>
      <c r="E22" s="51">
        <v>100</v>
      </c>
      <c r="F22" s="51">
        <v>100</v>
      </c>
      <c r="G22" s="51">
        <v>95</v>
      </c>
      <c r="H22" s="51">
        <v>100</v>
      </c>
      <c r="I22" s="64">
        <f t="shared" si="1"/>
        <v>98.8</v>
      </c>
    </row>
    <row r="23" spans="2:9" ht="30" customHeight="1" x14ac:dyDescent="0.25">
      <c r="B23" s="94" t="s">
        <v>124</v>
      </c>
      <c r="C23" s="51"/>
      <c r="D23" s="51">
        <v>99</v>
      </c>
      <c r="E23" s="51">
        <v>100</v>
      </c>
      <c r="F23" s="51">
        <v>100</v>
      </c>
      <c r="G23" s="51">
        <v>99</v>
      </c>
      <c r="H23" s="51">
        <v>100</v>
      </c>
      <c r="I23" s="64">
        <f t="shared" si="1"/>
        <v>99.6</v>
      </c>
    </row>
    <row r="24" spans="2:9" ht="30" customHeight="1" x14ac:dyDescent="0.25">
      <c r="B24" s="93" t="s">
        <v>139</v>
      </c>
      <c r="C24" s="51"/>
      <c r="D24" s="51">
        <v>98</v>
      </c>
      <c r="E24" s="51">
        <v>100</v>
      </c>
      <c r="F24" s="51">
        <v>100</v>
      </c>
      <c r="G24" s="51">
        <v>98</v>
      </c>
      <c r="H24" s="51">
        <v>100</v>
      </c>
      <c r="I24" s="64">
        <f t="shared" si="1"/>
        <v>99.2</v>
      </c>
    </row>
    <row r="25" spans="2:9" ht="30" customHeight="1" x14ac:dyDescent="0.25">
      <c r="B25" s="97" t="s">
        <v>140</v>
      </c>
      <c r="C25" s="51"/>
      <c r="D25" s="51">
        <v>99</v>
      </c>
      <c r="E25" s="51">
        <v>100</v>
      </c>
      <c r="F25" s="51">
        <v>100</v>
      </c>
      <c r="G25" s="51">
        <v>99</v>
      </c>
      <c r="H25" s="51">
        <v>100</v>
      </c>
      <c r="I25" s="64">
        <f t="shared" si="1"/>
        <v>99.6</v>
      </c>
    </row>
    <row r="26" spans="2:9" ht="19.5" customHeight="1" x14ac:dyDescent="0.25">
      <c r="C26" s="56"/>
      <c r="D26" s="56">
        <f t="shared" ref="D26:H26" si="2">+AVERAGE(D5:D25)</f>
        <v>97.684210526315795</v>
      </c>
      <c r="E26" s="56">
        <f t="shared" si="2"/>
        <v>99.21052631578948</v>
      </c>
      <c r="F26" s="56">
        <f t="shared" si="2"/>
        <v>100</v>
      </c>
      <c r="G26" s="56">
        <f t="shared" si="2"/>
        <v>98.368421052631575</v>
      </c>
      <c r="H26" s="56">
        <f t="shared" si="2"/>
        <v>99.631578947368425</v>
      </c>
      <c r="I26" s="55">
        <f t="shared" si="1"/>
        <v>98.978947368421046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J6" sqref="J6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>
        <v>95</v>
      </c>
      <c r="D5" s="51">
        <v>100</v>
      </c>
      <c r="E5" s="51">
        <v>98</v>
      </c>
      <c r="F5" s="51">
        <v>100</v>
      </c>
      <c r="G5" s="51">
        <v>98</v>
      </c>
      <c r="H5" s="64">
        <f t="shared" ref="H5:H13" si="0">+AVERAGE(C5:G5)</f>
        <v>98.2</v>
      </c>
    </row>
    <row r="6" spans="2:8" ht="35.25" customHeight="1" x14ac:dyDescent="0.25">
      <c r="B6" s="92" t="s">
        <v>124</v>
      </c>
      <c r="C6" s="51">
        <v>90</v>
      </c>
      <c r="D6" s="51">
        <v>100</v>
      </c>
      <c r="E6" s="51">
        <v>99</v>
      </c>
      <c r="F6" s="51">
        <v>96</v>
      </c>
      <c r="G6" s="51">
        <v>96</v>
      </c>
      <c r="H6" s="64">
        <f t="shared" si="0"/>
        <v>96.2</v>
      </c>
    </row>
    <row r="7" spans="2:8" ht="31.5" customHeight="1" x14ac:dyDescent="0.25">
      <c r="B7" s="92" t="s">
        <v>125</v>
      </c>
      <c r="C7" s="51">
        <v>92</v>
      </c>
      <c r="D7" s="51">
        <v>100</v>
      </c>
      <c r="E7" s="51">
        <v>99</v>
      </c>
      <c r="F7" s="51">
        <v>95</v>
      </c>
      <c r="G7" s="51">
        <v>98</v>
      </c>
      <c r="H7" s="64">
        <f t="shared" si="0"/>
        <v>96.8</v>
      </c>
    </row>
    <row r="8" spans="2:8" ht="30" customHeight="1" x14ac:dyDescent="0.25">
      <c r="B8" s="92" t="s">
        <v>126</v>
      </c>
      <c r="C8" s="51">
        <v>85</v>
      </c>
      <c r="D8" s="51">
        <v>100</v>
      </c>
      <c r="E8" s="51">
        <v>99</v>
      </c>
      <c r="F8" s="51">
        <v>96</v>
      </c>
      <c r="G8" s="51">
        <v>97</v>
      </c>
      <c r="H8" s="64">
        <f t="shared" si="0"/>
        <v>95.4</v>
      </c>
    </row>
    <row r="9" spans="2:8" ht="33.75" customHeight="1" x14ac:dyDescent="0.25">
      <c r="B9" s="92" t="s">
        <v>187</v>
      </c>
      <c r="C9" s="51">
        <v>90</v>
      </c>
      <c r="D9" s="51">
        <v>100</v>
      </c>
      <c r="E9" s="51">
        <v>100</v>
      </c>
      <c r="F9" s="51">
        <v>95</v>
      </c>
      <c r="G9" s="51">
        <v>98</v>
      </c>
      <c r="H9" s="64">
        <f t="shared" si="0"/>
        <v>96.6</v>
      </c>
    </row>
    <row r="10" spans="2:8" ht="40.5" customHeight="1" x14ac:dyDescent="0.25">
      <c r="B10" s="92" t="s">
        <v>128</v>
      </c>
      <c r="C10" s="51">
        <v>85</v>
      </c>
      <c r="D10" s="51">
        <v>100</v>
      </c>
      <c r="E10" s="51">
        <v>100</v>
      </c>
      <c r="F10" s="51">
        <v>85</v>
      </c>
      <c r="G10" s="51">
        <v>96</v>
      </c>
      <c r="H10" s="64">
        <f t="shared" si="0"/>
        <v>93.2</v>
      </c>
    </row>
    <row r="11" spans="2:8" ht="21.75" customHeight="1" x14ac:dyDescent="0.25">
      <c r="B11" s="92" t="s">
        <v>129</v>
      </c>
      <c r="C11" s="51">
        <v>95</v>
      </c>
      <c r="D11" s="51">
        <v>100</v>
      </c>
      <c r="E11" s="51">
        <v>100</v>
      </c>
      <c r="F11" s="51">
        <v>95</v>
      </c>
      <c r="G11" s="51">
        <v>99</v>
      </c>
      <c r="H11" s="64">
        <f t="shared" si="0"/>
        <v>97.8</v>
      </c>
    </row>
    <row r="12" spans="2:8" ht="29.25" customHeight="1" x14ac:dyDescent="0.25">
      <c r="B12" s="92" t="s">
        <v>188</v>
      </c>
      <c r="C12" s="51">
        <v>85</v>
      </c>
      <c r="D12" s="51">
        <v>100</v>
      </c>
      <c r="E12" s="51">
        <v>100</v>
      </c>
      <c r="F12" s="51">
        <v>96</v>
      </c>
      <c r="G12" s="51">
        <v>98</v>
      </c>
      <c r="H12" s="64">
        <f t="shared" si="0"/>
        <v>95.8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100</v>
      </c>
      <c r="F13" s="51">
        <v>90</v>
      </c>
      <c r="G13" s="51">
        <v>97</v>
      </c>
      <c r="H13" s="64">
        <f t="shared" si="0"/>
        <v>95.4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>
        <v>90</v>
      </c>
      <c r="D15" s="51">
        <v>80</v>
      </c>
      <c r="E15" s="51">
        <v>98</v>
      </c>
      <c r="F15" s="51">
        <v>95</v>
      </c>
      <c r="G15" s="51">
        <v>97</v>
      </c>
      <c r="H15" s="64">
        <f>+AVERAGE(C15:G15)</f>
        <v>92</v>
      </c>
    </row>
    <row r="16" spans="2:8" ht="42" customHeight="1" x14ac:dyDescent="0.25">
      <c r="B16" s="129" t="s">
        <v>133</v>
      </c>
      <c r="C16" s="51">
        <v>85</v>
      </c>
      <c r="D16" s="51">
        <v>80</v>
      </c>
      <c r="E16" s="51">
        <v>97</v>
      </c>
      <c r="F16" s="51">
        <v>85</v>
      </c>
      <c r="G16" s="51">
        <v>98</v>
      </c>
      <c r="H16" s="64">
        <f>+AVERAGE(C16:G16)</f>
        <v>89</v>
      </c>
    </row>
    <row r="17" spans="2:8" ht="30" customHeight="1" x14ac:dyDescent="0.25">
      <c r="B17" s="128" t="s">
        <v>134</v>
      </c>
      <c r="C17" s="51">
        <v>90</v>
      </c>
      <c r="D17" s="51">
        <v>100</v>
      </c>
      <c r="E17" s="51">
        <v>100</v>
      </c>
      <c r="F17" s="51">
        <v>85</v>
      </c>
      <c r="G17" s="51">
        <v>98</v>
      </c>
      <c r="H17" s="64">
        <f>+AVERAGE(C17:G17)</f>
        <v>94.6</v>
      </c>
    </row>
    <row r="18" spans="2:8" ht="30" customHeight="1" x14ac:dyDescent="0.25">
      <c r="B18" s="129" t="s">
        <v>135</v>
      </c>
      <c r="C18" s="51">
        <v>85</v>
      </c>
      <c r="D18" s="51">
        <v>100</v>
      </c>
      <c r="E18" s="51">
        <v>99</v>
      </c>
      <c r="F18" s="51">
        <v>96</v>
      </c>
      <c r="G18" s="51">
        <v>98</v>
      </c>
      <c r="H18" s="64">
        <f>+AVERAGE(C18:G18)</f>
        <v>95.6</v>
      </c>
    </row>
    <row r="19" spans="2:8" ht="30" customHeight="1" x14ac:dyDescent="0.25">
      <c r="B19" s="130" t="s">
        <v>136</v>
      </c>
      <c r="C19" s="51">
        <v>85</v>
      </c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95.2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>
        <v>90</v>
      </c>
      <c r="D21" s="51">
        <v>100</v>
      </c>
      <c r="E21" s="51">
        <v>100</v>
      </c>
      <c r="F21" s="51">
        <v>100</v>
      </c>
      <c r="G21" s="51">
        <v>98</v>
      </c>
      <c r="H21" s="64">
        <f t="shared" ref="H21:H26" si="1">+AVERAGE(C21:G21)</f>
        <v>97.6</v>
      </c>
    </row>
    <row r="22" spans="2:8" ht="30" customHeight="1" x14ac:dyDescent="0.25">
      <c r="B22" s="129" t="s">
        <v>138</v>
      </c>
      <c r="C22" s="51">
        <v>90</v>
      </c>
      <c r="D22" s="51">
        <v>100</v>
      </c>
      <c r="E22" s="51">
        <v>100</v>
      </c>
      <c r="F22" s="51">
        <v>96</v>
      </c>
      <c r="G22" s="51">
        <v>97</v>
      </c>
      <c r="H22" s="64">
        <f t="shared" si="1"/>
        <v>96.6</v>
      </c>
    </row>
    <row r="23" spans="2:8" ht="30" customHeight="1" x14ac:dyDescent="0.25">
      <c r="B23" s="129" t="s">
        <v>124</v>
      </c>
      <c r="C23" s="51">
        <v>90</v>
      </c>
      <c r="D23" s="51">
        <v>100</v>
      </c>
      <c r="E23" s="51">
        <v>100</v>
      </c>
      <c r="F23" s="51">
        <v>96</v>
      </c>
      <c r="G23" s="51">
        <v>97</v>
      </c>
      <c r="H23" s="64">
        <f t="shared" si="1"/>
        <v>96.6</v>
      </c>
    </row>
    <row r="24" spans="2:8" ht="30" customHeight="1" x14ac:dyDescent="0.25">
      <c r="B24" s="131" t="s">
        <v>139</v>
      </c>
      <c r="C24" s="51">
        <v>90</v>
      </c>
      <c r="D24" s="51">
        <v>100</v>
      </c>
      <c r="E24" s="51">
        <v>100</v>
      </c>
      <c r="F24" s="51">
        <v>96</v>
      </c>
      <c r="G24" s="51">
        <v>97</v>
      </c>
      <c r="H24" s="64">
        <f t="shared" si="1"/>
        <v>96.6</v>
      </c>
    </row>
    <row r="25" spans="2:8" ht="30" customHeight="1" x14ac:dyDescent="0.25">
      <c r="B25" s="132" t="s">
        <v>140</v>
      </c>
      <c r="C25" s="51">
        <v>90</v>
      </c>
      <c r="D25" s="51">
        <v>100</v>
      </c>
      <c r="E25" s="51">
        <v>100</v>
      </c>
      <c r="F25" s="51">
        <v>98</v>
      </c>
      <c r="G25" s="51">
        <v>98</v>
      </c>
      <c r="H25" s="64">
        <f t="shared" si="1"/>
        <v>97.2</v>
      </c>
    </row>
    <row r="26" spans="2:8" ht="19.5" customHeight="1" x14ac:dyDescent="0.25">
      <c r="C26" s="56">
        <f t="shared" ref="C26:G26" si="2">+AVERAGE(C5:C25)</f>
        <v>89.05263157894737</v>
      </c>
      <c r="D26" s="56">
        <f t="shared" si="2"/>
        <v>97.89473684210526</v>
      </c>
      <c r="E26" s="56">
        <f t="shared" si="2"/>
        <v>99.368421052631575</v>
      </c>
      <c r="F26" s="56">
        <f t="shared" si="2"/>
        <v>94.21052631578948</v>
      </c>
      <c r="G26" s="56">
        <f t="shared" si="2"/>
        <v>97.473684210526315</v>
      </c>
      <c r="H26" s="55">
        <f t="shared" si="1"/>
        <v>95.6</v>
      </c>
    </row>
  </sheetData>
  <pageMargins left="0.7" right="0.7" top="0.75" bottom="0.75" header="0.3" footer="0.3"/>
  <pageSetup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topLeftCell="A22" workbookViewId="0">
      <selection activeCell="J31" sqref="J31:K31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/>
      <c r="D5" s="51">
        <v>100</v>
      </c>
      <c r="E5" s="51">
        <v>99</v>
      </c>
      <c r="F5" s="51">
        <v>95</v>
      </c>
      <c r="G5" s="51">
        <v>98</v>
      </c>
      <c r="H5" s="64">
        <f t="shared" ref="H5:H13" si="0">+AVERAGE(C5:G5)</f>
        <v>98</v>
      </c>
    </row>
    <row r="6" spans="2:8" ht="35.25" customHeight="1" x14ac:dyDescent="0.25">
      <c r="B6" s="92" t="s">
        <v>124</v>
      </c>
      <c r="C6" s="51"/>
      <c r="D6" s="51">
        <v>100</v>
      </c>
      <c r="E6" s="51">
        <v>99</v>
      </c>
      <c r="F6" s="51">
        <v>90</v>
      </c>
      <c r="G6" s="51">
        <v>97</v>
      </c>
      <c r="H6" s="64">
        <f t="shared" si="0"/>
        <v>96.5</v>
      </c>
    </row>
    <row r="7" spans="2:8" ht="31.5" customHeight="1" x14ac:dyDescent="0.25">
      <c r="B7" s="92" t="s">
        <v>125</v>
      </c>
      <c r="C7" s="51"/>
      <c r="D7" s="51">
        <v>100</v>
      </c>
      <c r="E7" s="51">
        <v>99</v>
      </c>
      <c r="F7" s="51">
        <v>87</v>
      </c>
      <c r="G7" s="51">
        <v>98</v>
      </c>
      <c r="H7" s="64">
        <f t="shared" si="0"/>
        <v>96</v>
      </c>
    </row>
    <row r="8" spans="2:8" ht="30" customHeight="1" x14ac:dyDescent="0.25">
      <c r="B8" s="92" t="s">
        <v>126</v>
      </c>
      <c r="C8" s="51"/>
      <c r="D8" s="51">
        <v>100</v>
      </c>
      <c r="E8" s="51">
        <v>99</v>
      </c>
      <c r="F8" s="51">
        <v>95</v>
      </c>
      <c r="G8" s="51">
        <v>97</v>
      </c>
      <c r="H8" s="64">
        <f t="shared" si="0"/>
        <v>97.75</v>
      </c>
    </row>
    <row r="9" spans="2:8" ht="33.75" customHeight="1" x14ac:dyDescent="0.25">
      <c r="B9" s="92" t="s">
        <v>187</v>
      </c>
      <c r="C9" s="51"/>
      <c r="D9" s="51">
        <v>100</v>
      </c>
      <c r="E9" s="51">
        <v>99</v>
      </c>
      <c r="F9" s="51">
        <v>96</v>
      </c>
      <c r="G9" s="51">
        <v>98</v>
      </c>
      <c r="H9" s="64">
        <f t="shared" si="0"/>
        <v>98.25</v>
      </c>
    </row>
    <row r="10" spans="2:8" ht="40.5" customHeight="1" x14ac:dyDescent="0.25">
      <c r="B10" s="92" t="s">
        <v>128</v>
      </c>
      <c r="C10" s="51"/>
      <c r="D10" s="51">
        <v>100</v>
      </c>
      <c r="E10" s="51">
        <v>99</v>
      </c>
      <c r="F10" s="51">
        <v>90</v>
      </c>
      <c r="G10" s="51">
        <v>97</v>
      </c>
      <c r="H10" s="64">
        <f t="shared" si="0"/>
        <v>96.5</v>
      </c>
    </row>
    <row r="11" spans="2:8" ht="21.75" customHeight="1" x14ac:dyDescent="0.25">
      <c r="B11" s="92" t="s">
        <v>129</v>
      </c>
      <c r="C11" s="51"/>
      <c r="D11" s="51">
        <v>100</v>
      </c>
      <c r="E11" s="51">
        <v>99</v>
      </c>
      <c r="F11" s="51">
        <v>95</v>
      </c>
      <c r="G11" s="51">
        <v>98</v>
      </c>
      <c r="H11" s="64">
        <f t="shared" si="0"/>
        <v>98</v>
      </c>
    </row>
    <row r="12" spans="2:8" ht="29.25" customHeight="1" x14ac:dyDescent="0.25">
      <c r="B12" s="92" t="s">
        <v>188</v>
      </c>
      <c r="C12" s="51"/>
      <c r="D12" s="51">
        <v>100</v>
      </c>
      <c r="E12" s="51">
        <v>99</v>
      </c>
      <c r="F12" s="51">
        <v>95</v>
      </c>
      <c r="G12" s="51">
        <v>99</v>
      </c>
      <c r="H12" s="64">
        <f t="shared" si="0"/>
        <v>98.25</v>
      </c>
    </row>
    <row r="13" spans="2:8" ht="30" customHeight="1" x14ac:dyDescent="0.25">
      <c r="B13" s="92" t="s">
        <v>131</v>
      </c>
      <c r="C13" s="51"/>
      <c r="D13" s="51">
        <v>100</v>
      </c>
      <c r="E13" s="51">
        <v>99</v>
      </c>
      <c r="F13" s="51">
        <v>90</v>
      </c>
      <c r="G13" s="51">
        <v>98</v>
      </c>
      <c r="H13" s="64">
        <f t="shared" si="0"/>
        <v>96.75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/>
      <c r="D15" s="51">
        <v>100</v>
      </c>
      <c r="E15" s="51">
        <v>99</v>
      </c>
      <c r="F15" s="51">
        <v>90</v>
      </c>
      <c r="G15" s="51">
        <v>97</v>
      </c>
      <c r="H15" s="64">
        <f>+AVERAGE(C15:G15)</f>
        <v>96.5</v>
      </c>
    </row>
    <row r="16" spans="2:8" ht="42" customHeight="1" x14ac:dyDescent="0.25">
      <c r="B16" s="129" t="s">
        <v>133</v>
      </c>
      <c r="C16" s="51"/>
      <c r="D16" s="51">
        <v>100</v>
      </c>
      <c r="E16" s="51">
        <v>98</v>
      </c>
      <c r="F16" s="51">
        <v>90</v>
      </c>
      <c r="G16" s="51">
        <v>98</v>
      </c>
      <c r="H16" s="64">
        <f>+AVERAGE(C16:G16)</f>
        <v>96.5</v>
      </c>
    </row>
    <row r="17" spans="2:8" ht="30" customHeight="1" x14ac:dyDescent="0.25">
      <c r="B17" s="128" t="s">
        <v>134</v>
      </c>
      <c r="C17" s="51"/>
      <c r="D17" s="51">
        <v>100</v>
      </c>
      <c r="E17" s="51">
        <v>99</v>
      </c>
      <c r="F17" s="51">
        <v>87</v>
      </c>
      <c r="G17" s="51">
        <v>98</v>
      </c>
      <c r="H17" s="64">
        <f>+AVERAGE(C17:G17)</f>
        <v>96</v>
      </c>
    </row>
    <row r="18" spans="2:8" ht="30" customHeight="1" x14ac:dyDescent="0.25">
      <c r="B18" s="129" t="s">
        <v>135</v>
      </c>
      <c r="C18" s="51"/>
      <c r="D18" s="51">
        <v>100</v>
      </c>
      <c r="E18" s="51">
        <v>99</v>
      </c>
      <c r="F18" s="51">
        <v>90</v>
      </c>
      <c r="G18" s="51">
        <v>97</v>
      </c>
      <c r="H18" s="64">
        <f>+AVERAGE(C18:G18)</f>
        <v>96.5</v>
      </c>
    </row>
    <row r="19" spans="2:8" ht="30" customHeight="1" x14ac:dyDescent="0.25">
      <c r="B19" s="130" t="s">
        <v>136</v>
      </c>
      <c r="C19" s="51"/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97.75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/>
      <c r="D21" s="51">
        <v>100</v>
      </c>
      <c r="E21" s="51">
        <v>99</v>
      </c>
      <c r="F21" s="51">
        <v>100</v>
      </c>
      <c r="G21" s="51">
        <v>98</v>
      </c>
      <c r="H21" s="64">
        <f t="shared" ref="H21:H26" si="1">+AVERAGE(C21:G21)</f>
        <v>99.25</v>
      </c>
    </row>
    <row r="22" spans="2:8" ht="30" customHeight="1" x14ac:dyDescent="0.25">
      <c r="B22" s="129" t="s">
        <v>138</v>
      </c>
      <c r="C22" s="51"/>
      <c r="D22" s="51">
        <v>100</v>
      </c>
      <c r="E22" s="51">
        <v>99</v>
      </c>
      <c r="F22" s="51">
        <v>96</v>
      </c>
      <c r="G22" s="51">
        <v>97</v>
      </c>
      <c r="H22" s="64">
        <f t="shared" si="1"/>
        <v>98</v>
      </c>
    </row>
    <row r="23" spans="2:8" ht="30" customHeight="1" x14ac:dyDescent="0.25">
      <c r="B23" s="129" t="s">
        <v>124</v>
      </c>
      <c r="C23" s="51"/>
      <c r="D23" s="51">
        <v>100</v>
      </c>
      <c r="E23" s="51">
        <v>99</v>
      </c>
      <c r="F23" s="51">
        <v>90</v>
      </c>
      <c r="G23" s="51">
        <v>97</v>
      </c>
      <c r="H23" s="64">
        <f t="shared" si="1"/>
        <v>96.5</v>
      </c>
    </row>
    <row r="24" spans="2:8" ht="30" customHeight="1" x14ac:dyDescent="0.25">
      <c r="B24" s="131" t="s">
        <v>139</v>
      </c>
      <c r="C24" s="51"/>
      <c r="D24" s="51">
        <v>100</v>
      </c>
      <c r="E24" s="51">
        <v>99</v>
      </c>
      <c r="F24" s="51">
        <v>100</v>
      </c>
      <c r="G24" s="51">
        <v>98</v>
      </c>
      <c r="H24" s="64">
        <f t="shared" si="1"/>
        <v>99.25</v>
      </c>
    </row>
    <row r="25" spans="2:8" ht="30" customHeight="1" x14ac:dyDescent="0.25">
      <c r="B25" s="132" t="s">
        <v>140</v>
      </c>
      <c r="C25" s="51"/>
      <c r="D25" s="51">
        <v>100</v>
      </c>
      <c r="E25" s="51">
        <v>99</v>
      </c>
      <c r="F25" s="51">
        <v>97</v>
      </c>
      <c r="G25" s="51">
        <v>98</v>
      </c>
      <c r="H25" s="64">
        <f t="shared" si="1"/>
        <v>98.5</v>
      </c>
    </row>
    <row r="26" spans="2:8" ht="19.5" customHeight="1" x14ac:dyDescent="0.25">
      <c r="C26" s="56"/>
      <c r="D26" s="56">
        <f t="shared" ref="D26:G26" si="2">+AVERAGE(D5:D25)</f>
        <v>100</v>
      </c>
      <c r="E26" s="56">
        <f t="shared" si="2"/>
        <v>98.94736842105263</v>
      </c>
      <c r="F26" s="56">
        <f t="shared" si="2"/>
        <v>93.05263157894737</v>
      </c>
      <c r="G26" s="56">
        <f t="shared" si="2"/>
        <v>97.631578947368425</v>
      </c>
      <c r="H26" s="55">
        <f t="shared" si="1"/>
        <v>97.40789473684211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7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1.140625" style="6" customWidth="1"/>
    <col min="2" max="2" width="21.42578125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108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69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98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102</v>
      </c>
    </row>
    <row r="13" spans="2:13" ht="30" customHeight="1" x14ac:dyDescent="0.25">
      <c r="B13" s="73" t="s">
        <v>178</v>
      </c>
      <c r="C13" s="77">
        <f>+C28</f>
        <v>100</v>
      </c>
      <c r="D13" s="89">
        <v>95</v>
      </c>
    </row>
    <row r="14" spans="2:13" ht="30" customHeight="1" x14ac:dyDescent="0.25">
      <c r="B14" s="11" t="s">
        <v>179</v>
      </c>
      <c r="C14" s="39">
        <f>+C29</f>
        <v>100</v>
      </c>
      <c r="D14" s="31">
        <v>95</v>
      </c>
    </row>
    <row r="15" spans="2:13" ht="30" customHeight="1" x14ac:dyDescent="0.25">
      <c r="B15" s="11" t="s">
        <v>180</v>
      </c>
      <c r="C15" s="39">
        <f t="shared" ref="C15:C18" si="0">+C30</f>
        <v>100</v>
      </c>
      <c r="D15" s="31">
        <v>95</v>
      </c>
    </row>
    <row r="16" spans="2:13" ht="30" customHeight="1" x14ac:dyDescent="0.25">
      <c r="B16" s="11" t="s">
        <v>181</v>
      </c>
      <c r="C16" s="39">
        <f t="shared" si="0"/>
        <v>100</v>
      </c>
      <c r="D16" s="31">
        <v>95</v>
      </c>
    </row>
    <row r="17" spans="2:13" ht="30" customHeight="1" x14ac:dyDescent="0.25">
      <c r="B17" s="11" t="s">
        <v>182</v>
      </c>
      <c r="C17" s="39">
        <f t="shared" si="0"/>
        <v>100</v>
      </c>
      <c r="D17" s="31">
        <v>95</v>
      </c>
    </row>
    <row r="18" spans="2:13" ht="30" customHeight="1" x14ac:dyDescent="0.25">
      <c r="B18" s="11" t="s">
        <v>224</v>
      </c>
      <c r="C18" s="39">
        <f t="shared" si="0"/>
        <v>100</v>
      </c>
      <c r="D18" s="31">
        <v>95</v>
      </c>
      <c r="M18" s="4"/>
    </row>
    <row r="19" spans="2:13" ht="30" customHeight="1" x14ac:dyDescent="0.25">
      <c r="B19" s="11"/>
      <c r="C19" s="39"/>
      <c r="D19" s="78"/>
      <c r="M19" s="4"/>
    </row>
    <row r="20" spans="2:13" ht="30" customHeight="1" x14ac:dyDescent="0.25">
      <c r="B20" s="11"/>
      <c r="C20" s="39"/>
      <c r="D20" s="78"/>
    </row>
    <row r="21" spans="2:13" ht="30" customHeight="1" x14ac:dyDescent="0.25">
      <c r="B21" s="11"/>
      <c r="C21" s="39"/>
      <c r="D21" s="78"/>
    </row>
    <row r="22" spans="2:13" ht="30" customHeight="1" x14ac:dyDescent="0.25">
      <c r="B22" s="11"/>
      <c r="C22" s="39"/>
      <c r="D22" s="78"/>
    </row>
    <row r="23" spans="2:13" ht="30" customHeight="1" x14ac:dyDescent="0.25">
      <c r="B23" s="11"/>
      <c r="C23" s="39"/>
      <c r="D23" s="78"/>
    </row>
    <row r="24" spans="2:13" ht="30" customHeight="1" thickBot="1" x14ac:dyDescent="0.3">
      <c r="B24" s="19"/>
      <c r="C24" s="72"/>
      <c r="D24" s="79"/>
    </row>
    <row r="25" spans="2:13" ht="30" customHeight="1" thickBot="1" x14ac:dyDescent="0.3"/>
    <row r="26" spans="2:13" ht="38.25" customHeight="1" thickBot="1" x14ac:dyDescent="0.3">
      <c r="B26" s="222" t="s">
        <v>2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4"/>
    </row>
    <row r="27" spans="2:13" ht="64.5" customHeight="1" x14ac:dyDescent="0.25">
      <c r="B27" s="16" t="s">
        <v>0</v>
      </c>
      <c r="C27" s="68" t="s">
        <v>1</v>
      </c>
      <c r="D27" s="164" t="s">
        <v>7</v>
      </c>
      <c r="E27" s="165"/>
      <c r="F27" s="165"/>
      <c r="G27" s="165"/>
      <c r="H27" s="165"/>
      <c r="I27" s="165"/>
      <c r="J27" s="166" t="s">
        <v>8</v>
      </c>
      <c r="K27" s="166"/>
      <c r="L27" s="17" t="s">
        <v>97</v>
      </c>
      <c r="M27" s="18" t="s">
        <v>96</v>
      </c>
    </row>
    <row r="28" spans="2:13" ht="30" customHeight="1" x14ac:dyDescent="0.25">
      <c r="B28" s="11">
        <v>43466</v>
      </c>
      <c r="C28" s="39">
        <f>+(L28*100)/M28</f>
        <v>100</v>
      </c>
      <c r="D28" s="215" t="s">
        <v>100</v>
      </c>
      <c r="E28" s="215"/>
      <c r="F28" s="215"/>
      <c r="G28" s="215"/>
      <c r="H28" s="215"/>
      <c r="I28" s="215"/>
      <c r="J28" s="216" t="s">
        <v>101</v>
      </c>
      <c r="K28" s="217"/>
      <c r="L28" s="13">
        <v>23</v>
      </c>
      <c r="M28" s="14">
        <v>23</v>
      </c>
    </row>
    <row r="29" spans="2:13" ht="30" customHeight="1" x14ac:dyDescent="0.25">
      <c r="B29" s="11">
        <v>43617</v>
      </c>
      <c r="C29" s="39">
        <f t="shared" ref="C29:C30" si="1">+(L29*100)/M29</f>
        <v>100</v>
      </c>
      <c r="D29" s="215" t="s">
        <v>100</v>
      </c>
      <c r="E29" s="215"/>
      <c r="F29" s="215"/>
      <c r="G29" s="215"/>
      <c r="H29" s="215"/>
      <c r="I29" s="215"/>
      <c r="J29" s="216" t="s">
        <v>101</v>
      </c>
      <c r="K29" s="217"/>
      <c r="L29" s="13">
        <v>23</v>
      </c>
      <c r="M29" s="14">
        <v>23</v>
      </c>
    </row>
    <row r="30" spans="2:13" ht="30" customHeight="1" x14ac:dyDescent="0.25">
      <c r="B30" s="11">
        <v>43831</v>
      </c>
      <c r="C30" s="39">
        <f t="shared" si="1"/>
        <v>100</v>
      </c>
      <c r="D30" s="215" t="s">
        <v>100</v>
      </c>
      <c r="E30" s="215"/>
      <c r="F30" s="215"/>
      <c r="G30" s="215"/>
      <c r="H30" s="215"/>
      <c r="I30" s="215"/>
      <c r="J30" s="216" t="s">
        <v>101</v>
      </c>
      <c r="K30" s="217"/>
      <c r="L30" s="13">
        <v>23</v>
      </c>
      <c r="M30" s="14">
        <v>23</v>
      </c>
    </row>
    <row r="31" spans="2:13" ht="30" customHeight="1" x14ac:dyDescent="0.25">
      <c r="B31" s="11">
        <v>43891</v>
      </c>
      <c r="C31" s="39">
        <f t="shared" ref="C31:C33" si="2">+(L31*100)/M31</f>
        <v>100</v>
      </c>
      <c r="D31" s="215" t="s">
        <v>100</v>
      </c>
      <c r="E31" s="215"/>
      <c r="F31" s="215"/>
      <c r="G31" s="215"/>
      <c r="H31" s="215"/>
      <c r="I31" s="215"/>
      <c r="J31" s="216" t="s">
        <v>101</v>
      </c>
      <c r="K31" s="217"/>
      <c r="L31" s="13">
        <v>23</v>
      </c>
      <c r="M31" s="14">
        <v>23</v>
      </c>
    </row>
    <row r="32" spans="2:13" ht="34.5" customHeight="1" x14ac:dyDescent="0.25">
      <c r="B32" s="11">
        <v>43983</v>
      </c>
      <c r="C32" s="39">
        <f t="shared" si="2"/>
        <v>100</v>
      </c>
      <c r="D32" s="215" t="s">
        <v>100</v>
      </c>
      <c r="E32" s="215"/>
      <c r="F32" s="215"/>
      <c r="G32" s="215"/>
      <c r="H32" s="215"/>
      <c r="I32" s="215"/>
      <c r="J32" s="216" t="s">
        <v>101</v>
      </c>
      <c r="K32" s="217"/>
      <c r="L32" s="13">
        <v>26</v>
      </c>
      <c r="M32" s="14">
        <v>26</v>
      </c>
    </row>
    <row r="33" spans="2:13" ht="30" customHeight="1" x14ac:dyDescent="0.25">
      <c r="B33" s="11">
        <v>44197</v>
      </c>
      <c r="C33" s="39">
        <f t="shared" si="2"/>
        <v>100</v>
      </c>
      <c r="D33" s="215" t="s">
        <v>141</v>
      </c>
      <c r="E33" s="215"/>
      <c r="F33" s="215"/>
      <c r="G33" s="215"/>
      <c r="H33" s="215"/>
      <c r="I33" s="215"/>
      <c r="J33" s="216" t="s">
        <v>101</v>
      </c>
      <c r="K33" s="217"/>
      <c r="L33" s="13">
        <v>26</v>
      </c>
      <c r="M33" s="14">
        <v>26</v>
      </c>
    </row>
    <row r="34" spans="2:13" ht="30" customHeight="1" x14ac:dyDescent="0.25">
      <c r="B34" s="11"/>
      <c r="C34" s="39"/>
      <c r="D34" s="215"/>
      <c r="E34" s="215"/>
      <c r="F34" s="215"/>
      <c r="G34" s="215"/>
      <c r="H34" s="215"/>
      <c r="I34" s="215"/>
      <c r="J34" s="216"/>
      <c r="K34" s="217"/>
      <c r="L34" s="13"/>
      <c r="M34" s="14"/>
    </row>
    <row r="35" spans="2:13" ht="30" customHeight="1" x14ac:dyDescent="0.25">
      <c r="B35" s="11"/>
      <c r="C35" s="39"/>
      <c r="D35" s="215"/>
      <c r="E35" s="215"/>
      <c r="F35" s="215"/>
      <c r="G35" s="215"/>
      <c r="H35" s="215"/>
      <c r="I35" s="215"/>
      <c r="J35" s="216"/>
      <c r="K35" s="217"/>
      <c r="L35" s="13"/>
      <c r="M35" s="14"/>
    </row>
    <row r="36" spans="2:13" ht="30" customHeight="1" x14ac:dyDescent="0.25">
      <c r="B36" s="11"/>
      <c r="C36" s="39"/>
      <c r="D36" s="215"/>
      <c r="E36" s="215"/>
      <c r="F36" s="215"/>
      <c r="G36" s="215"/>
      <c r="H36" s="215"/>
      <c r="I36" s="215"/>
      <c r="J36" s="216"/>
      <c r="K36" s="217"/>
      <c r="L36" s="13"/>
      <c r="M36" s="14"/>
    </row>
    <row r="37" spans="2:13" ht="30" customHeight="1" x14ac:dyDescent="0.25">
      <c r="B37" s="11"/>
      <c r="C37" s="39"/>
      <c r="D37" s="215"/>
      <c r="E37" s="215"/>
      <c r="F37" s="215"/>
      <c r="G37" s="215"/>
      <c r="H37" s="215"/>
      <c r="I37" s="215"/>
      <c r="J37" s="218"/>
      <c r="K37" s="218"/>
      <c r="L37" s="13"/>
      <c r="M37" s="14"/>
    </row>
    <row r="38" spans="2:13" ht="30" customHeight="1" x14ac:dyDescent="0.25">
      <c r="B38" s="11"/>
      <c r="C38" s="39"/>
      <c r="D38" s="219"/>
      <c r="E38" s="220"/>
      <c r="F38" s="220"/>
      <c r="G38" s="220"/>
      <c r="H38" s="220"/>
      <c r="I38" s="221"/>
      <c r="J38" s="218"/>
      <c r="K38" s="218"/>
      <c r="L38" s="15"/>
      <c r="M38" s="14"/>
    </row>
    <row r="39" spans="2:13" ht="30" customHeight="1" thickBot="1" x14ac:dyDescent="0.3">
      <c r="B39" s="19"/>
      <c r="C39" s="72"/>
      <c r="D39" s="213"/>
      <c r="E39" s="213"/>
      <c r="F39" s="213"/>
      <c r="G39" s="213"/>
      <c r="H39" s="213"/>
      <c r="I39" s="213"/>
      <c r="J39" s="214"/>
      <c r="K39" s="214"/>
      <c r="L39" s="21"/>
      <c r="M39" s="22"/>
    </row>
    <row r="41" spans="2:13" ht="20.25" customHeight="1" x14ac:dyDescent="0.25">
      <c r="B41" s="200" t="s">
        <v>9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</row>
    <row r="42" spans="2:13" ht="20.25" customHeight="1" x14ac:dyDescent="0.25"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4 C28:C33 C15:C18" unlocked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abSelected="1" topLeftCell="A22" zoomScale="70" zoomScaleNormal="70" workbookViewId="0">
      <selection activeCell="C21" sqref="C2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233" t="s">
        <v>163</v>
      </c>
      <c r="M2" s="234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235" t="s">
        <v>164</v>
      </c>
      <c r="M3" s="236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235" t="s">
        <v>165</v>
      </c>
      <c r="M4" s="236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237" t="s">
        <v>109</v>
      </c>
      <c r="M5" s="238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69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56.25" customHeight="1" x14ac:dyDescent="0.25">
      <c r="B10" s="239" t="s">
        <v>93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1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thickBot="1" x14ac:dyDescent="0.3">
      <c r="B13" s="73">
        <v>44197</v>
      </c>
      <c r="C13" s="39">
        <f>+C28</f>
        <v>100</v>
      </c>
      <c r="D13" s="10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10">
        <v>0.95</v>
      </c>
    </row>
    <row r="15" spans="2:13" ht="30" customHeight="1" thickBot="1" x14ac:dyDescent="0.3">
      <c r="B15" s="73">
        <v>44256</v>
      </c>
      <c r="C15" s="39">
        <f t="shared" ref="C15:C19" si="0">+C30</f>
        <v>100</v>
      </c>
      <c r="D15" s="10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10">
        <v>0.95</v>
      </c>
    </row>
    <row r="17" spans="2:13" ht="30" customHeight="1" thickBot="1" x14ac:dyDescent="0.3">
      <c r="B17" s="73">
        <v>44317</v>
      </c>
      <c r="C17" s="39">
        <f t="shared" si="0"/>
        <v>100</v>
      </c>
      <c r="D17" s="10">
        <v>0.95</v>
      </c>
    </row>
    <row r="18" spans="2:13" ht="30" customHeight="1" thickBot="1" x14ac:dyDescent="0.3">
      <c r="B18" s="73">
        <v>44348</v>
      </c>
      <c r="C18" s="39">
        <f t="shared" si="0"/>
        <v>100</v>
      </c>
      <c r="D18" s="10">
        <v>0.95</v>
      </c>
      <c r="M18" s="4"/>
    </row>
    <row r="19" spans="2:13" ht="30" customHeight="1" thickBot="1" x14ac:dyDescent="0.3">
      <c r="B19" s="73">
        <v>44378</v>
      </c>
      <c r="C19" s="39">
        <f t="shared" si="0"/>
        <v>100</v>
      </c>
      <c r="D19" s="10">
        <v>0.95</v>
      </c>
      <c r="M19" s="4"/>
    </row>
    <row r="20" spans="2:13" ht="30" customHeight="1" thickBot="1" x14ac:dyDescent="0.3">
      <c r="B20" s="73">
        <v>44409</v>
      </c>
      <c r="C20" s="39"/>
      <c r="D20" s="10">
        <v>0.95</v>
      </c>
    </row>
    <row r="21" spans="2:13" ht="30" customHeight="1" thickBot="1" x14ac:dyDescent="0.3">
      <c r="B21" s="73">
        <v>44440</v>
      </c>
      <c r="C21" s="39"/>
      <c r="D21" s="10">
        <v>0.95</v>
      </c>
    </row>
    <row r="22" spans="2:13" ht="30" customHeight="1" thickBot="1" x14ac:dyDescent="0.3">
      <c r="B22" s="73">
        <v>44470</v>
      </c>
      <c r="C22" s="39"/>
      <c r="D22" s="10">
        <v>0.95</v>
      </c>
    </row>
    <row r="23" spans="2:13" ht="30" customHeight="1" thickBot="1" x14ac:dyDescent="0.3">
      <c r="B23" s="73">
        <v>44501</v>
      </c>
      <c r="C23" s="39"/>
      <c r="D23" s="10">
        <v>0.95</v>
      </c>
    </row>
    <row r="24" spans="2:13" ht="30" customHeight="1" x14ac:dyDescent="0.25">
      <c r="B24" s="73">
        <v>44531</v>
      </c>
      <c r="C24" s="39"/>
      <c r="D24" s="10">
        <v>0.95</v>
      </c>
    </row>
    <row r="25" spans="2:13" ht="30" customHeight="1" thickBot="1" x14ac:dyDescent="0.3"/>
    <row r="26" spans="2:13" ht="38.25" customHeight="1" thickBot="1" x14ac:dyDescent="0.3">
      <c r="B26" s="222" t="s">
        <v>2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4"/>
    </row>
    <row r="27" spans="2:13" ht="64.5" customHeight="1" thickBot="1" x14ac:dyDescent="0.3">
      <c r="B27" s="83" t="s">
        <v>0</v>
      </c>
      <c r="C27" s="125" t="s">
        <v>1</v>
      </c>
      <c r="D27" s="208" t="s">
        <v>7</v>
      </c>
      <c r="E27" s="209"/>
      <c r="F27" s="209"/>
      <c r="G27" s="209"/>
      <c r="H27" s="209"/>
      <c r="I27" s="209"/>
      <c r="J27" s="210" t="s">
        <v>8</v>
      </c>
      <c r="K27" s="21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77">
        <f>+(L28*100)/M28</f>
        <v>100</v>
      </c>
      <c r="D28" s="230" t="s">
        <v>154</v>
      </c>
      <c r="E28" s="230"/>
      <c r="F28" s="230"/>
      <c r="G28" s="230"/>
      <c r="H28" s="230"/>
      <c r="I28" s="230"/>
      <c r="J28" s="231" t="s">
        <v>60</v>
      </c>
      <c r="K28" s="232"/>
      <c r="L28" s="75">
        <v>90</v>
      </c>
      <c r="M28" s="76">
        <v>90</v>
      </c>
    </row>
    <row r="29" spans="2:13" ht="30" customHeight="1" x14ac:dyDescent="0.25">
      <c r="B29" s="11">
        <v>44228</v>
      </c>
      <c r="C29" s="39">
        <f t="shared" ref="C29:C34" si="1">+(L29*100)/M29</f>
        <v>100</v>
      </c>
      <c r="D29" s="219" t="s">
        <v>154</v>
      </c>
      <c r="E29" s="220"/>
      <c r="F29" s="220"/>
      <c r="G29" s="220"/>
      <c r="H29" s="220"/>
      <c r="I29" s="221"/>
      <c r="J29" s="216" t="s">
        <v>60</v>
      </c>
      <c r="K29" s="217"/>
      <c r="L29" s="13">
        <v>86</v>
      </c>
      <c r="M29" s="14">
        <v>86</v>
      </c>
    </row>
    <row r="30" spans="2:13" ht="30" customHeight="1" x14ac:dyDescent="0.25">
      <c r="B30" s="11">
        <v>44256</v>
      </c>
      <c r="C30" s="39">
        <f t="shared" si="1"/>
        <v>100</v>
      </c>
      <c r="D30" s="219" t="s">
        <v>154</v>
      </c>
      <c r="E30" s="220"/>
      <c r="F30" s="220"/>
      <c r="G30" s="220"/>
      <c r="H30" s="220"/>
      <c r="I30" s="221"/>
      <c r="J30" s="216" t="s">
        <v>60</v>
      </c>
      <c r="K30" s="217"/>
      <c r="L30" s="13">
        <v>93</v>
      </c>
      <c r="M30" s="14">
        <v>93</v>
      </c>
    </row>
    <row r="31" spans="2:13" ht="30" customHeight="1" x14ac:dyDescent="0.25">
      <c r="B31" s="11">
        <v>44287</v>
      </c>
      <c r="C31" s="39">
        <f t="shared" si="1"/>
        <v>100</v>
      </c>
      <c r="D31" s="219" t="s">
        <v>154</v>
      </c>
      <c r="E31" s="220"/>
      <c r="F31" s="220"/>
      <c r="G31" s="220"/>
      <c r="H31" s="220"/>
      <c r="I31" s="221"/>
      <c r="J31" s="216" t="s">
        <v>60</v>
      </c>
      <c r="K31" s="217"/>
      <c r="L31" s="13">
        <v>90</v>
      </c>
      <c r="M31" s="14">
        <v>90</v>
      </c>
    </row>
    <row r="32" spans="2:13" ht="30" customHeight="1" x14ac:dyDescent="0.25">
      <c r="B32" s="11">
        <v>44317</v>
      </c>
      <c r="C32" s="39">
        <f t="shared" si="1"/>
        <v>100</v>
      </c>
      <c r="D32" s="219" t="s">
        <v>154</v>
      </c>
      <c r="E32" s="220"/>
      <c r="F32" s="220"/>
      <c r="G32" s="220"/>
      <c r="H32" s="220"/>
      <c r="I32" s="221"/>
      <c r="J32" s="216" t="s">
        <v>60</v>
      </c>
      <c r="K32" s="217"/>
      <c r="L32" s="13">
        <v>93</v>
      </c>
      <c r="M32" s="14">
        <v>93</v>
      </c>
    </row>
    <row r="33" spans="2:13" ht="30" customHeight="1" x14ac:dyDescent="0.25">
      <c r="B33" s="11">
        <v>44348</v>
      </c>
      <c r="C33" s="39">
        <f t="shared" si="1"/>
        <v>100</v>
      </c>
      <c r="D33" s="219" t="s">
        <v>154</v>
      </c>
      <c r="E33" s="220"/>
      <c r="F33" s="220"/>
      <c r="G33" s="220"/>
      <c r="H33" s="220"/>
      <c r="I33" s="221"/>
      <c r="J33" s="216" t="s">
        <v>60</v>
      </c>
      <c r="K33" s="217"/>
      <c r="L33" s="13">
        <v>90</v>
      </c>
      <c r="M33" s="14">
        <v>90</v>
      </c>
    </row>
    <row r="34" spans="2:13" ht="30" customHeight="1" x14ac:dyDescent="0.25">
      <c r="B34" s="11">
        <v>44378</v>
      </c>
      <c r="C34" s="39">
        <f t="shared" si="1"/>
        <v>100</v>
      </c>
      <c r="D34" s="219" t="s">
        <v>154</v>
      </c>
      <c r="E34" s="220"/>
      <c r="F34" s="220"/>
      <c r="G34" s="220"/>
      <c r="H34" s="220"/>
      <c r="I34" s="221"/>
      <c r="J34" s="216" t="s">
        <v>60</v>
      </c>
      <c r="K34" s="217"/>
      <c r="L34" s="13">
        <v>93</v>
      </c>
      <c r="M34" s="14">
        <v>93</v>
      </c>
    </row>
    <row r="35" spans="2:13" ht="30" customHeight="1" x14ac:dyDescent="0.25">
      <c r="B35" s="11"/>
      <c r="C35" s="39"/>
      <c r="D35" s="219"/>
      <c r="E35" s="220"/>
      <c r="F35" s="220"/>
      <c r="G35" s="220"/>
      <c r="H35" s="220"/>
      <c r="I35" s="221"/>
      <c r="J35" s="216"/>
      <c r="K35" s="217"/>
      <c r="L35" s="13"/>
      <c r="M35" s="14"/>
    </row>
    <row r="36" spans="2:13" ht="30" customHeight="1" x14ac:dyDescent="0.25">
      <c r="B36" s="11"/>
      <c r="C36" s="39"/>
      <c r="D36" s="219"/>
      <c r="E36" s="220"/>
      <c r="F36" s="220"/>
      <c r="G36" s="220"/>
      <c r="H36" s="220"/>
      <c r="I36" s="221"/>
      <c r="J36" s="216"/>
      <c r="K36" s="217"/>
      <c r="L36" s="13"/>
      <c r="M36" s="14"/>
    </row>
    <row r="37" spans="2:13" ht="30" customHeight="1" x14ac:dyDescent="0.25">
      <c r="B37" s="11"/>
      <c r="C37" s="39"/>
      <c r="D37" s="219"/>
      <c r="E37" s="220"/>
      <c r="F37" s="220"/>
      <c r="G37" s="220"/>
      <c r="H37" s="220"/>
      <c r="I37" s="221"/>
      <c r="J37" s="216"/>
      <c r="K37" s="217"/>
      <c r="L37" s="13"/>
      <c r="M37" s="14"/>
    </row>
    <row r="38" spans="2:13" ht="30" customHeight="1" x14ac:dyDescent="0.25">
      <c r="B38" s="11"/>
      <c r="C38" s="39"/>
      <c r="D38" s="219"/>
      <c r="E38" s="220"/>
      <c r="F38" s="220"/>
      <c r="G38" s="220"/>
      <c r="H38" s="220"/>
      <c r="I38" s="221"/>
      <c r="J38" s="216"/>
      <c r="K38" s="217"/>
      <c r="L38" s="13"/>
      <c r="M38" s="14"/>
    </row>
    <row r="39" spans="2:13" ht="30" customHeight="1" thickBot="1" x14ac:dyDescent="0.3">
      <c r="B39" s="19"/>
      <c r="C39" s="72"/>
      <c r="D39" s="225"/>
      <c r="E39" s="226"/>
      <c r="F39" s="226"/>
      <c r="G39" s="226"/>
      <c r="H39" s="226"/>
      <c r="I39" s="227"/>
      <c r="J39" s="228"/>
      <c r="K39" s="229"/>
      <c r="L39" s="21"/>
      <c r="M39" s="22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1 C13:C15 C16 C32:C3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16" zoomScale="70" zoomScaleNormal="70" workbookViewId="0">
      <selection activeCell="D21" sqref="D2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110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69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93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thickBot="1" x14ac:dyDescent="0.3">
      <c r="B13" s="73">
        <v>44197</v>
      </c>
      <c r="C13" s="77">
        <f>+C28</f>
        <v>100</v>
      </c>
      <c r="D13" s="87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78">
        <v>0.95</v>
      </c>
    </row>
    <row r="15" spans="2:13" ht="30" customHeight="1" thickBot="1" x14ac:dyDescent="0.3">
      <c r="B15" s="73">
        <v>44256</v>
      </c>
      <c r="C15" s="39">
        <f t="shared" ref="C15:C19" si="0">+C30</f>
        <v>100</v>
      </c>
      <c r="D15" s="78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78">
        <v>0.95</v>
      </c>
    </row>
    <row r="17" spans="2:13" ht="30" customHeight="1" thickBot="1" x14ac:dyDescent="0.3">
      <c r="B17" s="73">
        <v>44317</v>
      </c>
      <c r="C17" s="39">
        <f t="shared" si="0"/>
        <v>100</v>
      </c>
      <c r="D17" s="78">
        <v>0.95</v>
      </c>
    </row>
    <row r="18" spans="2:13" ht="30" customHeight="1" thickBot="1" x14ac:dyDescent="0.3">
      <c r="B18" s="73">
        <v>44348</v>
      </c>
      <c r="C18" s="39">
        <f t="shared" si="0"/>
        <v>100</v>
      </c>
      <c r="D18" s="78">
        <v>0.95</v>
      </c>
      <c r="M18" s="4"/>
    </row>
    <row r="19" spans="2:13" ht="30" customHeight="1" thickBot="1" x14ac:dyDescent="0.3">
      <c r="B19" s="73">
        <v>44378</v>
      </c>
      <c r="C19" s="39">
        <f t="shared" si="0"/>
        <v>100</v>
      </c>
      <c r="D19" s="78">
        <v>0.95</v>
      </c>
      <c r="M19" s="4"/>
    </row>
    <row r="20" spans="2:13" ht="30" customHeight="1" thickBot="1" x14ac:dyDescent="0.3">
      <c r="B20" s="73">
        <v>44409</v>
      </c>
      <c r="C20" s="39"/>
      <c r="D20" s="78"/>
    </row>
    <row r="21" spans="2:13" ht="30" customHeight="1" thickBot="1" x14ac:dyDescent="0.3">
      <c r="B21" s="73">
        <v>44440</v>
      </c>
      <c r="C21" s="39"/>
      <c r="D21" s="78"/>
    </row>
    <row r="22" spans="2:13" ht="30" customHeight="1" thickBot="1" x14ac:dyDescent="0.3">
      <c r="B22" s="73">
        <v>44470</v>
      </c>
      <c r="C22" s="39"/>
      <c r="D22" s="78"/>
    </row>
    <row r="23" spans="2:13" ht="30" customHeight="1" thickBot="1" x14ac:dyDescent="0.3">
      <c r="B23" s="73">
        <v>44501</v>
      </c>
      <c r="C23" s="39"/>
      <c r="D23" s="78"/>
    </row>
    <row r="24" spans="2:13" ht="30" customHeight="1" thickBot="1" x14ac:dyDescent="0.3">
      <c r="B24" s="73">
        <v>44531</v>
      </c>
      <c r="C24" s="72"/>
      <c r="D24" s="79"/>
    </row>
    <row r="25" spans="2:13" ht="30" customHeight="1" thickBot="1" x14ac:dyDescent="0.3"/>
    <row r="26" spans="2:13" ht="38.25" customHeight="1" thickBot="1" x14ac:dyDescent="0.3">
      <c r="B26" s="222" t="s">
        <v>2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4"/>
    </row>
    <row r="27" spans="2:13" ht="64.5" customHeight="1" thickBot="1" x14ac:dyDescent="0.3">
      <c r="B27" s="83" t="s">
        <v>0</v>
      </c>
      <c r="C27" s="84" t="s">
        <v>1</v>
      </c>
      <c r="D27" s="208" t="s">
        <v>7</v>
      </c>
      <c r="E27" s="209"/>
      <c r="F27" s="209"/>
      <c r="G27" s="209"/>
      <c r="H27" s="209"/>
      <c r="I27" s="209"/>
      <c r="J27" s="210" t="s">
        <v>8</v>
      </c>
      <c r="K27" s="21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126">
        <f>+(L28*100)/M28</f>
        <v>100</v>
      </c>
      <c r="D28" s="230" t="s">
        <v>154</v>
      </c>
      <c r="E28" s="230"/>
      <c r="F28" s="230"/>
      <c r="G28" s="230"/>
      <c r="H28" s="230"/>
      <c r="I28" s="230"/>
      <c r="J28" s="231" t="s">
        <v>60</v>
      </c>
      <c r="K28" s="232"/>
      <c r="L28" s="75">
        <v>90</v>
      </c>
      <c r="M28" s="76">
        <v>90</v>
      </c>
    </row>
    <row r="29" spans="2:13" ht="30" customHeight="1" x14ac:dyDescent="0.25">
      <c r="B29" s="11">
        <v>44228</v>
      </c>
      <c r="C29" s="34">
        <f t="shared" ref="C29:C34" si="1">+(L29*100)/M29</f>
        <v>100</v>
      </c>
      <c r="D29" s="242" t="s">
        <v>154</v>
      </c>
      <c r="E29" s="242"/>
      <c r="F29" s="242"/>
      <c r="G29" s="242"/>
      <c r="H29" s="242"/>
      <c r="I29" s="242"/>
      <c r="J29" s="216" t="s">
        <v>60</v>
      </c>
      <c r="K29" s="217"/>
      <c r="L29" s="13">
        <v>86</v>
      </c>
      <c r="M29" s="14">
        <v>86</v>
      </c>
    </row>
    <row r="30" spans="2:13" ht="30" customHeight="1" x14ac:dyDescent="0.25">
      <c r="B30" s="11">
        <v>44256</v>
      </c>
      <c r="C30" s="34">
        <f t="shared" si="1"/>
        <v>100</v>
      </c>
      <c r="D30" s="242" t="s">
        <v>154</v>
      </c>
      <c r="E30" s="242"/>
      <c r="F30" s="242"/>
      <c r="G30" s="242"/>
      <c r="H30" s="242"/>
      <c r="I30" s="242"/>
      <c r="J30" s="216" t="s">
        <v>60</v>
      </c>
      <c r="K30" s="217"/>
      <c r="L30" s="13">
        <v>93</v>
      </c>
      <c r="M30" s="14">
        <v>93</v>
      </c>
    </row>
    <row r="31" spans="2:13" ht="30" customHeight="1" x14ac:dyDescent="0.25">
      <c r="B31" s="11">
        <v>44287</v>
      </c>
      <c r="C31" s="34">
        <f t="shared" si="1"/>
        <v>100</v>
      </c>
      <c r="D31" s="242" t="s">
        <v>154</v>
      </c>
      <c r="E31" s="242"/>
      <c r="F31" s="242"/>
      <c r="G31" s="242"/>
      <c r="H31" s="242"/>
      <c r="I31" s="242"/>
      <c r="J31" s="216" t="s">
        <v>60</v>
      </c>
      <c r="K31" s="217"/>
      <c r="L31" s="13">
        <v>90</v>
      </c>
      <c r="M31" s="14">
        <v>90</v>
      </c>
    </row>
    <row r="32" spans="2:13" ht="30" customHeight="1" x14ac:dyDescent="0.25">
      <c r="B32" s="11">
        <v>44317</v>
      </c>
      <c r="C32" s="34">
        <f t="shared" si="1"/>
        <v>100</v>
      </c>
      <c r="D32" s="219" t="s">
        <v>154</v>
      </c>
      <c r="E32" s="220"/>
      <c r="F32" s="220"/>
      <c r="G32" s="220"/>
      <c r="H32" s="220"/>
      <c r="I32" s="221"/>
      <c r="J32" s="216" t="s">
        <v>60</v>
      </c>
      <c r="K32" s="217"/>
      <c r="L32" s="13">
        <v>93</v>
      </c>
      <c r="M32" s="14">
        <v>93</v>
      </c>
    </row>
    <row r="33" spans="2:13" ht="30" customHeight="1" x14ac:dyDescent="0.25">
      <c r="B33" s="11">
        <v>44348</v>
      </c>
      <c r="C33" s="34">
        <f t="shared" si="1"/>
        <v>100</v>
      </c>
      <c r="D33" s="219" t="s">
        <v>154</v>
      </c>
      <c r="E33" s="220"/>
      <c r="F33" s="220"/>
      <c r="G33" s="220"/>
      <c r="H33" s="220"/>
      <c r="I33" s="221"/>
      <c r="J33" s="216" t="s">
        <v>60</v>
      </c>
      <c r="K33" s="217"/>
      <c r="L33" s="13">
        <v>90</v>
      </c>
      <c r="M33" s="14">
        <v>90</v>
      </c>
    </row>
    <row r="34" spans="2:13" ht="30" customHeight="1" x14ac:dyDescent="0.25">
      <c r="B34" s="11">
        <v>44378</v>
      </c>
      <c r="C34" s="34">
        <f t="shared" si="1"/>
        <v>100</v>
      </c>
      <c r="D34" s="219" t="s">
        <v>154</v>
      </c>
      <c r="E34" s="220"/>
      <c r="F34" s="220"/>
      <c r="G34" s="220"/>
      <c r="H34" s="220"/>
      <c r="I34" s="221"/>
      <c r="J34" s="216" t="s">
        <v>60</v>
      </c>
      <c r="K34" s="217"/>
      <c r="L34" s="13">
        <v>93</v>
      </c>
      <c r="M34" s="14">
        <v>93</v>
      </c>
    </row>
    <row r="35" spans="2:13" ht="30" customHeight="1" x14ac:dyDescent="0.25">
      <c r="B35" s="11"/>
      <c r="C35" s="34"/>
      <c r="D35" s="242"/>
      <c r="E35" s="242"/>
      <c r="F35" s="242"/>
      <c r="G35" s="242"/>
      <c r="H35" s="242"/>
      <c r="I35" s="242"/>
      <c r="J35" s="216"/>
      <c r="K35" s="217"/>
      <c r="L35" s="13"/>
      <c r="M35" s="14"/>
    </row>
    <row r="36" spans="2:13" ht="30" customHeight="1" x14ac:dyDescent="0.25">
      <c r="B36" s="11"/>
      <c r="C36" s="34"/>
      <c r="D36" s="219"/>
      <c r="E36" s="220"/>
      <c r="F36" s="220"/>
      <c r="G36" s="220"/>
      <c r="H36" s="220"/>
      <c r="I36" s="221"/>
      <c r="J36" s="216"/>
      <c r="K36" s="217"/>
      <c r="L36" s="13"/>
      <c r="M36" s="14"/>
    </row>
    <row r="37" spans="2:13" ht="30" customHeight="1" x14ac:dyDescent="0.25">
      <c r="B37" s="11"/>
      <c r="C37" s="34"/>
      <c r="D37" s="219"/>
      <c r="E37" s="220"/>
      <c r="F37" s="220"/>
      <c r="G37" s="220"/>
      <c r="H37" s="220"/>
      <c r="I37" s="221"/>
      <c r="J37" s="216"/>
      <c r="K37" s="217"/>
      <c r="L37" s="13"/>
      <c r="M37" s="14"/>
    </row>
    <row r="38" spans="2:13" ht="30" customHeight="1" x14ac:dyDescent="0.25">
      <c r="B38" s="11"/>
      <c r="C38" s="34"/>
      <c r="D38" s="219"/>
      <c r="E38" s="220"/>
      <c r="F38" s="220"/>
      <c r="G38" s="220"/>
      <c r="H38" s="220"/>
      <c r="I38" s="221"/>
      <c r="J38" s="216"/>
      <c r="K38" s="217"/>
      <c r="L38" s="13"/>
      <c r="M38" s="14"/>
    </row>
    <row r="39" spans="2:13" ht="30" customHeight="1" thickBot="1" x14ac:dyDescent="0.3">
      <c r="B39" s="19"/>
      <c r="C39" s="72"/>
      <c r="D39" s="225"/>
      <c r="E39" s="226"/>
      <c r="F39" s="226"/>
      <c r="G39" s="226"/>
      <c r="H39" s="226"/>
      <c r="I39" s="227"/>
      <c r="J39" s="228"/>
      <c r="K39" s="229"/>
      <c r="L39" s="21"/>
      <c r="M39" s="22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0 C13:C15 C31 C16 C32:C34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M36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3" width="18" style="6"/>
    <col min="4" max="6" width="18" style="6" customWidth="1"/>
    <col min="7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112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120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120"/>
      <c r="C8" s="120"/>
      <c r="D8" s="120"/>
      <c r="E8" s="2"/>
      <c r="F8" s="2"/>
      <c r="G8" s="121"/>
      <c r="H8" s="3"/>
      <c r="I8" s="122"/>
      <c r="J8" s="122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86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 t="s">
        <v>155</v>
      </c>
      <c r="C13" s="137">
        <v>0</v>
      </c>
      <c r="D13" s="138">
        <v>0.9</v>
      </c>
    </row>
    <row r="14" spans="2:13" ht="30" customHeight="1" x14ac:dyDescent="0.25">
      <c r="B14" s="11" t="s">
        <v>156</v>
      </c>
      <c r="C14" s="39">
        <f>+I33</f>
        <v>96.025000000000006</v>
      </c>
      <c r="D14" s="78">
        <v>0.9</v>
      </c>
    </row>
    <row r="15" spans="2:13" ht="30" customHeight="1" x14ac:dyDescent="0.25">
      <c r="B15" s="11" t="s">
        <v>157</v>
      </c>
      <c r="C15" s="39">
        <f>+J33</f>
        <v>94.875</v>
      </c>
      <c r="D15" s="78">
        <v>0.9</v>
      </c>
    </row>
    <row r="16" spans="2:13" ht="30" customHeight="1" x14ac:dyDescent="0.25">
      <c r="B16" s="11" t="s">
        <v>158</v>
      </c>
      <c r="C16" s="39">
        <f>+L33</f>
        <v>95.800000000000011</v>
      </c>
      <c r="D16" s="78">
        <v>0.9</v>
      </c>
    </row>
    <row r="17" spans="2:13" ht="30" customHeight="1" x14ac:dyDescent="0.25">
      <c r="B17" s="11" t="s">
        <v>159</v>
      </c>
      <c r="C17" s="39">
        <f>+M33</f>
        <v>95.199999999999989</v>
      </c>
      <c r="D17" s="78">
        <v>0.9</v>
      </c>
    </row>
    <row r="18" spans="2:13" ht="30" customHeight="1" thickBot="1" x14ac:dyDescent="0.3">
      <c r="B18" s="19" t="s">
        <v>189</v>
      </c>
      <c r="C18" s="72">
        <f>+M34</f>
        <v>0</v>
      </c>
      <c r="D18" s="79">
        <v>0.9</v>
      </c>
      <c r="M18" s="4"/>
    </row>
    <row r="19" spans="2:13" ht="30" customHeight="1" x14ac:dyDescent="0.25">
      <c r="M19" s="4"/>
    </row>
    <row r="20" spans="2:13" ht="30" customHeight="1" x14ac:dyDescent="0.25"/>
    <row r="21" spans="2:13" ht="30" customHeight="1" x14ac:dyDescent="0.25"/>
    <row r="22" spans="2:13" ht="30" customHeight="1" x14ac:dyDescent="0.25"/>
    <row r="23" spans="2:13" ht="30" customHeight="1" x14ac:dyDescent="0.25"/>
    <row r="24" spans="2:13" ht="30" customHeight="1" x14ac:dyDescent="0.25"/>
    <row r="25" spans="2:13" ht="30" customHeight="1" thickBot="1" x14ac:dyDescent="0.3"/>
    <row r="26" spans="2:13" ht="38.25" customHeight="1" thickBot="1" x14ac:dyDescent="0.3">
      <c r="B26" s="252" t="s">
        <v>2</v>
      </c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4"/>
    </row>
    <row r="27" spans="2:13" ht="64.5" customHeight="1" thickBot="1" x14ac:dyDescent="0.3">
      <c r="B27" s="243" t="s">
        <v>92</v>
      </c>
      <c r="C27" s="244"/>
      <c r="D27" s="244"/>
      <c r="E27" s="244"/>
      <c r="F27" s="245"/>
      <c r="G27" s="98" t="s">
        <v>149</v>
      </c>
      <c r="H27" s="98" t="s">
        <v>142</v>
      </c>
      <c r="I27" s="98" t="s">
        <v>144</v>
      </c>
      <c r="J27" s="98" t="s">
        <v>145</v>
      </c>
      <c r="K27" s="98" t="s">
        <v>146</v>
      </c>
      <c r="L27" s="98" t="s">
        <v>147</v>
      </c>
      <c r="M27" s="99" t="s">
        <v>148</v>
      </c>
    </row>
    <row r="28" spans="2:13" ht="30" customHeight="1" x14ac:dyDescent="0.25">
      <c r="B28" s="246" t="s">
        <v>143</v>
      </c>
      <c r="C28" s="247"/>
      <c r="D28" s="247"/>
      <c r="E28" s="247"/>
      <c r="F28" s="247"/>
      <c r="G28" s="107"/>
      <c r="H28" s="107"/>
      <c r="I28" s="107"/>
      <c r="J28" s="107"/>
      <c r="K28" s="107"/>
      <c r="L28" s="107"/>
      <c r="M28" s="108"/>
    </row>
    <row r="29" spans="2:13" ht="30" customHeight="1" x14ac:dyDescent="0.25">
      <c r="B29" s="248" t="s">
        <v>87</v>
      </c>
      <c r="C29" s="249"/>
      <c r="D29" s="249"/>
      <c r="E29" s="249"/>
      <c r="F29" s="249"/>
      <c r="G29" s="35" t="s">
        <v>150</v>
      </c>
      <c r="H29" s="112">
        <v>100</v>
      </c>
      <c r="I29" s="112">
        <v>100</v>
      </c>
      <c r="J29" s="116">
        <v>100</v>
      </c>
      <c r="K29" s="116">
        <v>100</v>
      </c>
      <c r="L29" s="117">
        <v>100</v>
      </c>
      <c r="M29" s="118">
        <v>100</v>
      </c>
    </row>
    <row r="30" spans="2:13" ht="30" customHeight="1" x14ac:dyDescent="0.25">
      <c r="B30" s="248" t="s">
        <v>88</v>
      </c>
      <c r="C30" s="249"/>
      <c r="D30" s="249"/>
      <c r="E30" s="249"/>
      <c r="F30" s="249"/>
      <c r="G30" s="35" t="s">
        <v>150</v>
      </c>
      <c r="H30" s="112">
        <f>+(4.86*100)/5</f>
        <v>97.200000000000017</v>
      </c>
      <c r="I30" s="112">
        <f>+(4.6*100)/5</f>
        <v>91.999999999999986</v>
      </c>
      <c r="J30" s="112">
        <f>+(4.52*100)/5</f>
        <v>90.399999999999991</v>
      </c>
      <c r="K30" s="112">
        <f>+(4.86*100)/5</f>
        <v>97.200000000000017</v>
      </c>
      <c r="L30" s="112">
        <f>+(4.6*100)/5</f>
        <v>91.999999999999986</v>
      </c>
      <c r="M30" s="113">
        <f>+(4.6*100)/5</f>
        <v>91.999999999999986</v>
      </c>
    </row>
    <row r="31" spans="2:13" ht="30" customHeight="1" x14ac:dyDescent="0.25">
      <c r="B31" s="248" t="s">
        <v>89</v>
      </c>
      <c r="C31" s="249"/>
      <c r="D31" s="249"/>
      <c r="E31" s="249"/>
      <c r="F31" s="249"/>
      <c r="G31" s="35"/>
      <c r="H31" s="112">
        <v>99</v>
      </c>
      <c r="I31" s="35">
        <v>98.5</v>
      </c>
      <c r="J31" s="109">
        <v>98.5</v>
      </c>
      <c r="K31" s="109">
        <v>98.3</v>
      </c>
      <c r="L31" s="110">
        <v>98.6</v>
      </c>
      <c r="M31" s="111">
        <v>98.2</v>
      </c>
    </row>
    <row r="32" spans="2:13" ht="30" customHeight="1" x14ac:dyDescent="0.25">
      <c r="B32" s="248" t="s">
        <v>90</v>
      </c>
      <c r="C32" s="249"/>
      <c r="D32" s="249"/>
      <c r="E32" s="249"/>
      <c r="F32" s="249"/>
      <c r="G32" s="35" t="s">
        <v>150</v>
      </c>
      <c r="H32" s="35">
        <v>96.8</v>
      </c>
      <c r="I32" s="35">
        <v>93.6</v>
      </c>
      <c r="J32" s="109">
        <v>90.6</v>
      </c>
      <c r="K32" s="109">
        <v>91.6</v>
      </c>
      <c r="L32" s="110">
        <v>92.6</v>
      </c>
      <c r="M32" s="111">
        <v>90.6</v>
      </c>
    </row>
    <row r="33" spans="2:13" ht="30" customHeight="1" thickBot="1" x14ac:dyDescent="0.3">
      <c r="B33" s="250" t="s">
        <v>91</v>
      </c>
      <c r="C33" s="251"/>
      <c r="D33" s="251"/>
      <c r="E33" s="251"/>
      <c r="F33" s="251"/>
      <c r="G33" s="114">
        <f>+SUM(G28:G32)</f>
        <v>0</v>
      </c>
      <c r="H33" s="115">
        <f>+AVERAGE(H28:H32)</f>
        <v>98.250000000000014</v>
      </c>
      <c r="I33" s="115">
        <f t="shared" ref="I33:M33" si="0">+AVERAGE(I28:I32)</f>
        <v>96.025000000000006</v>
      </c>
      <c r="J33" s="115">
        <f t="shared" si="0"/>
        <v>94.875</v>
      </c>
      <c r="K33" s="115">
        <f t="shared" si="0"/>
        <v>96.775000000000006</v>
      </c>
      <c r="L33" s="115">
        <f t="shared" si="0"/>
        <v>95.800000000000011</v>
      </c>
      <c r="M33" s="123">
        <f t="shared" si="0"/>
        <v>95.199999999999989</v>
      </c>
    </row>
    <row r="34" spans="2:13" ht="30" customHeight="1" x14ac:dyDescent="0.25"/>
    <row r="35" spans="2:13" ht="30" customHeight="1" x14ac:dyDescent="0.25">
      <c r="B35" s="154" t="s">
        <v>183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6"/>
    </row>
    <row r="36" spans="2:13" ht="20.25" customHeight="1" x14ac:dyDescent="0.25">
      <c r="B36" s="157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9"/>
    </row>
  </sheetData>
  <mergeCells count="20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B35:M36"/>
    <mergeCell ref="B27:F27"/>
    <mergeCell ref="B28:F28"/>
    <mergeCell ref="B29:F29"/>
    <mergeCell ref="B30:F30"/>
    <mergeCell ref="B31:F31"/>
    <mergeCell ref="B32:F32"/>
    <mergeCell ref="B33:F33"/>
  </mergeCells>
  <pageMargins left="0.7" right="0.7" top="0.75" bottom="0.75" header="0.3" footer="0.3"/>
  <pageSetup paperSize="9" scale="33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A1:M42"/>
  <sheetViews>
    <sheetView showGridLines="0" topLeftCell="A30" zoomScale="70" zoomScaleNormal="70" workbookViewId="0">
      <selection activeCell="D36" sqref="D36:I36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1" customWidth="1"/>
    <col min="3" max="8" width="18" style="1"/>
    <col min="9" max="9" width="20.140625" style="1" customWidth="1"/>
    <col min="10" max="10" width="21" style="1" customWidth="1"/>
    <col min="11" max="11" width="22.28515625" style="1" customWidth="1"/>
    <col min="12" max="12" width="19.42578125" style="1" customWidth="1"/>
    <col min="13" max="13" width="19.85546875" style="1" customWidth="1"/>
    <col min="14" max="16384" width="18" style="1"/>
  </cols>
  <sheetData>
    <row r="1" spans="2:13" s="6" customFormat="1" ht="20.25" customHeight="1" x14ac:dyDescent="0.25"/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111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5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7"/>
      <c r="C8" s="7"/>
      <c r="D8" s="7"/>
      <c r="E8" s="2"/>
      <c r="F8" s="2"/>
      <c r="G8" s="9"/>
      <c r="H8" s="3"/>
      <c r="I8" s="8"/>
      <c r="J8" s="8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12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88">
        <f>+C28</f>
        <v>0.85463192721257242</v>
      </c>
      <c r="D13" s="87">
        <v>1</v>
      </c>
    </row>
    <row r="14" spans="2:13" ht="30" customHeight="1" x14ac:dyDescent="0.25">
      <c r="B14" s="11" t="s">
        <v>167</v>
      </c>
      <c r="C14" s="12">
        <f t="shared" ref="C14:C24" si="0">+C29</f>
        <v>0.882671629445823</v>
      </c>
      <c r="D14" s="78">
        <v>1</v>
      </c>
    </row>
    <row r="15" spans="2:13" ht="30" customHeight="1" x14ac:dyDescent="0.25">
      <c r="B15" s="11" t="s">
        <v>168</v>
      </c>
      <c r="C15" s="12">
        <f t="shared" si="0"/>
        <v>0.99812300319488823</v>
      </c>
      <c r="D15" s="78">
        <v>1</v>
      </c>
    </row>
    <row r="16" spans="2:13" ht="30" customHeight="1" x14ac:dyDescent="0.25">
      <c r="B16" s="11" t="s">
        <v>169</v>
      </c>
      <c r="C16" s="12">
        <f t="shared" si="0"/>
        <v>0.97004344391785147</v>
      </c>
      <c r="D16" s="78">
        <v>1</v>
      </c>
    </row>
    <row r="17" spans="2:13" ht="30" customHeight="1" x14ac:dyDescent="0.25">
      <c r="B17" s="11" t="s">
        <v>170</v>
      </c>
      <c r="C17" s="12">
        <f t="shared" si="0"/>
        <v>0.90689324116743475</v>
      </c>
      <c r="D17" s="78">
        <v>1</v>
      </c>
    </row>
    <row r="18" spans="2:13" ht="30" customHeight="1" x14ac:dyDescent="0.25">
      <c r="B18" s="11" t="s">
        <v>171</v>
      </c>
      <c r="C18" s="12">
        <f t="shared" si="0"/>
        <v>0.94508448540706602</v>
      </c>
      <c r="D18" s="78">
        <v>1</v>
      </c>
      <c r="M18" s="4"/>
    </row>
    <row r="19" spans="2:13" ht="30" customHeight="1" x14ac:dyDescent="0.25">
      <c r="B19" s="11" t="s">
        <v>172</v>
      </c>
      <c r="C19" s="12">
        <f t="shared" si="0"/>
        <v>1.1070306038047975</v>
      </c>
      <c r="D19" s="78">
        <v>1</v>
      </c>
      <c r="M19" s="4"/>
    </row>
    <row r="20" spans="2:13" ht="30" customHeight="1" x14ac:dyDescent="0.25">
      <c r="B20" s="11" t="s">
        <v>173</v>
      </c>
      <c r="C20" s="12" t="str">
        <f t="shared" si="0"/>
        <v/>
      </c>
      <c r="D20" s="78">
        <v>1</v>
      </c>
    </row>
    <row r="21" spans="2:13" ht="30" customHeight="1" x14ac:dyDescent="0.25">
      <c r="B21" s="11" t="s">
        <v>174</v>
      </c>
      <c r="C21" s="12" t="str">
        <f t="shared" si="0"/>
        <v/>
      </c>
      <c r="D21" s="78">
        <v>1</v>
      </c>
    </row>
    <row r="22" spans="2:13" ht="30" customHeight="1" x14ac:dyDescent="0.25">
      <c r="B22" s="11" t="s">
        <v>175</v>
      </c>
      <c r="C22" s="12" t="str">
        <f t="shared" si="0"/>
        <v/>
      </c>
      <c r="D22" s="78">
        <v>1</v>
      </c>
    </row>
    <row r="23" spans="2:13" ht="30" customHeight="1" x14ac:dyDescent="0.25">
      <c r="B23" s="11" t="s">
        <v>176</v>
      </c>
      <c r="C23" s="12" t="str">
        <f t="shared" si="0"/>
        <v/>
      </c>
      <c r="D23" s="78">
        <v>1</v>
      </c>
    </row>
    <row r="24" spans="2:13" ht="30" customHeight="1" thickBot="1" x14ac:dyDescent="0.3">
      <c r="B24" s="19" t="s">
        <v>177</v>
      </c>
      <c r="C24" s="20" t="str">
        <f t="shared" si="0"/>
        <v/>
      </c>
      <c r="D24" s="79">
        <v>1</v>
      </c>
    </row>
    <row r="25" spans="2:13" ht="30" customHeight="1" thickBot="1" x14ac:dyDescent="0.3">
      <c r="B25" s="6"/>
      <c r="C25" s="6"/>
      <c r="D25" s="6"/>
    </row>
    <row r="26" spans="2:13" ht="38.25" customHeight="1" thickBot="1" x14ac:dyDescent="0.3">
      <c r="B26" s="167" t="s">
        <v>2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9"/>
    </row>
    <row r="27" spans="2:13" ht="64.5" customHeight="1" x14ac:dyDescent="0.25">
      <c r="B27" s="16" t="s">
        <v>0</v>
      </c>
      <c r="C27" s="127" t="s">
        <v>1</v>
      </c>
      <c r="D27" s="164" t="s">
        <v>7</v>
      </c>
      <c r="E27" s="165"/>
      <c r="F27" s="165"/>
      <c r="G27" s="165"/>
      <c r="H27" s="165"/>
      <c r="I27" s="165"/>
      <c r="J27" s="166" t="s">
        <v>8</v>
      </c>
      <c r="K27" s="166"/>
      <c r="L27" s="17" t="s">
        <v>28</v>
      </c>
      <c r="M27" s="18" t="s">
        <v>29</v>
      </c>
    </row>
    <row r="28" spans="2:13" ht="69.95" customHeight="1" x14ac:dyDescent="0.25">
      <c r="B28" s="11">
        <v>44197</v>
      </c>
      <c r="C28" s="12">
        <f t="shared" ref="C28" si="1">M28/L28</f>
        <v>0.85463192721257242</v>
      </c>
      <c r="D28" s="215" t="s">
        <v>190</v>
      </c>
      <c r="E28" s="215"/>
      <c r="F28" s="215"/>
      <c r="G28" s="215"/>
      <c r="H28" s="215"/>
      <c r="I28" s="215"/>
      <c r="J28" s="202" t="s">
        <v>11</v>
      </c>
      <c r="K28" s="202"/>
      <c r="L28" s="13">
        <v>48360</v>
      </c>
      <c r="M28" s="14">
        <v>41330</v>
      </c>
    </row>
    <row r="29" spans="2:13" ht="69.95" customHeight="1" x14ac:dyDescent="0.25">
      <c r="B29" s="11">
        <v>44228</v>
      </c>
      <c r="C29" s="12">
        <f>IFERROR(M29/L29,"")</f>
        <v>0.882671629445823</v>
      </c>
      <c r="D29" s="215" t="s">
        <v>191</v>
      </c>
      <c r="E29" s="215"/>
      <c r="F29" s="215"/>
      <c r="G29" s="215"/>
      <c r="H29" s="215"/>
      <c r="I29" s="215"/>
      <c r="J29" s="202" t="s">
        <v>11</v>
      </c>
      <c r="K29" s="202"/>
      <c r="L29" s="13">
        <v>48360</v>
      </c>
      <c r="M29" s="14">
        <v>42686</v>
      </c>
    </row>
    <row r="30" spans="2:13" ht="69.95" customHeight="1" x14ac:dyDescent="0.25">
      <c r="B30" s="11">
        <v>44256</v>
      </c>
      <c r="C30" s="12">
        <f t="shared" ref="C30:C39" si="2">IFERROR(M30/L30,"")</f>
        <v>0.99812300319488823</v>
      </c>
      <c r="D30" s="215" t="s">
        <v>192</v>
      </c>
      <c r="E30" s="215"/>
      <c r="F30" s="215"/>
      <c r="G30" s="215"/>
      <c r="H30" s="215"/>
      <c r="I30" s="215"/>
      <c r="J30" s="202" t="s">
        <v>11</v>
      </c>
      <c r="K30" s="202"/>
      <c r="L30" s="13">
        <v>50080</v>
      </c>
      <c r="M30" s="14">
        <v>49986</v>
      </c>
    </row>
    <row r="31" spans="2:13" ht="69.95" customHeight="1" x14ac:dyDescent="0.25">
      <c r="B31" s="11">
        <v>44287</v>
      </c>
      <c r="C31" s="12">
        <f t="shared" si="2"/>
        <v>0.97004344391785147</v>
      </c>
      <c r="D31" s="215" t="s">
        <v>193</v>
      </c>
      <c r="E31" s="215"/>
      <c r="F31" s="215"/>
      <c r="G31" s="215"/>
      <c r="H31" s="215"/>
      <c r="I31" s="215"/>
      <c r="J31" s="202" t="s">
        <v>11</v>
      </c>
      <c r="K31" s="202"/>
      <c r="L31" s="13">
        <v>50640</v>
      </c>
      <c r="M31" s="14">
        <v>49123</v>
      </c>
    </row>
    <row r="32" spans="2:13" ht="69.95" customHeight="1" x14ac:dyDescent="0.25">
      <c r="B32" s="11">
        <v>44317</v>
      </c>
      <c r="C32" s="12">
        <f t="shared" si="2"/>
        <v>0.90689324116743475</v>
      </c>
      <c r="D32" s="215" t="s">
        <v>237</v>
      </c>
      <c r="E32" s="215"/>
      <c r="F32" s="215"/>
      <c r="G32" s="215"/>
      <c r="H32" s="215"/>
      <c r="I32" s="215"/>
      <c r="J32" s="202" t="s">
        <v>11</v>
      </c>
      <c r="K32" s="202"/>
      <c r="L32" s="13">
        <v>52080</v>
      </c>
      <c r="M32" s="14">
        <v>47231</v>
      </c>
    </row>
    <row r="33" spans="2:13" ht="69.95" customHeight="1" x14ac:dyDescent="0.25">
      <c r="B33" s="11">
        <v>44348</v>
      </c>
      <c r="C33" s="12">
        <f t="shared" si="2"/>
        <v>0.94508448540706602</v>
      </c>
      <c r="D33" s="215" t="s">
        <v>238</v>
      </c>
      <c r="E33" s="215"/>
      <c r="F33" s="215"/>
      <c r="G33" s="215"/>
      <c r="H33" s="215"/>
      <c r="I33" s="215"/>
      <c r="J33" s="202" t="s">
        <v>11</v>
      </c>
      <c r="K33" s="202"/>
      <c r="L33" s="13">
        <v>52080</v>
      </c>
      <c r="M33" s="14">
        <v>49220</v>
      </c>
    </row>
    <row r="34" spans="2:13" ht="69.95" customHeight="1" x14ac:dyDescent="0.25">
      <c r="B34" s="11">
        <v>44378</v>
      </c>
      <c r="C34" s="12">
        <f t="shared" si="2"/>
        <v>1.1070306038047975</v>
      </c>
      <c r="D34" s="215" t="s">
        <v>241</v>
      </c>
      <c r="E34" s="215"/>
      <c r="F34" s="215"/>
      <c r="G34" s="215"/>
      <c r="H34" s="215"/>
      <c r="I34" s="215"/>
      <c r="J34" s="202" t="s">
        <v>239</v>
      </c>
      <c r="K34" s="202"/>
      <c r="L34" s="13">
        <v>48360</v>
      </c>
      <c r="M34" s="14">
        <v>53536</v>
      </c>
    </row>
    <row r="35" spans="2:13" ht="69.95" customHeight="1" x14ac:dyDescent="0.25">
      <c r="B35" s="11">
        <v>44409</v>
      </c>
      <c r="C35" s="12" t="str">
        <f t="shared" si="2"/>
        <v/>
      </c>
      <c r="D35" s="215"/>
      <c r="E35" s="215"/>
      <c r="F35" s="215"/>
      <c r="G35" s="215"/>
      <c r="H35" s="215"/>
      <c r="I35" s="215"/>
      <c r="J35" s="202"/>
      <c r="K35" s="202"/>
      <c r="L35" s="13"/>
      <c r="M35" s="14"/>
    </row>
    <row r="36" spans="2:13" ht="69.95" customHeight="1" x14ac:dyDescent="0.25">
      <c r="B36" s="11">
        <v>44440</v>
      </c>
      <c r="C36" s="12" t="str">
        <f t="shared" si="2"/>
        <v/>
      </c>
      <c r="D36" s="215"/>
      <c r="E36" s="215"/>
      <c r="F36" s="215"/>
      <c r="G36" s="215"/>
      <c r="H36" s="215"/>
      <c r="I36" s="215"/>
      <c r="J36" s="202"/>
      <c r="K36" s="202"/>
      <c r="L36" s="13"/>
      <c r="M36" s="14"/>
    </row>
    <row r="37" spans="2:13" ht="69.95" customHeight="1" x14ac:dyDescent="0.25">
      <c r="B37" s="11">
        <v>44470</v>
      </c>
      <c r="C37" s="12" t="str">
        <f t="shared" si="2"/>
        <v/>
      </c>
      <c r="D37" s="215"/>
      <c r="E37" s="215"/>
      <c r="F37" s="215"/>
      <c r="G37" s="215"/>
      <c r="H37" s="215"/>
      <c r="I37" s="215"/>
      <c r="J37" s="202"/>
      <c r="K37" s="202"/>
      <c r="L37" s="13"/>
      <c r="M37" s="14"/>
    </row>
    <row r="38" spans="2:13" ht="69.95" customHeight="1" x14ac:dyDescent="0.25">
      <c r="B38" s="11">
        <v>44501</v>
      </c>
      <c r="C38" s="12" t="str">
        <f t="shared" si="2"/>
        <v/>
      </c>
      <c r="D38" s="215"/>
      <c r="E38" s="215"/>
      <c r="F38" s="215"/>
      <c r="G38" s="215"/>
      <c r="H38" s="215"/>
      <c r="I38" s="215"/>
      <c r="J38" s="202"/>
      <c r="K38" s="202"/>
      <c r="L38" s="13"/>
      <c r="M38" s="14"/>
    </row>
    <row r="39" spans="2:13" ht="69.95" customHeight="1" thickBot="1" x14ac:dyDescent="0.3">
      <c r="B39" s="19">
        <v>44531</v>
      </c>
      <c r="C39" s="20" t="str">
        <f t="shared" si="2"/>
        <v/>
      </c>
      <c r="D39" s="213"/>
      <c r="E39" s="213"/>
      <c r="F39" s="213"/>
      <c r="G39" s="213"/>
      <c r="H39" s="213"/>
      <c r="I39" s="213"/>
      <c r="J39" s="199"/>
      <c r="K39" s="199"/>
      <c r="L39" s="59"/>
      <c r="M39" s="60"/>
    </row>
    <row r="41" spans="2:13" ht="20.25" customHeight="1" x14ac:dyDescent="0.25">
      <c r="B41" s="200" t="s">
        <v>183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</row>
    <row r="42" spans="2:13" ht="20.25" customHeight="1" x14ac:dyDescent="0.25"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</row>
  </sheetData>
  <mergeCells count="39">
    <mergeCell ref="D32:I32"/>
    <mergeCell ref="B9:M9"/>
    <mergeCell ref="J32:K32"/>
    <mergeCell ref="B2:C5"/>
    <mergeCell ref="J31:K31"/>
    <mergeCell ref="J28:K28"/>
    <mergeCell ref="B26:M26"/>
    <mergeCell ref="D2:K5"/>
    <mergeCell ref="L2:M2"/>
    <mergeCell ref="L3:M3"/>
    <mergeCell ref="L4:M4"/>
    <mergeCell ref="L5:M5"/>
    <mergeCell ref="B7:C7"/>
    <mergeCell ref="I7:J7"/>
    <mergeCell ref="F7:G7"/>
    <mergeCell ref="D29:I29"/>
    <mergeCell ref="B41:M42"/>
    <mergeCell ref="J36:K36"/>
    <mergeCell ref="J35:K35"/>
    <mergeCell ref="J34:K34"/>
    <mergeCell ref="J33:K33"/>
    <mergeCell ref="D38:I38"/>
    <mergeCell ref="D39:I39"/>
    <mergeCell ref="J37:K37"/>
    <mergeCell ref="J38:K38"/>
    <mergeCell ref="J39:K39"/>
    <mergeCell ref="D37:I37"/>
    <mergeCell ref="D36:I36"/>
    <mergeCell ref="D35:I35"/>
    <mergeCell ref="D33:I33"/>
    <mergeCell ref="D34:I34"/>
    <mergeCell ref="B10:M10"/>
    <mergeCell ref="D30:I30"/>
    <mergeCell ref="D31:I31"/>
    <mergeCell ref="D27:I27"/>
    <mergeCell ref="D28:I28"/>
    <mergeCell ref="J27:K27"/>
    <mergeCell ref="J29:K29"/>
    <mergeCell ref="J30:K30"/>
  </mergeCells>
  <phoneticPr fontId="5" type="noConversion"/>
  <pageMargins left="0.7" right="0.7" top="0.75" bottom="0.75" header="0.3" footer="0.3"/>
  <pageSetup paperSize="9" scale="33" orientation="portrait" r:id="rId1"/>
  <ignoredErrors>
    <ignoredError sqref="C28 C13 C14:C24 C29:C39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112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23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13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7">
        <f>+M28</f>
        <v>100</v>
      </c>
      <c r="D13" s="89">
        <v>100</v>
      </c>
    </row>
    <row r="14" spans="2:13" ht="30" customHeight="1" x14ac:dyDescent="0.25">
      <c r="B14" s="11">
        <v>44228</v>
      </c>
      <c r="C14" s="39">
        <f t="shared" ref="C14:C19" si="0">+M29</f>
        <v>100</v>
      </c>
      <c r="D14" s="31">
        <v>100</v>
      </c>
    </row>
    <row r="15" spans="2:13" ht="30" customHeight="1" x14ac:dyDescent="0.25">
      <c r="B15" s="11">
        <v>44256</v>
      </c>
      <c r="C15" s="39">
        <f t="shared" si="0"/>
        <v>100</v>
      </c>
      <c r="D15" s="31">
        <v>100</v>
      </c>
    </row>
    <row r="16" spans="2:13" ht="30" customHeight="1" x14ac:dyDescent="0.25">
      <c r="B16" s="11">
        <v>44287</v>
      </c>
      <c r="C16" s="39">
        <f t="shared" si="0"/>
        <v>95</v>
      </c>
      <c r="D16" s="31">
        <v>100</v>
      </c>
    </row>
    <row r="17" spans="2:13" ht="30" customHeight="1" x14ac:dyDescent="0.25">
      <c r="B17" s="11">
        <v>44317</v>
      </c>
      <c r="C17" s="39">
        <f t="shared" si="0"/>
        <v>100</v>
      </c>
      <c r="D17" s="31">
        <v>100</v>
      </c>
    </row>
    <row r="18" spans="2:13" ht="30" customHeight="1" x14ac:dyDescent="0.25">
      <c r="B18" s="11">
        <v>44348</v>
      </c>
      <c r="C18" s="39">
        <f t="shared" si="0"/>
        <v>100</v>
      </c>
      <c r="D18" s="31">
        <v>100</v>
      </c>
      <c r="M18" s="4"/>
    </row>
    <row r="19" spans="2:13" ht="30" customHeight="1" x14ac:dyDescent="0.25">
      <c r="B19" s="11">
        <v>44378</v>
      </c>
      <c r="C19" s="39">
        <f t="shared" si="0"/>
        <v>100</v>
      </c>
      <c r="D19" s="31">
        <v>100</v>
      </c>
      <c r="M19" s="4"/>
    </row>
    <row r="20" spans="2:13" ht="30" customHeight="1" x14ac:dyDescent="0.25">
      <c r="B20" s="11">
        <v>44409</v>
      </c>
      <c r="C20" s="39"/>
      <c r="D20" s="31"/>
    </row>
    <row r="21" spans="2:13" ht="30" customHeight="1" x14ac:dyDescent="0.25">
      <c r="B21" s="11">
        <v>44440</v>
      </c>
      <c r="C21" s="39"/>
      <c r="D21" s="31"/>
    </row>
    <row r="22" spans="2:13" ht="30" customHeight="1" x14ac:dyDescent="0.25">
      <c r="B22" s="11">
        <v>44470</v>
      </c>
      <c r="C22" s="39"/>
      <c r="D22" s="31"/>
    </row>
    <row r="23" spans="2:13" ht="30" customHeight="1" x14ac:dyDescent="0.25">
      <c r="B23" s="11">
        <v>44501</v>
      </c>
      <c r="C23" s="39"/>
      <c r="D23" s="31"/>
    </row>
    <row r="24" spans="2:13" ht="30" customHeight="1" thickBot="1" x14ac:dyDescent="0.3">
      <c r="B24" s="19">
        <v>44531</v>
      </c>
      <c r="C24" s="72"/>
      <c r="D24" s="32"/>
    </row>
    <row r="25" spans="2:13" ht="30" customHeight="1" thickBot="1" x14ac:dyDescent="0.3"/>
    <row r="26" spans="2:13" ht="38.25" customHeight="1" thickBot="1" x14ac:dyDescent="0.3">
      <c r="B26" s="222" t="s">
        <v>2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4"/>
    </row>
    <row r="27" spans="2:13" ht="64.5" customHeight="1" thickBot="1" x14ac:dyDescent="0.3">
      <c r="B27" s="103" t="s">
        <v>0</v>
      </c>
      <c r="C27" s="104" t="s">
        <v>1</v>
      </c>
      <c r="D27" s="255" t="s">
        <v>7</v>
      </c>
      <c r="E27" s="256"/>
      <c r="F27" s="256"/>
      <c r="G27" s="256"/>
      <c r="H27" s="256"/>
      <c r="I27" s="256"/>
      <c r="J27" s="257" t="s">
        <v>8</v>
      </c>
      <c r="K27" s="257"/>
      <c r="L27" s="105" t="s">
        <v>56</v>
      </c>
      <c r="M27" s="106" t="s">
        <v>14</v>
      </c>
    </row>
    <row r="28" spans="2:13" ht="30" customHeight="1" x14ac:dyDescent="0.25">
      <c r="B28" s="73">
        <v>44197</v>
      </c>
      <c r="C28" s="88">
        <f t="shared" ref="C28:C34" si="1">M28/L28</f>
        <v>1</v>
      </c>
      <c r="D28" s="230" t="s">
        <v>61</v>
      </c>
      <c r="E28" s="230"/>
      <c r="F28" s="230"/>
      <c r="G28" s="230"/>
      <c r="H28" s="230"/>
      <c r="I28" s="230"/>
      <c r="J28" s="258" t="s">
        <v>60</v>
      </c>
      <c r="K28" s="258"/>
      <c r="L28" s="75">
        <v>100</v>
      </c>
      <c r="M28" s="76">
        <v>100</v>
      </c>
    </row>
    <row r="29" spans="2:13" ht="30" customHeight="1" x14ac:dyDescent="0.25">
      <c r="B29" s="11">
        <v>44228</v>
      </c>
      <c r="C29" s="12">
        <f t="shared" si="1"/>
        <v>1</v>
      </c>
      <c r="D29" s="215" t="s">
        <v>61</v>
      </c>
      <c r="E29" s="215"/>
      <c r="F29" s="215"/>
      <c r="G29" s="215"/>
      <c r="H29" s="215"/>
      <c r="I29" s="215"/>
      <c r="J29" s="218" t="s">
        <v>60</v>
      </c>
      <c r="K29" s="218"/>
      <c r="L29" s="13">
        <v>100</v>
      </c>
      <c r="M29" s="14">
        <v>100</v>
      </c>
    </row>
    <row r="30" spans="2:13" ht="30" customHeight="1" x14ac:dyDescent="0.25">
      <c r="B30" s="11">
        <v>44256</v>
      </c>
      <c r="C30" s="12">
        <f t="shared" si="1"/>
        <v>1</v>
      </c>
      <c r="D30" s="215" t="s">
        <v>61</v>
      </c>
      <c r="E30" s="215"/>
      <c r="F30" s="215"/>
      <c r="G30" s="215"/>
      <c r="H30" s="215"/>
      <c r="I30" s="215"/>
      <c r="J30" s="218" t="s">
        <v>60</v>
      </c>
      <c r="K30" s="218"/>
      <c r="L30" s="13">
        <v>100</v>
      </c>
      <c r="M30" s="14">
        <v>100</v>
      </c>
    </row>
    <row r="31" spans="2:13" ht="30" customHeight="1" x14ac:dyDescent="0.25">
      <c r="B31" s="11">
        <v>44287</v>
      </c>
      <c r="C31" s="12">
        <f t="shared" si="1"/>
        <v>0.95</v>
      </c>
      <c r="D31" s="215" t="s">
        <v>61</v>
      </c>
      <c r="E31" s="215"/>
      <c r="F31" s="215"/>
      <c r="G31" s="215"/>
      <c r="H31" s="215"/>
      <c r="I31" s="215"/>
      <c r="J31" s="218" t="s">
        <v>60</v>
      </c>
      <c r="K31" s="218"/>
      <c r="L31" s="13">
        <v>100</v>
      </c>
      <c r="M31" s="14">
        <v>95</v>
      </c>
    </row>
    <row r="32" spans="2:13" ht="30" customHeight="1" x14ac:dyDescent="0.25">
      <c r="B32" s="11">
        <v>44317</v>
      </c>
      <c r="C32" s="12">
        <f t="shared" si="1"/>
        <v>1</v>
      </c>
      <c r="D32" s="215" t="s">
        <v>61</v>
      </c>
      <c r="E32" s="215"/>
      <c r="F32" s="215"/>
      <c r="G32" s="215"/>
      <c r="H32" s="215"/>
      <c r="I32" s="215"/>
      <c r="J32" s="218" t="s">
        <v>60</v>
      </c>
      <c r="K32" s="218"/>
      <c r="L32" s="13">
        <v>100</v>
      </c>
      <c r="M32" s="14">
        <v>100</v>
      </c>
    </row>
    <row r="33" spans="2:13" ht="30" customHeight="1" x14ac:dyDescent="0.25">
      <c r="B33" s="11">
        <v>44348</v>
      </c>
      <c r="C33" s="12">
        <f t="shared" si="1"/>
        <v>1</v>
      </c>
      <c r="D33" s="215" t="s">
        <v>61</v>
      </c>
      <c r="E33" s="215"/>
      <c r="F33" s="215"/>
      <c r="G33" s="215"/>
      <c r="H33" s="215"/>
      <c r="I33" s="215"/>
      <c r="J33" s="218" t="s">
        <v>60</v>
      </c>
      <c r="K33" s="218"/>
      <c r="L33" s="13">
        <v>100</v>
      </c>
      <c r="M33" s="14">
        <v>100</v>
      </c>
    </row>
    <row r="34" spans="2:13" ht="30" customHeight="1" x14ac:dyDescent="0.25">
      <c r="B34" s="11">
        <v>44378</v>
      </c>
      <c r="C34" s="12">
        <f t="shared" si="1"/>
        <v>1</v>
      </c>
      <c r="D34" s="215" t="s">
        <v>61</v>
      </c>
      <c r="E34" s="215"/>
      <c r="F34" s="215"/>
      <c r="G34" s="215"/>
      <c r="H34" s="215"/>
      <c r="I34" s="215"/>
      <c r="J34" s="218" t="s">
        <v>60</v>
      </c>
      <c r="K34" s="218"/>
      <c r="L34" s="13">
        <v>100</v>
      </c>
      <c r="M34" s="14">
        <v>100</v>
      </c>
    </row>
    <row r="35" spans="2:13" ht="30" customHeight="1" x14ac:dyDescent="0.25">
      <c r="B35" s="11">
        <v>44409</v>
      </c>
      <c r="C35" s="12"/>
      <c r="D35" s="215"/>
      <c r="E35" s="215"/>
      <c r="F35" s="215"/>
      <c r="G35" s="215"/>
      <c r="H35" s="215"/>
      <c r="I35" s="215"/>
      <c r="J35" s="218"/>
      <c r="K35" s="218"/>
      <c r="L35" s="13"/>
      <c r="M35" s="14"/>
    </row>
    <row r="36" spans="2:13" ht="30" customHeight="1" x14ac:dyDescent="0.25">
      <c r="B36" s="11">
        <v>44440</v>
      </c>
      <c r="C36" s="12"/>
      <c r="D36" s="215"/>
      <c r="E36" s="215"/>
      <c r="F36" s="215"/>
      <c r="G36" s="215"/>
      <c r="H36" s="215"/>
      <c r="I36" s="215"/>
      <c r="J36" s="218"/>
      <c r="K36" s="218"/>
      <c r="L36" s="13"/>
      <c r="M36" s="14"/>
    </row>
    <row r="37" spans="2:13" ht="30" customHeight="1" x14ac:dyDescent="0.25">
      <c r="B37" s="11">
        <v>44470</v>
      </c>
      <c r="C37" s="12"/>
      <c r="D37" s="215"/>
      <c r="E37" s="215"/>
      <c r="F37" s="215"/>
      <c r="G37" s="215"/>
      <c r="H37" s="215"/>
      <c r="I37" s="215"/>
      <c r="J37" s="218"/>
      <c r="K37" s="218"/>
      <c r="L37" s="13"/>
      <c r="M37" s="14"/>
    </row>
    <row r="38" spans="2:13" ht="30" customHeight="1" x14ac:dyDescent="0.25">
      <c r="B38" s="11">
        <v>44501</v>
      </c>
      <c r="C38" s="12"/>
      <c r="D38" s="215"/>
      <c r="E38" s="215"/>
      <c r="F38" s="215"/>
      <c r="G38" s="215"/>
      <c r="H38" s="215"/>
      <c r="I38" s="215"/>
      <c r="J38" s="218"/>
      <c r="K38" s="218"/>
      <c r="L38" s="13"/>
      <c r="M38" s="14"/>
    </row>
    <row r="39" spans="2:13" ht="30" customHeight="1" thickBot="1" x14ac:dyDescent="0.3">
      <c r="B39" s="19">
        <v>44531</v>
      </c>
      <c r="C39" s="20"/>
      <c r="D39" s="213"/>
      <c r="E39" s="213"/>
      <c r="F39" s="213"/>
      <c r="G39" s="213"/>
      <c r="H39" s="213"/>
      <c r="I39" s="213"/>
      <c r="J39" s="214"/>
      <c r="K39" s="214"/>
      <c r="L39" s="59"/>
      <c r="M39" s="60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29 C13 C30:C31 C14:C16 C32:C34 C17:C19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B2:M42"/>
  <sheetViews>
    <sheetView showGridLines="0" view="pageBreakPreview" zoomScale="70" zoomScaleNormal="70" zoomScaleSheetLayoutView="70" workbookViewId="0">
      <selection activeCell="B10" sqref="B10:M1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113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23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18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>
      <c r="F11" s="6">
        <v>874.5</v>
      </c>
      <c r="G11" s="6">
        <f>+F11+0.28</f>
        <v>874.78</v>
      </c>
      <c r="H11" s="6">
        <v>0.999085</v>
      </c>
      <c r="I11" s="6">
        <f>+H11-0.0139</f>
        <v>0.98518499999999998</v>
      </c>
    </row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73" t="s">
        <v>166</v>
      </c>
      <c r="C13" s="74">
        <f>+C28</f>
        <v>100</v>
      </c>
      <c r="D13" s="89">
        <v>100</v>
      </c>
    </row>
    <row r="14" spans="2:13" ht="30" customHeight="1" x14ac:dyDescent="0.25">
      <c r="B14" s="47" t="s">
        <v>167</v>
      </c>
      <c r="C14" s="30">
        <f>+C29</f>
        <v>100</v>
      </c>
      <c r="D14" s="31">
        <v>100</v>
      </c>
    </row>
    <row r="15" spans="2:13" ht="30" customHeight="1" x14ac:dyDescent="0.25">
      <c r="B15" s="47" t="s">
        <v>168</v>
      </c>
      <c r="C15" s="30">
        <f>+C30</f>
        <v>100</v>
      </c>
      <c r="D15" s="31">
        <v>100</v>
      </c>
    </row>
    <row r="16" spans="2:13" ht="30" customHeight="1" x14ac:dyDescent="0.25">
      <c r="B16" s="47" t="s">
        <v>169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47" t="s">
        <v>170</v>
      </c>
      <c r="C17" s="30"/>
      <c r="D17" s="31"/>
    </row>
    <row r="18" spans="2:13" ht="30" customHeight="1" x14ac:dyDescent="0.25">
      <c r="B18" s="47" t="s">
        <v>171</v>
      </c>
      <c r="C18" s="30"/>
      <c r="D18" s="31"/>
      <c r="M18" s="4"/>
    </row>
    <row r="19" spans="2:13" ht="30" customHeight="1" x14ac:dyDescent="0.25">
      <c r="B19" s="47" t="s">
        <v>172</v>
      </c>
      <c r="C19" s="30"/>
      <c r="D19" s="31"/>
      <c r="M19" s="4"/>
    </row>
    <row r="20" spans="2:13" ht="30" customHeight="1" x14ac:dyDescent="0.25">
      <c r="B20" s="47" t="s">
        <v>173</v>
      </c>
      <c r="C20" s="30"/>
      <c r="D20" s="31"/>
    </row>
    <row r="21" spans="2:13" ht="30" customHeight="1" x14ac:dyDescent="0.25">
      <c r="B21" s="47" t="s">
        <v>174</v>
      </c>
      <c r="C21" s="30"/>
      <c r="D21" s="31"/>
    </row>
    <row r="22" spans="2:13" ht="30" customHeight="1" x14ac:dyDescent="0.25">
      <c r="B22" s="47" t="s">
        <v>175</v>
      </c>
      <c r="C22" s="30"/>
      <c r="D22" s="31"/>
    </row>
    <row r="23" spans="2:13" ht="30" customHeight="1" x14ac:dyDescent="0.25">
      <c r="B23" s="47" t="s">
        <v>176</v>
      </c>
      <c r="C23" s="30"/>
      <c r="D23" s="31"/>
    </row>
    <row r="24" spans="2:13" ht="30" customHeight="1" thickBot="1" x14ac:dyDescent="0.3">
      <c r="B24" s="13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67" t="s">
        <v>2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9"/>
    </row>
    <row r="27" spans="2:13" ht="64.5" customHeight="1" thickBot="1" x14ac:dyDescent="0.3">
      <c r="B27" s="83" t="s">
        <v>0</v>
      </c>
      <c r="C27" s="84" t="s">
        <v>1</v>
      </c>
      <c r="D27" s="208" t="s">
        <v>7</v>
      </c>
      <c r="E27" s="209"/>
      <c r="F27" s="209"/>
      <c r="G27" s="209"/>
      <c r="H27" s="209"/>
      <c r="I27" s="209"/>
      <c r="J27" s="210" t="s">
        <v>8</v>
      </c>
      <c r="K27" s="210"/>
      <c r="L27" s="85" t="s">
        <v>16</v>
      </c>
      <c r="M27" s="86" t="s">
        <v>17</v>
      </c>
    </row>
    <row r="28" spans="2:13" ht="127.5" customHeight="1" x14ac:dyDescent="0.25">
      <c r="B28" s="73">
        <v>43831</v>
      </c>
      <c r="C28" s="74">
        <f>+M28/L28*100</f>
        <v>100</v>
      </c>
      <c r="D28" s="230" t="s">
        <v>117</v>
      </c>
      <c r="E28" s="230"/>
      <c r="F28" s="230"/>
      <c r="G28" s="230"/>
      <c r="H28" s="230"/>
      <c r="I28" s="230"/>
      <c r="J28" s="212" t="s">
        <v>15</v>
      </c>
      <c r="K28" s="212"/>
      <c r="L28" s="75">
        <v>17</v>
      </c>
      <c r="M28" s="76">
        <v>17</v>
      </c>
    </row>
    <row r="29" spans="2:13" ht="81.75" customHeight="1" x14ac:dyDescent="0.25">
      <c r="B29" s="11">
        <v>43862</v>
      </c>
      <c r="C29" s="30">
        <f>+M29/L29*100</f>
        <v>100</v>
      </c>
      <c r="D29" s="215" t="s">
        <v>118</v>
      </c>
      <c r="E29" s="215"/>
      <c r="F29" s="215"/>
      <c r="G29" s="215"/>
      <c r="H29" s="215"/>
      <c r="I29" s="215"/>
      <c r="J29" s="202" t="s">
        <v>15</v>
      </c>
      <c r="K29" s="202"/>
      <c r="L29" s="13">
        <v>7</v>
      </c>
      <c r="M29" s="14">
        <v>7</v>
      </c>
    </row>
    <row r="30" spans="2:13" ht="87" customHeight="1" x14ac:dyDescent="0.25">
      <c r="B30" s="11">
        <v>43891</v>
      </c>
      <c r="C30" s="30">
        <f t="shared" ref="C30:C39" si="1">+M30/L30*100</f>
        <v>100</v>
      </c>
      <c r="D30" s="215" t="s">
        <v>119</v>
      </c>
      <c r="E30" s="215"/>
      <c r="F30" s="215"/>
      <c r="G30" s="215"/>
      <c r="H30" s="215"/>
      <c r="I30" s="215"/>
      <c r="J30" s="202" t="s">
        <v>15</v>
      </c>
      <c r="K30" s="202"/>
      <c r="L30" s="13">
        <v>5</v>
      </c>
      <c r="M30" s="14">
        <v>5</v>
      </c>
    </row>
    <row r="31" spans="2:13" ht="75.75" customHeight="1" x14ac:dyDescent="0.25">
      <c r="B31" s="11">
        <v>43922</v>
      </c>
      <c r="C31" s="30">
        <f t="shared" si="1"/>
        <v>100</v>
      </c>
      <c r="D31" s="201" t="s">
        <v>153</v>
      </c>
      <c r="E31" s="201"/>
      <c r="F31" s="201"/>
      <c r="G31" s="201"/>
      <c r="H31" s="201"/>
      <c r="I31" s="201"/>
      <c r="J31" s="202" t="s">
        <v>15</v>
      </c>
      <c r="K31" s="202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>
        <f t="shared" si="1"/>
        <v>100</v>
      </c>
      <c r="D32" s="259" t="s">
        <v>152</v>
      </c>
      <c r="E32" s="260"/>
      <c r="F32" s="260"/>
      <c r="G32" s="260"/>
      <c r="H32" s="260"/>
      <c r="I32" s="261"/>
      <c r="J32" s="202" t="s">
        <v>151</v>
      </c>
      <c r="K32" s="202"/>
      <c r="L32" s="13">
        <v>4</v>
      </c>
      <c r="M32" s="14">
        <v>4</v>
      </c>
    </row>
    <row r="33" spans="2:13" ht="80.25" customHeight="1" x14ac:dyDescent="0.25">
      <c r="B33" s="11">
        <v>43983</v>
      </c>
      <c r="C33" s="30">
        <f t="shared" si="1"/>
        <v>100</v>
      </c>
      <c r="D33" s="201" t="s">
        <v>160</v>
      </c>
      <c r="E33" s="201"/>
      <c r="F33" s="201"/>
      <c r="G33" s="201"/>
      <c r="H33" s="201"/>
      <c r="I33" s="201"/>
      <c r="J33" s="202" t="s">
        <v>15</v>
      </c>
      <c r="K33" s="202"/>
      <c r="L33" s="13">
        <v>3</v>
      </c>
      <c r="M33" s="14">
        <v>3</v>
      </c>
    </row>
    <row r="34" spans="2:13" ht="121.5" customHeight="1" x14ac:dyDescent="0.25">
      <c r="B34" s="11">
        <v>44013</v>
      </c>
      <c r="C34" s="30">
        <f t="shared" si="1"/>
        <v>100</v>
      </c>
      <c r="D34" s="201" t="s">
        <v>161</v>
      </c>
      <c r="E34" s="201"/>
      <c r="F34" s="201"/>
      <c r="G34" s="201"/>
      <c r="H34" s="201"/>
      <c r="I34" s="201"/>
      <c r="J34" s="202" t="s">
        <v>15</v>
      </c>
      <c r="K34" s="202"/>
      <c r="L34" s="13">
        <v>6</v>
      </c>
      <c r="M34" s="14">
        <v>6</v>
      </c>
    </row>
    <row r="35" spans="2:13" ht="81.75" customHeight="1" x14ac:dyDescent="0.25">
      <c r="B35" s="11">
        <v>44044</v>
      </c>
      <c r="C35" s="30">
        <f t="shared" si="1"/>
        <v>100</v>
      </c>
      <c r="D35" s="201" t="s">
        <v>162</v>
      </c>
      <c r="E35" s="201"/>
      <c r="F35" s="201"/>
      <c r="G35" s="201"/>
      <c r="H35" s="201"/>
      <c r="I35" s="201"/>
      <c r="J35" s="202" t="s">
        <v>15</v>
      </c>
      <c r="K35" s="202"/>
      <c r="L35" s="13">
        <v>2</v>
      </c>
      <c r="M35" s="14">
        <v>2</v>
      </c>
    </row>
    <row r="36" spans="2:13" ht="75" customHeight="1" x14ac:dyDescent="0.25">
      <c r="B36" s="11">
        <v>44075</v>
      </c>
      <c r="C36" s="30">
        <f t="shared" si="1"/>
        <v>100</v>
      </c>
      <c r="D36" s="201" t="s">
        <v>184</v>
      </c>
      <c r="E36" s="201"/>
      <c r="F36" s="201"/>
      <c r="G36" s="201"/>
      <c r="H36" s="201"/>
      <c r="I36" s="201"/>
      <c r="J36" s="202" t="s">
        <v>15</v>
      </c>
      <c r="K36" s="202"/>
      <c r="L36" s="13">
        <v>6</v>
      </c>
      <c r="M36" s="14">
        <v>6</v>
      </c>
    </row>
    <row r="37" spans="2:13" ht="74.25" customHeight="1" x14ac:dyDescent="0.25">
      <c r="B37" s="11">
        <v>44105</v>
      </c>
      <c r="C37" s="30">
        <f t="shared" si="1"/>
        <v>100</v>
      </c>
      <c r="D37" s="201" t="s">
        <v>103</v>
      </c>
      <c r="E37" s="201"/>
      <c r="F37" s="201"/>
      <c r="G37" s="201"/>
      <c r="H37" s="201"/>
      <c r="I37" s="201"/>
      <c r="J37" s="202" t="s">
        <v>15</v>
      </c>
      <c r="K37" s="202"/>
      <c r="L37" s="13">
        <v>5</v>
      </c>
      <c r="M37" s="14">
        <v>5</v>
      </c>
    </row>
    <row r="38" spans="2:13" ht="96" customHeight="1" x14ac:dyDescent="0.25">
      <c r="B38" s="11">
        <v>44136</v>
      </c>
      <c r="C38" s="30">
        <f t="shared" si="1"/>
        <v>100</v>
      </c>
      <c r="D38" s="201" t="s">
        <v>104</v>
      </c>
      <c r="E38" s="201"/>
      <c r="F38" s="201"/>
      <c r="G38" s="201"/>
      <c r="H38" s="201"/>
      <c r="I38" s="201"/>
      <c r="J38" s="202" t="s">
        <v>15</v>
      </c>
      <c r="K38" s="202"/>
      <c r="L38" s="15">
        <v>6</v>
      </c>
      <c r="M38" s="14">
        <v>6</v>
      </c>
    </row>
    <row r="39" spans="2:13" ht="63" customHeight="1" thickBot="1" x14ac:dyDescent="0.3">
      <c r="B39" s="19">
        <v>44166</v>
      </c>
      <c r="C39" s="33">
        <f t="shared" si="1"/>
        <v>100</v>
      </c>
      <c r="D39" s="201" t="s">
        <v>185</v>
      </c>
      <c r="E39" s="201"/>
      <c r="F39" s="201"/>
      <c r="G39" s="201"/>
      <c r="H39" s="201"/>
      <c r="I39" s="201"/>
      <c r="J39" s="202" t="s">
        <v>15</v>
      </c>
      <c r="K39" s="202"/>
      <c r="L39" s="21">
        <v>1</v>
      </c>
      <c r="M39" s="22">
        <v>1</v>
      </c>
    </row>
    <row r="41" spans="2:13" ht="20.25" customHeight="1" x14ac:dyDescent="0.25">
      <c r="B41" s="200" t="s">
        <v>183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</row>
    <row r="42" spans="2:13" ht="20.25" customHeight="1" x14ac:dyDescent="0.25"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5 C16 C33:C38 C30:C32 C28:C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6</vt:i4>
      </vt:variant>
    </vt:vector>
  </HeadingPairs>
  <TitlesOfParts>
    <vt:vector size="29" baseType="lpstr">
      <vt:lpstr>Quejas por Calidad</vt:lpstr>
      <vt:lpstr>Aseguramiento Metrológico</vt:lpstr>
      <vt:lpstr>Evaluación Riesgo Residual</vt:lpstr>
      <vt:lpstr>Humedad Relativa (%H)</vt:lpstr>
      <vt:lpstr>Temperatura (°C)</vt:lpstr>
      <vt:lpstr>Competencia Técnica</vt:lpstr>
      <vt:lpstr>Capacidad Lab 2021</vt:lpstr>
      <vt:lpstr>Disponibilidad de Equipos</vt:lpstr>
      <vt:lpstr>Mttos y Calibraciones</vt:lpstr>
      <vt:lpstr>Entrega Oportuna</vt:lpstr>
      <vt:lpstr>Eficiencia Ryr</vt:lpstr>
      <vt:lpstr>Encuesta de Satisfacción</vt:lpstr>
      <vt:lpstr>Análisis Encuesta (Sept 2017)</vt:lpstr>
      <vt:lpstr>Análisis Encuesta (Dic 2017)</vt:lpstr>
      <vt:lpstr>Análisis Encuesta (Mar 2018)</vt:lpstr>
      <vt:lpstr>Análisis Encuesta (Jun 2018)</vt:lpstr>
      <vt:lpstr>Análisis Encuesta (Sept 2018)</vt:lpstr>
      <vt:lpstr>Análisis Encuesta (Dic 2018)</vt:lpstr>
      <vt:lpstr>Análisis Encuesta (Jun 2019)</vt:lpstr>
      <vt:lpstr>Análisis Encuesta (Ene 2020)</vt:lpstr>
      <vt:lpstr>Análisis Encuesta (Jun 2020)</vt:lpstr>
      <vt:lpstr>Análisis Encuesta (MAR 2021)</vt:lpstr>
      <vt:lpstr>Análisis Encuesta (JUN 2021)</vt:lpstr>
      <vt:lpstr>'Aseguramiento Metrológico'!Área_de_impresión</vt:lpstr>
      <vt:lpstr>'Competencia Técnica'!Área_de_impresión</vt:lpstr>
      <vt:lpstr>'Disponibilidad de Equipos'!Área_de_impresión</vt:lpstr>
      <vt:lpstr>'Eficiencia Ryr'!Área_de_impresión</vt:lpstr>
      <vt:lpstr>'Mttos y Calibraciones'!Área_de_impresión</vt:lpstr>
      <vt:lpstr>'Quejas por Calidad'!Área_de_impresión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Johan.Reyes</dc:creator>
  <cp:lastModifiedBy>MARIO LLINAS</cp:lastModifiedBy>
  <dcterms:created xsi:type="dcterms:W3CDTF">2011-11-23T04:57:39Z</dcterms:created>
  <dcterms:modified xsi:type="dcterms:W3CDTF">2021-08-03T13:28:57Z</dcterms:modified>
</cp:coreProperties>
</file>