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codeName="ThisWorkbook" defaultThemeVersion="124226"/>
  <xr:revisionPtr revIDLastSave="0" documentId="13_ncr:1_{5D91C63C-89F7-4A72-A709-15E0D7CB393D}" xr6:coauthVersionLast="47" xr6:coauthVersionMax="47" xr10:uidLastSave="{00000000-0000-0000-0000-000000000000}"/>
  <bookViews>
    <workbookView xWindow="-120" yWindow="-120" windowWidth="24240" windowHeight="13140" activeTab="8" xr2:uid="{00000000-000D-0000-FFFF-FFFF00000000}"/>
  </bookViews>
  <sheets>
    <sheet name="ENERO" sheetId="16" r:id="rId1"/>
    <sheet name="FEBRERO" sheetId="17" r:id="rId2"/>
    <sheet name="MARZO" sheetId="18" r:id="rId3"/>
    <sheet name="ABRIL" sheetId="19" r:id="rId4"/>
    <sheet name="MAYO " sheetId="22" r:id="rId5"/>
    <sheet name="JUNIO" sheetId="23" r:id="rId6"/>
    <sheet name="JULIO" sheetId="30" r:id="rId7"/>
    <sheet name="AGOSTO" sheetId="21" r:id="rId8"/>
    <sheet name="SEPTIEMBRE" sheetId="24" r:id="rId9"/>
    <sheet name="OCTUBRE" sheetId="26" r:id="rId10"/>
    <sheet name="NOVIEMBRE " sheetId="27" r:id="rId11"/>
    <sheet name="DICIEMBRE" sheetId="29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6" i="24" l="1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275" i="24"/>
  <c r="D231" i="24" l="1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30" i="24"/>
  <c r="N186" i="24" l="1"/>
  <c r="N187" i="24"/>
  <c r="N188" i="24"/>
  <c r="N189" i="24"/>
  <c r="N190" i="24"/>
  <c r="N191" i="24"/>
  <c r="N192" i="24"/>
  <c r="N193" i="24"/>
  <c r="N194" i="24"/>
  <c r="N195" i="24"/>
  <c r="N196" i="24"/>
  <c r="N197" i="24"/>
  <c r="N198" i="24"/>
  <c r="N199" i="24"/>
  <c r="N200" i="24"/>
  <c r="N201" i="24"/>
  <c r="N202" i="24"/>
  <c r="N203" i="24"/>
  <c r="N204" i="24"/>
  <c r="N205" i="24"/>
  <c r="N206" i="24"/>
  <c r="N207" i="24"/>
  <c r="N208" i="24"/>
  <c r="N209" i="24"/>
  <c r="N210" i="24"/>
  <c r="N211" i="24"/>
  <c r="N212" i="24"/>
  <c r="N213" i="24"/>
  <c r="N214" i="24"/>
  <c r="N185" i="24"/>
  <c r="G216" i="24"/>
  <c r="F215" i="24"/>
  <c r="F217" i="24" s="1"/>
  <c r="G215" i="24"/>
  <c r="G217" i="24" s="1"/>
  <c r="H215" i="24"/>
  <c r="H217" i="24" s="1"/>
  <c r="I215" i="24"/>
  <c r="I217" i="24" s="1"/>
  <c r="J215" i="24"/>
  <c r="J217" i="24" s="1"/>
  <c r="K215" i="24"/>
  <c r="L215" i="24"/>
  <c r="L217" i="24" s="1"/>
  <c r="M215" i="24"/>
  <c r="M217" i="24" s="1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185" i="24"/>
  <c r="L216" i="24" l="1"/>
  <c r="J216" i="24"/>
  <c r="F216" i="24"/>
  <c r="I216" i="24"/>
  <c r="M216" i="24"/>
  <c r="H216" i="24"/>
  <c r="K216" i="24"/>
  <c r="K217" i="24"/>
  <c r="D141" i="24" l="1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40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95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50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5" i="24"/>
  <c r="F220" i="21" l="1"/>
  <c r="G220" i="21"/>
  <c r="H220" i="21"/>
  <c r="I220" i="21"/>
  <c r="J220" i="21"/>
  <c r="K220" i="21"/>
  <c r="L220" i="21"/>
  <c r="M220" i="21"/>
  <c r="E220" i="21"/>
  <c r="K222" i="21"/>
  <c r="L222" i="21"/>
  <c r="M222" i="21"/>
  <c r="N190" i="21"/>
  <c r="N191" i="21"/>
  <c r="N192" i="21"/>
  <c r="N193" i="21"/>
  <c r="N194" i="21"/>
  <c r="N195" i="21"/>
  <c r="N196" i="21"/>
  <c r="N197" i="21"/>
  <c r="N198" i="21"/>
  <c r="N199" i="21"/>
  <c r="N200" i="21"/>
  <c r="N201" i="21"/>
  <c r="N202" i="21"/>
  <c r="N203" i="21"/>
  <c r="N204" i="21"/>
  <c r="N205" i="21"/>
  <c r="N206" i="21"/>
  <c r="N207" i="21"/>
  <c r="N208" i="21"/>
  <c r="N209" i="21"/>
  <c r="N210" i="21"/>
  <c r="N211" i="21"/>
  <c r="N212" i="21"/>
  <c r="N213" i="21"/>
  <c r="N214" i="21"/>
  <c r="N215" i="21"/>
  <c r="N216" i="21"/>
  <c r="N217" i="21"/>
  <c r="N218" i="21"/>
  <c r="N219" i="21"/>
  <c r="N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189" i="21"/>
  <c r="K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43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97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51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5" i="21"/>
  <c r="K265" i="21"/>
  <c r="K221" i="21" l="1"/>
  <c r="M221" i="21"/>
  <c r="L221" i="21"/>
  <c r="K309" i="21"/>
  <c r="K310" i="21"/>
  <c r="K311" i="21"/>
  <c r="E312" i="21"/>
  <c r="K81" i="30" l="1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5" i="30"/>
  <c r="F36" i="30"/>
  <c r="G36" i="30"/>
  <c r="H36" i="30"/>
  <c r="I36" i="30"/>
  <c r="J36" i="30"/>
  <c r="E36" i="30"/>
  <c r="K36" i="30" s="1"/>
  <c r="E38" i="30" l="1"/>
  <c r="E312" i="30"/>
  <c r="K309" i="30"/>
  <c r="K310" i="30"/>
  <c r="K311" i="30"/>
  <c r="E314" i="30"/>
  <c r="F313" i="30"/>
  <c r="I313" i="30"/>
  <c r="J313" i="30"/>
  <c r="E313" i="30"/>
  <c r="F312" i="30"/>
  <c r="F314" i="30" s="1"/>
  <c r="G312" i="30"/>
  <c r="G313" i="30" s="1"/>
  <c r="H312" i="30"/>
  <c r="H314" i="30" s="1"/>
  <c r="I312" i="30"/>
  <c r="I314" i="30" s="1"/>
  <c r="J312" i="30"/>
  <c r="J314" i="30" s="1"/>
  <c r="D282" i="30"/>
  <c r="D283" i="30"/>
  <c r="D284" i="30"/>
  <c r="D285" i="30"/>
  <c r="D286" i="30"/>
  <c r="D287" i="30"/>
  <c r="D288" i="30"/>
  <c r="D289" i="30"/>
  <c r="D290" i="30"/>
  <c r="D291" i="30"/>
  <c r="D292" i="30"/>
  <c r="D293" i="30"/>
  <c r="D294" i="30"/>
  <c r="D295" i="30"/>
  <c r="D296" i="30"/>
  <c r="D297" i="30"/>
  <c r="D298" i="30"/>
  <c r="D299" i="30"/>
  <c r="D300" i="30"/>
  <c r="D301" i="30"/>
  <c r="D302" i="30"/>
  <c r="D303" i="30"/>
  <c r="D304" i="30"/>
  <c r="D305" i="30"/>
  <c r="D306" i="30"/>
  <c r="D307" i="30"/>
  <c r="D308" i="30"/>
  <c r="D309" i="30"/>
  <c r="D310" i="30"/>
  <c r="D311" i="30"/>
  <c r="D281" i="30"/>
  <c r="H313" i="30" l="1"/>
  <c r="G314" i="30"/>
  <c r="F266" i="30"/>
  <c r="F267" i="30" s="1"/>
  <c r="G266" i="30"/>
  <c r="G267" i="30" s="1"/>
  <c r="H266" i="30"/>
  <c r="H268" i="30" s="1"/>
  <c r="I266" i="30"/>
  <c r="I267" i="30" s="1"/>
  <c r="J266" i="30"/>
  <c r="J268" i="30" s="1"/>
  <c r="E266" i="30"/>
  <c r="E268" i="30" s="1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D251" i="30"/>
  <c r="D252" i="30"/>
  <c r="D253" i="30"/>
  <c r="D254" i="30"/>
  <c r="D255" i="30"/>
  <c r="D256" i="30"/>
  <c r="D257" i="30"/>
  <c r="D258" i="30"/>
  <c r="D259" i="30"/>
  <c r="D260" i="30"/>
  <c r="D261" i="30"/>
  <c r="D262" i="30"/>
  <c r="D263" i="30"/>
  <c r="D264" i="30"/>
  <c r="D265" i="30"/>
  <c r="D235" i="30"/>
  <c r="I268" i="30" l="1"/>
  <c r="J267" i="30"/>
  <c r="H267" i="30"/>
  <c r="G268" i="30"/>
  <c r="F268" i="30"/>
  <c r="E267" i="30"/>
  <c r="E220" i="30" l="1"/>
  <c r="E222" i="30" s="1"/>
  <c r="O190" i="30"/>
  <c r="O191" i="30"/>
  <c r="O192" i="30"/>
  <c r="O193" i="30"/>
  <c r="O194" i="30"/>
  <c r="O195" i="30"/>
  <c r="O196" i="30"/>
  <c r="O197" i="30"/>
  <c r="O198" i="30"/>
  <c r="O199" i="30"/>
  <c r="O200" i="30"/>
  <c r="O201" i="30"/>
  <c r="O202" i="30"/>
  <c r="O203" i="30"/>
  <c r="O204" i="30"/>
  <c r="O205" i="30"/>
  <c r="O206" i="30"/>
  <c r="O207" i="30"/>
  <c r="O208" i="30"/>
  <c r="O209" i="30"/>
  <c r="O210" i="30"/>
  <c r="O211" i="30"/>
  <c r="O212" i="30"/>
  <c r="O213" i="30"/>
  <c r="O214" i="30"/>
  <c r="O215" i="30"/>
  <c r="O216" i="30"/>
  <c r="O217" i="30"/>
  <c r="O218" i="30"/>
  <c r="O219" i="30"/>
  <c r="O189" i="30"/>
  <c r="K220" i="30"/>
  <c r="K222" i="30" s="1"/>
  <c r="L220" i="30"/>
  <c r="L222" i="30" s="1"/>
  <c r="M220" i="30"/>
  <c r="M221" i="30" s="1"/>
  <c r="N220" i="30"/>
  <c r="N222" i="30" s="1"/>
  <c r="F220" i="30"/>
  <c r="F222" i="30" s="1"/>
  <c r="G220" i="30"/>
  <c r="G222" i="30" s="1"/>
  <c r="H220" i="30"/>
  <c r="H222" i="30" s="1"/>
  <c r="I220" i="30"/>
  <c r="I222" i="30" s="1"/>
  <c r="J220" i="30"/>
  <c r="J222" i="30" s="1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189" i="30"/>
  <c r="N221" i="30" l="1"/>
  <c r="L221" i="30"/>
  <c r="M222" i="30"/>
  <c r="K221" i="30"/>
  <c r="O220" i="30"/>
  <c r="K157" i="30" l="1"/>
  <c r="F174" i="30"/>
  <c r="F176" i="30" s="1"/>
  <c r="G174" i="30"/>
  <c r="G176" i="30" s="1"/>
  <c r="H174" i="30"/>
  <c r="H176" i="30" s="1"/>
  <c r="I174" i="30"/>
  <c r="I176" i="30" s="1"/>
  <c r="J174" i="30"/>
  <c r="J176" i="30" s="1"/>
  <c r="E174" i="30"/>
  <c r="E176" i="30" s="1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43" i="30"/>
  <c r="M97" i="30"/>
  <c r="M98" i="30"/>
  <c r="M99" i="30"/>
  <c r="M100" i="30"/>
  <c r="M101" i="30"/>
  <c r="M102" i="30"/>
  <c r="M103" i="30"/>
  <c r="M104" i="30"/>
  <c r="M105" i="30"/>
  <c r="M106" i="30"/>
  <c r="M107" i="30"/>
  <c r="M108" i="30"/>
  <c r="M109" i="30"/>
  <c r="M110" i="30"/>
  <c r="M111" i="30"/>
  <c r="M112" i="30"/>
  <c r="M113" i="30"/>
  <c r="M114" i="30"/>
  <c r="M115" i="30"/>
  <c r="M116" i="30"/>
  <c r="M117" i="30"/>
  <c r="M118" i="30"/>
  <c r="M119" i="30"/>
  <c r="M120" i="30"/>
  <c r="M121" i="30"/>
  <c r="M122" i="30"/>
  <c r="M123" i="30"/>
  <c r="M124" i="30"/>
  <c r="M125" i="30"/>
  <c r="M126" i="30"/>
  <c r="M127" i="30"/>
  <c r="M96" i="30"/>
  <c r="F128" i="30"/>
  <c r="F130" i="30" s="1"/>
  <c r="G128" i="30"/>
  <c r="G130" i="30" s="1"/>
  <c r="H128" i="30"/>
  <c r="H129" i="30" s="1"/>
  <c r="I128" i="30"/>
  <c r="I130" i="30" s="1"/>
  <c r="J128" i="30"/>
  <c r="J129" i="30" s="1"/>
  <c r="K128" i="30"/>
  <c r="K130" i="30" s="1"/>
  <c r="L128" i="30"/>
  <c r="L129" i="30" s="1"/>
  <c r="E128" i="30"/>
  <c r="E130" i="30" s="1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97" i="30"/>
  <c r="D7" i="30"/>
  <c r="F82" i="30"/>
  <c r="G82" i="30"/>
  <c r="H82" i="30"/>
  <c r="I82" i="30"/>
  <c r="J82" i="30"/>
  <c r="E82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51" i="30"/>
  <c r="F260" i="23"/>
  <c r="E260" i="23"/>
  <c r="F305" i="23"/>
  <c r="G305" i="23"/>
  <c r="H305" i="23"/>
  <c r="I305" i="23"/>
  <c r="J305" i="23"/>
  <c r="K305" i="23"/>
  <c r="L305" i="23"/>
  <c r="M305" i="23"/>
  <c r="N305" i="23"/>
  <c r="O305" i="23"/>
  <c r="P305" i="23"/>
  <c r="Q305" i="23"/>
  <c r="R305" i="23"/>
  <c r="S305" i="23"/>
  <c r="E305" i="23"/>
  <c r="E80" i="23"/>
  <c r="N81" i="23"/>
  <c r="N82" i="23"/>
  <c r="J81" i="23"/>
  <c r="K81" i="23"/>
  <c r="L81" i="23"/>
  <c r="M81" i="23"/>
  <c r="J82" i="23"/>
  <c r="K82" i="23"/>
  <c r="L82" i="23"/>
  <c r="M82" i="23"/>
  <c r="E82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50" i="23"/>
  <c r="D130" i="30" l="1"/>
  <c r="L130" i="30"/>
  <c r="H130" i="30"/>
  <c r="K82" i="30"/>
  <c r="B84" i="30" s="1"/>
  <c r="J130" i="30"/>
  <c r="M128" i="30"/>
  <c r="E129" i="30"/>
  <c r="K129" i="30"/>
  <c r="I129" i="30"/>
  <c r="G129" i="30"/>
  <c r="F129" i="30"/>
  <c r="D84" i="30"/>
  <c r="D5" i="30"/>
  <c r="D34" i="30"/>
  <c r="D32" i="30"/>
  <c r="D30" i="30"/>
  <c r="D28" i="30"/>
  <c r="D26" i="30"/>
  <c r="D24" i="30"/>
  <c r="D22" i="30"/>
  <c r="D20" i="30"/>
  <c r="D18" i="30"/>
  <c r="D16" i="30"/>
  <c r="D14" i="30"/>
  <c r="D12" i="30"/>
  <c r="D10" i="30"/>
  <c r="D8" i="30"/>
  <c r="D6" i="30"/>
  <c r="D35" i="30"/>
  <c r="D33" i="30"/>
  <c r="D31" i="30"/>
  <c r="D29" i="30"/>
  <c r="D27" i="30"/>
  <c r="D25" i="30"/>
  <c r="D23" i="30"/>
  <c r="D21" i="30"/>
  <c r="D19" i="30"/>
  <c r="D17" i="30"/>
  <c r="D15" i="30"/>
  <c r="D13" i="30"/>
  <c r="D11" i="30"/>
  <c r="D9" i="30"/>
  <c r="T276" i="23"/>
  <c r="T277" i="23"/>
  <c r="T278" i="23"/>
  <c r="T279" i="23"/>
  <c r="T280" i="23"/>
  <c r="T281" i="23"/>
  <c r="T282" i="23"/>
  <c r="T283" i="23"/>
  <c r="T284" i="23"/>
  <c r="T285" i="23"/>
  <c r="T286" i="23"/>
  <c r="T287" i="23"/>
  <c r="T288" i="23"/>
  <c r="T289" i="23"/>
  <c r="T290" i="23"/>
  <c r="T291" i="23"/>
  <c r="T292" i="23"/>
  <c r="T293" i="23"/>
  <c r="T294" i="23"/>
  <c r="T295" i="23"/>
  <c r="T296" i="23"/>
  <c r="T297" i="23"/>
  <c r="T298" i="23"/>
  <c r="T299" i="23"/>
  <c r="T300" i="23"/>
  <c r="T301" i="23"/>
  <c r="T302" i="23"/>
  <c r="T303" i="23"/>
  <c r="T304" i="23"/>
  <c r="T275" i="23"/>
  <c r="K307" i="23"/>
  <c r="L307" i="23"/>
  <c r="M307" i="23"/>
  <c r="N307" i="23"/>
  <c r="O307" i="23"/>
  <c r="K306" i="23"/>
  <c r="L306" i="23"/>
  <c r="M306" i="23"/>
  <c r="N306" i="23"/>
  <c r="O306" i="23"/>
  <c r="B130" i="30" l="1"/>
  <c r="B135" i="30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0" i="23"/>
  <c r="O211" i="23"/>
  <c r="O212" i="23"/>
  <c r="O213" i="23"/>
  <c r="O214" i="23"/>
  <c r="O185" i="23"/>
  <c r="J125" i="23" l="1"/>
  <c r="J126" i="23" s="1"/>
  <c r="K125" i="23"/>
  <c r="L125" i="23"/>
  <c r="L126" i="23" s="1"/>
  <c r="M125" i="23"/>
  <c r="M126" i="23" s="1"/>
  <c r="N125" i="23"/>
  <c r="N126" i="23" s="1"/>
  <c r="O125" i="23"/>
  <c r="K126" i="23"/>
  <c r="O126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94" i="23"/>
  <c r="J215" i="23"/>
  <c r="J216" i="23" s="1"/>
  <c r="K215" i="23"/>
  <c r="K216" i="23" s="1"/>
  <c r="L215" i="23"/>
  <c r="L216" i="23" s="1"/>
  <c r="M215" i="23"/>
  <c r="M216" i="23" s="1"/>
  <c r="N215" i="23"/>
  <c r="N216" i="23" s="1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185" i="23"/>
  <c r="O127" i="23" l="1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30" i="23"/>
  <c r="D278" i="23"/>
  <c r="D276" i="23"/>
  <c r="D277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275" i="23"/>
  <c r="F319" i="30"/>
  <c r="K308" i="30"/>
  <c r="K307" i="30"/>
  <c r="K306" i="30"/>
  <c r="K305" i="30"/>
  <c r="K304" i="30"/>
  <c r="K303" i="30"/>
  <c r="K302" i="30"/>
  <c r="K301" i="30"/>
  <c r="K300" i="30"/>
  <c r="K299" i="30"/>
  <c r="K298" i="30"/>
  <c r="K297" i="30"/>
  <c r="K296" i="30"/>
  <c r="K295" i="30"/>
  <c r="K294" i="30"/>
  <c r="K293" i="30"/>
  <c r="K292" i="30"/>
  <c r="K291" i="30"/>
  <c r="K290" i="30"/>
  <c r="K289" i="30"/>
  <c r="K288" i="30"/>
  <c r="K287" i="30"/>
  <c r="K286" i="30"/>
  <c r="K285" i="30"/>
  <c r="K284" i="30"/>
  <c r="K283" i="30"/>
  <c r="K282" i="30"/>
  <c r="K281" i="30"/>
  <c r="F273" i="30"/>
  <c r="K264" i="30"/>
  <c r="K263" i="30"/>
  <c r="K262" i="30"/>
  <c r="K261" i="30"/>
  <c r="K260" i="30"/>
  <c r="K259" i="30"/>
  <c r="K258" i="30"/>
  <c r="K257" i="30"/>
  <c r="K256" i="30"/>
  <c r="K255" i="30"/>
  <c r="K254" i="30"/>
  <c r="K253" i="30"/>
  <c r="K252" i="30"/>
  <c r="K251" i="30"/>
  <c r="K250" i="30"/>
  <c r="K249" i="30"/>
  <c r="K248" i="30"/>
  <c r="K247" i="30"/>
  <c r="K246" i="30"/>
  <c r="K245" i="30"/>
  <c r="K244" i="30"/>
  <c r="K243" i="30"/>
  <c r="K242" i="30"/>
  <c r="K241" i="30"/>
  <c r="K240" i="30"/>
  <c r="K239" i="30"/>
  <c r="K238" i="30"/>
  <c r="K237" i="30"/>
  <c r="K236" i="30"/>
  <c r="K235" i="30"/>
  <c r="F227" i="30"/>
  <c r="F180" i="30"/>
  <c r="K172" i="30"/>
  <c r="K171" i="30"/>
  <c r="K170" i="30"/>
  <c r="K169" i="30"/>
  <c r="K168" i="30"/>
  <c r="K167" i="30"/>
  <c r="K166" i="30"/>
  <c r="K165" i="30"/>
  <c r="K164" i="30"/>
  <c r="K163" i="30"/>
  <c r="K162" i="30"/>
  <c r="K161" i="30"/>
  <c r="K160" i="30"/>
  <c r="K159" i="30"/>
  <c r="K158" i="30"/>
  <c r="K156" i="30"/>
  <c r="K155" i="30"/>
  <c r="K154" i="30"/>
  <c r="K153" i="30"/>
  <c r="K152" i="30"/>
  <c r="K151" i="30"/>
  <c r="K150" i="30"/>
  <c r="K149" i="30"/>
  <c r="K148" i="30"/>
  <c r="K147" i="30"/>
  <c r="K146" i="30"/>
  <c r="K145" i="30"/>
  <c r="K144" i="30"/>
  <c r="K143" i="30"/>
  <c r="F134" i="30"/>
  <c r="F88" i="30"/>
  <c r="J84" i="30"/>
  <c r="H83" i="30"/>
  <c r="F84" i="30"/>
  <c r="K80" i="30"/>
  <c r="K79" i="30"/>
  <c r="K78" i="30"/>
  <c r="K77" i="30"/>
  <c r="K76" i="30"/>
  <c r="K75" i="30"/>
  <c r="K74" i="30"/>
  <c r="K73" i="30"/>
  <c r="K72" i="30"/>
  <c r="K71" i="30"/>
  <c r="K70" i="30"/>
  <c r="K69" i="30"/>
  <c r="K68" i="30"/>
  <c r="K67" i="30"/>
  <c r="K66" i="30"/>
  <c r="K65" i="30"/>
  <c r="K64" i="30"/>
  <c r="K63" i="30"/>
  <c r="K62" i="30"/>
  <c r="K61" i="30"/>
  <c r="K60" i="30"/>
  <c r="K59" i="30"/>
  <c r="K58" i="30"/>
  <c r="K57" i="30"/>
  <c r="K56" i="30"/>
  <c r="K55" i="30"/>
  <c r="K54" i="30"/>
  <c r="K53" i="30"/>
  <c r="K52" i="30"/>
  <c r="K51" i="30"/>
  <c r="J37" i="30"/>
  <c r="I38" i="30"/>
  <c r="H37" i="30"/>
  <c r="G38" i="30"/>
  <c r="F37" i="30"/>
  <c r="E155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40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95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50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5" i="23"/>
  <c r="J38" i="30" l="1"/>
  <c r="E37" i="30"/>
  <c r="I37" i="30"/>
  <c r="G37" i="30"/>
  <c r="F38" i="30"/>
  <c r="K266" i="30"/>
  <c r="B273" i="30" s="1"/>
  <c r="R307" i="23"/>
  <c r="R306" i="23"/>
  <c r="S307" i="23"/>
  <c r="S306" i="23"/>
  <c r="P307" i="23"/>
  <c r="P306" i="23"/>
  <c r="Q307" i="23"/>
  <c r="Q306" i="23"/>
  <c r="D82" i="23"/>
  <c r="D127" i="23"/>
  <c r="G175" i="30"/>
  <c r="I175" i="30"/>
  <c r="F83" i="30"/>
  <c r="J83" i="30"/>
  <c r="H84" i="30"/>
  <c r="K174" i="30"/>
  <c r="F175" i="30"/>
  <c r="H175" i="30"/>
  <c r="J175" i="30"/>
  <c r="H38" i="30"/>
  <c r="E84" i="30"/>
  <c r="E83" i="30"/>
  <c r="G84" i="30"/>
  <c r="G83" i="30"/>
  <c r="I84" i="30"/>
  <c r="I83" i="30"/>
  <c r="E175" i="30"/>
  <c r="J221" i="30"/>
  <c r="H221" i="30"/>
  <c r="F221" i="30"/>
  <c r="E221" i="30"/>
  <c r="G221" i="30"/>
  <c r="I221" i="30"/>
  <c r="K312" i="30"/>
  <c r="D238" i="22"/>
  <c r="B268" i="30" l="1"/>
  <c r="B324" i="30"/>
  <c r="B329" i="30" s="1"/>
  <c r="B319" i="30"/>
  <c r="B314" i="30"/>
  <c r="B89" i="30"/>
  <c r="B181" i="30"/>
  <c r="B176" i="30"/>
  <c r="B43" i="30"/>
  <c r="B38" i="30"/>
  <c r="B222" i="30"/>
  <c r="B227" i="30"/>
  <c r="E266" i="22"/>
  <c r="F312" i="22"/>
  <c r="G312" i="22"/>
  <c r="H312" i="22"/>
  <c r="I312" i="22"/>
  <c r="J312" i="22"/>
  <c r="K312" i="22"/>
  <c r="L312" i="22"/>
  <c r="M312" i="22"/>
  <c r="N312" i="22"/>
  <c r="O312" i="22"/>
  <c r="P312" i="22"/>
  <c r="E312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281" i="22"/>
  <c r="Q312" i="22" l="1"/>
  <c r="P220" i="22"/>
  <c r="P221" i="22" s="1"/>
  <c r="P222" i="22"/>
  <c r="N220" i="22"/>
  <c r="N222" i="22" s="1"/>
  <c r="O220" i="22"/>
  <c r="O221" i="22"/>
  <c r="O222" i="22"/>
  <c r="M220" i="22"/>
  <c r="E220" i="22"/>
  <c r="K220" i="22"/>
  <c r="K222" i="22" s="1"/>
  <c r="L220" i="22"/>
  <c r="L221" i="22" s="1"/>
  <c r="Q214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189" i="22"/>
  <c r="M221" i="22" l="1"/>
  <c r="M222" i="22"/>
  <c r="N221" i="22"/>
  <c r="E222" i="22"/>
  <c r="E221" i="22"/>
  <c r="K221" i="22"/>
  <c r="L222" i="22"/>
  <c r="Q144" i="22" l="1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43" i="22"/>
  <c r="Q120" i="22" l="1"/>
  <c r="Q98" i="22"/>
  <c r="Q112" i="22"/>
  <c r="Q105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97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51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5" i="22"/>
  <c r="G125" i="19"/>
  <c r="F125" i="19"/>
  <c r="N286" i="19" l="1"/>
  <c r="L305" i="19"/>
  <c r="L306" i="19" s="1"/>
  <c r="M305" i="19"/>
  <c r="N276" i="19"/>
  <c r="N277" i="19"/>
  <c r="N278" i="19"/>
  <c r="N279" i="19"/>
  <c r="N280" i="19"/>
  <c r="N281" i="19"/>
  <c r="N282" i="19"/>
  <c r="N283" i="19"/>
  <c r="N284" i="19"/>
  <c r="N285" i="19"/>
  <c r="N287" i="19"/>
  <c r="N288" i="19"/>
  <c r="N289" i="19"/>
  <c r="N290" i="19"/>
  <c r="N291" i="19"/>
  <c r="N292" i="19"/>
  <c r="N293" i="19"/>
  <c r="N294" i="19"/>
  <c r="N295" i="19"/>
  <c r="N296" i="19"/>
  <c r="N297" i="19"/>
  <c r="N298" i="19"/>
  <c r="N299" i="19"/>
  <c r="N300" i="19"/>
  <c r="N301" i="19"/>
  <c r="N302" i="19"/>
  <c r="N303" i="19"/>
  <c r="N304" i="19"/>
  <c r="N275" i="19"/>
  <c r="E215" i="19"/>
  <c r="F260" i="19"/>
  <c r="F305" i="19"/>
  <c r="G305" i="19"/>
  <c r="H305" i="19"/>
  <c r="I305" i="19"/>
  <c r="J305" i="19"/>
  <c r="K305" i="19"/>
  <c r="E30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95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40" i="19"/>
  <c r="R214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N305" i="19" l="1"/>
  <c r="M307" i="19"/>
  <c r="M306" i="19"/>
  <c r="L307" i="19"/>
  <c r="K260" i="19" l="1"/>
  <c r="K262" i="19" s="1"/>
  <c r="L259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30" i="19"/>
  <c r="K261" i="19" l="1"/>
  <c r="E217" i="19"/>
  <c r="E216" i="19"/>
  <c r="J306" i="19"/>
  <c r="K306" i="19"/>
  <c r="F215" i="19"/>
  <c r="F217" i="19" s="1"/>
  <c r="K82" i="19"/>
  <c r="F127" i="19"/>
  <c r="K127" i="19"/>
  <c r="K172" i="19"/>
  <c r="Q217" i="19"/>
  <c r="P215" i="19"/>
  <c r="P217" i="19" s="1"/>
  <c r="Q215" i="19"/>
  <c r="Q216" i="19" s="1"/>
  <c r="R186" i="19"/>
  <c r="R187" i="19"/>
  <c r="R188" i="19"/>
  <c r="R189" i="19"/>
  <c r="R190" i="19"/>
  <c r="R191" i="19"/>
  <c r="R192" i="19"/>
  <c r="R193" i="19"/>
  <c r="R194" i="19"/>
  <c r="R195" i="19"/>
  <c r="R196" i="19"/>
  <c r="R197" i="19"/>
  <c r="R198" i="19"/>
  <c r="R199" i="19"/>
  <c r="R200" i="19"/>
  <c r="R201" i="19"/>
  <c r="R202" i="19"/>
  <c r="R203" i="19"/>
  <c r="R204" i="19"/>
  <c r="R205" i="19"/>
  <c r="R206" i="19"/>
  <c r="R207" i="19"/>
  <c r="R208" i="19"/>
  <c r="R209" i="19"/>
  <c r="R210" i="19"/>
  <c r="R211" i="19"/>
  <c r="R212" i="19"/>
  <c r="R213" i="19"/>
  <c r="R185" i="19"/>
  <c r="N215" i="19"/>
  <c r="N217" i="19" s="1"/>
  <c r="O215" i="19"/>
  <c r="O217" i="19" s="1"/>
  <c r="K215" i="19"/>
  <c r="K216" i="19" s="1"/>
  <c r="L215" i="19"/>
  <c r="L216" i="19" s="1"/>
  <c r="M215" i="19"/>
  <c r="M216" i="19" s="1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185" i="19"/>
  <c r="D151" i="19"/>
  <c r="D141" i="19"/>
  <c r="D142" i="19"/>
  <c r="D143" i="19"/>
  <c r="D144" i="19"/>
  <c r="D145" i="19"/>
  <c r="D146" i="19"/>
  <c r="D147" i="19"/>
  <c r="D148" i="19"/>
  <c r="D149" i="19"/>
  <c r="D150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40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95" i="19"/>
  <c r="M217" i="19" l="1"/>
  <c r="L217" i="19"/>
  <c r="O216" i="19"/>
  <c r="P216" i="19"/>
  <c r="K217" i="19"/>
  <c r="F216" i="19"/>
  <c r="N216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50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5" i="19"/>
  <c r="D142" i="18" l="1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41" i="18"/>
  <c r="K109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96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50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5" i="18"/>
  <c r="D128" i="18" l="1"/>
  <c r="L306" i="18"/>
  <c r="M306" i="18"/>
  <c r="F306" i="18"/>
  <c r="G306" i="18"/>
  <c r="H306" i="18"/>
  <c r="I306" i="18"/>
  <c r="J306" i="18"/>
  <c r="K306" i="18"/>
  <c r="E306" i="18"/>
  <c r="N299" i="18"/>
  <c r="N290" i="18"/>
  <c r="N287" i="18"/>
  <c r="D297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8" i="18"/>
  <c r="D299" i="18"/>
  <c r="D300" i="18"/>
  <c r="D301" i="18"/>
  <c r="D302" i="18"/>
  <c r="D303" i="18"/>
  <c r="D304" i="18"/>
  <c r="D305" i="18"/>
  <c r="D276" i="18"/>
  <c r="K307" i="18" l="1"/>
  <c r="K308" i="18"/>
  <c r="I307" i="18"/>
  <c r="I308" i="18"/>
  <c r="G307" i="18"/>
  <c r="G308" i="18"/>
  <c r="M307" i="18"/>
  <c r="M308" i="18"/>
  <c r="N306" i="18"/>
  <c r="B308" i="18" s="1"/>
  <c r="B313" i="18" s="1"/>
  <c r="E307" i="18"/>
  <c r="E308" i="18"/>
  <c r="J307" i="18"/>
  <c r="J308" i="18"/>
  <c r="H307" i="18"/>
  <c r="H308" i="18"/>
  <c r="F308" i="18"/>
  <c r="F307" i="18"/>
  <c r="L307" i="18"/>
  <c r="L308" i="18"/>
  <c r="K261" i="18"/>
  <c r="K263" i="18" s="1"/>
  <c r="L261" i="18"/>
  <c r="L263" i="18" s="1"/>
  <c r="J261" i="18"/>
  <c r="L262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31" i="18"/>
  <c r="J262" i="18" l="1"/>
  <c r="J263" i="18"/>
  <c r="K262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186" i="18"/>
  <c r="K216" i="18"/>
  <c r="K218" i="18" s="1"/>
  <c r="L216" i="18"/>
  <c r="M216" i="18"/>
  <c r="M218" i="18" s="1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186" i="18"/>
  <c r="L217" i="18" l="1"/>
  <c r="L218" i="18"/>
  <c r="M217" i="18"/>
  <c r="K217" i="18"/>
  <c r="D178" i="17" l="1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177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20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63" i="17"/>
  <c r="D135" i="17" l="1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34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91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5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48" i="17"/>
  <c r="D164" i="17" l="1"/>
  <c r="D207" i="17" l="1"/>
  <c r="D293" i="17"/>
  <c r="D250" i="17"/>
  <c r="J206" i="17"/>
  <c r="J248" i="17"/>
  <c r="J249" i="17" s="1"/>
  <c r="J291" i="17"/>
  <c r="J292" i="17" s="1"/>
  <c r="I291" i="17"/>
  <c r="J293" i="17" s="1"/>
  <c r="H291" i="17"/>
  <c r="H292" i="17" s="1"/>
  <c r="G291" i="17"/>
  <c r="F291" i="17"/>
  <c r="F293" i="17" s="1"/>
  <c r="E291" i="17"/>
  <c r="I292" i="17" l="1"/>
  <c r="J250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177" i="17"/>
  <c r="J205" i="17"/>
  <c r="J207" i="17" s="1"/>
  <c r="K221" i="17" l="1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63" i="17"/>
  <c r="D280" i="16" l="1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279" i="16"/>
  <c r="D310" i="16" s="1"/>
  <c r="G314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35" i="16"/>
  <c r="G270" i="16"/>
  <c r="J310" i="16" l="1"/>
  <c r="I310" i="16"/>
  <c r="H310" i="16"/>
  <c r="G310" i="16"/>
  <c r="F310" i="16"/>
  <c r="E310" i="16"/>
  <c r="K307" i="16"/>
  <c r="K305" i="16"/>
  <c r="K304" i="16"/>
  <c r="K303" i="16"/>
  <c r="K302" i="16"/>
  <c r="K301" i="16"/>
  <c r="K300" i="16"/>
  <c r="K299" i="16"/>
  <c r="K298" i="16"/>
  <c r="K297" i="16"/>
  <c r="K296" i="16"/>
  <c r="K295" i="16"/>
  <c r="K294" i="16"/>
  <c r="K293" i="16"/>
  <c r="K292" i="16"/>
  <c r="K291" i="16"/>
  <c r="K290" i="16"/>
  <c r="K289" i="16"/>
  <c r="K288" i="16"/>
  <c r="K287" i="16"/>
  <c r="K286" i="16"/>
  <c r="K285" i="16"/>
  <c r="K284" i="16"/>
  <c r="K283" i="16"/>
  <c r="K282" i="16"/>
  <c r="K281" i="16"/>
  <c r="K280" i="16"/>
  <c r="K279" i="16"/>
  <c r="H312" i="16" l="1"/>
  <c r="K310" i="16"/>
  <c r="B312" i="16" s="1"/>
  <c r="B315" i="16" s="1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189" i="16"/>
  <c r="G226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43" i="16"/>
  <c r="F180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97" i="16"/>
  <c r="F133" i="16"/>
  <c r="F312" i="16" l="1"/>
  <c r="G312" i="16"/>
  <c r="I312" i="16"/>
  <c r="E312" i="16"/>
  <c r="D81" i="16" l="1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51" i="16"/>
  <c r="F88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5" i="16"/>
  <c r="F42" i="16"/>
  <c r="G312" i="29"/>
  <c r="E312" i="29"/>
  <c r="K241" i="29" l="1"/>
  <c r="I82" i="29" l="1"/>
  <c r="E220" i="29"/>
  <c r="G220" i="29" l="1"/>
  <c r="J202" i="29"/>
  <c r="K199" i="29"/>
  <c r="H220" i="29"/>
  <c r="J312" i="29" l="1"/>
  <c r="I312" i="29"/>
  <c r="H312" i="29"/>
  <c r="F312" i="29"/>
  <c r="K308" i="29"/>
  <c r="K307" i="29"/>
  <c r="K306" i="29"/>
  <c r="K305" i="29"/>
  <c r="K304" i="29"/>
  <c r="K303" i="29"/>
  <c r="K302" i="29"/>
  <c r="K301" i="29"/>
  <c r="K300" i="29"/>
  <c r="K299" i="29"/>
  <c r="K298" i="29"/>
  <c r="K297" i="29"/>
  <c r="K296" i="29"/>
  <c r="K295" i="29"/>
  <c r="K294" i="29"/>
  <c r="K293" i="29"/>
  <c r="K292" i="29"/>
  <c r="K291" i="29"/>
  <c r="K290" i="29"/>
  <c r="K289" i="29"/>
  <c r="K288" i="29"/>
  <c r="K287" i="29"/>
  <c r="K286" i="29"/>
  <c r="K285" i="29"/>
  <c r="K284" i="29"/>
  <c r="K283" i="29"/>
  <c r="K282" i="29"/>
  <c r="K281" i="29"/>
  <c r="J266" i="29"/>
  <c r="I266" i="29"/>
  <c r="H266" i="29"/>
  <c r="G266" i="29"/>
  <c r="F266" i="29"/>
  <c r="E266" i="29"/>
  <c r="K262" i="29"/>
  <c r="K261" i="29"/>
  <c r="K260" i="29"/>
  <c r="K259" i="29"/>
  <c r="K258" i="29"/>
  <c r="K257" i="29"/>
  <c r="K256" i="29"/>
  <c r="K255" i="29"/>
  <c r="K254" i="29"/>
  <c r="K253" i="29"/>
  <c r="K252" i="29"/>
  <c r="K251" i="29"/>
  <c r="K250" i="29"/>
  <c r="K249" i="29"/>
  <c r="K248" i="29"/>
  <c r="K247" i="29"/>
  <c r="K246" i="29"/>
  <c r="K245" i="29"/>
  <c r="K244" i="29"/>
  <c r="K243" i="29"/>
  <c r="K242" i="29"/>
  <c r="K240" i="29"/>
  <c r="K239" i="29"/>
  <c r="K238" i="29"/>
  <c r="K237" i="29"/>
  <c r="K236" i="29"/>
  <c r="K235" i="29"/>
  <c r="J220" i="29"/>
  <c r="I220" i="29"/>
  <c r="F220" i="29"/>
  <c r="D220" i="29"/>
  <c r="H221" i="29" s="1"/>
  <c r="K218" i="29"/>
  <c r="K217" i="29"/>
  <c r="K216" i="29"/>
  <c r="K215" i="29"/>
  <c r="K214" i="29"/>
  <c r="K213" i="29"/>
  <c r="K212" i="29"/>
  <c r="K211" i="29"/>
  <c r="K210" i="29"/>
  <c r="K209" i="29"/>
  <c r="K208" i="29"/>
  <c r="K207" i="29"/>
  <c r="K206" i="29"/>
  <c r="K205" i="29"/>
  <c r="K204" i="29"/>
  <c r="K203" i="29"/>
  <c r="K202" i="29"/>
  <c r="K201" i="29"/>
  <c r="K200" i="29"/>
  <c r="K198" i="29"/>
  <c r="K197" i="29"/>
  <c r="K196" i="29"/>
  <c r="K195" i="29"/>
  <c r="K194" i="29"/>
  <c r="K193" i="29"/>
  <c r="K192" i="29"/>
  <c r="K191" i="29"/>
  <c r="K190" i="29"/>
  <c r="K189" i="29"/>
  <c r="J174" i="29"/>
  <c r="I174" i="29"/>
  <c r="H174" i="29"/>
  <c r="G174" i="29"/>
  <c r="F174" i="29"/>
  <c r="E174" i="29"/>
  <c r="K172" i="29"/>
  <c r="K171" i="29"/>
  <c r="K170" i="29"/>
  <c r="K169" i="29"/>
  <c r="K168" i="29"/>
  <c r="K167" i="29"/>
  <c r="K166" i="29"/>
  <c r="K165" i="29"/>
  <c r="K164" i="29"/>
  <c r="K163" i="29"/>
  <c r="K162" i="29"/>
  <c r="K161" i="29"/>
  <c r="K160" i="29"/>
  <c r="K159" i="29"/>
  <c r="K158" i="29"/>
  <c r="K157" i="29"/>
  <c r="K156" i="29"/>
  <c r="K155" i="29"/>
  <c r="K154" i="29"/>
  <c r="K153" i="29"/>
  <c r="K152" i="29"/>
  <c r="K151" i="29"/>
  <c r="K150" i="29"/>
  <c r="K149" i="29"/>
  <c r="K148" i="29"/>
  <c r="K147" i="29"/>
  <c r="K146" i="29"/>
  <c r="K145" i="29"/>
  <c r="K144" i="29"/>
  <c r="K143" i="29"/>
  <c r="D174" i="29"/>
  <c r="J128" i="29"/>
  <c r="I128" i="29"/>
  <c r="H128" i="29"/>
  <c r="G128" i="29"/>
  <c r="F128" i="29"/>
  <c r="E128" i="29"/>
  <c r="K126" i="29"/>
  <c r="K125" i="29"/>
  <c r="K124" i="29"/>
  <c r="K123" i="29"/>
  <c r="K122" i="29"/>
  <c r="K121" i="29"/>
  <c r="K120" i="29"/>
  <c r="K119" i="29"/>
  <c r="K118" i="29"/>
  <c r="K117" i="29"/>
  <c r="K116" i="29"/>
  <c r="K115" i="29"/>
  <c r="K114" i="29"/>
  <c r="K113" i="29"/>
  <c r="K112" i="29"/>
  <c r="K111" i="29"/>
  <c r="K110" i="29"/>
  <c r="K109" i="29"/>
  <c r="K108" i="29"/>
  <c r="K107" i="29"/>
  <c r="K106" i="29"/>
  <c r="K105" i="29"/>
  <c r="K104" i="29"/>
  <c r="K103" i="29"/>
  <c r="K102" i="29"/>
  <c r="K101" i="29"/>
  <c r="K100" i="29"/>
  <c r="K99" i="29"/>
  <c r="K98" i="29"/>
  <c r="K97" i="29"/>
  <c r="D128" i="29"/>
  <c r="J82" i="29"/>
  <c r="H82" i="29"/>
  <c r="G82" i="29"/>
  <c r="F82" i="29"/>
  <c r="E82" i="29"/>
  <c r="D82" i="29"/>
  <c r="K80" i="29"/>
  <c r="K79" i="29"/>
  <c r="K78" i="29"/>
  <c r="K77" i="29"/>
  <c r="K76" i="29"/>
  <c r="K75" i="29"/>
  <c r="K74" i="29"/>
  <c r="K73" i="29"/>
  <c r="K72" i="29"/>
  <c r="K71" i="29"/>
  <c r="K70" i="29"/>
  <c r="K69" i="29"/>
  <c r="K68" i="29"/>
  <c r="K67" i="29"/>
  <c r="K66" i="29"/>
  <c r="K65" i="29"/>
  <c r="K64" i="29"/>
  <c r="K63" i="29"/>
  <c r="K62" i="29"/>
  <c r="K61" i="29"/>
  <c r="K60" i="29"/>
  <c r="K59" i="29"/>
  <c r="K58" i="29"/>
  <c r="K57" i="29"/>
  <c r="K56" i="29"/>
  <c r="K55" i="29"/>
  <c r="K54" i="29"/>
  <c r="K53" i="29"/>
  <c r="K52" i="29"/>
  <c r="K51" i="29"/>
  <c r="J36" i="29"/>
  <c r="I36" i="29"/>
  <c r="H36" i="29"/>
  <c r="G36" i="29"/>
  <c r="F36" i="29"/>
  <c r="E36" i="29"/>
  <c r="K35" i="29"/>
  <c r="K33" i="29"/>
  <c r="K32" i="29"/>
  <c r="K31" i="29"/>
  <c r="K30" i="29"/>
  <c r="K29" i="29"/>
  <c r="K28" i="29"/>
  <c r="K27" i="29"/>
  <c r="K26" i="29"/>
  <c r="K25" i="29"/>
  <c r="K24" i="29"/>
  <c r="K23" i="29"/>
  <c r="K22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D36" i="29"/>
  <c r="E37" i="29" l="1"/>
  <c r="I37" i="29"/>
  <c r="D266" i="29"/>
  <c r="F268" i="29" s="1"/>
  <c r="G37" i="29"/>
  <c r="D312" i="29"/>
  <c r="H314" i="29" s="1"/>
  <c r="F221" i="29"/>
  <c r="J221" i="29"/>
  <c r="G221" i="29"/>
  <c r="E175" i="29"/>
  <c r="I175" i="29"/>
  <c r="G175" i="29"/>
  <c r="H83" i="29"/>
  <c r="F83" i="29"/>
  <c r="J83" i="29"/>
  <c r="K82" i="29"/>
  <c r="B84" i="29" s="1"/>
  <c r="G222" i="29"/>
  <c r="H222" i="29"/>
  <c r="K220" i="29"/>
  <c r="B222" i="29" s="1"/>
  <c r="I84" i="29"/>
  <c r="G129" i="29"/>
  <c r="J176" i="29"/>
  <c r="F176" i="29"/>
  <c r="G176" i="29"/>
  <c r="F175" i="29"/>
  <c r="I176" i="29"/>
  <c r="E176" i="29"/>
  <c r="H175" i="29"/>
  <c r="J175" i="29"/>
  <c r="H176" i="29"/>
  <c r="I130" i="29"/>
  <c r="E130" i="29"/>
  <c r="J130" i="29"/>
  <c r="F129" i="29"/>
  <c r="H130" i="29"/>
  <c r="H129" i="29"/>
  <c r="J129" i="29"/>
  <c r="G130" i="29"/>
  <c r="F130" i="29"/>
  <c r="H38" i="29"/>
  <c r="G38" i="29"/>
  <c r="F37" i="29"/>
  <c r="E38" i="29"/>
  <c r="J37" i="29"/>
  <c r="H37" i="29"/>
  <c r="J38" i="29"/>
  <c r="F38" i="29"/>
  <c r="I38" i="29"/>
  <c r="E129" i="29"/>
  <c r="I129" i="29"/>
  <c r="K36" i="29"/>
  <c r="I83" i="29"/>
  <c r="J84" i="29"/>
  <c r="G84" i="29"/>
  <c r="E222" i="29"/>
  <c r="I222" i="29"/>
  <c r="K312" i="29"/>
  <c r="E83" i="29"/>
  <c r="G83" i="29"/>
  <c r="H84" i="29"/>
  <c r="K128" i="29"/>
  <c r="D130" i="29"/>
  <c r="K174" i="29"/>
  <c r="E221" i="29"/>
  <c r="I221" i="29"/>
  <c r="F222" i="29"/>
  <c r="J222" i="29"/>
  <c r="K266" i="29"/>
  <c r="F84" i="29"/>
  <c r="E84" i="29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281" i="27"/>
  <c r="I314" i="29" l="1"/>
  <c r="F314" i="29"/>
  <c r="G314" i="29"/>
  <c r="E314" i="29"/>
  <c r="H268" i="29"/>
  <c r="G267" i="29"/>
  <c r="I313" i="29"/>
  <c r="I267" i="29"/>
  <c r="I268" i="29"/>
  <c r="E268" i="29"/>
  <c r="F267" i="29"/>
  <c r="H313" i="29"/>
  <c r="E313" i="29"/>
  <c r="H267" i="29"/>
  <c r="G268" i="29"/>
  <c r="E267" i="29"/>
  <c r="F313" i="29"/>
  <c r="G313" i="29"/>
  <c r="B227" i="29"/>
  <c r="B89" i="29"/>
  <c r="B176" i="29"/>
  <c r="B181" i="29"/>
  <c r="B38" i="29"/>
  <c r="B43" i="29"/>
  <c r="B273" i="29"/>
  <c r="B268" i="29"/>
  <c r="B135" i="29"/>
  <c r="B130" i="29"/>
  <c r="B314" i="29"/>
  <c r="B324" i="29"/>
  <c r="B329" i="29" s="1"/>
  <c r="B319" i="29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190" i="27" l="1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189" i="27"/>
  <c r="D144" i="27" l="1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43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97" i="27"/>
  <c r="D52" i="27" l="1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51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5" i="27"/>
  <c r="J312" i="27"/>
  <c r="I312" i="27"/>
  <c r="G312" i="27"/>
  <c r="F312" i="27"/>
  <c r="F313" i="27" s="1"/>
  <c r="E312" i="27"/>
  <c r="K308" i="27"/>
  <c r="H312" i="27"/>
  <c r="K306" i="27"/>
  <c r="K305" i="27"/>
  <c r="K304" i="27"/>
  <c r="K303" i="27"/>
  <c r="K302" i="27"/>
  <c r="K301" i="27"/>
  <c r="K300" i="27"/>
  <c r="K299" i="27"/>
  <c r="K298" i="27"/>
  <c r="K297" i="27"/>
  <c r="K296" i="27"/>
  <c r="K295" i="27"/>
  <c r="K294" i="27"/>
  <c r="K293" i="27"/>
  <c r="K292" i="27"/>
  <c r="K291" i="27"/>
  <c r="K290" i="27"/>
  <c r="K289" i="27"/>
  <c r="K288" i="27"/>
  <c r="K287" i="27"/>
  <c r="K286" i="27"/>
  <c r="K285" i="27"/>
  <c r="K284" i="27"/>
  <c r="K283" i="27"/>
  <c r="K282" i="27"/>
  <c r="K281" i="27"/>
  <c r="D312" i="27"/>
  <c r="F273" i="27"/>
  <c r="J266" i="27"/>
  <c r="I266" i="27"/>
  <c r="G266" i="27"/>
  <c r="F266" i="27"/>
  <c r="E266" i="27"/>
  <c r="K262" i="27"/>
  <c r="K261" i="27"/>
  <c r="K260" i="27"/>
  <c r="K259" i="27"/>
  <c r="K258" i="27"/>
  <c r="K257" i="27"/>
  <c r="K256" i="27"/>
  <c r="K255" i="27"/>
  <c r="K254" i="27"/>
  <c r="K253" i="27"/>
  <c r="K252" i="27"/>
  <c r="K251" i="27"/>
  <c r="K250" i="27"/>
  <c r="K249" i="27"/>
  <c r="K248" i="27"/>
  <c r="K247" i="27"/>
  <c r="K246" i="27"/>
  <c r="K245" i="27"/>
  <c r="K244" i="27"/>
  <c r="H266" i="27"/>
  <c r="K242" i="27"/>
  <c r="K241" i="27"/>
  <c r="K240" i="27"/>
  <c r="K239" i="27"/>
  <c r="K238" i="27"/>
  <c r="K237" i="27"/>
  <c r="K236" i="27"/>
  <c r="K235" i="27"/>
  <c r="D235" i="27"/>
  <c r="D266" i="27" s="1"/>
  <c r="F227" i="27"/>
  <c r="J220" i="27"/>
  <c r="I220" i="27"/>
  <c r="H220" i="27"/>
  <c r="G220" i="27"/>
  <c r="F220" i="27"/>
  <c r="E220" i="27"/>
  <c r="K218" i="27"/>
  <c r="K217" i="27"/>
  <c r="K216" i="27"/>
  <c r="K215" i="27"/>
  <c r="K214" i="27"/>
  <c r="K213" i="27"/>
  <c r="K212" i="27"/>
  <c r="K211" i="27"/>
  <c r="K210" i="27"/>
  <c r="K209" i="27"/>
  <c r="K208" i="27"/>
  <c r="K207" i="27"/>
  <c r="K206" i="27"/>
  <c r="K205" i="27"/>
  <c r="K204" i="27"/>
  <c r="K203" i="27"/>
  <c r="K202" i="27"/>
  <c r="K201" i="27"/>
  <c r="K200" i="27"/>
  <c r="K199" i="27"/>
  <c r="K198" i="27"/>
  <c r="K197" i="27"/>
  <c r="K196" i="27"/>
  <c r="K195" i="27"/>
  <c r="K194" i="27"/>
  <c r="K193" i="27"/>
  <c r="K192" i="27"/>
  <c r="K191" i="27"/>
  <c r="K190" i="27"/>
  <c r="K189" i="27"/>
  <c r="D220" i="27"/>
  <c r="F180" i="27"/>
  <c r="J174" i="27"/>
  <c r="I174" i="27"/>
  <c r="H174" i="27"/>
  <c r="G174" i="27"/>
  <c r="F174" i="27"/>
  <c r="E174" i="27"/>
  <c r="K172" i="27"/>
  <c r="K171" i="27"/>
  <c r="K170" i="27"/>
  <c r="K169" i="27"/>
  <c r="K168" i="27"/>
  <c r="K167" i="27"/>
  <c r="K166" i="27"/>
  <c r="K165" i="27"/>
  <c r="K164" i="27"/>
  <c r="K163" i="27"/>
  <c r="K162" i="27"/>
  <c r="K161" i="27"/>
  <c r="K160" i="27"/>
  <c r="K159" i="27"/>
  <c r="K158" i="27"/>
  <c r="K157" i="27"/>
  <c r="K156" i="27"/>
  <c r="K155" i="27"/>
  <c r="K154" i="27"/>
  <c r="K153" i="27"/>
  <c r="K152" i="27"/>
  <c r="K151" i="27"/>
  <c r="K150" i="27"/>
  <c r="K149" i="27"/>
  <c r="K148" i="27"/>
  <c r="K147" i="27"/>
  <c r="K146" i="27"/>
  <c r="K145" i="27"/>
  <c r="K144" i="27"/>
  <c r="K143" i="27"/>
  <c r="D174" i="27"/>
  <c r="F134" i="27"/>
  <c r="D130" i="27"/>
  <c r="J128" i="27"/>
  <c r="I128" i="27"/>
  <c r="H128" i="27"/>
  <c r="G128" i="27"/>
  <c r="F128" i="27"/>
  <c r="E128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D128" i="27"/>
  <c r="J82" i="27"/>
  <c r="I82" i="27"/>
  <c r="H82" i="27"/>
  <c r="G82" i="27"/>
  <c r="F82" i="27"/>
  <c r="E82" i="27"/>
  <c r="K80" i="27"/>
  <c r="K79" i="27"/>
  <c r="K78" i="27"/>
  <c r="K77" i="27"/>
  <c r="K76" i="27"/>
  <c r="K75" i="27"/>
  <c r="K74" i="27"/>
  <c r="K73" i="27"/>
  <c r="K72" i="27"/>
  <c r="K71" i="27"/>
  <c r="K70" i="27"/>
  <c r="K69" i="27"/>
  <c r="K68" i="27"/>
  <c r="K67" i="27"/>
  <c r="K66" i="27"/>
  <c r="K65" i="27"/>
  <c r="K64" i="27"/>
  <c r="K63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F42" i="27"/>
  <c r="J36" i="27"/>
  <c r="I36" i="27"/>
  <c r="H36" i="27"/>
  <c r="G36" i="27"/>
  <c r="F36" i="27"/>
  <c r="E36" i="27"/>
  <c r="K35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F267" i="27" l="1"/>
  <c r="D36" i="27"/>
  <c r="H221" i="27"/>
  <c r="K220" i="27"/>
  <c r="B227" i="27" s="1"/>
  <c r="F175" i="27"/>
  <c r="J175" i="27"/>
  <c r="G175" i="27"/>
  <c r="G129" i="27"/>
  <c r="D82" i="27"/>
  <c r="F84" i="27" s="1"/>
  <c r="K36" i="27"/>
  <c r="B38" i="27" s="1"/>
  <c r="H37" i="27"/>
  <c r="I83" i="27"/>
  <c r="H314" i="27"/>
  <c r="G314" i="27"/>
  <c r="F314" i="27"/>
  <c r="I314" i="27"/>
  <c r="E314" i="27"/>
  <c r="B43" i="27"/>
  <c r="I222" i="27"/>
  <c r="E222" i="27"/>
  <c r="I221" i="27"/>
  <c r="H222" i="27"/>
  <c r="G221" i="27"/>
  <c r="J222" i="27"/>
  <c r="E221" i="27"/>
  <c r="G222" i="27"/>
  <c r="F222" i="27"/>
  <c r="B222" i="27"/>
  <c r="H267" i="27"/>
  <c r="H313" i="27"/>
  <c r="I313" i="27"/>
  <c r="J84" i="27"/>
  <c r="F83" i="27"/>
  <c r="I84" i="27"/>
  <c r="E84" i="27"/>
  <c r="H83" i="27"/>
  <c r="J83" i="27"/>
  <c r="H84" i="27"/>
  <c r="G84" i="27"/>
  <c r="E83" i="27"/>
  <c r="H268" i="27"/>
  <c r="G267" i="27"/>
  <c r="G268" i="27"/>
  <c r="I267" i="27"/>
  <c r="E267" i="27"/>
  <c r="I268" i="27"/>
  <c r="F268" i="27"/>
  <c r="G313" i="27"/>
  <c r="E268" i="27"/>
  <c r="I38" i="27"/>
  <c r="E38" i="27"/>
  <c r="H38" i="27"/>
  <c r="G37" i="27"/>
  <c r="E37" i="27"/>
  <c r="F38" i="27"/>
  <c r="G38" i="27"/>
  <c r="J38" i="27"/>
  <c r="I37" i="27"/>
  <c r="F37" i="27"/>
  <c r="J37" i="27"/>
  <c r="G83" i="27"/>
  <c r="G130" i="27"/>
  <c r="J130" i="27"/>
  <c r="F130" i="27"/>
  <c r="J129" i="27"/>
  <c r="F129" i="27"/>
  <c r="I130" i="27"/>
  <c r="E130" i="27"/>
  <c r="H130" i="27"/>
  <c r="H129" i="27"/>
  <c r="E129" i="27"/>
  <c r="I129" i="27"/>
  <c r="H176" i="27"/>
  <c r="E176" i="27"/>
  <c r="G176" i="27"/>
  <c r="H175" i="27"/>
  <c r="J176" i="27"/>
  <c r="F176" i="27"/>
  <c r="I176" i="27"/>
  <c r="E175" i="27"/>
  <c r="I175" i="27"/>
  <c r="F221" i="27"/>
  <c r="J221" i="27"/>
  <c r="K266" i="27"/>
  <c r="E313" i="27"/>
  <c r="K174" i="27"/>
  <c r="K243" i="27"/>
  <c r="K307" i="27"/>
  <c r="K312" i="27"/>
  <c r="K128" i="27"/>
  <c r="K82" i="27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D301" i="26"/>
  <c r="D302" i="26"/>
  <c r="D303" i="26"/>
  <c r="D304" i="26"/>
  <c r="D305" i="26"/>
  <c r="D306" i="26"/>
  <c r="D307" i="26"/>
  <c r="D308" i="26"/>
  <c r="D309" i="26"/>
  <c r="D310" i="26"/>
  <c r="D311" i="26"/>
  <c r="D281" i="26"/>
  <c r="B268" i="27" l="1"/>
  <c r="B273" i="27"/>
  <c r="B89" i="27"/>
  <c r="B84" i="27"/>
  <c r="B181" i="27"/>
  <c r="B176" i="27"/>
  <c r="B130" i="27"/>
  <c r="B135" i="27"/>
  <c r="B314" i="27"/>
  <c r="B324" i="27"/>
  <c r="B329" i="27" s="1"/>
  <c r="B319" i="27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35" i="26"/>
  <c r="D190" i="26" l="1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189" i="26"/>
  <c r="D144" i="26" l="1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43" i="26"/>
  <c r="D98" i="26"/>
  <c r="D130" i="26" s="1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97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51" i="26"/>
  <c r="D82" i="26" s="1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5" i="26"/>
  <c r="D36" i="26" s="1"/>
  <c r="J312" i="26"/>
  <c r="I312" i="26"/>
  <c r="G312" i="26"/>
  <c r="F312" i="26"/>
  <c r="E312" i="26"/>
  <c r="K308" i="26"/>
  <c r="D312" i="26"/>
  <c r="K307" i="26"/>
  <c r="K306" i="26"/>
  <c r="K305" i="26"/>
  <c r="K304" i="26"/>
  <c r="K303" i="26"/>
  <c r="K302" i="26"/>
  <c r="K301" i="26"/>
  <c r="K300" i="26"/>
  <c r="K299" i="26"/>
  <c r="K298" i="26"/>
  <c r="K297" i="26"/>
  <c r="K296" i="26"/>
  <c r="K295" i="26"/>
  <c r="K294" i="26"/>
  <c r="K293" i="26"/>
  <c r="K292" i="26"/>
  <c r="K291" i="26"/>
  <c r="K290" i="26"/>
  <c r="K289" i="26"/>
  <c r="K288" i="26"/>
  <c r="K287" i="26"/>
  <c r="K286" i="26"/>
  <c r="K285" i="26"/>
  <c r="K284" i="26"/>
  <c r="K283" i="26"/>
  <c r="K282" i="26"/>
  <c r="K281" i="26"/>
  <c r="J266" i="26"/>
  <c r="I266" i="26"/>
  <c r="G266" i="26"/>
  <c r="F266" i="26"/>
  <c r="E266" i="26"/>
  <c r="K262" i="26"/>
  <c r="K261" i="26"/>
  <c r="K260" i="26"/>
  <c r="K259" i="26"/>
  <c r="K258" i="26"/>
  <c r="K257" i="26"/>
  <c r="K256" i="26"/>
  <c r="K255" i="26"/>
  <c r="K254" i="26"/>
  <c r="K253" i="26"/>
  <c r="K252" i="26"/>
  <c r="K251" i="26"/>
  <c r="K250" i="26"/>
  <c r="K249" i="26"/>
  <c r="K248" i="26"/>
  <c r="K247" i="26"/>
  <c r="K246" i="26"/>
  <c r="K245" i="26"/>
  <c r="K244" i="26"/>
  <c r="D266" i="26"/>
  <c r="K243" i="26"/>
  <c r="K242" i="26"/>
  <c r="K241" i="26"/>
  <c r="K240" i="26"/>
  <c r="K239" i="26"/>
  <c r="K238" i="26"/>
  <c r="K237" i="26"/>
  <c r="K236" i="26"/>
  <c r="K235" i="26"/>
  <c r="J220" i="26"/>
  <c r="I220" i="26"/>
  <c r="H220" i="26"/>
  <c r="G220" i="26"/>
  <c r="F220" i="26"/>
  <c r="E220" i="26"/>
  <c r="K218" i="26"/>
  <c r="K217" i="26"/>
  <c r="K216" i="26"/>
  <c r="K215" i="26"/>
  <c r="K214" i="26"/>
  <c r="K213" i="26"/>
  <c r="K212" i="26"/>
  <c r="K211" i="26"/>
  <c r="K210" i="26"/>
  <c r="K209" i="26"/>
  <c r="K208" i="26"/>
  <c r="K207" i="26"/>
  <c r="K206" i="26"/>
  <c r="K205" i="26"/>
  <c r="K204" i="26"/>
  <c r="K203" i="26"/>
  <c r="K202" i="26"/>
  <c r="K201" i="26"/>
  <c r="K200" i="26"/>
  <c r="K199" i="26"/>
  <c r="K198" i="26"/>
  <c r="K197" i="26"/>
  <c r="K196" i="26"/>
  <c r="K195" i="26"/>
  <c r="K194" i="26"/>
  <c r="K193" i="26"/>
  <c r="K192" i="26"/>
  <c r="K191" i="26"/>
  <c r="K190" i="26"/>
  <c r="K189" i="26"/>
  <c r="D220" i="26"/>
  <c r="J174" i="26"/>
  <c r="I174" i="26"/>
  <c r="H174" i="26"/>
  <c r="G174" i="26"/>
  <c r="F174" i="26"/>
  <c r="E174" i="26"/>
  <c r="K172" i="26"/>
  <c r="K171" i="26"/>
  <c r="K170" i="26"/>
  <c r="K169" i="26"/>
  <c r="K168" i="26"/>
  <c r="K167" i="26"/>
  <c r="K166" i="26"/>
  <c r="K165" i="26"/>
  <c r="K164" i="26"/>
  <c r="K163" i="26"/>
  <c r="K162" i="26"/>
  <c r="K161" i="26"/>
  <c r="K160" i="26"/>
  <c r="K159" i="26"/>
  <c r="K158" i="26"/>
  <c r="K157" i="26"/>
  <c r="K156" i="26"/>
  <c r="K155" i="26"/>
  <c r="K154" i="26"/>
  <c r="K153" i="26"/>
  <c r="K152" i="26"/>
  <c r="K151" i="26"/>
  <c r="K150" i="26"/>
  <c r="K149" i="26"/>
  <c r="K148" i="26"/>
  <c r="K147" i="26"/>
  <c r="K146" i="26"/>
  <c r="K145" i="26"/>
  <c r="K144" i="26"/>
  <c r="K143" i="26"/>
  <c r="D174" i="26"/>
  <c r="J128" i="26"/>
  <c r="I128" i="26"/>
  <c r="H128" i="26"/>
  <c r="G128" i="26"/>
  <c r="F128" i="26"/>
  <c r="E128" i="26"/>
  <c r="K126" i="26"/>
  <c r="K125" i="26"/>
  <c r="K124" i="26"/>
  <c r="K123" i="26"/>
  <c r="K122" i="26"/>
  <c r="K121" i="26"/>
  <c r="K120" i="26"/>
  <c r="K119" i="26"/>
  <c r="K118" i="26"/>
  <c r="K117" i="26"/>
  <c r="K116" i="26"/>
  <c r="K115" i="26"/>
  <c r="K114" i="26"/>
  <c r="K113" i="26"/>
  <c r="K112" i="26"/>
  <c r="K111" i="26"/>
  <c r="K110" i="26"/>
  <c r="K109" i="26"/>
  <c r="K108" i="26"/>
  <c r="K107" i="26"/>
  <c r="K106" i="26"/>
  <c r="K105" i="26"/>
  <c r="K104" i="26"/>
  <c r="K103" i="26"/>
  <c r="K102" i="26"/>
  <c r="K101" i="26"/>
  <c r="K100" i="26"/>
  <c r="K99" i="26"/>
  <c r="K98" i="26"/>
  <c r="K97" i="26"/>
  <c r="J82" i="26"/>
  <c r="I82" i="26"/>
  <c r="H82" i="26"/>
  <c r="G82" i="26"/>
  <c r="F82" i="26"/>
  <c r="E82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J36" i="26"/>
  <c r="I36" i="26"/>
  <c r="H36" i="26"/>
  <c r="G36" i="26"/>
  <c r="F36" i="26"/>
  <c r="E36" i="26"/>
  <c r="K35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D128" i="26" l="1"/>
  <c r="J130" i="26" s="1"/>
  <c r="K220" i="26"/>
  <c r="B222" i="26" s="1"/>
  <c r="F175" i="26"/>
  <c r="J175" i="26"/>
  <c r="F129" i="26"/>
  <c r="J129" i="26"/>
  <c r="F83" i="26"/>
  <c r="J83" i="26"/>
  <c r="F267" i="26"/>
  <c r="F313" i="26"/>
  <c r="F130" i="26"/>
  <c r="G84" i="26"/>
  <c r="K36" i="26"/>
  <c r="I38" i="26"/>
  <c r="G38" i="26"/>
  <c r="E38" i="26"/>
  <c r="H38" i="26"/>
  <c r="G37" i="26"/>
  <c r="J38" i="26"/>
  <c r="F38" i="26"/>
  <c r="I37" i="26"/>
  <c r="E37" i="26"/>
  <c r="B38" i="26"/>
  <c r="B43" i="26"/>
  <c r="I222" i="26"/>
  <c r="G222" i="26"/>
  <c r="E222" i="26"/>
  <c r="J222" i="26"/>
  <c r="H222" i="26"/>
  <c r="F222" i="26"/>
  <c r="I221" i="26"/>
  <c r="G221" i="26"/>
  <c r="E221" i="26"/>
  <c r="B227" i="26"/>
  <c r="F37" i="26"/>
  <c r="H37" i="26"/>
  <c r="J37" i="26"/>
  <c r="J84" i="26"/>
  <c r="H84" i="26"/>
  <c r="F84" i="26"/>
  <c r="E83" i="26"/>
  <c r="G83" i="26"/>
  <c r="I83" i="26"/>
  <c r="K82" i="26"/>
  <c r="H83" i="26"/>
  <c r="E84" i="26"/>
  <c r="I84" i="26"/>
  <c r="I130" i="26"/>
  <c r="G130" i="26"/>
  <c r="E130" i="26"/>
  <c r="E129" i="26"/>
  <c r="G129" i="26"/>
  <c r="I129" i="26"/>
  <c r="K128" i="26"/>
  <c r="H129" i="26"/>
  <c r="H130" i="26"/>
  <c r="J176" i="26"/>
  <c r="H176" i="26"/>
  <c r="F176" i="26"/>
  <c r="I176" i="26"/>
  <c r="G176" i="26"/>
  <c r="E176" i="26"/>
  <c r="E175" i="26"/>
  <c r="G175" i="26"/>
  <c r="I175" i="26"/>
  <c r="K174" i="26"/>
  <c r="H175" i="26"/>
  <c r="F221" i="26"/>
  <c r="H221" i="26"/>
  <c r="J221" i="26"/>
  <c r="F268" i="26"/>
  <c r="I313" i="26"/>
  <c r="G313" i="26"/>
  <c r="E313" i="26"/>
  <c r="I268" i="26"/>
  <c r="G268" i="26"/>
  <c r="E268" i="26"/>
  <c r="I267" i="26"/>
  <c r="G267" i="26"/>
  <c r="E267" i="26"/>
  <c r="K266" i="26"/>
  <c r="F314" i="26"/>
  <c r="I314" i="26"/>
  <c r="G314" i="26"/>
  <c r="E314" i="26"/>
  <c r="H266" i="26"/>
  <c r="H267" i="26" s="1"/>
  <c r="H312" i="26"/>
  <c r="H313" i="26" s="1"/>
  <c r="K312" i="26" l="1"/>
  <c r="B273" i="26"/>
  <c r="B268" i="26"/>
  <c r="B181" i="26"/>
  <c r="B176" i="26"/>
  <c r="B130" i="26"/>
  <c r="B135" i="26"/>
  <c r="B84" i="26"/>
  <c r="B89" i="26"/>
  <c r="H314" i="26"/>
  <c r="H268" i="26"/>
  <c r="B319" i="26" l="1"/>
  <c r="B314" i="26"/>
  <c r="B324" i="26"/>
  <c r="B329" i="26" s="1"/>
  <c r="J260" i="24" l="1"/>
  <c r="I260" i="24"/>
  <c r="G260" i="24"/>
  <c r="F260" i="24"/>
  <c r="E260" i="24"/>
  <c r="K257" i="24"/>
  <c r="K256" i="24"/>
  <c r="K255" i="24"/>
  <c r="K254" i="24"/>
  <c r="K253" i="24"/>
  <c r="K252" i="24"/>
  <c r="K251" i="24"/>
  <c r="K250" i="24"/>
  <c r="K249" i="24"/>
  <c r="K248" i="24"/>
  <c r="K247" i="24"/>
  <c r="K246" i="24"/>
  <c r="K245" i="24"/>
  <c r="K244" i="24"/>
  <c r="K243" i="24"/>
  <c r="K242" i="24"/>
  <c r="K241" i="24"/>
  <c r="K240" i="24"/>
  <c r="K239" i="24"/>
  <c r="K238" i="24"/>
  <c r="H260" i="24"/>
  <c r="K237" i="24"/>
  <c r="K236" i="24"/>
  <c r="K235" i="24"/>
  <c r="K234" i="24"/>
  <c r="K233" i="24"/>
  <c r="K232" i="24"/>
  <c r="K231" i="24"/>
  <c r="K230" i="24"/>
  <c r="I262" i="24" l="1"/>
  <c r="K260" i="24"/>
  <c r="H261" i="24" l="1"/>
  <c r="H262" i="24"/>
  <c r="B262" i="24"/>
  <c r="I261" i="24"/>
  <c r="E262" i="24"/>
  <c r="G261" i="24"/>
  <c r="F261" i="24"/>
  <c r="G262" i="24"/>
  <c r="E261" i="24"/>
  <c r="F262" i="24"/>
  <c r="E35" i="24"/>
  <c r="F35" i="24"/>
  <c r="G35" i="24"/>
  <c r="H35" i="24"/>
  <c r="I35" i="24"/>
  <c r="J35" i="24"/>
  <c r="J305" i="24"/>
  <c r="I305" i="24"/>
  <c r="H305" i="24"/>
  <c r="G305" i="24"/>
  <c r="F305" i="24"/>
  <c r="E305" i="24"/>
  <c r="K302" i="24"/>
  <c r="K301" i="24"/>
  <c r="K300" i="24"/>
  <c r="K299" i="24"/>
  <c r="K298" i="24"/>
  <c r="K297" i="24"/>
  <c r="K296" i="24"/>
  <c r="K295" i="24"/>
  <c r="K294" i="24"/>
  <c r="K293" i="24"/>
  <c r="K292" i="24"/>
  <c r="K291" i="24"/>
  <c r="K290" i="24"/>
  <c r="K289" i="24"/>
  <c r="K288" i="24"/>
  <c r="K287" i="24"/>
  <c r="K286" i="24"/>
  <c r="K285" i="24"/>
  <c r="K284" i="24"/>
  <c r="K283" i="24"/>
  <c r="K282" i="24"/>
  <c r="K281" i="24"/>
  <c r="K280" i="24"/>
  <c r="K279" i="24"/>
  <c r="K278" i="24"/>
  <c r="K277" i="24"/>
  <c r="K276" i="24"/>
  <c r="K275" i="24"/>
  <c r="F267" i="24"/>
  <c r="F222" i="24"/>
  <c r="E215" i="24"/>
  <c r="J170" i="24"/>
  <c r="I170" i="24"/>
  <c r="H170" i="24"/>
  <c r="G170" i="24"/>
  <c r="F170" i="24"/>
  <c r="E170" i="24"/>
  <c r="K169" i="24"/>
  <c r="K168" i="24"/>
  <c r="K167" i="24"/>
  <c r="K166" i="24"/>
  <c r="K165" i="24"/>
  <c r="K164" i="24"/>
  <c r="K163" i="24"/>
  <c r="K162" i="24"/>
  <c r="K161" i="24"/>
  <c r="K160" i="24"/>
  <c r="K159" i="24"/>
  <c r="K158" i="24"/>
  <c r="K157" i="24"/>
  <c r="K156" i="24"/>
  <c r="K155" i="24"/>
  <c r="K154" i="24"/>
  <c r="K153" i="24"/>
  <c r="K152" i="24"/>
  <c r="K151" i="24"/>
  <c r="K150" i="24"/>
  <c r="K149" i="24"/>
  <c r="K148" i="24"/>
  <c r="K147" i="24"/>
  <c r="K146" i="24"/>
  <c r="K145" i="24"/>
  <c r="K144" i="24"/>
  <c r="K143" i="24"/>
  <c r="K142" i="24"/>
  <c r="K141" i="24"/>
  <c r="K140" i="24"/>
  <c r="J125" i="24"/>
  <c r="I125" i="24"/>
  <c r="H125" i="24"/>
  <c r="G125" i="24"/>
  <c r="F125" i="24"/>
  <c r="E125" i="24"/>
  <c r="K124" i="24"/>
  <c r="K123" i="24"/>
  <c r="K122" i="24"/>
  <c r="K121" i="24"/>
  <c r="K120" i="24"/>
  <c r="K119" i="24"/>
  <c r="K118" i="24"/>
  <c r="K117" i="24"/>
  <c r="K116" i="24"/>
  <c r="K115" i="24"/>
  <c r="K114" i="24"/>
  <c r="K113" i="24"/>
  <c r="K112" i="24"/>
  <c r="K111" i="24"/>
  <c r="K110" i="24"/>
  <c r="K109" i="24"/>
  <c r="K108" i="24"/>
  <c r="K107" i="24"/>
  <c r="K106" i="24"/>
  <c r="K105" i="24"/>
  <c r="K104" i="24"/>
  <c r="K103" i="24"/>
  <c r="K102" i="24"/>
  <c r="K101" i="24"/>
  <c r="K100" i="24"/>
  <c r="K99" i="24"/>
  <c r="K98" i="24"/>
  <c r="K97" i="24"/>
  <c r="K96" i="24"/>
  <c r="K95" i="24"/>
  <c r="J80" i="24"/>
  <c r="I80" i="24"/>
  <c r="H80" i="24"/>
  <c r="G80" i="24"/>
  <c r="F80" i="24"/>
  <c r="E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E217" i="24" l="1"/>
  <c r="N215" i="24"/>
  <c r="D127" i="24"/>
  <c r="G82" i="24"/>
  <c r="K125" i="24"/>
  <c r="B132" i="24" s="1"/>
  <c r="I127" i="24"/>
  <c r="E127" i="24"/>
  <c r="E126" i="24"/>
  <c r="K35" i="24"/>
  <c r="B37" i="24" s="1"/>
  <c r="I126" i="24"/>
  <c r="I37" i="24"/>
  <c r="G37" i="24"/>
  <c r="E37" i="24"/>
  <c r="H37" i="24"/>
  <c r="G36" i="24"/>
  <c r="J37" i="24"/>
  <c r="F37" i="24"/>
  <c r="I36" i="24"/>
  <c r="E36" i="24"/>
  <c r="I82" i="24"/>
  <c r="F81" i="24"/>
  <c r="H81" i="24"/>
  <c r="H82" i="24"/>
  <c r="J172" i="24"/>
  <c r="H172" i="24"/>
  <c r="F172" i="24"/>
  <c r="I172" i="24"/>
  <c r="G172" i="24"/>
  <c r="E172" i="24"/>
  <c r="J171" i="24"/>
  <c r="H171" i="24"/>
  <c r="F171" i="24"/>
  <c r="H306" i="24"/>
  <c r="F306" i="24"/>
  <c r="I307" i="24"/>
  <c r="G307" i="24"/>
  <c r="E307" i="24"/>
  <c r="H307" i="24"/>
  <c r="F307" i="24"/>
  <c r="F36" i="24"/>
  <c r="H36" i="24"/>
  <c r="J36" i="24"/>
  <c r="K80" i="24"/>
  <c r="E81" i="24"/>
  <c r="F82" i="24"/>
  <c r="J82" i="24"/>
  <c r="J127" i="24"/>
  <c r="H127" i="24"/>
  <c r="F127" i="24"/>
  <c r="F126" i="24"/>
  <c r="H126" i="24"/>
  <c r="J126" i="24"/>
  <c r="G126" i="24"/>
  <c r="G127" i="24"/>
  <c r="E171" i="24"/>
  <c r="K170" i="24"/>
  <c r="G171" i="24"/>
  <c r="I171" i="24"/>
  <c r="E216" i="24"/>
  <c r="E306" i="24"/>
  <c r="G306" i="24"/>
  <c r="I306" i="24"/>
  <c r="K305" i="24"/>
  <c r="B42" i="24" l="1"/>
  <c r="I81" i="24"/>
  <c r="G81" i="24"/>
  <c r="E82" i="24"/>
  <c r="J81" i="24"/>
  <c r="B127" i="24"/>
  <c r="B317" i="24"/>
  <c r="B322" i="24" s="1"/>
  <c r="B312" i="24"/>
  <c r="B307" i="24"/>
  <c r="B217" i="24"/>
  <c r="B222" i="24"/>
  <c r="B177" i="24"/>
  <c r="B172" i="24"/>
  <c r="B267" i="24"/>
  <c r="B87" i="24"/>
  <c r="B82" i="24"/>
  <c r="J82" i="21"/>
  <c r="F266" i="21"/>
  <c r="G266" i="21"/>
  <c r="H266" i="21"/>
  <c r="I266" i="21"/>
  <c r="J266" i="21"/>
  <c r="E266" i="21"/>
  <c r="F312" i="21"/>
  <c r="G312" i="21"/>
  <c r="H312" i="21"/>
  <c r="I312" i="21"/>
  <c r="J312" i="21"/>
  <c r="D311" i="21"/>
  <c r="D310" i="21"/>
  <c r="D309" i="21"/>
  <c r="D308" i="21"/>
  <c r="D307" i="21"/>
  <c r="D306" i="21"/>
  <c r="D305" i="21"/>
  <c r="D304" i="21"/>
  <c r="D303" i="21"/>
  <c r="D302" i="21"/>
  <c r="D301" i="21"/>
  <c r="D300" i="21"/>
  <c r="D299" i="21"/>
  <c r="D298" i="21"/>
  <c r="D297" i="21"/>
  <c r="D296" i="21"/>
  <c r="D295" i="21"/>
  <c r="D294" i="21"/>
  <c r="D293" i="21"/>
  <c r="D292" i="21"/>
  <c r="D291" i="21"/>
  <c r="D290" i="21"/>
  <c r="D289" i="21"/>
  <c r="D288" i="21"/>
  <c r="D287" i="21"/>
  <c r="D286" i="21"/>
  <c r="D285" i="21"/>
  <c r="D284" i="21"/>
  <c r="D283" i="21"/>
  <c r="D282" i="21"/>
  <c r="D281" i="21"/>
  <c r="D265" i="21"/>
  <c r="D264" i="21"/>
  <c r="D263" i="21"/>
  <c r="D262" i="21"/>
  <c r="D261" i="21"/>
  <c r="D260" i="21"/>
  <c r="D259" i="21"/>
  <c r="D258" i="21"/>
  <c r="D257" i="21"/>
  <c r="D256" i="21"/>
  <c r="D255" i="21"/>
  <c r="D254" i="21"/>
  <c r="D253" i="21"/>
  <c r="D252" i="21"/>
  <c r="D251" i="21"/>
  <c r="D250" i="21"/>
  <c r="D249" i="21"/>
  <c r="D248" i="21"/>
  <c r="D247" i="21"/>
  <c r="D246" i="21"/>
  <c r="D245" i="21"/>
  <c r="D244" i="21"/>
  <c r="D243" i="21"/>
  <c r="D242" i="21"/>
  <c r="D241" i="21"/>
  <c r="D240" i="21"/>
  <c r="D239" i="21"/>
  <c r="D238" i="21"/>
  <c r="D237" i="21"/>
  <c r="D236" i="21"/>
  <c r="D235" i="21"/>
  <c r="F319" i="21" l="1"/>
  <c r="K308" i="21"/>
  <c r="K307" i="21"/>
  <c r="K306" i="21"/>
  <c r="K305" i="21"/>
  <c r="K304" i="21"/>
  <c r="K303" i="21"/>
  <c r="K302" i="21"/>
  <c r="K301" i="21"/>
  <c r="K300" i="21"/>
  <c r="K299" i="21"/>
  <c r="K298" i="21"/>
  <c r="K297" i="21"/>
  <c r="K296" i="21"/>
  <c r="K295" i="21"/>
  <c r="K294" i="21"/>
  <c r="K293" i="21"/>
  <c r="K292" i="21"/>
  <c r="K291" i="21"/>
  <c r="K290" i="21"/>
  <c r="K289" i="21"/>
  <c r="K288" i="21"/>
  <c r="K287" i="21"/>
  <c r="K286" i="21"/>
  <c r="K285" i="21"/>
  <c r="K284" i="21"/>
  <c r="K283" i="21"/>
  <c r="K282" i="21"/>
  <c r="K281" i="21"/>
  <c r="F273" i="21"/>
  <c r="K264" i="21"/>
  <c r="K263" i="21"/>
  <c r="K262" i="21"/>
  <c r="K261" i="21"/>
  <c r="K260" i="21"/>
  <c r="K259" i="21"/>
  <c r="K258" i="21"/>
  <c r="K257" i="21"/>
  <c r="K256" i="21"/>
  <c r="K255" i="21"/>
  <c r="K254" i="21"/>
  <c r="K253" i="21"/>
  <c r="K252" i="21"/>
  <c r="K251" i="21"/>
  <c r="K250" i="21"/>
  <c r="K249" i="21"/>
  <c r="K248" i="21"/>
  <c r="K247" i="21"/>
  <c r="K246" i="21"/>
  <c r="K245" i="21"/>
  <c r="K244" i="21"/>
  <c r="K243" i="21"/>
  <c r="K242" i="21"/>
  <c r="K241" i="21"/>
  <c r="K240" i="21"/>
  <c r="K239" i="21"/>
  <c r="K238" i="21"/>
  <c r="K237" i="21"/>
  <c r="K236" i="21"/>
  <c r="K235" i="21"/>
  <c r="F180" i="21"/>
  <c r="J174" i="21"/>
  <c r="I174" i="21"/>
  <c r="H174" i="21"/>
  <c r="G174" i="21"/>
  <c r="F174" i="21"/>
  <c r="E174" i="21"/>
  <c r="K172" i="21"/>
  <c r="K171" i="21"/>
  <c r="K170" i="21"/>
  <c r="K169" i="21"/>
  <c r="K168" i="21"/>
  <c r="K167" i="21"/>
  <c r="K166" i="21"/>
  <c r="K165" i="21"/>
  <c r="K164" i="21"/>
  <c r="K163" i="21"/>
  <c r="K162" i="21"/>
  <c r="K161" i="21"/>
  <c r="K160" i="21"/>
  <c r="K159" i="21"/>
  <c r="K158" i="21"/>
  <c r="K157" i="21"/>
  <c r="K156" i="21"/>
  <c r="K155" i="21"/>
  <c r="K154" i="21"/>
  <c r="K153" i="21"/>
  <c r="K152" i="21"/>
  <c r="K151" i="21"/>
  <c r="K150" i="21"/>
  <c r="K149" i="21"/>
  <c r="K148" i="21"/>
  <c r="K147" i="21"/>
  <c r="K146" i="21"/>
  <c r="K145" i="21"/>
  <c r="K144" i="21"/>
  <c r="F134" i="21"/>
  <c r="J128" i="21"/>
  <c r="I128" i="21"/>
  <c r="H128" i="21"/>
  <c r="G128" i="21"/>
  <c r="F128" i="21"/>
  <c r="E128" i="21"/>
  <c r="K126" i="21"/>
  <c r="K125" i="21"/>
  <c r="K124" i="21"/>
  <c r="K123" i="21"/>
  <c r="K122" i="21"/>
  <c r="K121" i="21"/>
  <c r="K120" i="21"/>
  <c r="K119" i="21"/>
  <c r="K118" i="21"/>
  <c r="K117" i="21"/>
  <c r="K116" i="21"/>
  <c r="K115" i="21"/>
  <c r="K114" i="21"/>
  <c r="K113" i="21"/>
  <c r="K112" i="21"/>
  <c r="K111" i="21"/>
  <c r="K110" i="21"/>
  <c r="K109" i="21"/>
  <c r="K108" i="21"/>
  <c r="K107" i="21"/>
  <c r="K106" i="21"/>
  <c r="K105" i="21"/>
  <c r="K104" i="21"/>
  <c r="K103" i="21"/>
  <c r="K102" i="21"/>
  <c r="K101" i="21"/>
  <c r="K100" i="21"/>
  <c r="K99" i="21"/>
  <c r="K98" i="21"/>
  <c r="K97" i="21"/>
  <c r="D130" i="21"/>
  <c r="F88" i="21"/>
  <c r="I82" i="21"/>
  <c r="H82" i="21"/>
  <c r="G82" i="21"/>
  <c r="F82" i="21"/>
  <c r="E82" i="21"/>
  <c r="K80" i="21"/>
  <c r="K79" i="21"/>
  <c r="K78" i="21"/>
  <c r="K77" i="21"/>
  <c r="K76" i="21"/>
  <c r="K75" i="21"/>
  <c r="K74" i="21"/>
  <c r="K73" i="21"/>
  <c r="K72" i="21"/>
  <c r="K71" i="21"/>
  <c r="K70" i="21"/>
  <c r="K69" i="21"/>
  <c r="K68" i="21"/>
  <c r="K67" i="21"/>
  <c r="K66" i="21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F42" i="21"/>
  <c r="J36" i="21"/>
  <c r="J38" i="21" s="1"/>
  <c r="I36" i="21"/>
  <c r="I38" i="21" s="1"/>
  <c r="H36" i="21"/>
  <c r="H38" i="21" s="1"/>
  <c r="G36" i="21"/>
  <c r="G38" i="21" s="1"/>
  <c r="F36" i="21"/>
  <c r="F38" i="21" s="1"/>
  <c r="E36" i="21"/>
  <c r="K35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N220" i="21" l="1"/>
  <c r="E222" i="21"/>
  <c r="G222" i="21"/>
  <c r="G221" i="21"/>
  <c r="I222" i="21"/>
  <c r="I221" i="21"/>
  <c r="K36" i="21"/>
  <c r="B43" i="21" s="1"/>
  <c r="E38" i="21"/>
  <c r="F222" i="21"/>
  <c r="F221" i="21"/>
  <c r="H222" i="21"/>
  <c r="H221" i="21"/>
  <c r="J222" i="21"/>
  <c r="J221" i="21"/>
  <c r="K174" i="21"/>
  <c r="B176" i="21" s="1"/>
  <c r="K128" i="21"/>
  <c r="K82" i="21"/>
  <c r="B84" i="21" s="1"/>
  <c r="F37" i="21"/>
  <c r="H37" i="21"/>
  <c r="J37" i="21"/>
  <c r="G37" i="21"/>
  <c r="I37" i="21"/>
  <c r="B222" i="21"/>
  <c r="I84" i="21"/>
  <c r="G84" i="21"/>
  <c r="E84" i="21"/>
  <c r="J84" i="21"/>
  <c r="H84" i="21"/>
  <c r="F84" i="21"/>
  <c r="F83" i="21"/>
  <c r="H83" i="21"/>
  <c r="J83" i="21"/>
  <c r="J176" i="21"/>
  <c r="H176" i="21"/>
  <c r="F176" i="21"/>
  <c r="I175" i="21"/>
  <c r="G175" i="21"/>
  <c r="E175" i="21"/>
  <c r="I176" i="21"/>
  <c r="G176" i="21"/>
  <c r="E176" i="21"/>
  <c r="F175" i="21"/>
  <c r="H175" i="21"/>
  <c r="J175" i="21"/>
  <c r="E221" i="21"/>
  <c r="I268" i="21"/>
  <c r="G268" i="21"/>
  <c r="E268" i="21"/>
  <c r="I267" i="21"/>
  <c r="G267" i="21"/>
  <c r="H268" i="21"/>
  <c r="F268" i="21"/>
  <c r="F267" i="21"/>
  <c r="H267" i="21"/>
  <c r="I314" i="21"/>
  <c r="G314" i="21"/>
  <c r="E314" i="21"/>
  <c r="H314" i="21"/>
  <c r="F314" i="21"/>
  <c r="F313" i="21"/>
  <c r="H313" i="21"/>
  <c r="B38" i="21"/>
  <c r="G83" i="21"/>
  <c r="I83" i="21"/>
  <c r="E267" i="21"/>
  <c r="E313" i="21"/>
  <c r="G313" i="21"/>
  <c r="I313" i="21"/>
  <c r="E37" i="21"/>
  <c r="E83" i="21"/>
  <c r="E129" i="21"/>
  <c r="K266" i="21"/>
  <c r="K312" i="21"/>
  <c r="F312" i="23"/>
  <c r="B89" i="21" l="1"/>
  <c r="B181" i="21"/>
  <c r="B227" i="21"/>
  <c r="B135" i="21"/>
  <c r="B324" i="21"/>
  <c r="B329" i="21" s="1"/>
  <c r="B319" i="21"/>
  <c r="B314" i="21"/>
  <c r="G129" i="21"/>
  <c r="B273" i="21"/>
  <c r="B268" i="21"/>
  <c r="J130" i="21"/>
  <c r="H130" i="21"/>
  <c r="F130" i="21"/>
  <c r="J129" i="21"/>
  <c r="H129" i="21"/>
  <c r="F129" i="21"/>
  <c r="I130" i="21"/>
  <c r="G130" i="21"/>
  <c r="E130" i="21"/>
  <c r="I129" i="21"/>
  <c r="B130" i="21"/>
  <c r="F267" i="23"/>
  <c r="F222" i="23" l="1"/>
  <c r="F176" i="23" l="1"/>
  <c r="F131" i="23"/>
  <c r="F86" i="23"/>
  <c r="I307" i="23"/>
  <c r="H307" i="23"/>
  <c r="G307" i="23"/>
  <c r="F307" i="23"/>
  <c r="J260" i="23"/>
  <c r="I260" i="23"/>
  <c r="H260" i="23"/>
  <c r="H261" i="23" s="1"/>
  <c r="G260" i="23"/>
  <c r="F261" i="23"/>
  <c r="P259" i="23"/>
  <c r="P258" i="23"/>
  <c r="P257" i="23"/>
  <c r="P256" i="23"/>
  <c r="P255" i="23"/>
  <c r="P254" i="23"/>
  <c r="P253" i="23"/>
  <c r="P252" i="23"/>
  <c r="P251" i="23"/>
  <c r="P250" i="23"/>
  <c r="P249" i="23"/>
  <c r="P248" i="23"/>
  <c r="P247" i="23"/>
  <c r="P246" i="23"/>
  <c r="P245" i="23"/>
  <c r="P244" i="23"/>
  <c r="P243" i="23"/>
  <c r="P242" i="23"/>
  <c r="P241" i="23"/>
  <c r="P240" i="23"/>
  <c r="P239" i="23"/>
  <c r="P238" i="23"/>
  <c r="P237" i="23"/>
  <c r="P236" i="23"/>
  <c r="P235" i="23"/>
  <c r="P234" i="23"/>
  <c r="P233" i="23"/>
  <c r="P232" i="23"/>
  <c r="P231" i="23"/>
  <c r="P230" i="23"/>
  <c r="I215" i="23"/>
  <c r="N217" i="23" s="1"/>
  <c r="H215" i="23"/>
  <c r="M217" i="23" s="1"/>
  <c r="G215" i="23"/>
  <c r="F215" i="23"/>
  <c r="K217" i="23" s="1"/>
  <c r="E215" i="23"/>
  <c r="J170" i="23"/>
  <c r="I170" i="23"/>
  <c r="H170" i="23"/>
  <c r="G170" i="23"/>
  <c r="F170" i="23"/>
  <c r="E170" i="23"/>
  <c r="P169" i="23"/>
  <c r="P168" i="23"/>
  <c r="P167" i="23"/>
  <c r="P166" i="23"/>
  <c r="P165" i="23"/>
  <c r="P164" i="23"/>
  <c r="P163" i="23"/>
  <c r="P162" i="23"/>
  <c r="P161" i="23"/>
  <c r="P160" i="23"/>
  <c r="P159" i="23"/>
  <c r="P158" i="23"/>
  <c r="P157" i="23"/>
  <c r="P156" i="23"/>
  <c r="P155" i="23"/>
  <c r="P154" i="23"/>
  <c r="P153" i="23"/>
  <c r="P152" i="23"/>
  <c r="P151" i="23"/>
  <c r="P150" i="23"/>
  <c r="P149" i="23"/>
  <c r="P148" i="23"/>
  <c r="P147" i="23"/>
  <c r="P146" i="23"/>
  <c r="P145" i="23"/>
  <c r="P144" i="23"/>
  <c r="P143" i="23"/>
  <c r="P142" i="23"/>
  <c r="P141" i="23"/>
  <c r="P140" i="23"/>
  <c r="I125" i="23"/>
  <c r="N127" i="23" s="1"/>
  <c r="H125" i="23"/>
  <c r="M127" i="23" s="1"/>
  <c r="G125" i="23"/>
  <c r="L127" i="23" s="1"/>
  <c r="K127" i="23"/>
  <c r="F125" i="23"/>
  <c r="J127" i="23" s="1"/>
  <c r="E125" i="23"/>
  <c r="I80" i="23"/>
  <c r="H80" i="23"/>
  <c r="G80" i="23"/>
  <c r="F80" i="23"/>
  <c r="J35" i="23"/>
  <c r="I35" i="23"/>
  <c r="H35" i="23"/>
  <c r="G35" i="23"/>
  <c r="F35" i="23"/>
  <c r="E35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" i="23"/>
  <c r="P6" i="23"/>
  <c r="P5" i="23"/>
  <c r="G81" i="23" l="1"/>
  <c r="G82" i="23"/>
  <c r="I81" i="23"/>
  <c r="I82" i="23"/>
  <c r="O80" i="23"/>
  <c r="F81" i="23"/>
  <c r="F82" i="23"/>
  <c r="H81" i="23"/>
  <c r="H82" i="23"/>
  <c r="J217" i="23"/>
  <c r="O215" i="23"/>
  <c r="J306" i="23"/>
  <c r="J307" i="23"/>
  <c r="E307" i="23"/>
  <c r="T305" i="23"/>
  <c r="B312" i="23" s="1"/>
  <c r="P124" i="23"/>
  <c r="L217" i="23"/>
  <c r="E306" i="23"/>
  <c r="I306" i="23"/>
  <c r="F126" i="23"/>
  <c r="J171" i="23"/>
  <c r="P260" i="23"/>
  <c r="B262" i="23" s="1"/>
  <c r="P170" i="23"/>
  <c r="B172" i="23" s="1"/>
  <c r="I36" i="23"/>
  <c r="F36" i="23"/>
  <c r="J36" i="23"/>
  <c r="H172" i="23"/>
  <c r="G172" i="23"/>
  <c r="F306" i="23"/>
  <c r="E36" i="23"/>
  <c r="G216" i="23"/>
  <c r="G306" i="23"/>
  <c r="G37" i="23"/>
  <c r="H37" i="23"/>
  <c r="J37" i="23"/>
  <c r="F37" i="23"/>
  <c r="I37" i="23"/>
  <c r="E37" i="23"/>
  <c r="G36" i="23"/>
  <c r="I217" i="23"/>
  <c r="F217" i="23"/>
  <c r="I216" i="23"/>
  <c r="E217" i="23"/>
  <c r="F216" i="23"/>
  <c r="H217" i="23"/>
  <c r="G217" i="23"/>
  <c r="E216" i="23"/>
  <c r="H36" i="23"/>
  <c r="E81" i="23"/>
  <c r="H216" i="23"/>
  <c r="H262" i="23"/>
  <c r="E262" i="23"/>
  <c r="G262" i="23"/>
  <c r="I261" i="23"/>
  <c r="E261" i="23"/>
  <c r="G261" i="23"/>
  <c r="F262" i="23"/>
  <c r="H306" i="23"/>
  <c r="I262" i="23"/>
  <c r="P35" i="23"/>
  <c r="B177" i="23" l="1"/>
  <c r="J172" i="23"/>
  <c r="E172" i="23"/>
  <c r="F171" i="23"/>
  <c r="F172" i="23"/>
  <c r="E171" i="23"/>
  <c r="G171" i="23"/>
  <c r="I171" i="23"/>
  <c r="I172" i="23"/>
  <c r="B132" i="23"/>
  <c r="H171" i="23"/>
  <c r="B307" i="23"/>
  <c r="B267" i="23"/>
  <c r="B37" i="23"/>
  <c r="B42" i="23"/>
  <c r="B87" i="23"/>
  <c r="B82" i="23"/>
  <c r="G127" i="23"/>
  <c r="E127" i="23"/>
  <c r="E126" i="23"/>
  <c r="H127" i="23"/>
  <c r="I127" i="23"/>
  <c r="F127" i="23"/>
  <c r="H126" i="23"/>
  <c r="G126" i="23"/>
  <c r="B222" i="23"/>
  <c r="B217" i="23"/>
  <c r="I126" i="23"/>
  <c r="B317" i="23"/>
  <c r="B322" i="23" s="1"/>
  <c r="B127" i="23"/>
  <c r="F319" i="22" l="1"/>
  <c r="D236" i="22" l="1"/>
  <c r="D237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35" i="22"/>
  <c r="E183" i="22" l="1"/>
  <c r="D138" i="22"/>
  <c r="Q308" i="22"/>
  <c r="Q307" i="22"/>
  <c r="Q306" i="22"/>
  <c r="Q305" i="22"/>
  <c r="Q304" i="22"/>
  <c r="Q303" i="22"/>
  <c r="Q302" i="22"/>
  <c r="Q301" i="22"/>
  <c r="Q300" i="22"/>
  <c r="Q299" i="22"/>
  <c r="Q298" i="22"/>
  <c r="Q297" i="22"/>
  <c r="Q296" i="22"/>
  <c r="Q295" i="22"/>
  <c r="Q294" i="22"/>
  <c r="Q293" i="22"/>
  <c r="Q292" i="22"/>
  <c r="Q291" i="22"/>
  <c r="Q290" i="22"/>
  <c r="Q289" i="22"/>
  <c r="Q288" i="22"/>
  <c r="Q287" i="22"/>
  <c r="Q286" i="22"/>
  <c r="Q285" i="22"/>
  <c r="Q284" i="22"/>
  <c r="Q283" i="22"/>
  <c r="Q282" i="22"/>
  <c r="Q281" i="22"/>
  <c r="J266" i="22"/>
  <c r="I266" i="22"/>
  <c r="H266" i="22"/>
  <c r="G266" i="22"/>
  <c r="F266" i="22"/>
  <c r="Q265" i="22"/>
  <c r="Q263" i="22"/>
  <c r="Q262" i="22"/>
  <c r="Q261" i="22"/>
  <c r="Q260" i="22"/>
  <c r="Q259" i="22"/>
  <c r="Q258" i="22"/>
  <c r="Q257" i="22"/>
  <c r="Q256" i="22"/>
  <c r="Q255" i="22"/>
  <c r="Q254" i="22"/>
  <c r="Q253" i="22"/>
  <c r="Q252" i="22"/>
  <c r="Q251" i="22"/>
  <c r="Q250" i="22"/>
  <c r="Q249" i="22"/>
  <c r="Q248" i="22"/>
  <c r="Q247" i="22"/>
  <c r="Q246" i="22"/>
  <c r="Q245" i="22"/>
  <c r="Q244" i="22"/>
  <c r="Q243" i="22"/>
  <c r="Q242" i="22"/>
  <c r="Q241" i="22"/>
  <c r="Q240" i="22"/>
  <c r="Q239" i="22"/>
  <c r="Q238" i="22"/>
  <c r="Q237" i="22"/>
  <c r="Q236" i="22"/>
  <c r="Q235" i="22"/>
  <c r="J220" i="22"/>
  <c r="J222" i="22" s="1"/>
  <c r="I220" i="22"/>
  <c r="H220" i="22"/>
  <c r="H222" i="22" s="1"/>
  <c r="G220" i="22"/>
  <c r="G222" i="22" s="1"/>
  <c r="F220" i="22"/>
  <c r="Q219" i="22"/>
  <c r="Q217" i="22"/>
  <c r="Q216" i="22"/>
  <c r="Q215" i="22"/>
  <c r="Q213" i="22"/>
  <c r="Q212" i="22"/>
  <c r="Q211" i="22"/>
  <c r="Q210" i="22"/>
  <c r="Q209" i="22"/>
  <c r="Q208" i="22"/>
  <c r="Q207" i="22"/>
  <c r="Q206" i="22"/>
  <c r="Q205" i="22"/>
  <c r="Q204" i="22"/>
  <c r="Q203" i="22"/>
  <c r="Q202" i="22"/>
  <c r="Q201" i="22"/>
  <c r="Q200" i="22"/>
  <c r="Q199" i="22"/>
  <c r="Q198" i="22"/>
  <c r="Q197" i="22"/>
  <c r="Q196" i="22"/>
  <c r="Q195" i="22"/>
  <c r="Q194" i="22"/>
  <c r="Q193" i="22"/>
  <c r="Q192" i="22"/>
  <c r="Q191" i="22"/>
  <c r="Q190" i="22"/>
  <c r="Q189" i="22"/>
  <c r="J174" i="22"/>
  <c r="I174" i="22"/>
  <c r="H174" i="22"/>
  <c r="G174" i="22"/>
  <c r="F174" i="22"/>
  <c r="E174" i="22"/>
  <c r="Q173" i="22"/>
  <c r="Q171" i="22"/>
  <c r="Q170" i="22"/>
  <c r="Q169" i="22"/>
  <c r="Q168" i="22"/>
  <c r="Q167" i="22"/>
  <c r="Q166" i="22"/>
  <c r="Q165" i="22"/>
  <c r="Q164" i="22"/>
  <c r="Q163" i="22"/>
  <c r="Q162" i="22"/>
  <c r="Q161" i="22"/>
  <c r="Q160" i="22"/>
  <c r="Q159" i="22"/>
  <c r="Q158" i="22"/>
  <c r="Q157" i="22"/>
  <c r="Q156" i="22"/>
  <c r="Q155" i="22"/>
  <c r="Q154" i="22"/>
  <c r="Q153" i="22"/>
  <c r="Q152" i="22"/>
  <c r="Q151" i="22"/>
  <c r="Q150" i="22"/>
  <c r="Q149" i="22"/>
  <c r="Q148" i="22"/>
  <c r="Q147" i="22"/>
  <c r="Q146" i="22"/>
  <c r="Q145" i="22"/>
  <c r="Q143" i="22"/>
  <c r="J128" i="22"/>
  <c r="I128" i="22"/>
  <c r="H128" i="22"/>
  <c r="G128" i="22"/>
  <c r="F128" i="22"/>
  <c r="E128" i="22"/>
  <c r="Q127" i="22"/>
  <c r="Q125" i="22"/>
  <c r="Q124" i="22"/>
  <c r="Q123" i="22"/>
  <c r="Q122" i="22"/>
  <c r="Q121" i="22"/>
  <c r="Q119" i="22"/>
  <c r="Q118" i="22"/>
  <c r="Q117" i="22"/>
  <c r="Q116" i="22"/>
  <c r="Q115" i="22"/>
  <c r="Q114" i="22"/>
  <c r="Q113" i="22"/>
  <c r="Q111" i="22"/>
  <c r="Q110" i="22"/>
  <c r="Q109" i="22"/>
  <c r="Q108" i="22"/>
  <c r="Q107" i="22"/>
  <c r="Q106" i="22"/>
  <c r="Q104" i="22"/>
  <c r="Q103" i="22"/>
  <c r="Q102" i="22"/>
  <c r="Q101" i="22"/>
  <c r="Q100" i="22"/>
  <c r="Q99" i="22"/>
  <c r="Q97" i="22"/>
  <c r="J82" i="22"/>
  <c r="I82" i="22"/>
  <c r="H82" i="22"/>
  <c r="G82" i="22"/>
  <c r="F82" i="22"/>
  <c r="E82" i="22"/>
  <c r="Q81" i="22"/>
  <c r="Q79" i="22"/>
  <c r="Q78" i="22"/>
  <c r="Q77" i="22"/>
  <c r="Q76" i="22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J36" i="22"/>
  <c r="I36" i="22"/>
  <c r="H36" i="22"/>
  <c r="G36" i="22"/>
  <c r="F36" i="22"/>
  <c r="E36" i="22"/>
  <c r="Q35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128" i="22" l="1"/>
  <c r="Q174" i="22"/>
  <c r="I222" i="22"/>
  <c r="Q220" i="22"/>
  <c r="B222" i="22" s="1"/>
  <c r="F222" i="22"/>
  <c r="D130" i="22"/>
  <c r="J37" i="22"/>
  <c r="I314" i="22"/>
  <c r="H221" i="22"/>
  <c r="G175" i="22"/>
  <c r="J83" i="22"/>
  <c r="H268" i="22"/>
  <c r="I268" i="22"/>
  <c r="G268" i="22"/>
  <c r="I313" i="22"/>
  <c r="E313" i="22"/>
  <c r="F268" i="22"/>
  <c r="H267" i="22"/>
  <c r="H313" i="22"/>
  <c r="E268" i="22"/>
  <c r="G267" i="22"/>
  <c r="I267" i="22"/>
  <c r="I37" i="22"/>
  <c r="F221" i="22"/>
  <c r="G221" i="22"/>
  <c r="J221" i="22"/>
  <c r="F37" i="22"/>
  <c r="G83" i="22"/>
  <c r="J176" i="22"/>
  <c r="F313" i="22"/>
  <c r="F84" i="22"/>
  <c r="I84" i="22"/>
  <c r="G84" i="22"/>
  <c r="I83" i="22"/>
  <c r="E267" i="22"/>
  <c r="E38" i="22"/>
  <c r="G37" i="22"/>
  <c r="F38" i="22"/>
  <c r="H37" i="22"/>
  <c r="F83" i="22"/>
  <c r="I221" i="22"/>
  <c r="F267" i="22"/>
  <c r="G313" i="22"/>
  <c r="Q82" i="22"/>
  <c r="G129" i="22"/>
  <c r="Q266" i="22"/>
  <c r="Q36" i="22"/>
  <c r="F312" i="19"/>
  <c r="F267" i="19"/>
  <c r="B130" i="22" l="1"/>
  <c r="E37" i="22"/>
  <c r="I38" i="22"/>
  <c r="J38" i="22"/>
  <c r="H38" i="22"/>
  <c r="G38" i="22"/>
  <c r="E84" i="22"/>
  <c r="J84" i="22"/>
  <c r="H83" i="22"/>
  <c r="E83" i="22"/>
  <c r="H84" i="22"/>
  <c r="B181" i="22"/>
  <c r="G176" i="22"/>
  <c r="B176" i="22"/>
  <c r="H314" i="22"/>
  <c r="F314" i="22"/>
  <c r="E314" i="22"/>
  <c r="G314" i="22"/>
  <c r="H176" i="22"/>
  <c r="F176" i="22"/>
  <c r="E175" i="22"/>
  <c r="F175" i="22"/>
  <c r="E176" i="22"/>
  <c r="H175" i="22"/>
  <c r="I175" i="22"/>
  <c r="J175" i="22"/>
  <c r="I176" i="22"/>
  <c r="B227" i="22"/>
  <c r="B268" i="22"/>
  <c r="B273" i="22"/>
  <c r="B324" i="22"/>
  <c r="B329" i="22" s="1"/>
  <c r="B314" i="22"/>
  <c r="B319" i="22"/>
  <c r="B89" i="22"/>
  <c r="B84" i="22"/>
  <c r="B43" i="22"/>
  <c r="B38" i="22"/>
  <c r="H130" i="22"/>
  <c r="I130" i="22"/>
  <c r="I129" i="22"/>
  <c r="G130" i="22"/>
  <c r="J130" i="22"/>
  <c r="F130" i="22"/>
  <c r="J129" i="22"/>
  <c r="F129" i="22"/>
  <c r="E130" i="22"/>
  <c r="E129" i="22"/>
  <c r="B135" i="22"/>
  <c r="H129" i="22"/>
  <c r="F222" i="19"/>
  <c r="E179" i="19" l="1"/>
  <c r="D135" i="19"/>
  <c r="F86" i="19"/>
  <c r="F41" i="19" l="1"/>
  <c r="F312" i="18" l="1"/>
  <c r="H261" i="18" l="1"/>
  <c r="H263" i="18" s="1"/>
  <c r="F268" i="18"/>
  <c r="F132" i="18" l="1"/>
  <c r="F87" i="18"/>
  <c r="F124" i="17"/>
  <c r="F296" i="17" l="1"/>
  <c r="F212" i="17" l="1"/>
  <c r="F168" i="17" l="1"/>
  <c r="E81" i="17"/>
  <c r="K236" i="16" l="1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35" i="16"/>
  <c r="J266" i="16"/>
  <c r="H266" i="16"/>
  <c r="E311" i="16" l="1"/>
  <c r="H311" i="16"/>
  <c r="F311" i="16"/>
  <c r="I311" i="16"/>
  <c r="G311" i="16"/>
  <c r="B307" i="19" l="1"/>
  <c r="J260" i="19"/>
  <c r="I260" i="19"/>
  <c r="I262" i="19" s="1"/>
  <c r="H260" i="19"/>
  <c r="H262" i="19" s="1"/>
  <c r="G260" i="19"/>
  <c r="G262" i="19" s="1"/>
  <c r="F262" i="19"/>
  <c r="E260" i="19"/>
  <c r="L258" i="19"/>
  <c r="L257" i="19"/>
  <c r="L256" i="19"/>
  <c r="L255" i="19"/>
  <c r="L254" i="19"/>
  <c r="L253" i="19"/>
  <c r="L252" i="19"/>
  <c r="L251" i="19"/>
  <c r="L250" i="19"/>
  <c r="L249" i="19"/>
  <c r="L248" i="19"/>
  <c r="L247" i="19"/>
  <c r="L246" i="19"/>
  <c r="L245" i="19"/>
  <c r="L244" i="19"/>
  <c r="L243" i="19"/>
  <c r="L242" i="19"/>
  <c r="L241" i="19"/>
  <c r="L240" i="19"/>
  <c r="L239" i="19"/>
  <c r="L238" i="19"/>
  <c r="L237" i="19"/>
  <c r="L236" i="19"/>
  <c r="L235" i="19"/>
  <c r="L234" i="19"/>
  <c r="L233" i="19"/>
  <c r="L232" i="19"/>
  <c r="L231" i="19"/>
  <c r="L230" i="19"/>
  <c r="J215" i="19"/>
  <c r="I215" i="19"/>
  <c r="I217" i="19" s="1"/>
  <c r="H215" i="19"/>
  <c r="H217" i="19" s="1"/>
  <c r="G215" i="19"/>
  <c r="J170" i="19"/>
  <c r="J172" i="19" s="1"/>
  <c r="I170" i="19"/>
  <c r="I172" i="19" s="1"/>
  <c r="H170" i="19"/>
  <c r="H172" i="19" s="1"/>
  <c r="G170" i="19"/>
  <c r="G172" i="19" s="1"/>
  <c r="F170" i="19"/>
  <c r="F172" i="19" s="1"/>
  <c r="E170" i="19"/>
  <c r="D127" i="19"/>
  <c r="J125" i="19"/>
  <c r="J127" i="19" s="1"/>
  <c r="I125" i="19"/>
  <c r="I127" i="19" s="1"/>
  <c r="H125" i="19"/>
  <c r="H127" i="19" s="1"/>
  <c r="E125" i="19"/>
  <c r="J80" i="19"/>
  <c r="J82" i="19" s="1"/>
  <c r="I80" i="19"/>
  <c r="I82" i="19" s="1"/>
  <c r="H80" i="19"/>
  <c r="H82" i="19" s="1"/>
  <c r="G80" i="19"/>
  <c r="G82" i="19" s="1"/>
  <c r="F80" i="19"/>
  <c r="F82" i="19" s="1"/>
  <c r="E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J35" i="19"/>
  <c r="I35" i="19"/>
  <c r="H35" i="19"/>
  <c r="G35" i="19"/>
  <c r="F35" i="19"/>
  <c r="E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R215" i="19" l="1"/>
  <c r="G216" i="19"/>
  <c r="G217" i="19"/>
  <c r="B217" i="19"/>
  <c r="L125" i="19"/>
  <c r="B132" i="19" s="1"/>
  <c r="E127" i="19"/>
  <c r="L170" i="19"/>
  <c r="E172" i="19"/>
  <c r="E82" i="19"/>
  <c r="L80" i="19"/>
  <c r="E81" i="19"/>
  <c r="J217" i="19"/>
  <c r="J216" i="19"/>
  <c r="G127" i="19"/>
  <c r="E262" i="19"/>
  <c r="L260" i="19"/>
  <c r="B262" i="19" s="1"/>
  <c r="E261" i="19"/>
  <c r="J261" i="19"/>
  <c r="J262" i="19"/>
  <c r="F36" i="19"/>
  <c r="I261" i="19"/>
  <c r="F261" i="19"/>
  <c r="G36" i="19"/>
  <c r="G306" i="19"/>
  <c r="J36" i="19"/>
  <c r="H261" i="19"/>
  <c r="H306" i="19"/>
  <c r="E126" i="19"/>
  <c r="I126" i="19"/>
  <c r="H126" i="19"/>
  <c r="J37" i="19"/>
  <c r="J126" i="19"/>
  <c r="I171" i="19"/>
  <c r="H216" i="19"/>
  <c r="J171" i="19"/>
  <c r="H36" i="19"/>
  <c r="F126" i="19"/>
  <c r="E171" i="19"/>
  <c r="E36" i="19"/>
  <c r="I36" i="19"/>
  <c r="G37" i="19"/>
  <c r="G126" i="19"/>
  <c r="G261" i="19"/>
  <c r="I306" i="19"/>
  <c r="H171" i="19"/>
  <c r="G171" i="19"/>
  <c r="F171" i="19"/>
  <c r="F306" i="19"/>
  <c r="G81" i="19"/>
  <c r="H81" i="19"/>
  <c r="F81" i="19"/>
  <c r="J81" i="19"/>
  <c r="H37" i="19"/>
  <c r="I81" i="19"/>
  <c r="I216" i="19"/>
  <c r="L35" i="19"/>
  <c r="B42" i="19" s="1"/>
  <c r="E37" i="19"/>
  <c r="I37" i="19"/>
  <c r="F37" i="19"/>
  <c r="K33" i="18"/>
  <c r="K34" i="18"/>
  <c r="K77" i="18"/>
  <c r="K78" i="18"/>
  <c r="K79" i="18"/>
  <c r="K124" i="18"/>
  <c r="K125" i="18"/>
  <c r="K169" i="18"/>
  <c r="K170" i="18"/>
  <c r="E261" i="18"/>
  <c r="F261" i="18"/>
  <c r="G261" i="18"/>
  <c r="G263" i="18" s="1"/>
  <c r="I261" i="18"/>
  <c r="I263" i="18" s="1"/>
  <c r="E216" i="18"/>
  <c r="F216" i="18"/>
  <c r="G216" i="18"/>
  <c r="G218" i="18" s="1"/>
  <c r="H216" i="18"/>
  <c r="H218" i="18" s="1"/>
  <c r="I216" i="18"/>
  <c r="I218" i="18" s="1"/>
  <c r="J216" i="18"/>
  <c r="J218" i="18" s="1"/>
  <c r="E171" i="18"/>
  <c r="F171" i="18"/>
  <c r="F173" i="18" s="1"/>
  <c r="G171" i="18"/>
  <c r="G173" i="18" s="1"/>
  <c r="H171" i="18"/>
  <c r="H173" i="18" s="1"/>
  <c r="I171" i="18"/>
  <c r="I173" i="18" s="1"/>
  <c r="J171" i="18"/>
  <c r="J173" i="18" s="1"/>
  <c r="K123" i="18"/>
  <c r="E126" i="18"/>
  <c r="F126" i="18"/>
  <c r="F128" i="18" s="1"/>
  <c r="G126" i="18"/>
  <c r="G128" i="18" s="1"/>
  <c r="H126" i="18"/>
  <c r="H128" i="18" s="1"/>
  <c r="I126" i="18"/>
  <c r="J126" i="18"/>
  <c r="J128" i="18" s="1"/>
  <c r="E81" i="18"/>
  <c r="F81" i="18"/>
  <c r="F83" i="18" s="1"/>
  <c r="G81" i="18"/>
  <c r="G83" i="18" s="1"/>
  <c r="H81" i="18"/>
  <c r="H83" i="18" s="1"/>
  <c r="I81" i="18"/>
  <c r="I83" i="18" s="1"/>
  <c r="J81" i="18"/>
  <c r="J83" i="18" s="1"/>
  <c r="F35" i="18"/>
  <c r="G35" i="18"/>
  <c r="H35" i="18"/>
  <c r="I35" i="18"/>
  <c r="J35" i="18"/>
  <c r="J37" i="18" s="1"/>
  <c r="E35" i="18"/>
  <c r="N303" i="18"/>
  <c r="N302" i="18"/>
  <c r="N301" i="18"/>
  <c r="N300" i="18"/>
  <c r="N298" i="18"/>
  <c r="N297" i="18"/>
  <c r="N296" i="18"/>
  <c r="N295" i="18"/>
  <c r="N294" i="18"/>
  <c r="N293" i="18"/>
  <c r="N292" i="18"/>
  <c r="N291" i="18"/>
  <c r="N289" i="18"/>
  <c r="N288" i="18"/>
  <c r="N286" i="18"/>
  <c r="N285" i="18"/>
  <c r="N284" i="18"/>
  <c r="N283" i="18"/>
  <c r="N282" i="18"/>
  <c r="N281" i="18"/>
  <c r="N280" i="18"/>
  <c r="N279" i="18"/>
  <c r="N278" i="18"/>
  <c r="N277" i="18"/>
  <c r="N276" i="18"/>
  <c r="D271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E172" i="18" l="1"/>
  <c r="E173" i="18"/>
  <c r="E217" i="18"/>
  <c r="N216" i="18"/>
  <c r="B218" i="18" s="1"/>
  <c r="B223" i="18" s="1"/>
  <c r="E218" i="18"/>
  <c r="M261" i="18"/>
  <c r="B263" i="18" s="1"/>
  <c r="B268" i="18" s="1"/>
  <c r="E262" i="18"/>
  <c r="E263" i="18"/>
  <c r="K81" i="18"/>
  <c r="B83" i="18" s="1"/>
  <c r="E82" i="18"/>
  <c r="E83" i="18"/>
  <c r="I128" i="18"/>
  <c r="K126" i="18"/>
  <c r="B128" i="18" s="1"/>
  <c r="B133" i="18" s="1"/>
  <c r="E127" i="18"/>
  <c r="E128" i="18"/>
  <c r="F217" i="18"/>
  <c r="F218" i="18"/>
  <c r="F262" i="18"/>
  <c r="F263" i="18"/>
  <c r="I262" i="18"/>
  <c r="G82" i="18"/>
  <c r="B267" i="19"/>
  <c r="B222" i="19"/>
  <c r="B37" i="19"/>
  <c r="B87" i="19"/>
  <c r="B82" i="19"/>
  <c r="B127" i="19"/>
  <c r="B172" i="19"/>
  <c r="B177" i="19"/>
  <c r="G217" i="18"/>
  <c r="G172" i="18"/>
  <c r="I217" i="18"/>
  <c r="H217" i="18"/>
  <c r="I127" i="18"/>
  <c r="G262" i="18"/>
  <c r="H262" i="18"/>
  <c r="J217" i="18"/>
  <c r="I172" i="18"/>
  <c r="H172" i="18"/>
  <c r="J172" i="18"/>
  <c r="F172" i="18"/>
  <c r="F127" i="18"/>
  <c r="J127" i="18"/>
  <c r="H127" i="18"/>
  <c r="G127" i="18"/>
  <c r="H82" i="18"/>
  <c r="I82" i="18"/>
  <c r="F82" i="18"/>
  <c r="J82" i="18"/>
  <c r="G36" i="18"/>
  <c r="H36" i="18"/>
  <c r="J36" i="18"/>
  <c r="G37" i="18"/>
  <c r="F36" i="18"/>
  <c r="E36" i="18"/>
  <c r="I36" i="18"/>
  <c r="K171" i="18"/>
  <c r="B173" i="18" s="1"/>
  <c r="B178" i="18" s="1"/>
  <c r="H37" i="18"/>
  <c r="K35" i="18"/>
  <c r="B37" i="18" s="1"/>
  <c r="B42" i="18" s="1"/>
  <c r="E37" i="18"/>
  <c r="I37" i="18"/>
  <c r="F37" i="18"/>
  <c r="D258" i="17"/>
  <c r="H293" i="17"/>
  <c r="I248" i="17"/>
  <c r="H248" i="17"/>
  <c r="G248" i="17"/>
  <c r="F248" i="17"/>
  <c r="E248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0" i="17"/>
  <c r="I205" i="17"/>
  <c r="H205" i="17"/>
  <c r="G205" i="17"/>
  <c r="F205" i="17"/>
  <c r="E205" i="17"/>
  <c r="N162" i="17"/>
  <c r="I162" i="17"/>
  <c r="H162" i="17"/>
  <c r="G162" i="17"/>
  <c r="F162" i="17"/>
  <c r="E162" i="17"/>
  <c r="O160" i="17"/>
  <c r="O159" i="17"/>
  <c r="O158" i="17"/>
  <c r="O157" i="17"/>
  <c r="O156" i="17"/>
  <c r="O155" i="17"/>
  <c r="O154" i="17"/>
  <c r="O153" i="17"/>
  <c r="O152" i="17"/>
  <c r="O151" i="17"/>
  <c r="O150" i="17"/>
  <c r="O149" i="17"/>
  <c r="O148" i="17"/>
  <c r="O147" i="17"/>
  <c r="O146" i="17"/>
  <c r="O145" i="17"/>
  <c r="O144" i="17"/>
  <c r="O143" i="17"/>
  <c r="O142" i="17"/>
  <c r="O141" i="17"/>
  <c r="O140" i="17"/>
  <c r="O139" i="17"/>
  <c r="O138" i="17"/>
  <c r="O137" i="17"/>
  <c r="O136" i="17"/>
  <c r="O135" i="17"/>
  <c r="O134" i="17"/>
  <c r="D121" i="17"/>
  <c r="N119" i="17"/>
  <c r="I119" i="17"/>
  <c r="H119" i="17"/>
  <c r="G119" i="17"/>
  <c r="F119" i="17"/>
  <c r="E119" i="17"/>
  <c r="O117" i="17"/>
  <c r="O116" i="17"/>
  <c r="O115" i="17"/>
  <c r="O114" i="17"/>
  <c r="O113" i="17"/>
  <c r="O112" i="17"/>
  <c r="O111" i="17"/>
  <c r="O110" i="17"/>
  <c r="O109" i="17"/>
  <c r="O108" i="17"/>
  <c r="O107" i="17"/>
  <c r="O106" i="17"/>
  <c r="O105" i="17"/>
  <c r="O104" i="17"/>
  <c r="O103" i="17"/>
  <c r="O102" i="17"/>
  <c r="O101" i="17"/>
  <c r="O100" i="17"/>
  <c r="O99" i="17"/>
  <c r="O98" i="17"/>
  <c r="O97" i="17"/>
  <c r="O96" i="17"/>
  <c r="O95" i="17"/>
  <c r="O94" i="17"/>
  <c r="O93" i="17"/>
  <c r="O92" i="17"/>
  <c r="O91" i="17"/>
  <c r="N76" i="17"/>
  <c r="I76" i="17"/>
  <c r="H76" i="17"/>
  <c r="G76" i="17"/>
  <c r="F76" i="17"/>
  <c r="E76" i="17"/>
  <c r="N33" i="17"/>
  <c r="I33" i="17"/>
  <c r="H33" i="17"/>
  <c r="G33" i="17"/>
  <c r="F33" i="17"/>
  <c r="E33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B88" i="18" l="1"/>
  <c r="N218" i="18"/>
  <c r="N217" i="18"/>
  <c r="K205" i="17"/>
  <c r="B207" i="17" s="1"/>
  <c r="B212" i="17" s="1"/>
  <c r="K248" i="17"/>
  <c r="B250" i="17" s="1"/>
  <c r="I250" i="17"/>
  <c r="I249" i="17"/>
  <c r="N78" i="17"/>
  <c r="G250" i="17"/>
  <c r="F292" i="17"/>
  <c r="G292" i="17"/>
  <c r="B318" i="18"/>
  <c r="B323" i="18" s="1"/>
  <c r="K291" i="17"/>
  <c r="B293" i="17" s="1"/>
  <c r="E292" i="17"/>
  <c r="E293" i="17"/>
  <c r="G293" i="17"/>
  <c r="I293" i="17"/>
  <c r="I35" i="17"/>
  <c r="I121" i="17"/>
  <c r="I164" i="17"/>
  <c r="F120" i="17"/>
  <c r="H120" i="17"/>
  <c r="N120" i="17"/>
  <c r="F206" i="17"/>
  <c r="H206" i="17"/>
  <c r="B255" i="17"/>
  <c r="F77" i="17"/>
  <c r="H77" i="17"/>
  <c r="N77" i="17"/>
  <c r="F34" i="17"/>
  <c r="H34" i="17"/>
  <c r="N34" i="17"/>
  <c r="H121" i="17"/>
  <c r="F163" i="17"/>
  <c r="H163" i="17"/>
  <c r="N163" i="17"/>
  <c r="O33" i="17"/>
  <c r="B35" i="17" s="1"/>
  <c r="B40" i="17" s="1"/>
  <c r="E77" i="17"/>
  <c r="G77" i="17"/>
  <c r="I77" i="17"/>
  <c r="E120" i="17"/>
  <c r="G120" i="17"/>
  <c r="I120" i="17"/>
  <c r="F121" i="17"/>
  <c r="N121" i="17"/>
  <c r="O162" i="17"/>
  <c r="E206" i="17"/>
  <c r="G206" i="17"/>
  <c r="I206" i="17"/>
  <c r="E249" i="17"/>
  <c r="G249" i="17"/>
  <c r="E34" i="17"/>
  <c r="G34" i="17"/>
  <c r="I34" i="17"/>
  <c r="F35" i="17"/>
  <c r="H35" i="17"/>
  <c r="N35" i="17"/>
  <c r="O76" i="17"/>
  <c r="B78" i="17" s="1"/>
  <c r="B83" i="17" s="1"/>
  <c r="E78" i="17"/>
  <c r="G78" i="17"/>
  <c r="I78" i="17"/>
  <c r="O119" i="17"/>
  <c r="B121" i="17" s="1"/>
  <c r="B126" i="17" s="1"/>
  <c r="E163" i="17"/>
  <c r="G163" i="17"/>
  <c r="I163" i="17"/>
  <c r="F164" i="17"/>
  <c r="H164" i="17"/>
  <c r="N164" i="17"/>
  <c r="E207" i="17"/>
  <c r="G207" i="17"/>
  <c r="I207" i="17"/>
  <c r="F249" i="17"/>
  <c r="H249" i="17"/>
  <c r="F250" i="17"/>
  <c r="H250" i="17"/>
  <c r="E35" i="17"/>
  <c r="G35" i="17"/>
  <c r="F78" i="17"/>
  <c r="H78" i="17"/>
  <c r="E121" i="17"/>
  <c r="G121" i="17"/>
  <c r="E164" i="17"/>
  <c r="G164" i="17"/>
  <c r="F207" i="17"/>
  <c r="H207" i="17"/>
  <c r="E250" i="17"/>
  <c r="K211" i="16"/>
  <c r="K200" i="16"/>
  <c r="K199" i="16"/>
  <c r="K219" i="16"/>
  <c r="K218" i="16"/>
  <c r="K189" i="16"/>
  <c r="B164" i="17" l="1"/>
  <c r="B169" i="17" s="1"/>
  <c r="B303" i="17"/>
  <c r="B308" i="17" s="1"/>
  <c r="B298" i="17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54" i="16"/>
  <c r="D174" i="16" l="1"/>
  <c r="I266" i="16" l="1"/>
  <c r="G266" i="16"/>
  <c r="F266" i="16"/>
  <c r="E266" i="16"/>
  <c r="D266" i="16"/>
  <c r="J220" i="16"/>
  <c r="I220" i="16"/>
  <c r="H220" i="16"/>
  <c r="G220" i="16"/>
  <c r="F220" i="16"/>
  <c r="E220" i="16"/>
  <c r="D220" i="16"/>
  <c r="K217" i="16"/>
  <c r="K216" i="16"/>
  <c r="K215" i="16"/>
  <c r="K214" i="16"/>
  <c r="K213" i="16"/>
  <c r="K212" i="16"/>
  <c r="K210" i="16"/>
  <c r="K209" i="16"/>
  <c r="K208" i="16"/>
  <c r="K207" i="16"/>
  <c r="K206" i="16"/>
  <c r="K205" i="16"/>
  <c r="K204" i="16"/>
  <c r="K203" i="16"/>
  <c r="K202" i="16"/>
  <c r="K201" i="16"/>
  <c r="K198" i="16"/>
  <c r="K197" i="16"/>
  <c r="K196" i="16"/>
  <c r="K195" i="16"/>
  <c r="K194" i="16"/>
  <c r="K193" i="16"/>
  <c r="K192" i="16"/>
  <c r="K191" i="16"/>
  <c r="K190" i="16"/>
  <c r="J174" i="16"/>
  <c r="I174" i="16"/>
  <c r="H174" i="16"/>
  <c r="G174" i="16"/>
  <c r="F174" i="16"/>
  <c r="E174" i="16"/>
  <c r="K173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D130" i="16"/>
  <c r="J128" i="16"/>
  <c r="I128" i="16"/>
  <c r="H128" i="16"/>
  <c r="G128" i="16"/>
  <c r="F128" i="16"/>
  <c r="E128" i="16"/>
  <c r="D128" i="16"/>
  <c r="K127" i="16"/>
  <c r="K126" i="16"/>
  <c r="K125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J82" i="16"/>
  <c r="I82" i="16"/>
  <c r="H82" i="16"/>
  <c r="G82" i="16"/>
  <c r="F82" i="16"/>
  <c r="E82" i="16"/>
  <c r="D82" i="16"/>
  <c r="K53" i="16"/>
  <c r="K52" i="16"/>
  <c r="K51" i="16"/>
  <c r="J36" i="16"/>
  <c r="I36" i="16"/>
  <c r="H36" i="16"/>
  <c r="G36" i="16"/>
  <c r="F36" i="16"/>
  <c r="E36" i="16"/>
  <c r="D36" i="16"/>
  <c r="K35" i="16"/>
  <c r="K34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266" i="16" l="1"/>
  <c r="B268" i="16" s="1"/>
  <c r="B273" i="16" s="1"/>
  <c r="J268" i="16"/>
  <c r="J267" i="16"/>
  <c r="I267" i="16"/>
  <c r="H268" i="16"/>
  <c r="K128" i="16"/>
  <c r="B130" i="16" s="1"/>
  <c r="B135" i="16" s="1"/>
  <c r="K220" i="16"/>
  <c r="B222" i="16" s="1"/>
  <c r="B227" i="16" s="1"/>
  <c r="H221" i="16"/>
  <c r="J221" i="16"/>
  <c r="G38" i="16"/>
  <c r="G221" i="16"/>
  <c r="I130" i="16"/>
  <c r="H267" i="16"/>
  <c r="F267" i="16"/>
  <c r="J175" i="16"/>
  <c r="G175" i="16"/>
  <c r="H175" i="16"/>
  <c r="I176" i="16"/>
  <c r="I222" i="16"/>
  <c r="K174" i="16"/>
  <c r="B320" i="16" s="1"/>
  <c r="B325" i="16" s="1"/>
  <c r="I129" i="16"/>
  <c r="E129" i="16"/>
  <c r="F129" i="16"/>
  <c r="J130" i="16"/>
  <c r="G129" i="16"/>
  <c r="J129" i="16"/>
  <c r="F130" i="16"/>
  <c r="J84" i="16"/>
  <c r="G83" i="16"/>
  <c r="J83" i="16"/>
  <c r="H83" i="16"/>
  <c r="F83" i="16"/>
  <c r="E83" i="16"/>
  <c r="I83" i="16"/>
  <c r="G84" i="16"/>
  <c r="G37" i="16"/>
  <c r="H37" i="16"/>
  <c r="E37" i="16"/>
  <c r="I37" i="16"/>
  <c r="F37" i="16"/>
  <c r="J37" i="16"/>
  <c r="J38" i="16"/>
  <c r="F176" i="16"/>
  <c r="F222" i="16"/>
  <c r="G267" i="16"/>
  <c r="E268" i="16"/>
  <c r="I268" i="16"/>
  <c r="H38" i="16"/>
  <c r="H84" i="16"/>
  <c r="G130" i="16"/>
  <c r="F175" i="16"/>
  <c r="G176" i="16"/>
  <c r="F221" i="16"/>
  <c r="G222" i="16"/>
  <c r="F268" i="16"/>
  <c r="E175" i="16"/>
  <c r="J176" i="16"/>
  <c r="I221" i="16"/>
  <c r="J222" i="16"/>
  <c r="K36" i="16"/>
  <c r="B38" i="16" s="1"/>
  <c r="B43" i="16" s="1"/>
  <c r="E38" i="16"/>
  <c r="I38" i="16"/>
  <c r="K82" i="16"/>
  <c r="B84" i="16" s="1"/>
  <c r="B89" i="16" s="1"/>
  <c r="E84" i="16"/>
  <c r="I84" i="16"/>
  <c r="H129" i="16"/>
  <c r="H130" i="16"/>
  <c r="H176" i="16"/>
  <c r="H222" i="16"/>
  <c r="E267" i="16"/>
  <c r="G268" i="16"/>
  <c r="I175" i="16"/>
  <c r="E221" i="16"/>
  <c r="F38" i="16"/>
  <c r="F84" i="16"/>
  <c r="E130" i="16"/>
  <c r="E176" i="16"/>
  <c r="E222" i="16"/>
  <c r="B176" i="16" l="1"/>
  <c r="B181" i="16" s="1"/>
  <c r="B317" i="19"/>
  <c r="B322" i="19" s="1"/>
  <c r="B312" i="19"/>
  <c r="I307" i="19"/>
  <c r="G307" i="19"/>
  <c r="K307" i="19"/>
  <c r="J307" i="19"/>
  <c r="F307" i="19"/>
  <c r="E307" i="19"/>
  <c r="H307" i="19"/>
  <c r="E306" i="19"/>
  <c r="D27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55" authorId="0" shapeId="0" xr:uid="{043C1C17-AAFC-415B-8E13-CADD65A38E9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SISTEMA DE VACÍO</t>
        </r>
      </text>
    </comment>
    <comment ref="J105" authorId="0" shapeId="0" xr:uid="{65BCD483-4CEC-4F47-9E9E-DF436D3FB13A}">
      <text>
        <r>
          <rPr>
            <b/>
            <sz val="11"/>
            <color indexed="81"/>
            <rFont val="Tahoma"/>
            <family val="2"/>
          </rPr>
          <t>Autor:</t>
        </r>
        <r>
          <rPr>
            <sz val="11"/>
            <color indexed="81"/>
            <rFont val="Tahoma"/>
            <family val="2"/>
          </rPr>
          <t xml:space="preserve">
1,86 hrs Falla de vapor
4 hrs Falla de vacío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5" authorId="0" shapeId="0" xr:uid="{DA9F69E1-8860-436B-BC41-145EE852E1D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rodamiento del tornillo sinfín M607A</t>
        </r>
      </text>
    </comment>
    <comment ref="E125" authorId="0" shapeId="0" xr:uid="{3EC009AB-6663-40D5-A7CB-08117845444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0,7h por transferencia manual del Sharplex #1; 1h por precapa manual del Sharplex #1</t>
        </r>
      </text>
    </comment>
    <comment ref="E126" authorId="0" shapeId="0" xr:uid="{B11CAFED-6641-4944-8745-81D02DC66AE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Precapa manual del Sharplex #2</t>
        </r>
      </text>
    </comment>
    <comment ref="G150" authorId="0" shapeId="0" xr:uid="{16A64357-5A9E-4A12-B83D-B4B01CAC28C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carros transportadores</t>
        </r>
      </text>
    </comment>
    <comment ref="H150" authorId="0" shapeId="0" xr:uid="{3B65A9C0-14F4-4A84-B55C-C17D5010C85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de vapor </t>
        </r>
      </text>
    </comment>
    <comment ref="E164" authorId="0" shapeId="0" xr:uid="{D2C19352-9578-4384-BAE0-515D475E9E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</t>
        </r>
      </text>
    </comment>
    <comment ref="E166" authorId="0" shapeId="0" xr:uid="{2C067352-F27F-4A80-96F1-3191D65C9D9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</t>
        </r>
      </text>
    </comment>
    <comment ref="E173" authorId="0" shapeId="0" xr:uid="{421AC03C-9C68-4251-B9C2-FA8ACF8EB78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3,33 h por temperatura alta del chiller (presión alta del evaporador); 1,66h por lavado del condensador del chiller</t>
        </r>
      </text>
    </comment>
    <comment ref="E206" authorId="0" shapeId="0" xr:uid="{DEC93ABB-5F12-49ED-9883-5718E572F18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BAJA PRESION DE AIRE</t>
        </r>
      </text>
    </comment>
    <comment ref="I208" authorId="0" shapeId="0" xr:uid="{359DB7A7-175B-4A53-8274-6C3E4DB7309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EMPAQUE FILTRO # 33 DETERIORADO.</t>
        </r>
      </text>
    </comment>
    <comment ref="H261" authorId="0" shapeId="0" xr:uid="{A782159F-E3E7-4E9D-9138-AD3E04CD6AE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manteniumiento programado tecnico de mape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82" authorId="0" shapeId="0" xr:uid="{712A5F1A-21E4-4929-8B07-50F2B5D5BA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 DE ENERGIA NO PROGRAMADO
</t>
        </r>
      </text>
    </comment>
    <comment ref="G189" authorId="0" shapeId="0" xr:uid="{7A3EE312-7F07-4E7E-B1F3-35275C5DE0A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MAQUINA PATTYN 
</t>
        </r>
      </text>
    </comment>
    <comment ref="H243" authorId="0" shapeId="0" xr:uid="{72595F18-C9F9-484E-8EA0-FD246CCE71F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0,90 FALLA ETIQUETADORA
</t>
        </r>
      </text>
    </comment>
    <comment ref="G248" authorId="0" shapeId="0" xr:uid="{CBDC4996-5AC9-495C-BBE2-E9626204AAB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MAQUINA EMBOTELLADORA</t>
        </r>
      </text>
    </comment>
    <comment ref="G255" authorId="0" shapeId="0" xr:uid="{2B3F9AD8-4C08-4200-899E-CF532F07B6D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BOQUILLA DE LLENADO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91" authorId="0" shapeId="0" xr:uid="{1839CE51-C86E-4E74-AB06-D98E0F7D4B6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COMPRESOR DE AMONIACO
</t>
        </r>
      </text>
    </comment>
    <comment ref="G195" authorId="0" shapeId="0" xr:uid="{59EDBDF1-95A1-4AF9-A15C-41122B021ED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VIDEOJET
</t>
        </r>
      </text>
    </comment>
    <comment ref="F199" authorId="0" shapeId="0" xr:uid="{7EA963B1-B618-4C3E-847D-6AB82E82162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BOMBA PP4
</t>
        </r>
      </text>
    </comment>
    <comment ref="F203" authorId="0" shapeId="0" xr:uid="{81B7ABC7-7395-456D-B70D-E119EC58594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PERFECTOR
</t>
        </r>
      </text>
    </comment>
    <comment ref="F204" authorId="0" shapeId="0" xr:uid="{2FC48CDB-B0BD-4739-80DA-6B0944CEE6D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BOMBA DEL BALANCE
</t>
        </r>
      </text>
    </comment>
    <comment ref="G205" authorId="0" shapeId="0" xr:uid="{986E985F-0C4B-4034-81B1-3152980E819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COMPRESOR DE AMONIACO</t>
        </r>
      </text>
    </comment>
    <comment ref="H243" authorId="0" shapeId="0" xr:uid="{8B361C90-B89F-48C6-B53B-458E8734C02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0,90 FALLA ETIQUETADORA
</t>
        </r>
      </text>
    </comment>
    <comment ref="G248" authorId="0" shapeId="0" xr:uid="{12F580C3-3DBA-4951-B3D8-752E166479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MAQUINA EMBOTELLADORA</t>
        </r>
      </text>
    </comment>
    <comment ref="G255" authorId="0" shapeId="0" xr:uid="{32733F24-6B9F-4FD1-A277-F95A66452CB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BOQUILLA DE LLENADO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82" authorId="0" shapeId="0" xr:uid="{047644D3-3B1B-419B-8BA3-94C8B3B16A0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 DE ENERGIA NO PROGRAMADO
</t>
        </r>
      </text>
    </comment>
    <comment ref="E155" authorId="0" shapeId="0" xr:uid="{8C5CA512-305E-4858-A1A1-0B511B4FD89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Lavado condensador chiller</t>
        </r>
      </text>
    </comment>
    <comment ref="E162" authorId="0" shapeId="0" xr:uid="{D22531BC-FF6C-40FA-9524-5E24E718FC7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chiller (disminución de capacidad de planta)</t>
        </r>
      </text>
    </comment>
    <comment ref="E165" authorId="0" shapeId="0" xr:uid="{42F8F0F9-2C66-4151-A38A-18428BA3889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 </t>
        </r>
      </text>
    </comment>
    <comment ref="E167" authorId="0" shapeId="0" xr:uid="{8BC8ADA2-9B70-4CFF-8367-17E6B8961F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 </t>
        </r>
      </text>
    </comment>
    <comment ref="E170" authorId="0" shapeId="0" xr:uid="{38DE2EEB-045C-4EC7-A013-9D33D525AA6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 </t>
        </r>
      </text>
    </comment>
    <comment ref="E199" authorId="0" shapeId="0" xr:uid="{55F4211A-0A01-4A74-B80F-DDBB6D4CA4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BAJA PRESION EN EL COMPRESOR DE AIRE</t>
        </r>
      </text>
    </comment>
    <comment ref="J202" authorId="0" shapeId="0" xr:uid="{F093F1E7-D8A2-4948-95A1-5BC06ADE678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tornillo de la tapa desgastado generando filtracion de aceite / 0,33 por limpienza filtro # 33</t>
        </r>
      </text>
    </comment>
    <comment ref="E203" authorId="0" shapeId="0" xr:uid="{CDD864C3-992F-4A41-B215-868EDECE9F1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aire baja presion.</t>
        </r>
      </text>
    </comment>
    <comment ref="H213" authorId="0" shapeId="0" xr:uid="{032F7FF3-9CBC-4A37-9453-EA13B61CB21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DE GAS AMONIACO ESPERANDO QUE SE SALIERA DEL AREA DE EMPAQUE Y PREPARACION
</t>
        </r>
      </text>
    </comment>
    <comment ref="J213" authorId="0" shapeId="0" xr:uid="{C0C94BD0-6CE2-475C-90AF-DAB888C5AB2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DE GAS AMONIACO ESPERANDO QUE SE SALIERA DEL AREA DE EMPAQUE Y PREPARACION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72" authorId="0" shapeId="0" xr:uid="{AF6EE947-20B0-4268-8759-F159C0132EE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CLAYTON 1</t>
        </r>
      </text>
    </comment>
    <comment ref="G74" authorId="0" shapeId="0" xr:uid="{5ACF089F-88BC-4E7B-9ED0-BF98BB0FC70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fluido eléctrico</t>
        </r>
      </text>
    </comment>
    <comment ref="I91" authorId="0" shapeId="0" xr:uid="{B7601175-342F-425A-87DB-C621F8308D1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Cambio de la  bomba principal de la torre de agua barométrica (ruido anormal)</t>
        </r>
      </text>
    </comment>
    <comment ref="E96" authorId="0" shapeId="0" xr:uid="{FBA6468F-413E-4DCC-821E-97DEB43CAAF2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Precapa manual filtro 616A2</t>
        </r>
      </text>
    </comment>
    <comment ref="F96" authorId="0" shapeId="0" xr:uid="{85D82B28-947D-4946-B9AC-BC6A090FEC7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2h problema de vacío del 621/622
1,33h revisión boquilla de vapor en sistema de vacío de blanqueo</t>
        </r>
      </text>
    </comment>
    <comment ref="I110" authorId="0" shapeId="0" xr:uid="{98B4BE34-EF3F-45DE-B1A5-D83CDAD0162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Revisión de la bomba P622</t>
        </r>
      </text>
    </comment>
    <comment ref="G117" authorId="0" shapeId="0" xr:uid="{83F6B582-0AAC-414F-9A91-3496743A2AA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fluido eléctrico</t>
        </r>
      </text>
    </comment>
    <comment ref="E136" authorId="0" shapeId="0" xr:uid="{F53C9454-BA98-40E3-845E-B42056B522E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</t>
        </r>
      </text>
    </comment>
    <comment ref="E149" authorId="0" shapeId="0" xr:uid="{6490B086-F083-412E-863B-D2A0850A7CB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</t>
        </r>
      </text>
    </comment>
    <comment ref="F152" authorId="0" shapeId="0" xr:uid="{FDEEC23F-538B-462C-8E63-3B067E58894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Problema electromecánico de las compuertas de la tolva (F1082ST)</t>
        </r>
      </text>
    </comment>
    <comment ref="G153" authorId="0" shapeId="0" xr:uid="{A06578A4-D6AE-4853-8FE8-0B08339AD4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del hidráulico del filtro F1016A.</t>
        </r>
      </text>
    </comment>
    <comment ref="G154" authorId="0" shapeId="0" xr:uid="{CA055C56-2E4F-4D4E-B5B9-E626E923D01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del hidráulico del filtro F1016A.</t>
        </r>
      </text>
    </comment>
    <comment ref="G155" authorId="0" shapeId="0" xr:uid="{F482ED54-3E1D-4D0C-A468-BCA30F0A098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del hidráulico del filtro F1016A.</t>
        </r>
      </text>
    </comment>
    <comment ref="E287" authorId="0" shapeId="0" xr:uid="{C1124676-F346-40CD-8CF0-6D17E3F373C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Mtto programado tecnico  mape</t>
        </r>
      </text>
    </comment>
    <comment ref="J287" authorId="0" shapeId="0" xr:uid="{62FAF23F-B0EC-4D5D-8CE0-E4FF0F8CB66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Mtto programado tecnico  mape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78" authorId="0" shapeId="0" xr:uid="{B7F8F125-61CD-4FF5-932A-E542B4DF4A68}">
      <text>
        <r>
          <rPr>
            <b/>
            <sz val="12"/>
            <color indexed="81"/>
            <rFont val="Tahoma"/>
            <family val="2"/>
          </rPr>
          <t>Autor:</t>
        </r>
        <r>
          <rPr>
            <sz val="12"/>
            <color indexed="81"/>
            <rFont val="Tahoma"/>
            <family val="2"/>
          </rPr>
          <t xml:space="preserve">
Intervención intercambiador de salida</t>
        </r>
      </text>
    </comment>
    <comment ref="E108" authorId="0" shapeId="0" xr:uid="{16AB2B04-3587-4171-8584-15C8521FBE4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Transferencia manual </t>
        </r>
      </text>
    </comment>
    <comment ref="H109" authorId="0" shapeId="0" xr:uid="{F3BD51C9-5A30-446B-8764-3FE1E37A269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Revisión motoreductor T503</t>
        </r>
      </text>
    </comment>
    <comment ref="I110" authorId="0" shapeId="0" xr:uid="{F3089E77-B20A-4017-BCE8-C052655EC9C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Revisión de bomba y boquillas de torre de agua barométrica, cambio retenedor motoreductor del T503</t>
        </r>
      </text>
    </comment>
    <comment ref="H125" authorId="0" shapeId="0" xr:uid="{EF0BE81F-585B-418C-AFD8-6DA1D79B409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Daño del HAPMAN y boquilla de blanqueo</t>
        </r>
      </text>
    </comment>
    <comment ref="E142" authorId="0" shapeId="0" xr:uid="{392BF486-CC24-410D-8A13-A29CA94D299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</t>
        </r>
      </text>
    </comment>
    <comment ref="E147" authorId="0" shapeId="0" xr:uid="{7327DE25-40F8-4292-B72B-424A7D98CB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</t>
        </r>
      </text>
    </comment>
    <comment ref="F159" authorId="0" shapeId="0" xr:uid="{28FD312D-5168-4C4C-9B9A-A2DDEC714A2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sensor del filtro F1016A</t>
        </r>
      </text>
    </comment>
    <comment ref="H161" authorId="0" shapeId="0" xr:uid="{8DCA063E-F571-4EC9-BCBF-59EA62190DB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Apertura manual </t>
        </r>
      </text>
    </comment>
    <comment ref="G162" authorId="0" shapeId="0" xr:uid="{841F1608-E9B2-42FE-8EC3-3EF7B3A65C8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Taponamiento en el intercambiador F1081S</t>
        </r>
      </text>
    </comment>
    <comment ref="I162" authorId="0" shapeId="0" xr:uid="{FEA27EE7-272E-44F6-963B-E680D993CBE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en el programa para el cargue del Statolizer</t>
        </r>
      </text>
    </comment>
    <comment ref="H163" authorId="0" shapeId="0" xr:uid="{31708CA1-C88E-40C0-A4DD-45B25631A3E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Apertura manual </t>
        </r>
      </text>
    </comment>
    <comment ref="E199" authorId="0" shapeId="0" xr:uid="{8EC391BC-2C96-4882-955B-4EEC80E168E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baja presion de aire</t>
        </r>
      </text>
    </comment>
    <comment ref="F209" authorId="0" shapeId="0" xr:uid="{B639EAE7-08CC-43BD-8CC3-D4F451F15E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BARIADOR MAQUINA MAKUN SALIDA</t>
        </r>
      </text>
    </comment>
    <comment ref="H257" authorId="0" shapeId="0" xr:uid="{36FC956A-DF72-4B4E-90D7-B65CD018144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sensor partido reparacion por mantenimiento teq.</t>
        </r>
      </text>
    </comment>
    <comment ref="I299" authorId="0" shapeId="0" xr:uid="{7135C7E9-52CF-4E4E-A136-A76C4C9BE3F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guias de botellas de 900cc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62" authorId="0" shapeId="0" xr:uid="{5CBEE8F7-01B2-4D23-B1B1-33004563DEE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 de energía CES</t>
        </r>
      </text>
    </comment>
    <comment ref="E63" authorId="0" shapeId="0" xr:uid="{2B99C517-FEC5-4597-9EC4-3B5DDC1F86D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 la espera de vapor (falta de energía en CES)</t>
        </r>
      </text>
    </comment>
    <comment ref="E64" authorId="0" shapeId="0" xr:uid="{0D52F58A-CD8D-4D9A-9485-AB005D76B28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Cortes de energía en CES</t>
        </r>
      </text>
    </comment>
    <comment ref="E77" authorId="0" shapeId="0" xr:uid="{B28D119B-EF4C-4C19-8084-7DF0FC27B5D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Cambio de caldera</t>
        </r>
      </text>
    </comment>
    <comment ref="F105" authorId="0" shapeId="0" xr:uid="{53651A03-9E52-4841-BD66-CFA57D4E644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vacío en blanqueo (pierna barométrica tapada)</t>
        </r>
      </text>
    </comment>
    <comment ref="F106" authorId="0" shapeId="0" xr:uid="{A060ED50-B50C-46CB-9011-F5467E69CCE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Intervención de sistema de vacío en blanqueo (pierna barométrica tapada)</t>
        </r>
      </text>
    </comment>
    <comment ref="G107" authorId="0" shapeId="0" xr:uid="{330D6022-A677-4FD8-9CF0-EAA304156D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 de energía CES</t>
        </r>
      </text>
    </comment>
    <comment ref="G109" authorId="0" shapeId="0" xr:uid="{9A132956-1D79-40F6-B266-87969AD2BB3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Cortes de energía en CES</t>
        </r>
      </text>
    </comment>
    <comment ref="F111" authorId="0" shapeId="0" xr:uid="{FEDEFCF3-FB27-4502-933B-B7B5A9DCC0E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vacío en 621/622</t>
        </r>
      </text>
    </comment>
    <comment ref="F114" authorId="0" shapeId="0" xr:uid="{4F9BFB59-38B6-4CA4-8250-35E5FA9A597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Revisión sistema de vacío y diafragma de piernas torre barométrica</t>
        </r>
      </text>
    </comment>
    <comment ref="G118" authorId="0" shapeId="0" xr:uid="{52F6EF67-C74E-4498-8027-10B4AF1622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Corte de energía en CES</t>
        </r>
      </text>
    </comment>
    <comment ref="E121" authorId="0" shapeId="0" xr:uid="{CF38C0ED-541F-41BF-BCEE-B127F262034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Filtración lenta del filtro sharplex 616A1</t>
        </r>
      </text>
    </comment>
    <comment ref="G122" authorId="0" shapeId="0" xr:uid="{1FE6462A-8B4B-4B92-9078-EDDB132F06B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Cambio de caldera</t>
        </r>
      </text>
    </comment>
    <comment ref="E141" authorId="0" shapeId="0" xr:uid="{7C034CE4-98B0-4B7D-A44A-90ABDB27D4F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chiller y lavado del intercambiador</t>
        </r>
      </text>
    </comment>
    <comment ref="E147" authorId="0" shapeId="0" xr:uid="{3825B2D5-FBFD-4FCA-AFC5-D0522E73310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1,5 h Lavado IC del chiller
0,5 temperatura alta</t>
        </r>
      </text>
    </comment>
    <comment ref="E151" authorId="0" shapeId="0" xr:uid="{CFA614DD-B40B-4769-8171-64265A1A85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bomba de agua de torre de enfriamiento del chiller</t>
        </r>
      </text>
    </comment>
    <comment ref="F156" authorId="0" shapeId="0" xr:uid="{354CEC81-A08B-4DC5-ABC1-93639EF6040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de manguera hidraúlica del filtro.</t>
        </r>
      </text>
    </comment>
    <comment ref="F157" authorId="0" shapeId="0" xr:uid="{5A972E11-D324-436E-A070-0741FA314DE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unidad hidráulica del filtro F1016A</t>
        </r>
      </text>
    </comment>
    <comment ref="F158" authorId="0" shapeId="0" xr:uid="{EE3D2B01-6EA1-4B04-8609-6EA9416F9BB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unidad hidráulica del filtro F1016A</t>
        </r>
      </text>
    </comment>
    <comment ref="E159" authorId="0" shapeId="0" xr:uid="{D1FEC095-FC00-45EB-A75B-53F1341E9340}">
      <text>
        <r>
          <rPr>
            <sz val="9"/>
            <color indexed="81"/>
            <rFont val="Tahoma"/>
            <family val="2"/>
          </rPr>
          <t>1,33 h por lavado condensador chiller
4,67 h por falla chiller (apagándose)</t>
        </r>
      </text>
    </comment>
    <comment ref="E162" authorId="0" shapeId="0" xr:uid="{A8673C70-43AF-4991-9EF4-3C2D5C8173B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</t>
        </r>
      </text>
    </comment>
    <comment ref="E163" authorId="0" shapeId="0" xr:uid="{88C81C1B-8647-42A1-9916-DE92B22968F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 h alta temperatura agua del chiller
1 h lavado del condensador del chiller </t>
        </r>
      </text>
    </comment>
    <comment ref="F187" authorId="0" shapeId="0" xr:uid="{9C403CCB-FC86-4F0B-98FF-55454D17C2B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tanque bascula TE-3</t>
        </r>
      </text>
    </comment>
    <comment ref="F198" authorId="0" shapeId="0" xr:uid="{BD7CCAD8-0D52-467A-B1F2-77B8E31ED6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falta de vapor por arranque de planta</t>
        </r>
      </text>
    </comment>
    <comment ref="K207" authorId="0" shapeId="0" xr:uid="{7183164A-539A-477D-A54B-965F3E52517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BANDA TRANSPORTADORA PIN  DE UNION DE LA BANDA SE SALIO</t>
        </r>
      </text>
    </comment>
    <comment ref="H246" authorId="0" shapeId="0" xr:uid="{EBE2B757-6946-45EF-B395-0E5690C0872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sensor del la etiquetiadora</t>
        </r>
      </text>
    </comment>
    <comment ref="H247" authorId="0" shapeId="0" xr:uid="{0E41D77D-E3AF-4D70-8943-1FFC291B113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sensor de la etiqetiadora</t>
        </r>
      </text>
    </comment>
    <comment ref="F281" authorId="0" shapeId="0" xr:uid="{515D57DF-9F76-4463-8587-579F0E22002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ROSCADORA # 4</t>
        </r>
      </text>
    </comment>
    <comment ref="J289" authorId="0" shapeId="0" xr:uid="{99A74BF8-59AC-442E-9B79-BDBD9273ED8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GUIA DE LLENADORA</t>
        </r>
      </text>
    </comment>
    <comment ref="H293" authorId="0" shapeId="0" xr:uid="{98CA86F5-5B87-467D-A2ED-15D6AC5767B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motor trasportador de botella en la linea 900cc</t>
        </r>
      </text>
    </comment>
    <comment ref="J301" authorId="0" shapeId="0" xr:uid="{F326F20D-85CB-471B-A07C-5DF749984E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SENSOR DE NIVEL DE TANQUE DE ALIMENTACION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06" authorId="0" shapeId="0" xr:uid="{F150E995-55A1-45CC-BDDC-0F7D80A8DAB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Calentamiento de intercambiador 881B</t>
        </r>
      </text>
    </comment>
    <comment ref="F122" authorId="0" shapeId="0" xr:uid="{811C1428-DAA9-4A02-8027-C2089F004B9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F124" authorId="0" shapeId="0" xr:uid="{3C1206AE-E633-49F1-83AA-D386FD45C2F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E125" authorId="0" shapeId="0" xr:uid="{18CBCF18-BA4C-4694-914C-F70D22F2562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Ajuste calderín</t>
        </r>
      </text>
    </comment>
    <comment ref="F127" authorId="0" shapeId="0" xr:uid="{8349277D-BC33-4281-8D39-6F42E1B4FE7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E143" authorId="0" shapeId="0" xr:uid="{191AEBA6-D465-47CC-A076-7A403223E22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E144" authorId="0" shapeId="0" xr:uid="{5C815560-DA22-439E-8222-25AA909B847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E145" authorId="0" shapeId="0" xr:uid="{538B5242-0552-4BD4-8D90-276EA0C32A0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E146" authorId="0" shapeId="0" xr:uid="{2D45FC21-4AB0-4240-9424-88E6D3B2CDF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E148" authorId="0" shapeId="0" xr:uid="{9E905558-7179-4690-AF10-A825D4F3C17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E149" authorId="0" shapeId="0" xr:uid="{814B8E8C-2E63-4F01-ACD7-BA817C39D7B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Alta temperatura agua del chiller
</t>
        </r>
      </text>
    </comment>
    <comment ref="J150" authorId="0" shapeId="0" xr:uid="{4EA06322-94F1-489B-8629-48F96F1DDAD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Computadores bloqueados</t>
        </r>
      </text>
    </comment>
    <comment ref="F153" authorId="0" shapeId="0" xr:uid="{ED3D2D3B-B643-42B7-9D0B-1F150D34F63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Taponamiento del intercambiador F1081S.</t>
        </r>
      </text>
    </comment>
    <comment ref="G156" authorId="0" shapeId="0" xr:uid="{36A93CA5-6D68-4ED3-B806-71D17E3FE2C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manguera filtro </t>
        </r>
      </text>
    </comment>
    <comment ref="E169" authorId="0" shapeId="0" xr:uid="{218736B9-5090-4788-BBEA-3E4C862F31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4,5 h por alta temperatura del agua del chiller; 4 h por falla de chiller</t>
        </r>
      </text>
    </comment>
    <comment ref="E171" authorId="0" shapeId="0" xr:uid="{FA095B45-EB0D-4A29-B948-22A967E3223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</t>
        </r>
      </text>
    </comment>
    <comment ref="E172" authorId="0" shapeId="0" xr:uid="{10A9C910-BA02-40A9-9360-1ADE37FB6B6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Temperatura alta del agua del chiller</t>
        </r>
      </text>
    </comment>
    <comment ref="I201" authorId="0" shapeId="0" xr:uid="{8B3C0BC9-B38A-4326-A94D-EFDD83A059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sensor de la bandeja de vasos maquina makun</t>
        </r>
      </text>
    </comment>
    <comment ref="H213" authorId="0" shapeId="0" xr:uid="{686D81A9-A32D-43BD-90EC-EB00F2D3A60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en la chaqueta de la boquilla de la llenadora pattyn nueva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96" authorId="0" shapeId="0" xr:uid="{2A59CD05-5C02-4EA6-B91E-BBA965D396BE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En hold por revisión ventilador torre </t>
        </r>
      </text>
    </comment>
    <comment ref="H97" authorId="0" shapeId="0" xr:uid="{F5EE9A94-471B-4EB9-B21C-6788066DEE8E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Revisiòn del ventilador</t>
        </r>
      </text>
    </comment>
    <comment ref="G187" authorId="0" shapeId="0" xr:uid="{FAD80264-EF84-4F80-9950-86E65CCBA2DF}">
      <text>
        <r>
          <rPr>
            <b/>
            <sz val="11"/>
            <color indexed="81"/>
            <rFont val="Tahoma"/>
            <family val="2"/>
          </rPr>
          <t>Autor:</t>
        </r>
        <r>
          <rPr>
            <sz val="11"/>
            <color indexed="81"/>
            <rFont val="Tahoma"/>
            <family val="2"/>
          </rPr>
          <t xml:space="preserve">
AJUSTE DE BALANZA BOQUILLA 1 Y FALLA DE VALVULA INGRESO A LA LLENADORA DE VASO NO ESTABA SINCRONIZADO LAS VALVULA DE INGRESO CON LA DE LAS BOQUILLAS</t>
        </r>
      </text>
    </comment>
    <comment ref="K188" authorId="0" shapeId="0" xr:uid="{60B02E05-372F-46D3-BA9E-E4DAEF28D822}">
      <text>
        <r>
          <rPr>
            <b/>
            <sz val="14"/>
            <color indexed="81"/>
            <rFont val="Tahoma"/>
            <family val="2"/>
          </rPr>
          <t>Autor:</t>
        </r>
        <r>
          <rPr>
            <sz val="14"/>
            <color indexed="81"/>
            <rFont val="Tahoma"/>
            <family val="2"/>
          </rPr>
          <t xml:space="preserve">
falla control de temperatura del tunel termoencogible en el llenado vasos 1500 lote s06213901</t>
        </r>
      </text>
    </comment>
    <comment ref="I208" authorId="0" shapeId="0" xr:uid="{C234BD15-B1D0-450A-A3FB-E754C6BF707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FUGA DE ACEITE EMPAQUE </t>
        </r>
      </text>
    </comment>
    <comment ref="F300" authorId="0" shapeId="0" xr:uid="{26BB208E-86B4-4CC0-B78F-222B6C5D31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REGULADOR DE AIRE TUNEL DE ALIMENTACIOND E TAPA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51" authorId="0" shapeId="0" xr:uid="{9932F0B4-E905-424C-A6B4-0AFF8FE188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F52" authorId="0" shapeId="0" xr:uid="{307B80E2-2CF3-477F-93E4-36F7AF935C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G97" authorId="0" shapeId="0" xr:uid="{DC145481-9FA3-42DF-9DE5-0EA8744574A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Caldera</t>
        </r>
      </text>
    </comment>
    <comment ref="I99" authorId="0" shapeId="0" xr:uid="{A9FFB76B-77F3-4EEB-99D0-AF2DF9E0477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Revisiòn del ventilador</t>
        </r>
      </text>
    </comment>
    <comment ref="K191" authorId="0" shapeId="0" xr:uid="{D463E98D-DA30-48E5-A84F-E0C95084E6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 xml:space="preserve">falla valvula premix a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193" authorId="0" shapeId="0" xr:uid="{6A5EFD52-DF28-461E-BAA6-17B549367E9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FALLA DE VALVULADE INYECION DE NITROGENO</t>
        </r>
      </text>
    </comment>
    <comment ref="G204" authorId="0" shapeId="0" xr:uid="{F71A84B4-5E88-4FAD-898B-D2334167CE1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TORRE SIN AGUA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201" authorId="0" shapeId="0" xr:uid="{0DBEAA33-BB62-4A07-B506-C58B0C7B689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falla de empaque de valvula de entrada a la llenadora de pattyn</t>
        </r>
      </text>
    </comment>
    <comment ref="H203" authorId="0" shapeId="0" xr:uid="{FE820448-F8BB-40E9-8E01-814790AAFCC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platon del descensor de la cajas</t>
        </r>
      </text>
    </comment>
  </commentList>
</comments>
</file>

<file path=xl/sharedStrings.xml><?xml version="1.0" encoding="utf-8"?>
<sst xmlns="http://schemas.openxmlformats.org/spreadsheetml/2006/main" count="1195" uniqueCount="180">
  <si>
    <t>PLANTA R1</t>
  </si>
  <si>
    <t xml:space="preserve">Dias </t>
  </si>
  <si>
    <t>Horas programadas</t>
  </si>
  <si>
    <t>FILTRO 416A</t>
  </si>
  <si>
    <t>SISTEMA DE VACIO 441A</t>
  </si>
  <si>
    <t>TORRE DE ENFRIAMIENTO</t>
  </si>
  <si>
    <t xml:space="preserve">VAPOR </t>
  </si>
  <si>
    <t>Total Horas</t>
  </si>
  <si>
    <t xml:space="preserve">TOTAL </t>
  </si>
  <si>
    <t>Indicador de Fallas</t>
  </si>
  <si>
    <t>DISPONIBILIDAD DE EQUIPOS</t>
  </si>
  <si>
    <t>DISPONIBILIDAD PLANTA R1</t>
  </si>
  <si>
    <t>PLANTA R2</t>
  </si>
  <si>
    <t xml:space="preserve">FALLA BOMBA </t>
  </si>
  <si>
    <t xml:space="preserve">FALLA VAPOR </t>
  </si>
  <si>
    <t>|</t>
  </si>
  <si>
    <t>DISPONIBILIDAD PLANTA R2</t>
  </si>
  <si>
    <t>DISPONIBILIDAD PLANTA R3</t>
  </si>
  <si>
    <t>PLANTA F2</t>
  </si>
  <si>
    <t>DISPONIBILIDAD PLANTA F2</t>
  </si>
  <si>
    <t>EMPAQUE SOLIDOS</t>
  </si>
  <si>
    <t>DISPONIBILIDAD PLANTA EMPAQUE</t>
  </si>
  <si>
    <t>Indicador de fallas Total Refineria</t>
  </si>
  <si>
    <t>DISPONIBILIDAD DE PLANTA</t>
  </si>
  <si>
    <t>ENERO</t>
  </si>
  <si>
    <t xml:space="preserve">FALLA INTERCAMBIADOR </t>
  </si>
  <si>
    <t xml:space="preserve">PLANTA R3/ SOYA </t>
  </si>
  <si>
    <t>FALLA CALDERIN</t>
  </si>
  <si>
    <t xml:space="preserve"> </t>
  </si>
  <si>
    <t>FALLA FILTRO SHARPLEX</t>
  </si>
  <si>
    <t>FALLA DE VAPOR</t>
  </si>
  <si>
    <t xml:space="preserve">FALLA DE BLANQUEADOR </t>
  </si>
  <si>
    <t>FALLA CHILLER</t>
  </si>
  <si>
    <t>FALLA VAPOR</t>
  </si>
  <si>
    <t>FALLA BANDA TRANSPORTADORA</t>
  </si>
  <si>
    <t>FALLA BOMBA</t>
  </si>
  <si>
    <t>FEBRERO</t>
  </si>
  <si>
    <t>FALLA CALDERÍN</t>
  </si>
  <si>
    <t>FALLA ENCINTADORA</t>
  </si>
  <si>
    <t>FALLA ETIQUETADORA</t>
  </si>
  <si>
    <t>EMPAQUE LIQUIDOS 3000cc</t>
  </si>
  <si>
    <t>EMPAQUE LIQUIDOS 900cc</t>
  </si>
  <si>
    <t>MARZO</t>
  </si>
  <si>
    <t>FALLA AIRE</t>
  </si>
  <si>
    <t>ABRIL</t>
  </si>
  <si>
    <t>FALLA VACÍO</t>
  </si>
  <si>
    <t>FALLA BOMBA SISTEMA DE VACÍO</t>
  </si>
  <si>
    <t>FALLA DESCENSOR DE CAJAS</t>
  </si>
  <si>
    <t>FALLA DE BOMBA</t>
  </si>
  <si>
    <t>FALLA VIDEOJEST BOTELLAS/VIDEOJET CAJAS</t>
  </si>
  <si>
    <t>FALLA ROSCADORA</t>
  </si>
  <si>
    <t>MAYO</t>
  </si>
  <si>
    <t>JUNIO</t>
  </si>
  <si>
    <t>JULIO</t>
  </si>
  <si>
    <t>FALLA DE AIRE</t>
  </si>
  <si>
    <t xml:space="preserve">TORRE AGUA BAROMETRICA </t>
  </si>
  <si>
    <t>FALLA ELECTRICA TABLERO BOMBAS TORRE DE AGUA BAROMETRICA</t>
  </si>
  <si>
    <t xml:space="preserve">TABLERO ELÉCTRICO BOMBA AGUA BAROMETRICA </t>
  </si>
  <si>
    <t>FALLA TORRE DE ENFRIAMIENTO</t>
  </si>
  <si>
    <t>AGOSTO</t>
  </si>
  <si>
    <t>SEPTIEMBRE</t>
  </si>
  <si>
    <t>FALLA VACIO</t>
  </si>
  <si>
    <t>FALLA AGUA FRIA</t>
  </si>
  <si>
    <t>FALLA FILTRO</t>
  </si>
  <si>
    <t>FALLA EN EL PROGRAMA DEL SISTEMA/ revisión del sistema eléctrico/PLC</t>
  </si>
  <si>
    <t>FALLA CHILLER/ AIRE</t>
  </si>
  <si>
    <t>FALLA BOQUILLA DE LLENADO/MAQUINA EMBOTELLADORA</t>
  </si>
  <si>
    <t>MAQUINA ETIQUETADORA/ ENCINTADORA</t>
  </si>
  <si>
    <t>OCTUBRE</t>
  </si>
  <si>
    <t>BOMBA DE FILTRACIÓN</t>
  </si>
  <si>
    <t>FALLA VALVULAS DE AIRE</t>
  </si>
  <si>
    <t>FALLA BOMBA WAUKESHA/FALLA TORRE DE AGUA ENFRIAMIENTO</t>
  </si>
  <si>
    <t>FALLA PATTYN</t>
  </si>
  <si>
    <t>BOMBA PB4</t>
  </si>
  <si>
    <t>FALLA INTERCAMBIADOR</t>
  </si>
  <si>
    <t xml:space="preserve">FALLA HIDRAULICO </t>
  </si>
  <si>
    <t>BANDA TRANSPORTADORA</t>
  </si>
  <si>
    <t>BOMBA WAUKESHA</t>
  </si>
  <si>
    <t>FALLA COMPRESOR DE AIRE</t>
  </si>
  <si>
    <t>FALLA VIDEOJET/MAQUINA PATTYN/DESCENSOR DE CAJAS</t>
  </si>
  <si>
    <t>FALLA BOMBA DE LLENADO/MAQUINA EMBOTELLADORA</t>
  </si>
  <si>
    <t>FALLA BOMBA LLENADO</t>
  </si>
  <si>
    <t>NOVIEMBRE</t>
  </si>
  <si>
    <t>FALLA DE AGUA DE ENFRIAMIENTO</t>
  </si>
  <si>
    <t>FALLA DE VACIO RECIRCULAR</t>
  </si>
  <si>
    <t>FALLA TABLERO DE BOMBAS</t>
  </si>
  <si>
    <t>FALLA DE SENSOR</t>
  </si>
  <si>
    <t>FALLA DE FILTRO SHARPLEX</t>
  </si>
  <si>
    <t>DICIEMBRE</t>
  </si>
  <si>
    <t>FALLA BOMBA Waukesha / pistones FALLA COMPRESOR AIRE</t>
  </si>
  <si>
    <t>FALLA VAPOR/ FALLA BANDA TRANSPORTADORA</t>
  </si>
  <si>
    <t>Falla máquina MAKUN / Falla compresor de amoniaco</t>
  </si>
  <si>
    <t>Falla túnel térmico   /     Falla de filtro</t>
  </si>
  <si>
    <t>Falla bomba de llenado /  Falla etiquetadora</t>
  </si>
  <si>
    <t>Falla bomba/sistema de vacío</t>
  </si>
  <si>
    <t>Falla roscadora</t>
  </si>
  <si>
    <t>Falla máquina videojet botellas</t>
  </si>
  <si>
    <t>Falla bomba/sistema de vacío /  Falla de aire   /   Falla banda transportadora cajas</t>
  </si>
  <si>
    <t>Falla máquina embotelladora  /  Falla encintadora</t>
  </si>
  <si>
    <t>Falla etiquetadora   /   Falla máquina videojet botellas</t>
  </si>
  <si>
    <t xml:space="preserve"> Falla torre de agua enfriamiento  / Falla videojet </t>
  </si>
  <si>
    <t xml:space="preserve">FALLA SUMINISTRO DE VAPOR </t>
  </si>
  <si>
    <t>FALLA DEL TORNILLO DOSIFICACIÓN DE TIERRA</t>
  </si>
  <si>
    <t>FALLAS CALDERIN</t>
  </si>
  <si>
    <t>FALLA DE CHILLER</t>
  </si>
  <si>
    <t>FALLA DE FILTRO</t>
  </si>
  <si>
    <t>FALLA DEL PROGRAMA DEL SISTEMA</t>
  </si>
  <si>
    <t>DISPONIBILIDAD DE PLANTA F2</t>
  </si>
  <si>
    <t>DISPONIBILIDAD PLANTA DE EMPAQUE</t>
  </si>
  <si>
    <t xml:space="preserve">FALLA MAQUINA PATTYN </t>
  </si>
  <si>
    <t>FALLA VIDEOJET CAJA</t>
  </si>
  <si>
    <t>EMPAQUE LIQUIDOS 3000CC</t>
  </si>
  <si>
    <t>FALTA DE AIRE</t>
  </si>
  <si>
    <t>FALLA DE BANDA TRANSPORTADORA DE BOTELLAS</t>
  </si>
  <si>
    <t>FALLA DE ENCINTADORA</t>
  </si>
  <si>
    <t>FALLA DE ETIQUETADORA</t>
  </si>
  <si>
    <t>FALLA MAQUINA VIDEOJET BOTELLAS</t>
  </si>
  <si>
    <t>DISPONIBILIDAD PLANTA LLENADO 3000CC</t>
  </si>
  <si>
    <t>FALLA MAQUINA VIDEOJET</t>
  </si>
  <si>
    <t>DISPONIBILIDAD PLANTA LLENADO 900CC</t>
  </si>
  <si>
    <t>Falla banda transportadora botellas</t>
  </si>
  <si>
    <t>Falla encintadora</t>
  </si>
  <si>
    <t>Falla etiquetadora</t>
  </si>
  <si>
    <t>Falla boquilla de llenado</t>
  </si>
  <si>
    <t>Falla en la tolva de tapas 3000cc</t>
  </si>
  <si>
    <t>dias</t>
  </si>
  <si>
    <t>Falla máquina videojet cajas</t>
  </si>
  <si>
    <t>Falla compresor de aire</t>
  </si>
  <si>
    <t>Falla descensor de cajas</t>
  </si>
  <si>
    <t>Falla máquina de vasos 1500</t>
  </si>
  <si>
    <t>Falla máquina Pattyn</t>
  </si>
  <si>
    <t>Falla montacarga</t>
  </si>
  <si>
    <t>Falla videojet vasos</t>
  </si>
  <si>
    <t>Falta de tanque almacenamiento</t>
  </si>
  <si>
    <t>Falla calderín</t>
  </si>
  <si>
    <t>Falla de vapor</t>
  </si>
  <si>
    <t xml:space="preserve">Falla de filtro Sharplex </t>
  </si>
  <si>
    <t>Falla de vacío</t>
  </si>
  <si>
    <t>Falla de aire</t>
  </si>
  <si>
    <t xml:space="preserve">Falla bomba </t>
  </si>
  <si>
    <t xml:space="preserve">Falla en sistema electrónico </t>
  </si>
  <si>
    <t>Falla filtro</t>
  </si>
  <si>
    <t>Falla banda transportadora</t>
  </si>
  <si>
    <t>Falla Bomba Waukesha / pistones</t>
  </si>
  <si>
    <t>Falla compresor de amoniaco</t>
  </si>
  <si>
    <t>Falla máquina MAKUN</t>
  </si>
  <si>
    <t xml:space="preserve">Falla bomba de llenado </t>
  </si>
  <si>
    <t xml:space="preserve">Falla guia de llenado </t>
  </si>
  <si>
    <t>Falla máquina embotelladora</t>
  </si>
  <si>
    <t>Falla caja de Tapado</t>
  </si>
  <si>
    <t>Falla de Intercambiador</t>
  </si>
  <si>
    <t>Falla mecánica</t>
  </si>
  <si>
    <t>Falla chiller</t>
  </si>
  <si>
    <t>Falla intercambiador</t>
  </si>
  <si>
    <t>Falla statolizer</t>
  </si>
  <si>
    <t xml:space="preserve">Falla del programa del sistema </t>
  </si>
  <si>
    <t>Falla PLC</t>
  </si>
  <si>
    <t xml:space="preserve">Mantenimiento no programado </t>
  </si>
  <si>
    <t>Falla tablero de bombas agua torre barométricas</t>
  </si>
  <si>
    <t>Falla hidráulico del filtro</t>
  </si>
  <si>
    <t>Falla variador bomba filtración F1016A</t>
  </si>
  <si>
    <t>Falla perfector</t>
  </si>
  <si>
    <t>Falla túnel térmico</t>
  </si>
  <si>
    <t xml:space="preserve">Falla fluido eléctrico interno </t>
  </si>
  <si>
    <t xml:space="preserve">Falla filtro </t>
  </si>
  <si>
    <t xml:space="preserve">Falla en la cristalización </t>
  </si>
  <si>
    <t>Falla torre de agua enfriamiento</t>
  </si>
  <si>
    <t>Falla videojet caja</t>
  </si>
  <si>
    <t>Falla de válvula</t>
  </si>
  <si>
    <t>Falla selladora de bolsa</t>
  </si>
  <si>
    <t>Falla Torre de enfriamiento</t>
  </si>
  <si>
    <t xml:space="preserve">Falla motor banda que gira la botella </t>
  </si>
  <si>
    <t>Falla de vacío. Recircular</t>
  </si>
  <si>
    <t>Falla de válvulas Neumáticas</t>
  </si>
  <si>
    <t>Falla de aire (manguera cristalizada)</t>
  </si>
  <si>
    <t>Falla de aire ( baja presión)</t>
  </si>
  <si>
    <t>Falla torre enfriamiento</t>
  </si>
  <si>
    <t>Falla sensor de posicionamiento</t>
  </si>
  <si>
    <t>Falla detector de metales</t>
  </si>
  <si>
    <t>Falla de de manometro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</si>
</sst>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0.00000"/>
    <numFmt numFmtId="166" formatCode="0.000"/>
    <numFmt numFmtId="167" formatCode="0.0000"/>
    <numFmt numFmtId="168" formatCode="0.0"/>
    <numFmt numFmtId="169" formatCode="_-* #,##0.00\ &quot;€&quot;_-;\-* #,##0.00\ &quot;€&quot;_-;_-* &quot;-&quot;??\ &quot;€&quot;_-;_-@_-"/>
    <numFmt numFmtId="170" formatCode="_ [$€-2]\ * #,##0.00_ ;_ [$€-2]\ * \-#,##0.00_ ;_ [$€-2]\ * &quot;-&quot;??_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4"/>
      <color indexed="81"/>
      <name val="Tahoma"/>
      <family val="2"/>
    </font>
    <font>
      <b/>
      <sz val="14"/>
      <color indexed="81"/>
      <name val="Tahoma"/>
      <family val="2"/>
    </font>
    <font>
      <sz val="2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7">
    <xf numFmtId="0" fontId="0" fillId="0" borderId="0"/>
    <xf numFmtId="164" fontId="1" fillId="0" borderId="0" applyFont="0" applyFill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5" borderId="0" applyNumberFormat="0" applyBorder="0" applyAlignment="0" applyProtection="0"/>
    <xf numFmtId="0" fontId="21" fillId="9" borderId="0" applyNumberFormat="0" applyBorder="0" applyAlignment="0" applyProtection="0"/>
    <xf numFmtId="0" fontId="19" fillId="26" borderId="22" applyNumberFormat="0" applyAlignment="0" applyProtection="0"/>
    <xf numFmtId="170" fontId="17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23" applyNumberFormat="0" applyFill="0" applyAlignment="0" applyProtection="0"/>
    <xf numFmtId="0" fontId="26" fillId="0" borderId="24" applyNumberFormat="0" applyFill="0" applyAlignment="0" applyProtection="0"/>
    <xf numFmtId="0" fontId="20" fillId="0" borderId="25" applyNumberFormat="0" applyFill="0" applyAlignment="0" applyProtection="0"/>
    <xf numFmtId="43" fontId="17" fillId="0" borderId="0" applyFont="0" applyFill="0" applyBorder="0" applyAlignment="0" applyProtection="0"/>
    <xf numFmtId="0" fontId="22" fillId="26" borderId="26" applyNumberFormat="0" applyAlignment="0" applyProtection="0"/>
    <xf numFmtId="9" fontId="17" fillId="0" borderId="0" applyFont="0" applyFill="0" applyBorder="0" applyAlignment="0" applyProtection="0"/>
    <xf numFmtId="0" fontId="24" fillId="0" borderId="0" applyNumberFormat="0" applyFill="0" applyBorder="0" applyAlignment="0" applyProtection="0"/>
    <xf numFmtId="9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23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4" fillId="0" borderId="3" xfId="0" applyFont="1" applyBorder="1"/>
    <xf numFmtId="0" fontId="4" fillId="0" borderId="1" xfId="0" applyFont="1" applyBorder="1"/>
    <xf numFmtId="0" fontId="4" fillId="0" borderId="0" xfId="0" applyFont="1"/>
    <xf numFmtId="0" fontId="2" fillId="0" borderId="1" xfId="0" applyFont="1" applyBorder="1" applyAlignment="1">
      <alignment vertical="center"/>
    </xf>
    <xf numFmtId="0" fontId="5" fillId="4" borderId="7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4" borderId="7" xfId="0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0" xfId="0" applyFont="1" applyFill="1"/>
    <xf numFmtId="0" fontId="5" fillId="4" borderId="11" xfId="0" applyFont="1" applyFill="1" applyBorder="1"/>
    <xf numFmtId="0" fontId="5" fillId="4" borderId="12" xfId="0" applyFont="1" applyFill="1" applyBorder="1"/>
    <xf numFmtId="0" fontId="5" fillId="4" borderId="13" xfId="0" applyFont="1" applyFill="1" applyBorder="1"/>
    <xf numFmtId="0" fontId="5" fillId="4" borderId="14" xfId="0" applyFont="1" applyFill="1" applyBorder="1"/>
    <xf numFmtId="0" fontId="2" fillId="4" borderId="9" xfId="0" applyFont="1" applyFill="1" applyBorder="1"/>
    <xf numFmtId="0" fontId="2" fillId="4" borderId="11" xfId="0" applyFont="1" applyFill="1" applyBorder="1"/>
    <xf numFmtId="0" fontId="2" fillId="0" borderId="0" xfId="0" applyFont="1"/>
    <xf numFmtId="2" fontId="2" fillId="0" borderId="0" xfId="0" applyNumberFormat="1" applyFont="1"/>
    <xf numFmtId="164" fontId="2" fillId="0" borderId="0" xfId="1" applyFont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5" fillId="0" borderId="0" xfId="0" applyFont="1"/>
    <xf numFmtId="0" fontId="5" fillId="0" borderId="1" xfId="0" applyFont="1" applyBorder="1"/>
    <xf numFmtId="0" fontId="5" fillId="5" borderId="7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  <xf numFmtId="0" fontId="5" fillId="5" borderId="12" xfId="0" applyFont="1" applyFill="1" applyBorder="1"/>
    <xf numFmtId="0" fontId="5" fillId="5" borderId="13" xfId="0" applyFont="1" applyFill="1" applyBorder="1"/>
    <xf numFmtId="0" fontId="5" fillId="5" borderId="14" xfId="0" applyFont="1" applyFill="1" applyBorder="1"/>
    <xf numFmtId="0" fontId="5" fillId="6" borderId="7" xfId="0" applyFont="1" applyFill="1" applyBorder="1"/>
    <xf numFmtId="0" fontId="5" fillId="6" borderId="8" xfId="0" applyFont="1" applyFill="1" applyBorder="1"/>
    <xf numFmtId="0" fontId="5" fillId="6" borderId="9" xfId="0" applyFont="1" applyFill="1" applyBorder="1"/>
    <xf numFmtId="0" fontId="5" fillId="6" borderId="11" xfId="0" applyFont="1" applyFill="1" applyBorder="1"/>
    <xf numFmtId="0" fontId="5" fillId="6" borderId="14" xfId="0" applyFont="1" applyFill="1" applyBorder="1"/>
    <xf numFmtId="165" fontId="2" fillId="0" borderId="0" xfId="0" applyNumberFormat="1" applyFont="1"/>
    <xf numFmtId="166" fontId="2" fillId="0" borderId="0" xfId="0" applyNumberFormat="1" applyFont="1"/>
    <xf numFmtId="2" fontId="2" fillId="0" borderId="1" xfId="0" applyNumberFormat="1" applyFont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67" fontId="5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166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2" fillId="4" borderId="0" xfId="0" applyNumberFormat="1" applyFont="1" applyFill="1"/>
    <xf numFmtId="2" fontId="2" fillId="0" borderId="1" xfId="0" applyNumberFormat="1" applyFont="1" applyBorder="1"/>
    <xf numFmtId="2" fontId="10" fillId="0" borderId="3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3" xfId="0" applyNumberFormat="1" applyFont="1" applyBorder="1" applyAlignment="1" applyProtection="1">
      <alignment horizontal="center"/>
      <protection locked="0"/>
    </xf>
    <xf numFmtId="168" fontId="4" fillId="0" borderId="3" xfId="0" applyNumberFormat="1" applyFont="1" applyBorder="1" applyAlignment="1" applyProtection="1">
      <alignment horizontal="center"/>
      <protection locked="0"/>
    </xf>
    <xf numFmtId="2" fontId="11" fillId="0" borderId="1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3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168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2" fontId="12" fillId="0" borderId="6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8" fontId="12" fillId="0" borderId="1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17" xfId="0" applyNumberFormat="1" applyFont="1" applyBorder="1" applyAlignment="1">
      <alignment horizontal="center"/>
    </xf>
    <xf numFmtId="2" fontId="12" fillId="0" borderId="3" xfId="0" applyNumberFormat="1" applyFont="1" applyBorder="1" applyAlignment="1" applyProtection="1">
      <alignment horizontal="center"/>
      <protection locked="0"/>
    </xf>
    <xf numFmtId="0" fontId="13" fillId="2" borderId="1" xfId="0" applyFont="1" applyFill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168" fontId="12" fillId="0" borderId="3" xfId="0" applyNumberFormat="1" applyFont="1" applyBorder="1" applyAlignment="1" applyProtection="1">
      <alignment horizontal="center"/>
      <protection locked="0"/>
    </xf>
    <xf numFmtId="2" fontId="13" fillId="0" borderId="1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0" borderId="1" xfId="0" applyNumberFormat="1" applyFont="1" applyBorder="1" applyAlignment="1" applyProtection="1">
      <alignment horizontal="center"/>
      <protection locked="0"/>
    </xf>
    <xf numFmtId="2" fontId="12" fillId="0" borderId="1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0" fillId="0" borderId="1" xfId="0" applyBorder="1"/>
    <xf numFmtId="2" fontId="4" fillId="0" borderId="2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left"/>
    </xf>
    <xf numFmtId="2" fontId="4" fillId="0" borderId="6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/>
    </xf>
    <xf numFmtId="2" fontId="4" fillId="0" borderId="3" xfId="0" applyNumberFormat="1" applyFont="1" applyBorder="1" applyAlignment="1" applyProtection="1">
      <alignment horizontal="center" vertical="center"/>
      <protection locked="0"/>
    </xf>
    <xf numFmtId="2" fontId="2" fillId="3" borderId="2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 applyProtection="1">
      <alignment horizontal="center"/>
      <protection locked="0"/>
    </xf>
    <xf numFmtId="168" fontId="2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/>
    </xf>
    <xf numFmtId="166" fontId="2" fillId="0" borderId="1" xfId="0" applyNumberFormat="1" applyFont="1" applyBorder="1"/>
    <xf numFmtId="2" fontId="4" fillId="0" borderId="1" xfId="0" applyNumberFormat="1" applyFont="1" applyBorder="1" applyAlignment="1" applyProtection="1">
      <alignment horizontal="center" vertical="center"/>
      <protection locked="0"/>
    </xf>
    <xf numFmtId="2" fontId="4" fillId="0" borderId="15" xfId="0" applyNumberFormat="1" applyFont="1" applyBorder="1" applyAlignment="1" applyProtection="1">
      <alignment horizontal="center" vertical="center"/>
      <protection locked="0"/>
    </xf>
    <xf numFmtId="168" fontId="4" fillId="0" borderId="3" xfId="0" applyNumberFormat="1" applyFont="1" applyBorder="1" applyAlignment="1" applyProtection="1">
      <alignment horizontal="center" vertical="center"/>
      <protection locked="0"/>
    </xf>
    <xf numFmtId="1" fontId="5" fillId="4" borderId="10" xfId="0" applyNumberFormat="1" applyFont="1" applyFill="1" applyBorder="1"/>
    <xf numFmtId="0" fontId="5" fillId="3" borderId="0" xfId="0" applyFont="1" applyFill="1" applyBorder="1" applyAlignment="1">
      <alignment horizontal="center"/>
    </xf>
    <xf numFmtId="1" fontId="5" fillId="4" borderId="10" xfId="0" applyNumberFormat="1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8" fontId="4" fillId="0" borderId="6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" fontId="2" fillId="0" borderId="1" xfId="0" applyNumberFormat="1" applyFont="1" applyBorder="1"/>
    <xf numFmtId="2" fontId="2" fillId="3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/>
    <xf numFmtId="2" fontId="4" fillId="0" borderId="2" xfId="0" applyNumberFormat="1" applyFont="1" applyBorder="1" applyAlignment="1">
      <alignment horizontal="center" vertical="center"/>
    </xf>
    <xf numFmtId="168" fontId="2" fillId="0" borderId="3" xfId="0" applyNumberFormat="1" applyFont="1" applyBorder="1"/>
    <xf numFmtId="0" fontId="2" fillId="0" borderId="3" xfId="0" applyFont="1" applyBorder="1"/>
    <xf numFmtId="2" fontId="4" fillId="0" borderId="21" xfId="0" applyNumberFormat="1" applyFont="1" applyBorder="1" applyAlignment="1">
      <alignment horizontal="center" vertical="center"/>
    </xf>
    <xf numFmtId="1" fontId="2" fillId="4" borderId="13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5" fillId="4" borderId="10" xfId="0" applyNumberFormat="1" applyFont="1" applyFill="1" applyBorder="1" applyAlignment="1">
      <alignment horizontal="left"/>
    </xf>
    <xf numFmtId="2" fontId="2" fillId="4" borderId="0" xfId="0" applyNumberFormat="1" applyFont="1" applyFill="1"/>
    <xf numFmtId="0" fontId="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2" fontId="5" fillId="4" borderId="10" xfId="0" applyNumberFormat="1" applyFont="1" applyFill="1" applyBorder="1"/>
    <xf numFmtId="0" fontId="5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3" fillId="4" borderId="10" xfId="0" applyNumberFormat="1" applyFont="1" applyFill="1" applyBorder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4" borderId="11" xfId="0" applyNumberFormat="1" applyFont="1" applyFill="1" applyBorder="1" applyAlignment="1">
      <alignment horizontal="center"/>
    </xf>
    <xf numFmtId="2" fontId="3" fillId="4" borderId="12" xfId="0" applyNumberFormat="1" applyFont="1" applyFill="1" applyBorder="1" applyAlignment="1">
      <alignment horizontal="center"/>
    </xf>
    <xf numFmtId="2" fontId="3" fillId="4" borderId="13" xfId="0" applyNumberFormat="1" applyFont="1" applyFill="1" applyBorder="1" applyAlignment="1">
      <alignment horizontal="center"/>
    </xf>
    <xf numFmtId="2" fontId="3" fillId="4" borderId="14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12" xfId="0" applyFont="1" applyFill="1" applyBorder="1" applyAlignment="1">
      <alignment horizontal="left"/>
    </xf>
    <xf numFmtId="0" fontId="5" fillId="6" borderId="1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2" fontId="3" fillId="4" borderId="10" xfId="0" applyNumberFormat="1" applyFont="1" applyFill="1" applyBorder="1" applyAlignment="1">
      <alignment horizontal="left"/>
    </xf>
    <xf numFmtId="2" fontId="3" fillId="4" borderId="0" xfId="0" applyNumberFormat="1" applyFont="1" applyFill="1" applyAlignment="1">
      <alignment horizontal="left"/>
    </xf>
    <xf numFmtId="2" fontId="3" fillId="4" borderId="11" xfId="0" applyNumberFormat="1" applyFont="1" applyFill="1" applyBorder="1" applyAlignment="1">
      <alignment horizontal="left"/>
    </xf>
    <xf numFmtId="2" fontId="3" fillId="4" borderId="12" xfId="0" applyNumberFormat="1" applyFont="1" applyFill="1" applyBorder="1" applyAlignment="1">
      <alignment horizontal="left"/>
    </xf>
    <xf numFmtId="2" fontId="3" fillId="4" borderId="13" xfId="0" applyNumberFormat="1" applyFont="1" applyFill="1" applyBorder="1" applyAlignment="1">
      <alignment horizontal="left"/>
    </xf>
    <xf numFmtId="2" fontId="3" fillId="4" borderId="14" xfId="0" applyNumberFormat="1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" fontId="3" fillId="4" borderId="10" xfId="0" applyNumberFormat="1" applyFont="1" applyFill="1" applyBorder="1" applyAlignment="1">
      <alignment horizontal="left"/>
    </xf>
    <xf numFmtId="1" fontId="3" fillId="4" borderId="0" xfId="0" applyNumberFormat="1" applyFont="1" applyFill="1" applyAlignment="1">
      <alignment horizontal="left"/>
    </xf>
    <xf numFmtId="1" fontId="3" fillId="4" borderId="11" xfId="0" applyNumberFormat="1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1" fontId="3" fillId="4" borderId="13" xfId="0" applyNumberFormat="1" applyFont="1" applyFill="1" applyBorder="1" applyAlignment="1">
      <alignment horizontal="left"/>
    </xf>
    <xf numFmtId="1" fontId="3" fillId="4" borderId="14" xfId="0" applyNumberFormat="1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47">
    <cellStyle name="20% - Accent1" xfId="2" xr:uid="{AA5E19D4-7B24-430B-9758-79F4BE5A2FDB}"/>
    <cellStyle name="20% - Accent2" xfId="3" xr:uid="{85AA6709-8CE3-4B38-9710-362E10054178}"/>
    <cellStyle name="20% - Accent3" xfId="4" xr:uid="{FE82F285-E4D7-4093-B192-1B6AB5616CD9}"/>
    <cellStyle name="20% - Accent4" xfId="5" xr:uid="{DE596653-9387-4811-8FDD-1C10091B9525}"/>
    <cellStyle name="20% - Accent5" xfId="6" xr:uid="{2AC60982-D5E2-4EE3-91B7-826D98DE28BE}"/>
    <cellStyle name="20% - Accent6" xfId="7" xr:uid="{F24E1FAD-4733-48A4-8C48-1E39859A537B}"/>
    <cellStyle name="40% - Accent1" xfId="8" xr:uid="{A9E2662B-7E32-4A42-BAC9-69AD0D2BD9E3}"/>
    <cellStyle name="40% - Accent2" xfId="9" xr:uid="{E24D60AF-79B9-41A1-8B34-3A13735107BB}"/>
    <cellStyle name="40% - Accent3" xfId="10" xr:uid="{1AAEEF67-91FE-4464-A332-64C146EEA4F8}"/>
    <cellStyle name="40% - Accent4" xfId="11" xr:uid="{89418C42-B222-4BA2-B0A5-29D17B9F6D2C}"/>
    <cellStyle name="40% - Accent5" xfId="12" xr:uid="{439A5811-264D-4F84-AEFB-44F05A627887}"/>
    <cellStyle name="40% - Accent6" xfId="13" xr:uid="{1BAD2C12-3C85-4E84-A3AD-1B966082A866}"/>
    <cellStyle name="60% - Accent1" xfId="14" xr:uid="{AE8E3907-7A8A-4CDB-BDE8-641C0C7A8F71}"/>
    <cellStyle name="60% - Accent2" xfId="15" xr:uid="{C76D1E3D-0809-4555-92D2-EDCFFECE85DF}"/>
    <cellStyle name="60% - Accent3" xfId="16" xr:uid="{E93A334F-6C6D-4E61-9A4A-46F1B8334CA0}"/>
    <cellStyle name="60% - Accent4" xfId="17" xr:uid="{AC1BD244-001A-42E4-8993-630E28E448EC}"/>
    <cellStyle name="60% - Accent5" xfId="18" xr:uid="{7E15EE6C-03DD-4227-9B26-036B627EC24C}"/>
    <cellStyle name="60% - Accent6" xfId="19" xr:uid="{B159E43C-D6DC-4A3F-8E5C-3E21BA26453D}"/>
    <cellStyle name="Accent1" xfId="20" xr:uid="{CB1EC3F7-D53F-448D-81D8-37563C6CC181}"/>
    <cellStyle name="Accent2" xfId="21" xr:uid="{29C1D7C1-8BA6-4441-B89E-16C20D378D41}"/>
    <cellStyle name="Accent3" xfId="22" xr:uid="{DC12B996-7A61-4A1E-BC75-614C4B97BA81}"/>
    <cellStyle name="Accent4" xfId="23" xr:uid="{98449B76-0BB9-4A9B-ACCC-F9AC8C0EC8BB}"/>
    <cellStyle name="Accent5" xfId="24" xr:uid="{750E6EC2-2743-4EEC-9086-4BE551400218}"/>
    <cellStyle name="Accent6" xfId="25" xr:uid="{DBB2EAE4-BEBE-4A87-A69E-613B0C30DC45}"/>
    <cellStyle name="Bad" xfId="26" xr:uid="{17CB0EEF-9734-45C1-B27B-339CD5800621}"/>
    <cellStyle name="Calculation" xfId="27" xr:uid="{29A45ABC-9EC3-4D0D-A79A-4DBA8DD2E3B6}"/>
    <cellStyle name="Euro" xfId="28" xr:uid="{C88E447A-F7B6-457F-8E85-2D41CB6B47EA}"/>
    <cellStyle name="Euro 2" xfId="29" xr:uid="{4D70C6AA-97A4-4A23-A62C-F2DE3A866F87}"/>
    <cellStyle name="Euro 2 2" xfId="43" xr:uid="{8DFC0198-35C5-4973-89FB-C69E4D3637AE}"/>
    <cellStyle name="Euro 3" xfId="30" xr:uid="{FAD6F547-3494-4F5D-9AA0-E19D714031B8}"/>
    <cellStyle name="Euro 3 2" xfId="44" xr:uid="{B2FFEBF6-0D99-42BB-AFF3-95F850281490}"/>
    <cellStyle name="Euro 4" xfId="31" xr:uid="{DBB4D117-1959-4EF9-AACE-677F4C3DD269}"/>
    <cellStyle name="Euro 4 2" xfId="45" xr:uid="{C1D0B060-917D-42EF-A79A-F47F8918DB53}"/>
    <cellStyle name="Euro 5" xfId="42" xr:uid="{FD667DF8-049E-4E33-A7BA-53BC9C5AB09D}"/>
    <cellStyle name="Euro_03 MAYO 2008" xfId="32" xr:uid="{2EFC8C0F-CAF9-46D7-BD7F-E14CA1E8071D}"/>
    <cellStyle name="Explanatory Text" xfId="33" xr:uid="{17D245EE-F5CD-4B9A-8E5D-FE12739259A3}"/>
    <cellStyle name="Heading 1" xfId="34" xr:uid="{2826BC2C-075E-4B3D-AE5A-EAA754865A8A}"/>
    <cellStyle name="Heading 2" xfId="35" xr:uid="{538C7369-F046-45EB-BF2A-C10A9056F740}"/>
    <cellStyle name="Heading 3" xfId="36" xr:uid="{93B78590-558F-41B2-92A9-AA055C0885D2}"/>
    <cellStyle name="Millares" xfId="1" builtinId="3"/>
    <cellStyle name="Millares 2" xfId="46" xr:uid="{C772261F-D82D-48DE-927F-B6DF905779F3}"/>
    <cellStyle name="Millares 3" xfId="37" xr:uid="{D463F6AB-6216-407A-8A34-D7F3BC84FC0E}"/>
    <cellStyle name="Normal" xfId="0" builtinId="0"/>
    <cellStyle name="Output" xfId="38" xr:uid="{35F07ED8-4B19-4E8A-9419-64FB3D01227C}"/>
    <cellStyle name="Porcentaje 2" xfId="41" xr:uid="{6DFA760F-B0C2-4904-96F9-8C4F83083A4B}"/>
    <cellStyle name="Porcentaje 3" xfId="39" xr:uid="{FF70C252-32CB-48BF-8036-70A46FF47B72}"/>
    <cellStyle name="Title" xfId="40" xr:uid="{4C396778-B739-43E2-979F-EA4A109E6956}"/>
  </cellStyles>
  <dxfs count="4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C71C-84B8-4F29-8633-D53D3B90ECDB}">
  <sheetPr codeName="Hoja1"/>
  <dimension ref="B1:L327"/>
  <sheetViews>
    <sheetView topLeftCell="B187" zoomScale="65" zoomScaleNormal="65" workbookViewId="0">
      <selection activeCell="G188" sqref="G188"/>
    </sheetView>
  </sheetViews>
  <sheetFormatPr baseColWidth="10" defaultRowHeight="18" x14ac:dyDescent="0.25"/>
  <cols>
    <col min="1" max="1" width="6.140625" style="54" customWidth="1"/>
    <col min="2" max="2" width="24.85546875" style="54" customWidth="1"/>
    <col min="3" max="3" width="8.42578125" style="54" bestFit="1" customWidth="1"/>
    <col min="4" max="4" width="30.5703125" style="54" customWidth="1"/>
    <col min="5" max="5" width="39" style="54" customWidth="1"/>
    <col min="6" max="6" width="35.140625" style="54" customWidth="1"/>
    <col min="7" max="7" width="34.42578125" style="54" customWidth="1"/>
    <col min="8" max="8" width="36" style="54" customWidth="1"/>
    <col min="9" max="9" width="31.28515625" style="54" bestFit="1" customWidth="1"/>
    <col min="10" max="10" width="31" style="54" customWidth="1"/>
    <col min="11" max="11" width="19.7109375" style="54" customWidth="1"/>
    <col min="12" max="12" width="23.140625" style="54" customWidth="1"/>
    <col min="13" max="13" width="26.5703125" style="54" customWidth="1"/>
    <col min="14" max="14" width="20.140625" style="54" bestFit="1" customWidth="1"/>
    <col min="15" max="16384" width="11.42578125" style="54"/>
  </cols>
  <sheetData>
    <row r="1" spans="2:11" x14ac:dyDescent="0.25">
      <c r="D1" s="59"/>
    </row>
    <row r="2" spans="2:11" x14ac:dyDescent="0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</row>
    <row r="3" spans="2:11" x14ac:dyDescent="0.25">
      <c r="B3" s="170" t="s">
        <v>24</v>
      </c>
      <c r="C3" s="170"/>
      <c r="D3" s="170"/>
      <c r="E3" s="170"/>
      <c r="F3" s="170"/>
      <c r="G3" s="170"/>
      <c r="H3" s="170"/>
      <c r="I3" s="170"/>
      <c r="J3" s="170"/>
      <c r="K3" s="170"/>
    </row>
    <row r="4" spans="2:11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50" t="s">
        <v>7</v>
      </c>
    </row>
    <row r="5" spans="2:11" x14ac:dyDescent="0.25">
      <c r="B5" s="2"/>
      <c r="C5" s="2">
        <v>1</v>
      </c>
      <c r="D5" s="46">
        <f>207.67/31</f>
        <v>6.6990322580645154</v>
      </c>
      <c r="E5" s="2"/>
      <c r="F5" s="2"/>
      <c r="G5" s="2"/>
      <c r="H5" s="2"/>
      <c r="I5" s="2"/>
      <c r="J5" s="2"/>
      <c r="K5" s="2">
        <f t="shared" ref="K5:K35" si="0">SUM(E5:J5)</f>
        <v>0</v>
      </c>
    </row>
    <row r="6" spans="2:11" x14ac:dyDescent="0.25">
      <c r="B6" s="2"/>
      <c r="C6" s="2">
        <v>2</v>
      </c>
      <c r="D6" s="46">
        <f t="shared" ref="D6:D35" si="1">207.67/31</f>
        <v>6.6990322580645154</v>
      </c>
      <c r="E6" s="2"/>
      <c r="F6" s="2"/>
      <c r="G6" s="2"/>
      <c r="H6" s="2"/>
      <c r="I6" s="2"/>
      <c r="J6" s="2"/>
      <c r="K6" s="2">
        <f t="shared" si="0"/>
        <v>0</v>
      </c>
    </row>
    <row r="7" spans="2:11" x14ac:dyDescent="0.25">
      <c r="B7" s="2"/>
      <c r="C7" s="2">
        <v>3</v>
      </c>
      <c r="D7" s="46">
        <f t="shared" si="1"/>
        <v>6.6990322580645154</v>
      </c>
      <c r="E7" s="2"/>
      <c r="F7" s="2"/>
      <c r="G7" s="2"/>
      <c r="H7" s="2"/>
      <c r="I7" s="2"/>
      <c r="J7" s="2"/>
      <c r="K7" s="2">
        <f t="shared" si="0"/>
        <v>0</v>
      </c>
    </row>
    <row r="8" spans="2:11" x14ac:dyDescent="0.25">
      <c r="B8" s="2"/>
      <c r="C8" s="2">
        <v>4</v>
      </c>
      <c r="D8" s="46">
        <f t="shared" si="1"/>
        <v>6.6990322580645154</v>
      </c>
      <c r="E8" s="2"/>
      <c r="F8" s="2"/>
      <c r="G8" s="2"/>
      <c r="H8" s="2"/>
      <c r="I8" s="2"/>
      <c r="J8" s="2"/>
      <c r="K8" s="2">
        <f t="shared" si="0"/>
        <v>0</v>
      </c>
    </row>
    <row r="9" spans="2:11" x14ac:dyDescent="0.25">
      <c r="B9" s="2"/>
      <c r="C9" s="2">
        <v>5</v>
      </c>
      <c r="D9" s="46">
        <f t="shared" si="1"/>
        <v>6.6990322580645154</v>
      </c>
      <c r="E9" s="2"/>
      <c r="F9" s="2"/>
      <c r="G9" s="2"/>
      <c r="H9" s="2"/>
      <c r="I9" s="2"/>
      <c r="J9" s="2"/>
      <c r="K9" s="2">
        <f t="shared" si="0"/>
        <v>0</v>
      </c>
    </row>
    <row r="10" spans="2:11" x14ac:dyDescent="0.25">
      <c r="B10" s="2"/>
      <c r="C10" s="2">
        <v>6</v>
      </c>
      <c r="D10" s="46">
        <f t="shared" si="1"/>
        <v>6.6990322580645154</v>
      </c>
      <c r="E10" s="2"/>
      <c r="F10" s="2"/>
      <c r="G10" s="2"/>
      <c r="H10" s="2"/>
      <c r="I10" s="2"/>
      <c r="J10" s="2"/>
      <c r="K10" s="2">
        <f t="shared" si="0"/>
        <v>0</v>
      </c>
    </row>
    <row r="11" spans="2:11" x14ac:dyDescent="0.25">
      <c r="B11" s="2"/>
      <c r="C11" s="2">
        <v>7</v>
      </c>
      <c r="D11" s="46">
        <f t="shared" si="1"/>
        <v>6.6990322580645154</v>
      </c>
      <c r="E11" s="2"/>
      <c r="F11" s="2"/>
      <c r="G11" s="2"/>
      <c r="H11" s="2"/>
      <c r="I11" s="2"/>
      <c r="J11" s="2"/>
      <c r="K11" s="2">
        <f t="shared" si="0"/>
        <v>0</v>
      </c>
    </row>
    <row r="12" spans="2:11" x14ac:dyDescent="0.25">
      <c r="B12" s="2"/>
      <c r="C12" s="2">
        <v>8</v>
      </c>
      <c r="D12" s="46">
        <f t="shared" si="1"/>
        <v>6.6990322580645154</v>
      </c>
      <c r="E12" s="2"/>
      <c r="F12" s="2"/>
      <c r="G12" s="2"/>
      <c r="H12" s="2"/>
      <c r="I12" s="2"/>
      <c r="J12" s="2"/>
      <c r="K12" s="2">
        <f t="shared" si="0"/>
        <v>0</v>
      </c>
    </row>
    <row r="13" spans="2:11" x14ac:dyDescent="0.25">
      <c r="B13" s="2"/>
      <c r="C13" s="2">
        <v>9</v>
      </c>
      <c r="D13" s="46">
        <f t="shared" si="1"/>
        <v>6.6990322580645154</v>
      </c>
      <c r="E13" s="2"/>
      <c r="F13" s="2"/>
      <c r="G13" s="2"/>
      <c r="H13" s="2"/>
      <c r="I13" s="2"/>
      <c r="J13" s="2"/>
      <c r="K13" s="2">
        <f t="shared" si="0"/>
        <v>0</v>
      </c>
    </row>
    <row r="14" spans="2:11" x14ac:dyDescent="0.25">
      <c r="B14" s="2"/>
      <c r="C14" s="2">
        <v>10</v>
      </c>
      <c r="D14" s="46">
        <f t="shared" si="1"/>
        <v>6.6990322580645154</v>
      </c>
      <c r="E14" s="2"/>
      <c r="F14" s="2"/>
      <c r="G14" s="2"/>
      <c r="H14" s="2"/>
      <c r="I14" s="2"/>
      <c r="J14" s="2"/>
      <c r="K14" s="2">
        <f t="shared" si="0"/>
        <v>0</v>
      </c>
    </row>
    <row r="15" spans="2:11" x14ac:dyDescent="0.25">
      <c r="B15" s="2"/>
      <c r="C15" s="2">
        <v>11</v>
      </c>
      <c r="D15" s="46">
        <f t="shared" si="1"/>
        <v>6.6990322580645154</v>
      </c>
      <c r="E15" s="2"/>
      <c r="F15" s="2"/>
      <c r="G15" s="2"/>
      <c r="H15" s="2"/>
      <c r="I15" s="2"/>
      <c r="J15" s="2"/>
      <c r="K15" s="2">
        <f t="shared" si="0"/>
        <v>0</v>
      </c>
    </row>
    <row r="16" spans="2:11" x14ac:dyDescent="0.25">
      <c r="B16" s="2"/>
      <c r="C16" s="2">
        <v>12</v>
      </c>
      <c r="D16" s="46">
        <f t="shared" si="1"/>
        <v>6.6990322580645154</v>
      </c>
      <c r="E16" s="2"/>
      <c r="F16" s="2"/>
      <c r="G16" s="2"/>
      <c r="H16" s="2"/>
      <c r="I16" s="2"/>
      <c r="J16" s="2"/>
      <c r="K16" s="2">
        <f t="shared" si="0"/>
        <v>0</v>
      </c>
    </row>
    <row r="17" spans="2:11" x14ac:dyDescent="0.25">
      <c r="B17" s="2"/>
      <c r="C17" s="2">
        <v>13</v>
      </c>
      <c r="D17" s="46">
        <f t="shared" si="1"/>
        <v>6.6990322580645154</v>
      </c>
      <c r="E17" s="2"/>
      <c r="F17" s="2"/>
      <c r="G17" s="2"/>
      <c r="H17" s="2"/>
      <c r="I17" s="2"/>
      <c r="J17" s="2"/>
      <c r="K17" s="2">
        <f t="shared" si="0"/>
        <v>0</v>
      </c>
    </row>
    <row r="18" spans="2:11" x14ac:dyDescent="0.25">
      <c r="B18" s="2"/>
      <c r="C18" s="2">
        <v>14</v>
      </c>
      <c r="D18" s="46">
        <f t="shared" si="1"/>
        <v>6.6990322580645154</v>
      </c>
      <c r="E18" s="2"/>
      <c r="F18" s="2"/>
      <c r="G18" s="2"/>
      <c r="H18" s="2"/>
      <c r="I18" s="2"/>
      <c r="J18" s="2"/>
      <c r="K18" s="2">
        <f t="shared" si="0"/>
        <v>0</v>
      </c>
    </row>
    <row r="19" spans="2:11" x14ac:dyDescent="0.25">
      <c r="B19" s="2"/>
      <c r="C19" s="2">
        <v>15</v>
      </c>
      <c r="D19" s="46">
        <f t="shared" si="1"/>
        <v>6.6990322580645154</v>
      </c>
      <c r="E19" s="2"/>
      <c r="F19" s="2"/>
      <c r="G19" s="2"/>
      <c r="H19" s="2"/>
      <c r="I19" s="2"/>
      <c r="J19" s="2"/>
      <c r="K19" s="2">
        <f t="shared" si="0"/>
        <v>0</v>
      </c>
    </row>
    <row r="20" spans="2:11" x14ac:dyDescent="0.25">
      <c r="B20" s="2"/>
      <c r="C20" s="2">
        <v>16</v>
      </c>
      <c r="D20" s="46">
        <f t="shared" si="1"/>
        <v>6.6990322580645154</v>
      </c>
      <c r="E20" s="2"/>
      <c r="F20" s="2"/>
      <c r="G20" s="2"/>
      <c r="H20" s="2"/>
      <c r="I20" s="2"/>
      <c r="J20" s="2"/>
      <c r="K20" s="2">
        <f t="shared" si="0"/>
        <v>0</v>
      </c>
    </row>
    <row r="21" spans="2:11" x14ac:dyDescent="0.25">
      <c r="B21" s="2"/>
      <c r="C21" s="2">
        <v>17</v>
      </c>
      <c r="D21" s="46">
        <f t="shared" si="1"/>
        <v>6.6990322580645154</v>
      </c>
      <c r="E21" s="2"/>
      <c r="F21" s="2"/>
      <c r="G21" s="2"/>
      <c r="H21" s="2"/>
      <c r="I21" s="2"/>
      <c r="J21" s="2"/>
      <c r="K21" s="2">
        <f t="shared" si="0"/>
        <v>0</v>
      </c>
    </row>
    <row r="22" spans="2:11" x14ac:dyDescent="0.25">
      <c r="B22" s="2"/>
      <c r="C22" s="2">
        <v>18</v>
      </c>
      <c r="D22" s="46">
        <f t="shared" si="1"/>
        <v>6.6990322580645154</v>
      </c>
      <c r="E22" s="2"/>
      <c r="F22" s="2"/>
      <c r="G22" s="2"/>
      <c r="H22" s="2"/>
      <c r="I22" s="2"/>
      <c r="J22" s="2"/>
      <c r="K22" s="2">
        <f t="shared" si="0"/>
        <v>0</v>
      </c>
    </row>
    <row r="23" spans="2:11" x14ac:dyDescent="0.25">
      <c r="B23" s="2"/>
      <c r="C23" s="2">
        <v>19</v>
      </c>
      <c r="D23" s="46">
        <f t="shared" si="1"/>
        <v>6.6990322580645154</v>
      </c>
      <c r="E23" s="2"/>
      <c r="F23" s="2"/>
      <c r="G23" s="2"/>
      <c r="H23" s="2"/>
      <c r="I23" s="2"/>
      <c r="J23" s="2"/>
      <c r="K23" s="2">
        <f t="shared" si="0"/>
        <v>0</v>
      </c>
    </row>
    <row r="24" spans="2:11" x14ac:dyDescent="0.25">
      <c r="B24" s="2"/>
      <c r="C24" s="2">
        <v>20</v>
      </c>
      <c r="D24" s="46">
        <f t="shared" si="1"/>
        <v>6.6990322580645154</v>
      </c>
      <c r="E24" s="2"/>
      <c r="F24" s="2"/>
      <c r="G24" s="2"/>
      <c r="H24" s="2"/>
      <c r="I24" s="2"/>
      <c r="J24" s="2"/>
      <c r="K24" s="2">
        <f t="shared" si="0"/>
        <v>0</v>
      </c>
    </row>
    <row r="25" spans="2:11" x14ac:dyDescent="0.25">
      <c r="B25" s="2"/>
      <c r="C25" s="2">
        <v>21</v>
      </c>
      <c r="D25" s="46">
        <f t="shared" si="1"/>
        <v>6.6990322580645154</v>
      </c>
      <c r="E25" s="2"/>
      <c r="F25" s="2"/>
      <c r="G25" s="2"/>
      <c r="H25" s="2"/>
      <c r="I25" s="2"/>
      <c r="J25" s="2"/>
      <c r="K25" s="2">
        <f t="shared" si="0"/>
        <v>0</v>
      </c>
    </row>
    <row r="26" spans="2:11" x14ac:dyDescent="0.25">
      <c r="B26" s="2"/>
      <c r="C26" s="2">
        <v>22</v>
      </c>
      <c r="D26" s="46">
        <f t="shared" si="1"/>
        <v>6.6990322580645154</v>
      </c>
      <c r="E26" s="2"/>
      <c r="F26" s="2"/>
      <c r="G26" s="2"/>
      <c r="H26" s="2"/>
      <c r="I26" s="2"/>
      <c r="J26" s="2"/>
      <c r="K26" s="2">
        <f t="shared" si="0"/>
        <v>0</v>
      </c>
    </row>
    <row r="27" spans="2:11" x14ac:dyDescent="0.25">
      <c r="B27" s="2"/>
      <c r="C27" s="2">
        <v>23</v>
      </c>
      <c r="D27" s="46">
        <f t="shared" si="1"/>
        <v>6.6990322580645154</v>
      </c>
      <c r="E27" s="2"/>
      <c r="F27" s="2"/>
      <c r="G27" s="2"/>
      <c r="H27" s="2"/>
      <c r="I27" s="2"/>
      <c r="J27" s="2"/>
      <c r="K27" s="2">
        <f t="shared" si="0"/>
        <v>0</v>
      </c>
    </row>
    <row r="28" spans="2:11" x14ac:dyDescent="0.25">
      <c r="B28" s="2"/>
      <c r="C28" s="2">
        <v>24</v>
      </c>
      <c r="D28" s="46">
        <f t="shared" si="1"/>
        <v>6.6990322580645154</v>
      </c>
      <c r="E28" s="2"/>
      <c r="F28" s="2"/>
      <c r="G28" s="2"/>
      <c r="H28" s="2"/>
      <c r="I28" s="2"/>
      <c r="J28" s="2"/>
      <c r="K28" s="2">
        <f t="shared" si="0"/>
        <v>0</v>
      </c>
    </row>
    <row r="29" spans="2:11" x14ac:dyDescent="0.25">
      <c r="B29" s="2"/>
      <c r="C29" s="2">
        <v>25</v>
      </c>
      <c r="D29" s="46">
        <f t="shared" si="1"/>
        <v>6.6990322580645154</v>
      </c>
      <c r="E29" s="2"/>
      <c r="F29" s="2"/>
      <c r="G29" s="2"/>
      <c r="H29" s="2"/>
      <c r="I29" s="2"/>
      <c r="J29" s="2"/>
      <c r="K29" s="2">
        <f>SUM(E29:J29)</f>
        <v>0</v>
      </c>
    </row>
    <row r="30" spans="2:11" x14ac:dyDescent="0.25">
      <c r="B30" s="2"/>
      <c r="C30" s="2">
        <v>26</v>
      </c>
      <c r="D30" s="46">
        <f t="shared" si="1"/>
        <v>6.6990322580645154</v>
      </c>
      <c r="E30" s="2"/>
      <c r="F30" s="2"/>
      <c r="G30" s="2"/>
      <c r="H30" s="2"/>
      <c r="I30" s="2"/>
      <c r="J30" s="2"/>
      <c r="K30" s="2">
        <f t="shared" ref="K30:K34" si="2">SUM(E30:J30)</f>
        <v>0</v>
      </c>
    </row>
    <row r="31" spans="2:11" x14ac:dyDescent="0.25">
      <c r="B31" s="2"/>
      <c r="C31" s="2">
        <v>27</v>
      </c>
      <c r="D31" s="46">
        <f t="shared" si="1"/>
        <v>6.6990322580645154</v>
      </c>
      <c r="E31" s="2"/>
      <c r="F31" s="2"/>
      <c r="G31" s="2"/>
      <c r="H31" s="2"/>
      <c r="I31" s="2"/>
      <c r="J31" s="2"/>
      <c r="K31" s="2">
        <f>SUM(E31:J31)</f>
        <v>0</v>
      </c>
    </row>
    <row r="32" spans="2:11" x14ac:dyDescent="0.25">
      <c r="B32" s="2"/>
      <c r="C32" s="2">
        <v>28</v>
      </c>
      <c r="D32" s="46">
        <f t="shared" si="1"/>
        <v>6.6990322580645154</v>
      </c>
      <c r="E32" s="2"/>
      <c r="F32" s="2"/>
      <c r="G32" s="2"/>
      <c r="H32" s="2"/>
      <c r="I32" s="2"/>
      <c r="J32" s="2"/>
      <c r="K32" s="2">
        <f t="shared" si="2"/>
        <v>0</v>
      </c>
    </row>
    <row r="33" spans="2:11" x14ac:dyDescent="0.25">
      <c r="B33" s="2"/>
      <c r="C33" s="2">
        <v>29</v>
      </c>
      <c r="D33" s="46">
        <f t="shared" si="1"/>
        <v>6.6990322580645154</v>
      </c>
      <c r="E33" s="2"/>
      <c r="F33" s="2"/>
      <c r="G33" s="2"/>
      <c r="H33" s="2"/>
      <c r="I33" s="2"/>
      <c r="J33" s="2"/>
      <c r="K33" s="2"/>
    </row>
    <row r="34" spans="2:11" x14ac:dyDescent="0.25">
      <c r="B34" s="2"/>
      <c r="C34" s="2">
        <v>30</v>
      </c>
      <c r="D34" s="46">
        <f t="shared" si="1"/>
        <v>6.6990322580645154</v>
      </c>
      <c r="E34" s="2"/>
      <c r="F34" s="2"/>
      <c r="G34" s="2"/>
      <c r="H34" s="2"/>
      <c r="I34" s="2"/>
      <c r="J34" s="2"/>
      <c r="K34" s="2">
        <f t="shared" si="2"/>
        <v>0</v>
      </c>
    </row>
    <row r="35" spans="2:11" x14ac:dyDescent="0.25">
      <c r="B35" s="2"/>
      <c r="C35" s="2">
        <v>31</v>
      </c>
      <c r="D35" s="46">
        <f t="shared" si="1"/>
        <v>6.6990322580645154</v>
      </c>
      <c r="E35" s="2"/>
      <c r="F35" s="2"/>
      <c r="G35" s="2"/>
      <c r="H35" s="2"/>
      <c r="I35" s="2"/>
      <c r="J35" s="2"/>
      <c r="K35" s="2">
        <f t="shared" si="0"/>
        <v>0</v>
      </c>
    </row>
    <row r="36" spans="2:11" x14ac:dyDescent="0.25">
      <c r="B36" s="171" t="s">
        <v>8</v>
      </c>
      <c r="C36" s="172"/>
      <c r="D36" s="47">
        <f t="shared" ref="D36:J36" si="3">SUM(D5:D35)</f>
        <v>207.6699999999999</v>
      </c>
      <c r="E36" s="3">
        <f t="shared" si="3"/>
        <v>0</v>
      </c>
      <c r="F36" s="3">
        <f t="shared" si="3"/>
        <v>0</v>
      </c>
      <c r="G36" s="3">
        <f t="shared" si="3"/>
        <v>0</v>
      </c>
      <c r="H36" s="3">
        <f t="shared" si="3"/>
        <v>0</v>
      </c>
      <c r="I36" s="3">
        <f t="shared" si="3"/>
        <v>0</v>
      </c>
      <c r="J36" s="3">
        <f t="shared" si="3"/>
        <v>0</v>
      </c>
      <c r="K36" s="2">
        <f>SUM(E36:J36)</f>
        <v>0</v>
      </c>
    </row>
    <row r="37" spans="2:11" x14ac:dyDescent="0.25">
      <c r="B37" s="173" t="s">
        <v>9</v>
      </c>
      <c r="C37" s="174"/>
      <c r="D37" s="175" t="s">
        <v>10</v>
      </c>
      <c r="E37" s="62">
        <f>(E36/$D$36)*100</f>
        <v>0</v>
      </c>
      <c r="F37" s="62">
        <f>+(F36/$D$36)*100</f>
        <v>0</v>
      </c>
      <c r="G37" s="62">
        <f>+(G36/$D$36)*100</f>
        <v>0</v>
      </c>
      <c r="H37" s="62">
        <f>+(H36/$D$36)*100</f>
        <v>0</v>
      </c>
      <c r="I37" s="63">
        <f>(I36/$D$36)*100</f>
        <v>0</v>
      </c>
      <c r="J37" s="63">
        <f>(J36/$D$36)*100</f>
        <v>0</v>
      </c>
      <c r="K37" s="63"/>
    </row>
    <row r="38" spans="2:11" x14ac:dyDescent="0.25">
      <c r="B38" s="173">
        <f>(K36/D36)*100</f>
        <v>0</v>
      </c>
      <c r="C38" s="174"/>
      <c r="D38" s="176"/>
      <c r="E38" s="62">
        <f>(D36-E36)/D36*100</f>
        <v>100</v>
      </c>
      <c r="F38" s="62">
        <f>(D36-F36)/D36*100</f>
        <v>100</v>
      </c>
      <c r="G38" s="62">
        <f>(D36-G36)/D36*100</f>
        <v>100</v>
      </c>
      <c r="H38" s="62">
        <f>(D36-H36)/D36*100</f>
        <v>100</v>
      </c>
      <c r="I38" s="63">
        <f>(D36-I36)/D36*100</f>
        <v>100</v>
      </c>
      <c r="J38" s="63">
        <f>(D36-J36)/D36*100</f>
        <v>100</v>
      </c>
      <c r="K38" s="63"/>
    </row>
    <row r="39" spans="2:11" x14ac:dyDescent="0.25">
      <c r="B39" s="64"/>
      <c r="C39" s="64"/>
      <c r="D39" s="177"/>
      <c r="E39" s="64"/>
      <c r="F39" s="64"/>
      <c r="G39" s="64"/>
      <c r="H39" s="64"/>
      <c r="I39" s="64"/>
      <c r="J39" s="64"/>
      <c r="K39" s="64"/>
    </row>
    <row r="41" spans="2:11" ht="18.75" thickBot="1" x14ac:dyDescent="0.3"/>
    <row r="42" spans="2:11" x14ac:dyDescent="0.25">
      <c r="B42" s="178" t="s">
        <v>11</v>
      </c>
      <c r="C42" s="179"/>
      <c r="D42" s="180"/>
      <c r="F42" s="54">
        <f>207.67/31</f>
        <v>6.6990322580645154</v>
      </c>
    </row>
    <row r="43" spans="2:11" ht="15" customHeight="1" x14ac:dyDescent="0.25">
      <c r="B43" s="181">
        <f>100-B38</f>
        <v>100</v>
      </c>
      <c r="C43" s="182"/>
      <c r="D43" s="183"/>
    </row>
    <row r="44" spans="2:11" ht="15" customHeight="1" thickBot="1" x14ac:dyDescent="0.3">
      <c r="B44" s="184"/>
      <c r="C44" s="185"/>
      <c r="D44" s="186"/>
      <c r="F44" s="65"/>
      <c r="J44" s="58"/>
    </row>
    <row r="46" spans="2:11" x14ac:dyDescent="0.25">
      <c r="D46" s="59"/>
      <c r="F46" s="66"/>
    </row>
    <row r="48" spans="2:11" x14ac:dyDescent="0.25">
      <c r="B48" s="187" t="s">
        <v>12</v>
      </c>
      <c r="C48" s="188"/>
      <c r="D48" s="188"/>
      <c r="E48" s="188"/>
      <c r="F48" s="188"/>
      <c r="G48" s="188"/>
      <c r="H48" s="188"/>
      <c r="I48" s="188"/>
      <c r="J48" s="188"/>
      <c r="K48" s="189"/>
    </row>
    <row r="49" spans="2:11" x14ac:dyDescent="0.25">
      <c r="B49" s="190" t="s">
        <v>24</v>
      </c>
      <c r="C49" s="190"/>
      <c r="D49" s="190"/>
      <c r="E49" s="190"/>
      <c r="F49" s="190"/>
      <c r="G49" s="190"/>
      <c r="H49" s="190"/>
      <c r="I49" s="190"/>
      <c r="J49" s="190"/>
      <c r="K49" s="190"/>
    </row>
    <row r="50" spans="2:11" s="52" customFormat="1" ht="36" x14ac:dyDescent="0.25">
      <c r="B50" s="50"/>
      <c r="C50" s="12" t="s">
        <v>1</v>
      </c>
      <c r="D50" s="12" t="s">
        <v>2</v>
      </c>
      <c r="E50" s="13" t="s">
        <v>101</v>
      </c>
      <c r="F50" s="13"/>
      <c r="G50" s="13"/>
      <c r="H50" s="13"/>
      <c r="I50" s="13"/>
      <c r="J50" s="13"/>
      <c r="K50" s="12" t="s">
        <v>7</v>
      </c>
    </row>
    <row r="51" spans="2:11" x14ac:dyDescent="0.25">
      <c r="B51" s="2"/>
      <c r="C51" s="2">
        <v>1</v>
      </c>
      <c r="D51" s="46">
        <f>258.93/31</f>
        <v>8.3525806451612912</v>
      </c>
      <c r="E51" s="97"/>
      <c r="F51" s="2"/>
      <c r="G51" s="2"/>
      <c r="H51" s="2"/>
      <c r="I51" s="2"/>
      <c r="J51" s="2"/>
      <c r="K51" s="2">
        <f t="shared" ref="K51:K53" si="4">SUM(E51:J51)</f>
        <v>0</v>
      </c>
    </row>
    <row r="52" spans="2:11" x14ac:dyDescent="0.25">
      <c r="B52" s="2"/>
      <c r="C52" s="2">
        <v>2</v>
      </c>
      <c r="D52" s="46">
        <f t="shared" ref="D52:D80" si="5">258.93/31</f>
        <v>8.3525806451612912</v>
      </c>
      <c r="E52" s="97"/>
      <c r="F52" s="2"/>
      <c r="G52" s="2"/>
      <c r="H52" s="2"/>
      <c r="I52" s="2"/>
      <c r="J52" s="2"/>
      <c r="K52" s="2">
        <f t="shared" si="4"/>
        <v>0</v>
      </c>
    </row>
    <row r="53" spans="2:11" x14ac:dyDescent="0.25">
      <c r="B53" s="2"/>
      <c r="C53" s="2">
        <v>3</v>
      </c>
      <c r="D53" s="46">
        <f t="shared" si="5"/>
        <v>8.3525806451612912</v>
      </c>
      <c r="E53" s="97"/>
      <c r="F53" s="2"/>
      <c r="G53" s="2"/>
      <c r="H53" s="2"/>
      <c r="I53" s="2"/>
      <c r="J53" s="2"/>
      <c r="K53" s="2">
        <f t="shared" si="4"/>
        <v>0</v>
      </c>
    </row>
    <row r="54" spans="2:11" x14ac:dyDescent="0.25">
      <c r="B54" s="2"/>
      <c r="C54" s="2">
        <v>4</v>
      </c>
      <c r="D54" s="46">
        <f t="shared" si="5"/>
        <v>8.3525806451612912</v>
      </c>
      <c r="E54" s="97"/>
      <c r="F54" s="2"/>
      <c r="G54" s="2"/>
      <c r="H54" s="2"/>
      <c r="I54" s="2"/>
      <c r="J54" s="2"/>
      <c r="K54" s="2">
        <f>SUM(E54:J54)</f>
        <v>0</v>
      </c>
    </row>
    <row r="55" spans="2:11" x14ac:dyDescent="0.25">
      <c r="B55" s="2"/>
      <c r="C55" s="2">
        <v>5</v>
      </c>
      <c r="D55" s="46">
        <f t="shared" si="5"/>
        <v>8.3525806451612912</v>
      </c>
      <c r="E55" s="97"/>
      <c r="F55" s="2"/>
      <c r="G55" s="2"/>
      <c r="H55" s="2"/>
      <c r="I55" s="2"/>
      <c r="J55" s="2"/>
      <c r="K55" s="2">
        <f t="shared" ref="K55:K81" si="6">SUM(E55:J55)</f>
        <v>0</v>
      </c>
    </row>
    <row r="56" spans="2:11" x14ac:dyDescent="0.25">
      <c r="B56" s="2"/>
      <c r="C56" s="2">
        <v>6</v>
      </c>
      <c r="D56" s="46">
        <f t="shared" si="5"/>
        <v>8.3525806451612912</v>
      </c>
      <c r="E56" s="97"/>
      <c r="F56" s="2"/>
      <c r="G56" s="2"/>
      <c r="H56" s="2"/>
      <c r="I56" s="2"/>
      <c r="J56" s="2"/>
      <c r="K56" s="2">
        <f t="shared" si="6"/>
        <v>0</v>
      </c>
    </row>
    <row r="57" spans="2:11" x14ac:dyDescent="0.25">
      <c r="B57" s="2"/>
      <c r="C57" s="2">
        <v>7</v>
      </c>
      <c r="D57" s="46">
        <f t="shared" si="5"/>
        <v>8.3525806451612912</v>
      </c>
      <c r="E57" s="97"/>
      <c r="F57" s="2"/>
      <c r="G57" s="2"/>
      <c r="H57" s="2"/>
      <c r="I57" s="2"/>
      <c r="J57" s="2"/>
      <c r="K57" s="2">
        <f t="shared" si="6"/>
        <v>0</v>
      </c>
    </row>
    <row r="58" spans="2:11" x14ac:dyDescent="0.25">
      <c r="B58" s="2"/>
      <c r="C58" s="2">
        <v>8</v>
      </c>
      <c r="D58" s="46">
        <f t="shared" si="5"/>
        <v>8.3525806451612912</v>
      </c>
      <c r="E58" s="97"/>
      <c r="F58" s="2"/>
      <c r="G58" s="2"/>
      <c r="H58" s="2"/>
      <c r="I58" s="2"/>
      <c r="J58" s="2"/>
      <c r="K58" s="2">
        <f t="shared" si="6"/>
        <v>0</v>
      </c>
    </row>
    <row r="59" spans="2:11" x14ac:dyDescent="0.25">
      <c r="B59" s="2"/>
      <c r="C59" s="2">
        <v>9</v>
      </c>
      <c r="D59" s="46">
        <f t="shared" si="5"/>
        <v>8.3525806451612912</v>
      </c>
      <c r="E59" s="97"/>
      <c r="F59" s="2"/>
      <c r="G59" s="2"/>
      <c r="H59" s="2"/>
      <c r="I59" s="2"/>
      <c r="J59" s="2"/>
      <c r="K59" s="2">
        <f t="shared" si="6"/>
        <v>0</v>
      </c>
    </row>
    <row r="60" spans="2:11" x14ac:dyDescent="0.25">
      <c r="B60" s="2"/>
      <c r="C60" s="2">
        <v>10</v>
      </c>
      <c r="D60" s="46">
        <f t="shared" si="5"/>
        <v>8.3525806451612912</v>
      </c>
      <c r="E60" s="95"/>
      <c r="F60" s="2"/>
      <c r="G60" s="2"/>
      <c r="H60" s="2"/>
      <c r="I60" s="2"/>
      <c r="J60" s="2"/>
      <c r="K60" s="2">
        <f t="shared" si="6"/>
        <v>0</v>
      </c>
    </row>
    <row r="61" spans="2:11" x14ac:dyDescent="0.25">
      <c r="B61" s="2"/>
      <c r="C61" s="2">
        <v>11</v>
      </c>
      <c r="D61" s="46">
        <f t="shared" si="5"/>
        <v>8.3525806451612912</v>
      </c>
      <c r="E61" s="95"/>
      <c r="F61" s="2"/>
      <c r="G61" s="2"/>
      <c r="H61" s="2"/>
      <c r="I61" s="2"/>
      <c r="J61" s="2"/>
      <c r="K61" s="2">
        <f t="shared" si="6"/>
        <v>0</v>
      </c>
    </row>
    <row r="62" spans="2:11" x14ac:dyDescent="0.25">
      <c r="B62" s="2"/>
      <c r="C62" s="2">
        <v>12</v>
      </c>
      <c r="D62" s="46">
        <f t="shared" si="5"/>
        <v>8.3525806451612912</v>
      </c>
      <c r="E62" s="95"/>
      <c r="F62" s="2"/>
      <c r="G62" s="2"/>
      <c r="H62" s="2"/>
      <c r="I62" s="2"/>
      <c r="J62" s="2"/>
      <c r="K62" s="2">
        <f t="shared" si="6"/>
        <v>0</v>
      </c>
    </row>
    <row r="63" spans="2:11" x14ac:dyDescent="0.25">
      <c r="B63" s="2"/>
      <c r="C63" s="2">
        <v>13</v>
      </c>
      <c r="D63" s="46">
        <f t="shared" si="5"/>
        <v>8.3525806451612912</v>
      </c>
      <c r="E63" s="96">
        <v>0.5</v>
      </c>
      <c r="F63" s="2"/>
      <c r="G63" s="2"/>
      <c r="H63" s="2"/>
      <c r="I63" s="2"/>
      <c r="J63" s="2"/>
      <c r="K63" s="2">
        <f t="shared" si="6"/>
        <v>0.5</v>
      </c>
    </row>
    <row r="64" spans="2:11" x14ac:dyDescent="0.25">
      <c r="B64" s="2"/>
      <c r="C64" s="2">
        <v>14</v>
      </c>
      <c r="D64" s="46">
        <f t="shared" si="5"/>
        <v>8.3525806451612912</v>
      </c>
      <c r="E64" s="95"/>
      <c r="F64" s="2"/>
      <c r="G64" s="2"/>
      <c r="H64" s="2"/>
      <c r="I64" s="2"/>
      <c r="J64" s="2"/>
      <c r="K64" s="2">
        <f t="shared" si="6"/>
        <v>0</v>
      </c>
    </row>
    <row r="65" spans="2:11" x14ac:dyDescent="0.25">
      <c r="B65" s="2"/>
      <c r="C65" s="2">
        <v>15</v>
      </c>
      <c r="D65" s="46">
        <f t="shared" si="5"/>
        <v>8.3525806451612912</v>
      </c>
      <c r="E65" s="95"/>
      <c r="F65" s="2"/>
      <c r="G65" s="2"/>
      <c r="H65" s="2"/>
      <c r="I65" s="2"/>
      <c r="J65" s="2"/>
      <c r="K65" s="2">
        <f t="shared" si="6"/>
        <v>0</v>
      </c>
    </row>
    <row r="66" spans="2:11" x14ac:dyDescent="0.25">
      <c r="B66" s="2"/>
      <c r="C66" s="2">
        <v>16</v>
      </c>
      <c r="D66" s="46">
        <f t="shared" si="5"/>
        <v>8.3525806451612912</v>
      </c>
      <c r="E66" s="95"/>
      <c r="F66" s="2"/>
      <c r="G66" s="2"/>
      <c r="H66" s="2"/>
      <c r="I66" s="2"/>
      <c r="J66" s="2"/>
      <c r="K66" s="2">
        <f t="shared" si="6"/>
        <v>0</v>
      </c>
    </row>
    <row r="67" spans="2:11" x14ac:dyDescent="0.25">
      <c r="B67" s="2"/>
      <c r="C67" s="2">
        <v>17</v>
      </c>
      <c r="D67" s="46">
        <f t="shared" si="5"/>
        <v>8.3525806451612912</v>
      </c>
      <c r="E67" s="95"/>
      <c r="F67" s="2"/>
      <c r="G67" s="2"/>
      <c r="H67" s="2"/>
      <c r="I67" s="2"/>
      <c r="J67" s="2"/>
      <c r="K67" s="2">
        <f t="shared" si="6"/>
        <v>0</v>
      </c>
    </row>
    <row r="68" spans="2:11" x14ac:dyDescent="0.25">
      <c r="B68" s="2"/>
      <c r="C68" s="2">
        <v>18</v>
      </c>
      <c r="D68" s="46">
        <f t="shared" si="5"/>
        <v>8.3525806451612912</v>
      </c>
      <c r="E68" s="95"/>
      <c r="F68" s="2"/>
      <c r="G68" s="2"/>
      <c r="H68" s="2"/>
      <c r="I68" s="2"/>
      <c r="J68" s="2"/>
      <c r="K68" s="2">
        <f t="shared" si="6"/>
        <v>0</v>
      </c>
    </row>
    <row r="69" spans="2:11" x14ac:dyDescent="0.25">
      <c r="B69" s="2"/>
      <c r="C69" s="2">
        <v>19</v>
      </c>
      <c r="D69" s="46">
        <f t="shared" si="5"/>
        <v>8.3525806451612912</v>
      </c>
      <c r="E69" s="95"/>
      <c r="F69" s="2"/>
      <c r="G69" s="2"/>
      <c r="H69" s="2"/>
      <c r="I69" s="2"/>
      <c r="J69" s="2"/>
      <c r="K69" s="2">
        <f t="shared" si="6"/>
        <v>0</v>
      </c>
    </row>
    <row r="70" spans="2:11" x14ac:dyDescent="0.25">
      <c r="B70" s="2"/>
      <c r="C70" s="2">
        <v>20</v>
      </c>
      <c r="D70" s="46">
        <f t="shared" si="5"/>
        <v>8.3525806451612912</v>
      </c>
      <c r="E70" s="95"/>
      <c r="F70" s="2"/>
      <c r="G70" s="2"/>
      <c r="H70" s="2"/>
      <c r="I70" s="2"/>
      <c r="J70" s="2"/>
      <c r="K70" s="2">
        <f t="shared" si="6"/>
        <v>0</v>
      </c>
    </row>
    <row r="71" spans="2:11" x14ac:dyDescent="0.25">
      <c r="B71" s="2"/>
      <c r="C71" s="2">
        <v>21</v>
      </c>
      <c r="D71" s="46">
        <f t="shared" si="5"/>
        <v>8.3525806451612912</v>
      </c>
      <c r="E71" s="95"/>
      <c r="F71" s="2"/>
      <c r="G71" s="2"/>
      <c r="H71" s="2"/>
      <c r="I71" s="2"/>
      <c r="J71" s="2"/>
      <c r="K71" s="2">
        <f t="shared" si="6"/>
        <v>0</v>
      </c>
    </row>
    <row r="72" spans="2:11" x14ac:dyDescent="0.25">
      <c r="B72" s="2"/>
      <c r="C72" s="2">
        <v>22</v>
      </c>
      <c r="D72" s="46">
        <f t="shared" si="5"/>
        <v>8.3525806451612912</v>
      </c>
      <c r="E72" s="95"/>
      <c r="F72" s="2"/>
      <c r="G72" s="2"/>
      <c r="H72" s="2"/>
      <c r="I72" s="2"/>
      <c r="J72" s="2"/>
      <c r="K72" s="2">
        <f t="shared" si="6"/>
        <v>0</v>
      </c>
    </row>
    <row r="73" spans="2:11" x14ac:dyDescent="0.25">
      <c r="B73" s="2"/>
      <c r="C73" s="2">
        <v>23</v>
      </c>
      <c r="D73" s="46">
        <f t="shared" si="5"/>
        <v>8.3525806451612912</v>
      </c>
      <c r="E73" s="95"/>
      <c r="F73" s="2"/>
      <c r="G73" s="2"/>
      <c r="H73" s="2"/>
      <c r="I73" s="2"/>
      <c r="J73" s="2"/>
      <c r="K73" s="2">
        <f t="shared" si="6"/>
        <v>0</v>
      </c>
    </row>
    <row r="74" spans="2:11" x14ac:dyDescent="0.25">
      <c r="B74" s="2"/>
      <c r="C74" s="2">
        <v>24</v>
      </c>
      <c r="D74" s="46">
        <f t="shared" si="5"/>
        <v>8.3525806451612912</v>
      </c>
      <c r="E74" s="96">
        <v>0.57999999999999996</v>
      </c>
      <c r="F74" s="2"/>
      <c r="G74" s="2"/>
      <c r="H74" s="2"/>
      <c r="I74" s="2"/>
      <c r="J74" s="2"/>
      <c r="K74" s="2">
        <f t="shared" si="6"/>
        <v>0.57999999999999996</v>
      </c>
    </row>
    <row r="75" spans="2:11" x14ac:dyDescent="0.25">
      <c r="B75" s="2"/>
      <c r="C75" s="2">
        <v>25</v>
      </c>
      <c r="D75" s="46">
        <f t="shared" si="5"/>
        <v>8.3525806451612912</v>
      </c>
      <c r="E75" s="96"/>
      <c r="F75" s="2"/>
      <c r="G75" s="2"/>
      <c r="H75" s="2"/>
      <c r="I75" s="2"/>
      <c r="J75" s="2"/>
      <c r="K75" s="2">
        <f t="shared" si="6"/>
        <v>0</v>
      </c>
    </row>
    <row r="76" spans="2:11" x14ac:dyDescent="0.25">
      <c r="B76" s="2"/>
      <c r="C76" s="2">
        <v>26</v>
      </c>
      <c r="D76" s="46">
        <f t="shared" si="5"/>
        <v>8.3525806451612912</v>
      </c>
      <c r="E76" s="96"/>
      <c r="F76" s="2"/>
      <c r="G76" s="2"/>
      <c r="H76" s="2"/>
      <c r="I76" s="2"/>
      <c r="J76" s="2"/>
      <c r="K76" s="2">
        <f t="shared" si="6"/>
        <v>0</v>
      </c>
    </row>
    <row r="77" spans="2:11" x14ac:dyDescent="0.25">
      <c r="B77" s="2"/>
      <c r="C77" s="2">
        <v>27</v>
      </c>
      <c r="D77" s="46">
        <f t="shared" si="5"/>
        <v>8.3525806451612912</v>
      </c>
      <c r="E77" s="96"/>
      <c r="F77" s="2"/>
      <c r="G77" s="2"/>
      <c r="H77" s="2"/>
      <c r="I77" s="2"/>
      <c r="J77" s="2"/>
      <c r="K77" s="2">
        <f t="shared" si="6"/>
        <v>0</v>
      </c>
    </row>
    <row r="78" spans="2:11" x14ac:dyDescent="0.25">
      <c r="B78" s="2"/>
      <c r="C78" s="2">
        <v>28</v>
      </c>
      <c r="D78" s="46">
        <f t="shared" si="5"/>
        <v>8.3525806451612912</v>
      </c>
      <c r="E78" s="96"/>
      <c r="F78" s="2"/>
      <c r="G78" s="2"/>
      <c r="H78" s="2"/>
      <c r="I78" s="2"/>
      <c r="J78" s="2"/>
      <c r="K78" s="2">
        <f t="shared" si="6"/>
        <v>0</v>
      </c>
    </row>
    <row r="79" spans="2:11" x14ac:dyDescent="0.25">
      <c r="B79" s="2"/>
      <c r="C79" s="2">
        <v>29</v>
      </c>
      <c r="D79" s="46">
        <f t="shared" si="5"/>
        <v>8.3525806451612912</v>
      </c>
      <c r="E79" s="96"/>
      <c r="F79" s="2"/>
      <c r="G79" s="2"/>
      <c r="H79" s="2"/>
      <c r="I79" s="2"/>
      <c r="J79" s="2"/>
      <c r="K79" s="2">
        <f t="shared" si="6"/>
        <v>0</v>
      </c>
    </row>
    <row r="80" spans="2:11" x14ac:dyDescent="0.25">
      <c r="B80" s="2"/>
      <c r="C80" s="2">
        <v>30</v>
      </c>
      <c r="D80" s="46">
        <f t="shared" si="5"/>
        <v>8.3525806451612912</v>
      </c>
      <c r="E80" s="96"/>
      <c r="F80" s="2"/>
      <c r="G80" s="2"/>
      <c r="H80" s="2"/>
      <c r="I80" s="2"/>
      <c r="J80" s="2"/>
      <c r="K80" s="2">
        <f t="shared" si="6"/>
        <v>0</v>
      </c>
    </row>
    <row r="81" spans="2:11" x14ac:dyDescent="0.25">
      <c r="B81" s="2"/>
      <c r="C81" s="2">
        <v>31</v>
      </c>
      <c r="D81" s="46">
        <f>258.93/31</f>
        <v>8.3525806451612912</v>
      </c>
      <c r="E81" s="96">
        <v>1</v>
      </c>
      <c r="F81" s="2"/>
      <c r="G81" s="2"/>
      <c r="H81" s="2"/>
      <c r="I81" s="2"/>
      <c r="J81" s="2"/>
      <c r="K81" s="2">
        <f t="shared" si="6"/>
        <v>1</v>
      </c>
    </row>
    <row r="82" spans="2:11" x14ac:dyDescent="0.25">
      <c r="B82" s="3" t="s">
        <v>8</v>
      </c>
      <c r="C82" s="3"/>
      <c r="D82" s="47">
        <f t="shared" ref="D82:J82" si="7">SUM(D51:D81)</f>
        <v>258.92999999999995</v>
      </c>
      <c r="E82" s="3">
        <f t="shared" si="7"/>
        <v>2.08</v>
      </c>
      <c r="F82" s="3">
        <f t="shared" si="7"/>
        <v>0</v>
      </c>
      <c r="G82" s="3">
        <f t="shared" si="7"/>
        <v>0</v>
      </c>
      <c r="H82" s="3">
        <f t="shared" si="7"/>
        <v>0</v>
      </c>
      <c r="I82" s="3">
        <f t="shared" si="7"/>
        <v>0</v>
      </c>
      <c r="J82" s="3">
        <f t="shared" si="7"/>
        <v>0</v>
      </c>
      <c r="K82" s="2">
        <f>SUM(E82:J82)</f>
        <v>2.08</v>
      </c>
    </row>
    <row r="83" spans="2:11" x14ac:dyDescent="0.25">
      <c r="B83" s="2" t="s">
        <v>9</v>
      </c>
      <c r="C83" s="2"/>
      <c r="D83" s="2" t="s">
        <v>10</v>
      </c>
      <c r="E83" s="2">
        <f>(E82/$D$82)*100</f>
        <v>0.80330591279496411</v>
      </c>
      <c r="F83" s="2">
        <f t="shared" ref="F83:J83" si="8">(F82/$D$82)*100</f>
        <v>0</v>
      </c>
      <c r="G83" s="2">
        <f t="shared" si="8"/>
        <v>0</v>
      </c>
      <c r="H83" s="2">
        <f t="shared" si="8"/>
        <v>0</v>
      </c>
      <c r="I83" s="2">
        <f t="shared" si="8"/>
        <v>0</v>
      </c>
      <c r="J83" s="2">
        <f t="shared" si="8"/>
        <v>0</v>
      </c>
      <c r="K83" s="2"/>
    </row>
    <row r="84" spans="2:11" x14ac:dyDescent="0.25">
      <c r="B84" s="2">
        <f>(K82/D82)*100</f>
        <v>0.80330591279496411</v>
      </c>
      <c r="C84" s="2"/>
      <c r="D84" s="2"/>
      <c r="E84" s="2">
        <f>(D82-E82)/D82*100</f>
        <v>99.196694087205046</v>
      </c>
      <c r="F84" s="2">
        <f>(D82-F82)/D82*100</f>
        <v>100</v>
      </c>
      <c r="G84" s="2">
        <f>(D82-G82)/D82*100</f>
        <v>100</v>
      </c>
      <c r="H84" s="2">
        <f>(D82-H82)/D82*100</f>
        <v>100</v>
      </c>
      <c r="I84" s="2">
        <f>(D82-I82)/D82*100</f>
        <v>100</v>
      </c>
      <c r="J84" s="2">
        <f>(D82-J82)/D82*100</f>
        <v>100</v>
      </c>
      <c r="K84" s="2" t="s">
        <v>15</v>
      </c>
    </row>
    <row r="87" spans="2:11" ht="18.75" thickBot="1" x14ac:dyDescent="0.3"/>
    <row r="88" spans="2:11" x14ac:dyDescent="0.25">
      <c r="B88" s="191" t="s">
        <v>16</v>
      </c>
      <c r="C88" s="192"/>
      <c r="D88" s="193"/>
      <c r="F88" s="54">
        <f>258.93/31</f>
        <v>8.3525806451612912</v>
      </c>
    </row>
    <row r="89" spans="2:11" x14ac:dyDescent="0.25">
      <c r="B89" s="67">
        <f>(100-B84)</f>
        <v>99.196694087205032</v>
      </c>
      <c r="C89" s="68"/>
      <c r="D89" s="69"/>
    </row>
    <row r="90" spans="2:11" ht="18.75" thickBot="1" x14ac:dyDescent="0.3">
      <c r="B90" s="70"/>
      <c r="C90" s="71"/>
      <c r="D90" s="72"/>
    </row>
    <row r="94" spans="2:11" x14ac:dyDescent="0.25">
      <c r="B94" s="170" t="s">
        <v>26</v>
      </c>
      <c r="C94" s="170"/>
      <c r="D94" s="170"/>
      <c r="E94" s="170"/>
      <c r="F94" s="170"/>
      <c r="G94" s="170"/>
      <c r="H94" s="170"/>
      <c r="I94" s="170"/>
      <c r="J94" s="170"/>
    </row>
    <row r="95" spans="2:11" x14ac:dyDescent="0.25">
      <c r="B95" s="170" t="s">
        <v>24</v>
      </c>
      <c r="C95" s="170"/>
      <c r="D95" s="170"/>
      <c r="E95" s="170"/>
      <c r="F95" s="170"/>
      <c r="G95" s="170"/>
      <c r="H95" s="170"/>
      <c r="I95" s="170"/>
      <c r="J95" s="170"/>
    </row>
    <row r="96" spans="2:11" ht="72" x14ac:dyDescent="0.25">
      <c r="B96" s="50"/>
      <c r="C96" s="12" t="s">
        <v>1</v>
      </c>
      <c r="D96" s="12" t="s">
        <v>2</v>
      </c>
      <c r="E96" s="12" t="s">
        <v>87</v>
      </c>
      <c r="F96" s="12" t="s">
        <v>103</v>
      </c>
      <c r="G96" s="12" t="s">
        <v>45</v>
      </c>
      <c r="H96" s="12" t="s">
        <v>33</v>
      </c>
      <c r="I96" s="13" t="s">
        <v>102</v>
      </c>
      <c r="J96" s="12"/>
      <c r="K96" s="50" t="s">
        <v>7</v>
      </c>
    </row>
    <row r="97" spans="2:11" x14ac:dyDescent="0.25">
      <c r="B97" s="2"/>
      <c r="C97" s="2">
        <v>1</v>
      </c>
      <c r="D97" s="46">
        <f>385.06/31</f>
        <v>12.421290322580646</v>
      </c>
      <c r="E97" s="98"/>
      <c r="F97" s="99"/>
      <c r="G97" s="100"/>
      <c r="H97" s="100"/>
      <c r="I97" s="100"/>
      <c r="J97" s="2"/>
      <c r="K97" s="2">
        <f t="shared" ref="K97:K125" si="9">SUM(E97:J97)</f>
        <v>0</v>
      </c>
    </row>
    <row r="98" spans="2:11" x14ac:dyDescent="0.25">
      <c r="B98" s="2"/>
      <c r="C98" s="2">
        <v>2</v>
      </c>
      <c r="D98" s="46">
        <f t="shared" ref="D98:D127" si="10">385.06/31</f>
        <v>12.421290322580646</v>
      </c>
      <c r="E98" s="101"/>
      <c r="F98" s="99"/>
      <c r="G98" s="102"/>
      <c r="H98" s="100"/>
      <c r="I98" s="100"/>
      <c r="J98" s="2"/>
      <c r="K98" s="2">
        <f t="shared" si="9"/>
        <v>0</v>
      </c>
    </row>
    <row r="99" spans="2:11" x14ac:dyDescent="0.25">
      <c r="B99" s="2"/>
      <c r="C99" s="2">
        <v>3</v>
      </c>
      <c r="D99" s="46">
        <f t="shared" si="10"/>
        <v>12.421290322580646</v>
      </c>
      <c r="E99" s="103"/>
      <c r="F99" s="99"/>
      <c r="G99" s="103"/>
      <c r="H99" s="100"/>
      <c r="I99" s="100"/>
      <c r="J99" s="2"/>
      <c r="K99" s="2">
        <f t="shared" si="9"/>
        <v>0</v>
      </c>
    </row>
    <row r="100" spans="2:11" x14ac:dyDescent="0.25">
      <c r="B100" s="2"/>
      <c r="C100" s="2">
        <v>4</v>
      </c>
      <c r="D100" s="46">
        <f t="shared" si="10"/>
        <v>12.421290322580646</v>
      </c>
      <c r="E100" s="101"/>
      <c r="F100" s="99"/>
      <c r="G100" s="100"/>
      <c r="H100" s="100"/>
      <c r="I100" s="100"/>
      <c r="J100" s="2"/>
      <c r="K100" s="2">
        <f t="shared" si="9"/>
        <v>0</v>
      </c>
    </row>
    <row r="101" spans="2:11" x14ac:dyDescent="0.25">
      <c r="B101" s="2"/>
      <c r="C101" s="2">
        <v>5</v>
      </c>
      <c r="D101" s="46">
        <f t="shared" si="10"/>
        <v>12.421290322580646</v>
      </c>
      <c r="E101" s="101"/>
      <c r="F101" s="99"/>
      <c r="G101" s="102"/>
      <c r="H101" s="100"/>
      <c r="I101" s="100"/>
      <c r="J101" s="2"/>
      <c r="K101" s="2">
        <f t="shared" si="9"/>
        <v>0</v>
      </c>
    </row>
    <row r="102" spans="2:11" x14ac:dyDescent="0.25">
      <c r="B102" s="2"/>
      <c r="C102" s="2">
        <v>6</v>
      </c>
      <c r="D102" s="46">
        <f t="shared" si="10"/>
        <v>12.421290322580646</v>
      </c>
      <c r="E102" s="103"/>
      <c r="F102" s="99"/>
      <c r="G102" s="102"/>
      <c r="H102" s="100"/>
      <c r="I102" s="100"/>
      <c r="J102" s="2"/>
      <c r="K102" s="2">
        <f t="shared" si="9"/>
        <v>0</v>
      </c>
    </row>
    <row r="103" spans="2:11" x14ac:dyDescent="0.25">
      <c r="B103" s="2"/>
      <c r="C103" s="2">
        <v>7</v>
      </c>
      <c r="D103" s="46">
        <f t="shared" si="10"/>
        <v>12.421290322580646</v>
      </c>
      <c r="E103" s="101"/>
      <c r="F103" s="99"/>
      <c r="G103" s="104"/>
      <c r="H103" s="100"/>
      <c r="I103" s="105"/>
      <c r="J103" s="2"/>
      <c r="K103" s="2">
        <f t="shared" si="9"/>
        <v>0</v>
      </c>
    </row>
    <row r="104" spans="2:11" x14ac:dyDescent="0.25">
      <c r="B104" s="2"/>
      <c r="C104" s="2">
        <v>8</v>
      </c>
      <c r="D104" s="46">
        <f t="shared" si="10"/>
        <v>12.421290322580646</v>
      </c>
      <c r="E104" s="98"/>
      <c r="F104" s="99"/>
      <c r="G104" s="99"/>
      <c r="H104" s="100"/>
      <c r="I104" s="100"/>
      <c r="J104" s="2"/>
      <c r="K104" s="2">
        <f t="shared" si="9"/>
        <v>0</v>
      </c>
    </row>
    <row r="105" spans="2:11" x14ac:dyDescent="0.25">
      <c r="B105" s="2"/>
      <c r="C105" s="2">
        <v>9</v>
      </c>
      <c r="D105" s="46">
        <f t="shared" si="10"/>
        <v>12.421290322580646</v>
      </c>
      <c r="E105" s="98"/>
      <c r="F105" s="99"/>
      <c r="G105" s="99"/>
      <c r="H105" s="100"/>
      <c r="I105" s="100"/>
      <c r="J105" s="2"/>
      <c r="K105" s="2">
        <f t="shared" si="9"/>
        <v>0</v>
      </c>
    </row>
    <row r="106" spans="2:11" x14ac:dyDescent="0.25">
      <c r="B106" s="2"/>
      <c r="C106" s="2">
        <v>10</v>
      </c>
      <c r="D106" s="46">
        <f t="shared" si="10"/>
        <v>12.421290322580646</v>
      </c>
      <c r="E106" s="106"/>
      <c r="F106" s="99"/>
      <c r="G106" s="99"/>
      <c r="H106" s="100"/>
      <c r="I106" s="100"/>
      <c r="J106" s="2"/>
      <c r="K106" s="2">
        <f t="shared" si="9"/>
        <v>0</v>
      </c>
    </row>
    <row r="107" spans="2:11" x14ac:dyDescent="0.25">
      <c r="B107" s="2"/>
      <c r="C107" s="2">
        <v>11</v>
      </c>
      <c r="D107" s="46">
        <f t="shared" si="10"/>
        <v>12.421290322580646</v>
      </c>
      <c r="E107" s="101"/>
      <c r="F107" s="99"/>
      <c r="G107" s="99"/>
      <c r="H107" s="100"/>
      <c r="I107" s="100"/>
      <c r="J107" s="2"/>
      <c r="K107" s="2">
        <f t="shared" si="9"/>
        <v>0</v>
      </c>
    </row>
    <row r="108" spans="2:11" x14ac:dyDescent="0.25">
      <c r="B108" s="2"/>
      <c r="C108" s="2">
        <v>12</v>
      </c>
      <c r="D108" s="46">
        <f t="shared" si="10"/>
        <v>12.421290322580646</v>
      </c>
      <c r="E108" s="98"/>
      <c r="F108" s="99"/>
      <c r="G108" s="99"/>
      <c r="H108" s="100"/>
      <c r="I108" s="100"/>
      <c r="J108" s="2"/>
      <c r="K108" s="2">
        <f t="shared" si="9"/>
        <v>0</v>
      </c>
    </row>
    <row r="109" spans="2:11" x14ac:dyDescent="0.25">
      <c r="B109" s="2"/>
      <c r="C109" s="2">
        <v>13</v>
      </c>
      <c r="D109" s="46">
        <f t="shared" si="10"/>
        <v>12.421290322580646</v>
      </c>
      <c r="E109" s="98"/>
      <c r="F109" s="99"/>
      <c r="G109" s="99"/>
      <c r="H109" s="105"/>
      <c r="I109" s="100"/>
      <c r="J109" s="2"/>
      <c r="K109" s="2">
        <f t="shared" si="9"/>
        <v>0</v>
      </c>
    </row>
    <row r="110" spans="2:11" x14ac:dyDescent="0.25">
      <c r="B110" s="2"/>
      <c r="C110" s="2">
        <v>14</v>
      </c>
      <c r="D110" s="46">
        <f t="shared" si="10"/>
        <v>12.421290322580646</v>
      </c>
      <c r="E110" s="103"/>
      <c r="F110" s="99"/>
      <c r="G110" s="99"/>
      <c r="H110" s="105"/>
      <c r="I110" s="105"/>
      <c r="J110" s="2"/>
      <c r="K110" s="2">
        <f t="shared" si="9"/>
        <v>0</v>
      </c>
    </row>
    <row r="111" spans="2:11" x14ac:dyDescent="0.25">
      <c r="B111" s="2"/>
      <c r="C111" s="2">
        <v>15</v>
      </c>
      <c r="D111" s="46">
        <f t="shared" si="10"/>
        <v>12.421290322580646</v>
      </c>
      <c r="E111" s="110"/>
      <c r="F111" s="99"/>
      <c r="G111" s="99"/>
      <c r="H111" s="100"/>
      <c r="I111" s="100"/>
      <c r="J111" s="2"/>
      <c r="K111" s="2">
        <f t="shared" si="9"/>
        <v>0</v>
      </c>
    </row>
    <row r="112" spans="2:11" x14ac:dyDescent="0.25">
      <c r="B112" s="2"/>
      <c r="C112" s="2">
        <v>16</v>
      </c>
      <c r="D112" s="46">
        <f t="shared" si="10"/>
        <v>12.421290322580646</v>
      </c>
      <c r="E112" s="110">
        <v>1.3</v>
      </c>
      <c r="F112" s="99">
        <v>1.47</v>
      </c>
      <c r="G112" s="99"/>
      <c r="H112" s="107">
        <v>2</v>
      </c>
      <c r="I112" s="100"/>
      <c r="J112" s="2"/>
      <c r="K112" s="2">
        <f t="shared" si="9"/>
        <v>4.7699999999999996</v>
      </c>
    </row>
    <row r="113" spans="2:11" x14ac:dyDescent="0.25">
      <c r="B113" s="2"/>
      <c r="C113" s="2">
        <v>17</v>
      </c>
      <c r="D113" s="46">
        <f t="shared" si="10"/>
        <v>12.421290322580646</v>
      </c>
      <c r="E113" s="110">
        <v>0.57999999999999996</v>
      </c>
      <c r="F113" s="99">
        <v>0.75</v>
      </c>
      <c r="G113" s="99"/>
      <c r="H113" s="99"/>
      <c r="I113" s="100"/>
      <c r="J113" s="2"/>
      <c r="K113" s="2">
        <f t="shared" si="9"/>
        <v>1.33</v>
      </c>
    </row>
    <row r="114" spans="2:11" x14ac:dyDescent="0.25">
      <c r="B114" s="2"/>
      <c r="C114" s="2">
        <v>18</v>
      </c>
      <c r="D114" s="46">
        <f t="shared" si="10"/>
        <v>12.421290322580646</v>
      </c>
      <c r="E114" s="110"/>
      <c r="F114" s="99"/>
      <c r="G114" s="99"/>
      <c r="H114" s="99"/>
      <c r="I114" s="105"/>
      <c r="J114" s="2"/>
      <c r="K114" s="2">
        <f t="shared" si="9"/>
        <v>0</v>
      </c>
    </row>
    <row r="115" spans="2:11" x14ac:dyDescent="0.25">
      <c r="B115" s="2"/>
      <c r="C115" s="2">
        <v>19</v>
      </c>
      <c r="D115" s="46">
        <f t="shared" si="10"/>
        <v>12.421290322580646</v>
      </c>
      <c r="E115" s="110"/>
      <c r="F115" s="99"/>
      <c r="G115" s="99"/>
      <c r="H115" s="99">
        <v>0.5</v>
      </c>
      <c r="I115" s="108">
        <v>2.8</v>
      </c>
      <c r="J115" s="2"/>
      <c r="K115" s="2">
        <f t="shared" si="9"/>
        <v>3.3</v>
      </c>
    </row>
    <row r="116" spans="2:11" x14ac:dyDescent="0.25">
      <c r="B116" s="2"/>
      <c r="C116" s="2">
        <v>20</v>
      </c>
      <c r="D116" s="46">
        <f t="shared" si="10"/>
        <v>12.421290322580646</v>
      </c>
      <c r="E116" s="110"/>
      <c r="F116" s="99"/>
      <c r="G116" s="99"/>
      <c r="H116" s="99"/>
      <c r="I116" s="105"/>
      <c r="J116" s="2"/>
      <c r="K116" s="2">
        <f t="shared" si="9"/>
        <v>0</v>
      </c>
    </row>
    <row r="117" spans="2:11" x14ac:dyDescent="0.25">
      <c r="B117" s="2"/>
      <c r="C117" s="2">
        <v>21</v>
      </c>
      <c r="D117" s="46">
        <f t="shared" si="10"/>
        <v>12.421290322580646</v>
      </c>
      <c r="E117" s="110"/>
      <c r="F117" s="99"/>
      <c r="G117" s="99"/>
      <c r="H117" s="99"/>
      <c r="I117" s="105"/>
      <c r="J117" s="2"/>
      <c r="K117" s="2">
        <f t="shared" si="9"/>
        <v>0</v>
      </c>
    </row>
    <row r="118" spans="2:11" x14ac:dyDescent="0.25">
      <c r="B118" s="2"/>
      <c r="C118" s="2">
        <v>22</v>
      </c>
      <c r="D118" s="46">
        <f t="shared" si="10"/>
        <v>12.421290322580646</v>
      </c>
      <c r="E118" s="110"/>
      <c r="F118" s="99"/>
      <c r="G118" s="99"/>
      <c r="H118" s="109"/>
      <c r="I118" s="100"/>
      <c r="J118" s="2"/>
      <c r="K118" s="2">
        <f t="shared" si="9"/>
        <v>0</v>
      </c>
    </row>
    <row r="119" spans="2:11" x14ac:dyDescent="0.25">
      <c r="B119" s="2"/>
      <c r="C119" s="2">
        <v>23</v>
      </c>
      <c r="D119" s="46">
        <f t="shared" si="10"/>
        <v>12.421290322580646</v>
      </c>
      <c r="E119" s="111"/>
      <c r="F119" s="99"/>
      <c r="G119" s="99"/>
      <c r="H119" s="107">
        <v>0.42</v>
      </c>
      <c r="I119" s="105"/>
      <c r="J119" s="2"/>
      <c r="K119" s="2">
        <f t="shared" si="9"/>
        <v>0.42</v>
      </c>
    </row>
    <row r="120" spans="2:11" x14ac:dyDescent="0.25">
      <c r="B120" s="2"/>
      <c r="C120" s="2">
        <v>24</v>
      </c>
      <c r="D120" s="46">
        <f t="shared" si="10"/>
        <v>12.421290322580646</v>
      </c>
      <c r="E120" s="110"/>
      <c r="F120" s="99"/>
      <c r="G120" s="99">
        <v>0.33</v>
      </c>
      <c r="H120" s="99">
        <v>0.33</v>
      </c>
      <c r="I120" s="100"/>
      <c r="J120" s="2"/>
      <c r="K120" s="2">
        <f t="shared" si="9"/>
        <v>0.66</v>
      </c>
    </row>
    <row r="121" spans="2:11" x14ac:dyDescent="0.25">
      <c r="B121" s="2"/>
      <c r="C121" s="2">
        <v>25</v>
      </c>
      <c r="D121" s="46">
        <f t="shared" si="10"/>
        <v>12.421290322580646</v>
      </c>
      <c r="E121" s="110"/>
      <c r="F121" s="99"/>
      <c r="G121" s="99"/>
      <c r="H121" s="99"/>
      <c r="I121" s="105"/>
      <c r="J121" s="2"/>
      <c r="K121" s="2">
        <f t="shared" si="9"/>
        <v>0</v>
      </c>
    </row>
    <row r="122" spans="2:11" x14ac:dyDescent="0.25">
      <c r="B122" s="2"/>
      <c r="C122" s="2">
        <v>26</v>
      </c>
      <c r="D122" s="46">
        <f t="shared" si="10"/>
        <v>12.421290322580646</v>
      </c>
      <c r="E122" s="110"/>
      <c r="F122" s="99"/>
      <c r="G122" s="99"/>
      <c r="H122" s="99"/>
      <c r="I122" s="100"/>
      <c r="J122" s="2"/>
      <c r="K122" s="2">
        <f t="shared" si="9"/>
        <v>0</v>
      </c>
    </row>
    <row r="123" spans="2:11" x14ac:dyDescent="0.25">
      <c r="B123" s="2"/>
      <c r="C123" s="2">
        <v>27</v>
      </c>
      <c r="D123" s="46">
        <f t="shared" si="10"/>
        <v>12.421290322580646</v>
      </c>
      <c r="E123" s="110"/>
      <c r="F123" s="99"/>
      <c r="G123" s="99"/>
      <c r="H123" s="99"/>
      <c r="I123" s="106"/>
      <c r="J123" s="2"/>
      <c r="K123" s="2">
        <f t="shared" si="9"/>
        <v>0</v>
      </c>
    </row>
    <row r="124" spans="2:11" x14ac:dyDescent="0.25">
      <c r="B124" s="2"/>
      <c r="C124" s="2">
        <v>28</v>
      </c>
      <c r="D124" s="46">
        <f t="shared" si="10"/>
        <v>12.421290322580646</v>
      </c>
      <c r="E124" s="110"/>
      <c r="F124" s="99"/>
      <c r="G124" s="99"/>
      <c r="H124" s="99"/>
      <c r="I124" s="105"/>
      <c r="J124" s="2"/>
      <c r="K124" s="2"/>
    </row>
    <row r="125" spans="2:11" x14ac:dyDescent="0.25">
      <c r="B125" s="2"/>
      <c r="C125" s="2">
        <v>29</v>
      </c>
      <c r="D125" s="46">
        <f t="shared" si="10"/>
        <v>12.421290322580646</v>
      </c>
      <c r="E125" s="110">
        <v>1.7</v>
      </c>
      <c r="F125" s="99"/>
      <c r="G125" s="99"/>
      <c r="H125" s="99">
        <v>0.15</v>
      </c>
      <c r="I125" s="105"/>
      <c r="J125" s="2"/>
      <c r="K125" s="2">
        <f t="shared" si="9"/>
        <v>1.8499999999999999</v>
      </c>
    </row>
    <row r="126" spans="2:11" x14ac:dyDescent="0.25">
      <c r="B126" s="2"/>
      <c r="C126" s="2">
        <v>30</v>
      </c>
      <c r="D126" s="46">
        <f t="shared" si="10"/>
        <v>12.421290322580646</v>
      </c>
      <c r="E126" s="110">
        <v>0.25</v>
      </c>
      <c r="F126" s="99"/>
      <c r="G126" s="99"/>
      <c r="H126" s="99"/>
      <c r="I126" s="100"/>
      <c r="J126" s="2"/>
      <c r="K126" s="2">
        <f>SUM(E126:J126)</f>
        <v>0.25</v>
      </c>
    </row>
    <row r="127" spans="2:11" x14ac:dyDescent="0.25">
      <c r="B127" s="2"/>
      <c r="C127" s="2">
        <v>31</v>
      </c>
      <c r="D127" s="46">
        <f t="shared" si="10"/>
        <v>12.421290322580646</v>
      </c>
      <c r="E127" s="98"/>
      <c r="F127" s="99">
        <v>0.5</v>
      </c>
      <c r="G127" s="99"/>
      <c r="H127" s="100">
        <v>1.2</v>
      </c>
      <c r="I127" s="100"/>
      <c r="J127" s="2"/>
      <c r="K127" s="2">
        <f>SUM(E127:J127)</f>
        <v>1.7</v>
      </c>
    </row>
    <row r="128" spans="2:11" x14ac:dyDescent="0.25">
      <c r="B128" s="3" t="s">
        <v>8</v>
      </c>
      <c r="C128" s="3"/>
      <c r="D128" s="47">
        <f t="shared" ref="D128:J128" si="11">SUM(D97:D127)</f>
        <v>385.06000000000029</v>
      </c>
      <c r="E128" s="3">
        <f t="shared" si="11"/>
        <v>3.83</v>
      </c>
      <c r="F128" s="3">
        <f t="shared" si="11"/>
        <v>2.7199999999999998</v>
      </c>
      <c r="G128" s="3">
        <f t="shared" si="11"/>
        <v>0.33</v>
      </c>
      <c r="H128" s="3">
        <f t="shared" si="11"/>
        <v>4.5999999999999996</v>
      </c>
      <c r="I128" s="3">
        <f t="shared" si="11"/>
        <v>2.8</v>
      </c>
      <c r="J128" s="3">
        <f t="shared" si="11"/>
        <v>0</v>
      </c>
      <c r="K128" s="2">
        <f>SUM(E128:J128)</f>
        <v>14.280000000000001</v>
      </c>
    </row>
    <row r="129" spans="2:11" x14ac:dyDescent="0.25">
      <c r="B129" s="2" t="s">
        <v>9</v>
      </c>
      <c r="C129" s="2"/>
      <c r="D129" s="2" t="s">
        <v>10</v>
      </c>
      <c r="E129" s="2">
        <f>(E128/$D$128)*100</f>
        <v>0.99465018438684805</v>
      </c>
      <c r="F129" s="2">
        <f t="shared" ref="F129:J129" si="12">(F128/$D$128)*100</f>
        <v>0.70638342076559435</v>
      </c>
      <c r="G129" s="2">
        <f t="shared" si="12"/>
        <v>8.570092972523756E-2</v>
      </c>
      <c r="H129" s="2">
        <f t="shared" si="12"/>
        <v>1.1946190204124023</v>
      </c>
      <c r="I129" s="2">
        <f t="shared" si="12"/>
        <v>0.72715940372928833</v>
      </c>
      <c r="J129" s="2">
        <f t="shared" si="12"/>
        <v>0</v>
      </c>
      <c r="K129" s="2"/>
    </row>
    <row r="130" spans="2:11" x14ac:dyDescent="0.25">
      <c r="B130" s="2">
        <f>(K128/D128)*100</f>
        <v>3.7085129590193713</v>
      </c>
      <c r="C130" s="2"/>
      <c r="D130" s="2">
        <f>SUM(D97:D127)</f>
        <v>385.06000000000029</v>
      </c>
      <c r="E130" s="2">
        <f>(D128-E128)/D128*100</f>
        <v>99.005349815613158</v>
      </c>
      <c r="F130" s="2">
        <f>(D128-F128)/D128*100</f>
        <v>99.293616579234396</v>
      </c>
      <c r="G130" s="2">
        <f>(D128-G128)/D128*100</f>
        <v>99.914299070274765</v>
      </c>
      <c r="H130" s="2">
        <f>(D128-H128)/D128*100</f>
        <v>98.805380979587582</v>
      </c>
      <c r="I130" s="2">
        <f>(D128-I128)/D128*100</f>
        <v>99.272840596270711</v>
      </c>
      <c r="J130" s="2">
        <f>(D128-J128)/D128*100</f>
        <v>100</v>
      </c>
      <c r="K130" s="2"/>
    </row>
    <row r="133" spans="2:11" ht="18.75" thickBot="1" x14ac:dyDescent="0.3">
      <c r="F133" s="54">
        <f>385.06/31</f>
        <v>12.421290322580646</v>
      </c>
    </row>
    <row r="134" spans="2:11" x14ac:dyDescent="0.25">
      <c r="B134" s="191" t="s">
        <v>17</v>
      </c>
      <c r="C134" s="192"/>
      <c r="D134" s="193"/>
    </row>
    <row r="135" spans="2:11" x14ac:dyDescent="0.25">
      <c r="B135" s="67">
        <f>(100-B130)</f>
        <v>96.291487040980627</v>
      </c>
      <c r="C135" s="68"/>
      <c r="D135" s="69"/>
    </row>
    <row r="136" spans="2:11" ht="18.75" thickBot="1" x14ac:dyDescent="0.3">
      <c r="B136" s="70"/>
      <c r="C136" s="71"/>
      <c r="D136" s="72"/>
    </row>
    <row r="137" spans="2:11" x14ac:dyDescent="0.25">
      <c r="F137" s="61"/>
    </row>
    <row r="138" spans="2:11" x14ac:dyDescent="0.25">
      <c r="D138" s="59"/>
    </row>
    <row r="140" spans="2:11" x14ac:dyDescent="0.25">
      <c r="B140" s="170" t="s">
        <v>18</v>
      </c>
      <c r="C140" s="170"/>
      <c r="D140" s="170"/>
      <c r="E140" s="170"/>
      <c r="F140" s="170"/>
      <c r="G140" s="170"/>
      <c r="H140" s="170"/>
      <c r="I140" s="170"/>
      <c r="J140" s="170"/>
      <c r="K140" s="170"/>
    </row>
    <row r="141" spans="2:11" x14ac:dyDescent="0.25">
      <c r="B141" s="190" t="s">
        <v>24</v>
      </c>
      <c r="C141" s="190"/>
      <c r="D141" s="190"/>
      <c r="E141" s="190"/>
      <c r="F141" s="190"/>
      <c r="G141" s="190"/>
      <c r="H141" s="190"/>
      <c r="I141" s="190"/>
      <c r="J141" s="190"/>
      <c r="K141" s="190"/>
    </row>
    <row r="142" spans="2:11" s="52" customFormat="1" ht="54" x14ac:dyDescent="0.25">
      <c r="B142" s="13"/>
      <c r="C142" s="13" t="s">
        <v>1</v>
      </c>
      <c r="D142" s="13" t="s">
        <v>2</v>
      </c>
      <c r="E142" s="13" t="s">
        <v>104</v>
      </c>
      <c r="F142" s="13" t="s">
        <v>48</v>
      </c>
      <c r="G142" s="13" t="s">
        <v>105</v>
      </c>
      <c r="H142" s="13" t="s">
        <v>30</v>
      </c>
      <c r="I142" s="13" t="s">
        <v>106</v>
      </c>
      <c r="J142" s="13"/>
      <c r="K142" s="50" t="s">
        <v>7</v>
      </c>
    </row>
    <row r="143" spans="2:11" x14ac:dyDescent="0.25">
      <c r="B143" s="2"/>
      <c r="C143" s="2">
        <v>1</v>
      </c>
      <c r="D143" s="46">
        <f>539.83/31</f>
        <v>17.413870967741936</v>
      </c>
      <c r="E143" s="108"/>
      <c r="F143" s="108"/>
      <c r="G143" s="100"/>
      <c r="H143" s="108"/>
      <c r="I143" s="100"/>
      <c r="J143" s="2"/>
      <c r="K143" s="2">
        <f t="shared" ref="K143:K166" si="13">SUM(E143:J143)</f>
        <v>0</v>
      </c>
    </row>
    <row r="144" spans="2:11" x14ac:dyDescent="0.25">
      <c r="B144" s="2"/>
      <c r="C144" s="2">
        <v>2</v>
      </c>
      <c r="D144" s="46">
        <f t="shared" ref="D144:D173" si="14">539.83/31</f>
        <v>17.413870967741936</v>
      </c>
      <c r="E144" s="108"/>
      <c r="F144" s="108"/>
      <c r="G144" s="100"/>
      <c r="H144" s="108"/>
      <c r="I144" s="100"/>
      <c r="J144" s="2"/>
      <c r="K144" s="2">
        <f t="shared" si="13"/>
        <v>0</v>
      </c>
    </row>
    <row r="145" spans="2:11" x14ac:dyDescent="0.25">
      <c r="B145" s="2"/>
      <c r="C145" s="2">
        <v>3</v>
      </c>
      <c r="D145" s="46">
        <f t="shared" si="14"/>
        <v>17.413870967741936</v>
      </c>
      <c r="E145" s="108"/>
      <c r="F145" s="108"/>
      <c r="G145" s="100"/>
      <c r="H145" s="108"/>
      <c r="I145" s="100"/>
      <c r="J145" s="2"/>
      <c r="K145" s="2">
        <f t="shared" si="13"/>
        <v>0</v>
      </c>
    </row>
    <row r="146" spans="2:11" x14ac:dyDescent="0.25">
      <c r="B146" s="2"/>
      <c r="C146" s="2">
        <v>4</v>
      </c>
      <c r="D146" s="46">
        <f t="shared" si="14"/>
        <v>17.413870967741936</v>
      </c>
      <c r="E146" s="108"/>
      <c r="F146" s="108"/>
      <c r="G146" s="100"/>
      <c r="H146" s="108"/>
      <c r="I146" s="100"/>
      <c r="J146" s="2"/>
      <c r="K146" s="2">
        <f t="shared" si="13"/>
        <v>0</v>
      </c>
    </row>
    <row r="147" spans="2:11" x14ac:dyDescent="0.25">
      <c r="B147" s="2"/>
      <c r="C147" s="2">
        <v>5</v>
      </c>
      <c r="D147" s="46">
        <f t="shared" si="14"/>
        <v>17.413870967741936</v>
      </c>
      <c r="E147" s="100"/>
      <c r="F147" s="108"/>
      <c r="G147" s="100"/>
      <c r="H147" s="108"/>
      <c r="I147" s="100"/>
      <c r="J147" s="2"/>
      <c r="K147" s="2">
        <f t="shared" si="13"/>
        <v>0</v>
      </c>
    </row>
    <row r="148" spans="2:11" x14ac:dyDescent="0.25">
      <c r="B148" s="2"/>
      <c r="C148" s="2">
        <v>6</v>
      </c>
      <c r="D148" s="46">
        <f t="shared" si="14"/>
        <v>17.413870967741936</v>
      </c>
      <c r="E148" s="100"/>
      <c r="F148" s="108"/>
      <c r="G148" s="100"/>
      <c r="H148" s="108"/>
      <c r="I148" s="100"/>
      <c r="J148" s="2"/>
      <c r="K148" s="2">
        <f t="shared" si="13"/>
        <v>0</v>
      </c>
    </row>
    <row r="149" spans="2:11" x14ac:dyDescent="0.25">
      <c r="B149" s="2"/>
      <c r="C149" s="2">
        <v>7</v>
      </c>
      <c r="D149" s="46">
        <f t="shared" si="14"/>
        <v>17.413870967741936</v>
      </c>
      <c r="E149" s="100"/>
      <c r="F149" s="108"/>
      <c r="G149" s="100"/>
      <c r="H149" s="108"/>
      <c r="I149" s="100"/>
      <c r="J149" s="2"/>
      <c r="K149" s="2">
        <f t="shared" si="13"/>
        <v>0</v>
      </c>
    </row>
    <row r="150" spans="2:11" x14ac:dyDescent="0.25">
      <c r="B150" s="2"/>
      <c r="C150" s="2">
        <v>8</v>
      </c>
      <c r="D150" s="46">
        <f t="shared" si="14"/>
        <v>17.413870967741936</v>
      </c>
      <c r="E150" s="100"/>
      <c r="F150" s="108"/>
      <c r="G150" s="99">
        <v>0.5</v>
      </c>
      <c r="H150" s="99">
        <v>1</v>
      </c>
      <c r="I150" s="100"/>
      <c r="J150" s="2"/>
      <c r="K150" s="2">
        <f t="shared" si="13"/>
        <v>1.5</v>
      </c>
    </row>
    <row r="151" spans="2:11" x14ac:dyDescent="0.25">
      <c r="B151" s="2"/>
      <c r="C151" s="2">
        <v>9</v>
      </c>
      <c r="D151" s="46">
        <f t="shared" si="14"/>
        <v>17.413870967741936</v>
      </c>
      <c r="E151" s="100"/>
      <c r="F151" s="108"/>
      <c r="G151" s="108"/>
      <c r="H151" s="108"/>
      <c r="I151" s="100"/>
      <c r="J151" s="2"/>
      <c r="K151" s="2">
        <f t="shared" si="13"/>
        <v>0</v>
      </c>
    </row>
    <row r="152" spans="2:11" x14ac:dyDescent="0.25">
      <c r="B152" s="2"/>
      <c r="C152" s="2">
        <v>10</v>
      </c>
      <c r="D152" s="46">
        <f t="shared" si="14"/>
        <v>17.413870967741936</v>
      </c>
      <c r="E152" s="100"/>
      <c r="F152" s="108"/>
      <c r="G152" s="108"/>
      <c r="H152" s="108"/>
      <c r="I152" s="100"/>
      <c r="J152" s="2"/>
      <c r="K152" s="2">
        <f t="shared" si="13"/>
        <v>0</v>
      </c>
    </row>
    <row r="153" spans="2:11" x14ac:dyDescent="0.25">
      <c r="B153" s="2"/>
      <c r="C153" s="2">
        <v>11</v>
      </c>
      <c r="D153" s="46">
        <f t="shared" si="14"/>
        <v>17.413870967741936</v>
      </c>
      <c r="E153" s="100"/>
      <c r="F153" s="108"/>
      <c r="G153" s="108"/>
      <c r="H153" s="108"/>
      <c r="I153" s="100"/>
      <c r="J153" s="2"/>
      <c r="K153" s="2">
        <f t="shared" si="13"/>
        <v>0</v>
      </c>
    </row>
    <row r="154" spans="2:11" x14ac:dyDescent="0.25">
      <c r="B154" s="2"/>
      <c r="C154" s="2">
        <v>12</v>
      </c>
      <c r="D154" s="46">
        <f t="shared" si="14"/>
        <v>17.413870967741936</v>
      </c>
      <c r="E154" s="100"/>
      <c r="F154" s="108"/>
      <c r="G154" s="108"/>
      <c r="H154" s="108"/>
      <c r="I154" s="100"/>
      <c r="J154" s="2"/>
      <c r="K154" s="2">
        <f t="shared" si="13"/>
        <v>0</v>
      </c>
    </row>
    <row r="155" spans="2:11" x14ac:dyDescent="0.25">
      <c r="B155" s="2"/>
      <c r="C155" s="2">
        <v>13</v>
      </c>
      <c r="D155" s="46">
        <f t="shared" si="14"/>
        <v>17.413870967741936</v>
      </c>
      <c r="E155" s="100"/>
      <c r="F155" s="108"/>
      <c r="G155" s="108"/>
      <c r="H155" s="108"/>
      <c r="I155" s="100"/>
      <c r="J155" s="2"/>
      <c r="K155" s="2">
        <f t="shared" si="13"/>
        <v>0</v>
      </c>
    </row>
    <row r="156" spans="2:11" x14ac:dyDescent="0.25">
      <c r="B156" s="2"/>
      <c r="C156" s="2">
        <v>14</v>
      </c>
      <c r="D156" s="46">
        <f t="shared" si="14"/>
        <v>17.413870967741936</v>
      </c>
      <c r="E156" s="100"/>
      <c r="F156" s="108"/>
      <c r="G156" s="108"/>
      <c r="H156" s="108"/>
      <c r="I156" s="100"/>
      <c r="J156" s="2"/>
      <c r="K156" s="2">
        <f t="shared" si="13"/>
        <v>0</v>
      </c>
    </row>
    <row r="157" spans="2:11" x14ac:dyDescent="0.25">
      <c r="B157" s="2"/>
      <c r="C157" s="2">
        <v>15</v>
      </c>
      <c r="D157" s="46">
        <f t="shared" si="14"/>
        <v>17.413870967741936</v>
      </c>
      <c r="E157" s="100"/>
      <c r="F157" s="99"/>
      <c r="G157" s="100"/>
      <c r="H157" s="99"/>
      <c r="I157" s="100">
        <v>0.5</v>
      </c>
      <c r="J157" s="2"/>
      <c r="K157" s="2">
        <f t="shared" si="13"/>
        <v>0.5</v>
      </c>
    </row>
    <row r="158" spans="2:11" x14ac:dyDescent="0.25">
      <c r="B158" s="2"/>
      <c r="C158" s="2">
        <v>16</v>
      </c>
      <c r="D158" s="46">
        <f t="shared" si="14"/>
        <v>17.413870967741936</v>
      </c>
      <c r="E158" s="100"/>
      <c r="F158" s="99"/>
      <c r="G158" s="100"/>
      <c r="H158" s="99"/>
      <c r="I158" s="100"/>
      <c r="J158" s="2"/>
      <c r="K158" s="2">
        <f t="shared" si="13"/>
        <v>0</v>
      </c>
    </row>
    <row r="159" spans="2:11" x14ac:dyDescent="0.25">
      <c r="B159" s="2"/>
      <c r="C159" s="2">
        <v>17</v>
      </c>
      <c r="D159" s="46">
        <f t="shared" si="14"/>
        <v>17.413870967741936</v>
      </c>
      <c r="E159" s="100"/>
      <c r="F159" s="99"/>
      <c r="G159" s="100"/>
      <c r="H159" s="99"/>
      <c r="I159" s="100"/>
      <c r="J159" s="2"/>
      <c r="K159" s="2">
        <f t="shared" si="13"/>
        <v>0</v>
      </c>
    </row>
    <row r="160" spans="2:11" x14ac:dyDescent="0.25">
      <c r="B160" s="2"/>
      <c r="C160" s="2">
        <v>18</v>
      </c>
      <c r="D160" s="46">
        <f t="shared" si="14"/>
        <v>17.413870967741936</v>
      </c>
      <c r="E160" s="100"/>
      <c r="F160" s="99"/>
      <c r="G160" s="100"/>
      <c r="H160" s="99"/>
      <c r="I160" s="100"/>
      <c r="J160" s="2"/>
      <c r="K160" s="2">
        <f t="shared" si="13"/>
        <v>0</v>
      </c>
    </row>
    <row r="161" spans="2:11" x14ac:dyDescent="0.25">
      <c r="B161" s="2"/>
      <c r="C161" s="2">
        <v>19</v>
      </c>
      <c r="D161" s="46">
        <f t="shared" si="14"/>
        <v>17.413870967741936</v>
      </c>
      <c r="E161" s="100"/>
      <c r="F161" s="99"/>
      <c r="G161" s="100"/>
      <c r="H161" s="99"/>
      <c r="I161" s="100"/>
      <c r="J161" s="2"/>
      <c r="K161" s="2">
        <f t="shared" si="13"/>
        <v>0</v>
      </c>
    </row>
    <row r="162" spans="2:11" x14ac:dyDescent="0.25">
      <c r="B162" s="2"/>
      <c r="C162" s="2">
        <v>20</v>
      </c>
      <c r="D162" s="46">
        <f t="shared" si="14"/>
        <v>17.413870967741936</v>
      </c>
      <c r="E162" s="100"/>
      <c r="F162" s="99"/>
      <c r="G162" s="100"/>
      <c r="H162" s="99"/>
      <c r="I162" s="100"/>
      <c r="J162" s="2"/>
      <c r="K162" s="2">
        <f t="shared" si="13"/>
        <v>0</v>
      </c>
    </row>
    <row r="163" spans="2:11" x14ac:dyDescent="0.25">
      <c r="B163" s="2"/>
      <c r="C163" s="2">
        <v>21</v>
      </c>
      <c r="D163" s="46">
        <f t="shared" si="14"/>
        <v>17.413870967741936</v>
      </c>
      <c r="E163" s="100"/>
      <c r="F163" s="99"/>
      <c r="G163" s="100"/>
      <c r="H163" s="99"/>
      <c r="I163" s="100"/>
      <c r="J163" s="2"/>
      <c r="K163" s="2">
        <f t="shared" si="13"/>
        <v>0</v>
      </c>
    </row>
    <row r="164" spans="2:11" x14ac:dyDescent="0.25">
      <c r="B164" s="2"/>
      <c r="C164" s="2">
        <v>22</v>
      </c>
      <c r="D164" s="46">
        <f t="shared" si="14"/>
        <v>17.413870967741936</v>
      </c>
      <c r="E164" s="99">
        <v>2</v>
      </c>
      <c r="F164" s="99"/>
      <c r="G164" s="100"/>
      <c r="H164" s="99"/>
      <c r="I164" s="100"/>
      <c r="J164" s="2"/>
      <c r="K164" s="2">
        <f t="shared" si="13"/>
        <v>2</v>
      </c>
    </row>
    <row r="165" spans="2:11" x14ac:dyDescent="0.25">
      <c r="B165" s="2"/>
      <c r="C165" s="2">
        <v>23</v>
      </c>
      <c r="D165" s="46">
        <f t="shared" si="14"/>
        <v>17.413870967741936</v>
      </c>
      <c r="E165" s="99"/>
      <c r="F165" s="99"/>
      <c r="G165" s="100"/>
      <c r="H165" s="99"/>
      <c r="I165" s="100"/>
      <c r="J165" s="2"/>
      <c r="K165" s="2">
        <f t="shared" si="13"/>
        <v>0</v>
      </c>
    </row>
    <row r="166" spans="2:11" x14ac:dyDescent="0.25">
      <c r="B166" s="2"/>
      <c r="C166" s="2">
        <v>24</v>
      </c>
      <c r="D166" s="46">
        <f t="shared" si="14"/>
        <v>17.413870967741936</v>
      </c>
      <c r="E166" s="99">
        <v>0.83</v>
      </c>
      <c r="F166" s="99"/>
      <c r="G166" s="100"/>
      <c r="H166" s="99"/>
      <c r="I166" s="100"/>
      <c r="J166" s="2"/>
      <c r="K166" s="2">
        <f t="shared" si="13"/>
        <v>0.83</v>
      </c>
    </row>
    <row r="167" spans="2:11" x14ac:dyDescent="0.25">
      <c r="B167" s="2"/>
      <c r="C167" s="2">
        <v>25</v>
      </c>
      <c r="D167" s="46">
        <f t="shared" si="14"/>
        <v>17.413870967741936</v>
      </c>
      <c r="E167" s="100"/>
      <c r="F167" s="110">
        <v>2</v>
      </c>
      <c r="G167" s="100"/>
      <c r="H167" s="99"/>
      <c r="I167" s="100"/>
      <c r="J167" s="2"/>
      <c r="K167" s="2">
        <f>SUM(E167:J167)</f>
        <v>2</v>
      </c>
    </row>
    <row r="168" spans="2:11" x14ac:dyDescent="0.25">
      <c r="B168" s="2"/>
      <c r="C168" s="2">
        <v>26</v>
      </c>
      <c r="D168" s="46">
        <f t="shared" si="14"/>
        <v>17.413870967741936</v>
      </c>
      <c r="E168" s="100"/>
      <c r="F168" s="99"/>
      <c r="G168" s="100"/>
      <c r="H168" s="99"/>
      <c r="I168" s="100"/>
      <c r="J168" s="2"/>
      <c r="K168" s="2">
        <f t="shared" ref="K168:K170" si="15">SUM(E168:J168)</f>
        <v>0</v>
      </c>
    </row>
    <row r="169" spans="2:11" x14ac:dyDescent="0.25">
      <c r="B169" s="2"/>
      <c r="C169" s="2">
        <v>27</v>
      </c>
      <c r="D169" s="46">
        <f t="shared" si="14"/>
        <v>17.413870967741936</v>
      </c>
      <c r="E169" s="100"/>
      <c r="F169" s="99"/>
      <c r="G169" s="100"/>
      <c r="H169" s="99"/>
      <c r="I169" s="100"/>
      <c r="J169" s="2"/>
      <c r="K169" s="2">
        <f t="shared" si="15"/>
        <v>0</v>
      </c>
    </row>
    <row r="170" spans="2:11" x14ac:dyDescent="0.25">
      <c r="B170" s="2"/>
      <c r="C170" s="2">
        <v>28</v>
      </c>
      <c r="D170" s="46">
        <f t="shared" si="14"/>
        <v>17.413870967741936</v>
      </c>
      <c r="E170" s="100"/>
      <c r="F170" s="99"/>
      <c r="G170" s="100"/>
      <c r="H170" s="99"/>
      <c r="I170" s="100"/>
      <c r="J170" s="2"/>
      <c r="K170" s="2">
        <f t="shared" si="15"/>
        <v>0</v>
      </c>
    </row>
    <row r="171" spans="2:11" x14ac:dyDescent="0.25">
      <c r="B171" s="2"/>
      <c r="C171" s="2">
        <v>29</v>
      </c>
      <c r="D171" s="46">
        <f t="shared" si="14"/>
        <v>17.413870967741936</v>
      </c>
      <c r="E171" s="100"/>
      <c r="F171" s="99"/>
      <c r="G171" s="100"/>
      <c r="H171" s="99"/>
      <c r="I171" s="100"/>
      <c r="J171" s="2"/>
      <c r="K171" s="2">
        <f>SUM(E171:J171)</f>
        <v>0</v>
      </c>
    </row>
    <row r="172" spans="2:11" x14ac:dyDescent="0.25">
      <c r="B172" s="2"/>
      <c r="C172" s="2">
        <v>30</v>
      </c>
      <c r="D172" s="46">
        <f t="shared" si="14"/>
        <v>17.413870967741936</v>
      </c>
      <c r="E172" s="100"/>
      <c r="F172" s="99"/>
      <c r="G172" s="100"/>
      <c r="H172" s="99"/>
      <c r="I172" s="100"/>
      <c r="J172" s="2"/>
      <c r="K172" s="2"/>
    </row>
    <row r="173" spans="2:11" x14ac:dyDescent="0.25">
      <c r="B173" s="2"/>
      <c r="C173" s="2">
        <v>31</v>
      </c>
      <c r="D173" s="46">
        <f t="shared" si="14"/>
        <v>17.413870967741936</v>
      </c>
      <c r="E173" s="99">
        <v>4.99</v>
      </c>
      <c r="F173" s="99"/>
      <c r="G173" s="100"/>
      <c r="H173" s="99"/>
      <c r="I173" s="100"/>
      <c r="J173" s="2"/>
      <c r="K173" s="2">
        <f>SUM(E173:J173)</f>
        <v>4.99</v>
      </c>
    </row>
    <row r="174" spans="2:11" x14ac:dyDescent="0.25">
      <c r="B174" s="3" t="s">
        <v>8</v>
      </c>
      <c r="C174" s="3"/>
      <c r="D174" s="47">
        <f t="shared" ref="D174:J174" si="16">SUM(D143:D173)</f>
        <v>539.83000000000015</v>
      </c>
      <c r="E174" s="3">
        <f t="shared" si="16"/>
        <v>7.82</v>
      </c>
      <c r="F174" s="3">
        <f t="shared" si="16"/>
        <v>2</v>
      </c>
      <c r="G174" s="3">
        <f t="shared" si="16"/>
        <v>0.5</v>
      </c>
      <c r="H174" s="3">
        <f t="shared" si="16"/>
        <v>1</v>
      </c>
      <c r="I174" s="3">
        <f t="shared" si="16"/>
        <v>0.5</v>
      </c>
      <c r="J174" s="3">
        <f t="shared" si="16"/>
        <v>0</v>
      </c>
      <c r="K174" s="2">
        <f>SUM(E174:J174)</f>
        <v>11.82</v>
      </c>
    </row>
    <row r="175" spans="2:11" x14ac:dyDescent="0.25">
      <c r="B175" s="2" t="s">
        <v>9</v>
      </c>
      <c r="C175" s="2"/>
      <c r="D175" s="2" t="s">
        <v>10</v>
      </c>
      <c r="E175" s="2">
        <f>(E174/$D$174)*100</f>
        <v>1.448604190208028</v>
      </c>
      <c r="F175" s="2">
        <f t="shared" ref="F175:J175" si="17">(F174/$D$174)*100</f>
        <v>0.37048700516829358</v>
      </c>
      <c r="G175" s="2">
        <f t="shared" si="17"/>
        <v>9.2621751292073395E-2</v>
      </c>
      <c r="H175" s="2">
        <f t="shared" si="17"/>
        <v>0.18524350258414679</v>
      </c>
      <c r="I175" s="2">
        <f t="shared" si="17"/>
        <v>9.2621751292073395E-2</v>
      </c>
      <c r="J175" s="2">
        <f t="shared" si="17"/>
        <v>0</v>
      </c>
      <c r="K175" s="2"/>
    </row>
    <row r="176" spans="2:11" x14ac:dyDescent="0.25">
      <c r="B176" s="2">
        <f>(K174/D174)*100</f>
        <v>2.1895782005446152</v>
      </c>
      <c r="C176" s="2"/>
      <c r="D176" s="2"/>
      <c r="E176" s="2">
        <f>(D174-E174)/D174*100</f>
        <v>98.55139580979197</v>
      </c>
      <c r="F176" s="2">
        <f>(D174-F174)/D174*100</f>
        <v>99.6295129948317</v>
      </c>
      <c r="G176" s="2">
        <f>(D174-G174)/D174*100</f>
        <v>99.907378248707928</v>
      </c>
      <c r="H176" s="2">
        <f>(D174-H174)/D174*100</f>
        <v>99.814756497415857</v>
      </c>
      <c r="I176" s="2">
        <f>(D174-I174)/D174*100</f>
        <v>99.907378248707928</v>
      </c>
      <c r="J176" s="2">
        <f>(D174-J174)/D174*100</f>
        <v>100</v>
      </c>
      <c r="K176" s="2"/>
    </row>
    <row r="179" spans="2:11" ht="18.75" thickBot="1" x14ac:dyDescent="0.3"/>
    <row r="180" spans="2:11" x14ac:dyDescent="0.25">
      <c r="B180" s="191" t="s">
        <v>107</v>
      </c>
      <c r="C180" s="192"/>
      <c r="D180" s="193"/>
      <c r="F180" s="54">
        <f>539.83/31</f>
        <v>17.413870967741936</v>
      </c>
    </row>
    <row r="181" spans="2:11" x14ac:dyDescent="0.25">
      <c r="B181" s="67">
        <f>(100-B176)</f>
        <v>97.810421799455384</v>
      </c>
      <c r="C181" s="68"/>
      <c r="D181" s="73"/>
      <c r="G181" s="61"/>
      <c r="H181" s="65"/>
    </row>
    <row r="182" spans="2:11" ht="18.75" thickBot="1" x14ac:dyDescent="0.3">
      <c r="B182" s="74"/>
      <c r="C182" s="75"/>
      <c r="D182" s="76"/>
    </row>
    <row r="183" spans="2:11" x14ac:dyDescent="0.25">
      <c r="F183" s="77"/>
    </row>
    <row r="186" spans="2:11" x14ac:dyDescent="0.25">
      <c r="B186" s="170" t="s">
        <v>20</v>
      </c>
      <c r="C186" s="170"/>
      <c r="D186" s="170"/>
      <c r="E186" s="170"/>
      <c r="F186" s="170"/>
      <c r="G186" s="170"/>
      <c r="H186" s="170"/>
      <c r="I186" s="170"/>
      <c r="J186" s="170"/>
      <c r="K186" s="170"/>
    </row>
    <row r="187" spans="2:11" x14ac:dyDescent="0.25">
      <c r="B187" s="190" t="s">
        <v>24</v>
      </c>
      <c r="C187" s="190"/>
      <c r="D187" s="190"/>
      <c r="E187" s="190"/>
      <c r="F187" s="190"/>
      <c r="G187" s="190"/>
      <c r="H187" s="190"/>
      <c r="I187" s="190"/>
      <c r="J187" s="190"/>
      <c r="K187" s="190"/>
    </row>
    <row r="188" spans="2:11" ht="36" x14ac:dyDescent="0.25">
      <c r="B188" s="57"/>
      <c r="C188" s="12" t="s">
        <v>1</v>
      </c>
      <c r="D188" s="12" t="s">
        <v>2</v>
      </c>
      <c r="E188" s="12" t="s">
        <v>54</v>
      </c>
      <c r="F188" s="13" t="s">
        <v>47</v>
      </c>
      <c r="G188" s="12" t="s">
        <v>109</v>
      </c>
      <c r="H188" s="12" t="s">
        <v>110</v>
      </c>
      <c r="I188" s="12" t="s">
        <v>63</v>
      </c>
      <c r="J188" s="13"/>
      <c r="K188" s="12" t="s">
        <v>7</v>
      </c>
    </row>
    <row r="189" spans="2:11" x14ac:dyDescent="0.25">
      <c r="B189" s="2"/>
      <c r="C189" s="2">
        <v>1</v>
      </c>
      <c r="D189" s="46">
        <f>233.18/31</f>
        <v>7.5219354838709682</v>
      </c>
      <c r="E189" s="108"/>
      <c r="F189" s="100"/>
      <c r="G189" s="100"/>
      <c r="H189" s="100"/>
      <c r="I189" s="100"/>
      <c r="J189" s="100"/>
      <c r="K189" s="2">
        <f>SUM(E189:J189)</f>
        <v>0</v>
      </c>
    </row>
    <row r="190" spans="2:11" x14ac:dyDescent="0.25">
      <c r="B190" s="2"/>
      <c r="C190" s="2">
        <v>2</v>
      </c>
      <c r="D190" s="46">
        <f t="shared" ref="D190:D219" si="18">233.18/31</f>
        <v>7.5219354838709682</v>
      </c>
      <c r="E190" s="112"/>
      <c r="F190" s="100"/>
      <c r="G190" s="100"/>
      <c r="H190" s="100"/>
      <c r="I190" s="100"/>
      <c r="J190" s="100"/>
      <c r="K190" s="2">
        <f t="shared" ref="K190:K214" si="19">SUM(E190:J190)</f>
        <v>0</v>
      </c>
    </row>
    <row r="191" spans="2:11" x14ac:dyDescent="0.25">
      <c r="B191" s="2"/>
      <c r="C191" s="2">
        <v>3</v>
      </c>
      <c r="D191" s="46">
        <f t="shared" si="18"/>
        <v>7.5219354838709682</v>
      </c>
      <c r="E191" s="108"/>
      <c r="F191" s="107">
        <v>0.42</v>
      </c>
      <c r="G191" s="105"/>
      <c r="H191" s="107"/>
      <c r="I191" s="100"/>
      <c r="J191" s="100"/>
      <c r="K191" s="2">
        <f t="shared" si="19"/>
        <v>0.42</v>
      </c>
    </row>
    <row r="192" spans="2:11" x14ac:dyDescent="0.25">
      <c r="B192" s="2"/>
      <c r="C192" s="2">
        <v>4</v>
      </c>
      <c r="D192" s="46">
        <f t="shared" si="18"/>
        <v>7.5219354838709682</v>
      </c>
      <c r="E192" s="108"/>
      <c r="F192" s="107"/>
      <c r="G192" s="100"/>
      <c r="H192" s="107"/>
      <c r="I192" s="100"/>
      <c r="J192" s="100"/>
      <c r="K192" s="2">
        <f t="shared" si="19"/>
        <v>0</v>
      </c>
    </row>
    <row r="193" spans="2:12" x14ac:dyDescent="0.25">
      <c r="B193" s="2"/>
      <c r="C193" s="2">
        <v>5</v>
      </c>
      <c r="D193" s="46">
        <f t="shared" si="18"/>
        <v>7.5219354838709682</v>
      </c>
      <c r="E193" s="108"/>
      <c r="F193" s="107"/>
      <c r="G193" s="100"/>
      <c r="H193" s="107"/>
      <c r="I193" s="112"/>
      <c r="J193" s="100"/>
      <c r="K193" s="2">
        <f t="shared" si="19"/>
        <v>0</v>
      </c>
    </row>
    <row r="194" spans="2:12" x14ac:dyDescent="0.25">
      <c r="B194" s="2"/>
      <c r="C194" s="2">
        <v>6</v>
      </c>
      <c r="D194" s="46">
        <f t="shared" si="18"/>
        <v>7.5219354838709682</v>
      </c>
      <c r="E194" s="108"/>
      <c r="F194" s="107"/>
      <c r="G194" s="100"/>
      <c r="H194" s="107"/>
      <c r="I194" s="112"/>
      <c r="J194" s="113"/>
      <c r="K194" s="2">
        <f t="shared" si="19"/>
        <v>0</v>
      </c>
    </row>
    <row r="195" spans="2:12" x14ac:dyDescent="0.25">
      <c r="B195" s="2"/>
      <c r="C195" s="2">
        <v>7</v>
      </c>
      <c r="D195" s="46">
        <f t="shared" si="18"/>
        <v>7.5219354838709682</v>
      </c>
      <c r="E195" s="108"/>
      <c r="F195" s="107"/>
      <c r="G195" s="100"/>
      <c r="H195" s="107"/>
      <c r="I195" s="112"/>
      <c r="J195" s="113"/>
      <c r="K195" s="2">
        <f t="shared" si="19"/>
        <v>0</v>
      </c>
      <c r="L195" s="54">
        <v>522.66</v>
      </c>
    </row>
    <row r="196" spans="2:12" x14ac:dyDescent="0.25">
      <c r="B196" s="2"/>
      <c r="C196" s="2">
        <v>8</v>
      </c>
      <c r="D196" s="46">
        <f t="shared" si="18"/>
        <v>7.5219354838709682</v>
      </c>
      <c r="E196" s="108"/>
      <c r="F196" s="107"/>
      <c r="G196" s="100"/>
      <c r="H196" s="107">
        <v>0.83</v>
      </c>
      <c r="I196" s="112"/>
      <c r="J196" s="112"/>
      <c r="K196" s="2">
        <f t="shared" si="19"/>
        <v>0.83</v>
      </c>
    </row>
    <row r="197" spans="2:12" x14ac:dyDescent="0.25">
      <c r="B197" s="2"/>
      <c r="C197" s="2">
        <v>9</v>
      </c>
      <c r="D197" s="46">
        <f t="shared" si="18"/>
        <v>7.5219354838709682</v>
      </c>
      <c r="E197" s="108"/>
      <c r="F197" s="107"/>
      <c r="G197" s="100"/>
      <c r="H197" s="107"/>
      <c r="I197" s="112"/>
      <c r="J197" s="112"/>
      <c r="K197" s="2">
        <f t="shared" si="19"/>
        <v>0</v>
      </c>
    </row>
    <row r="198" spans="2:12" x14ac:dyDescent="0.25">
      <c r="B198" s="2"/>
      <c r="C198" s="2">
        <v>10</v>
      </c>
      <c r="D198" s="46">
        <f t="shared" si="18"/>
        <v>7.5219354838709682</v>
      </c>
      <c r="E198" s="108"/>
      <c r="F198" s="107"/>
      <c r="G198" s="112"/>
      <c r="H198" s="107"/>
      <c r="I198" s="112"/>
      <c r="J198" s="112"/>
      <c r="K198" s="2">
        <f t="shared" si="19"/>
        <v>0</v>
      </c>
    </row>
    <row r="199" spans="2:12" x14ac:dyDescent="0.25">
      <c r="B199" s="2"/>
      <c r="C199" s="2">
        <v>11</v>
      </c>
      <c r="D199" s="46">
        <f t="shared" si="18"/>
        <v>7.5219354838709682</v>
      </c>
      <c r="E199" s="108"/>
      <c r="F199" s="107"/>
      <c r="G199" s="112"/>
      <c r="H199" s="107"/>
      <c r="I199" s="112"/>
      <c r="J199" s="112"/>
      <c r="K199" s="2">
        <f>SUM(E199:J199)</f>
        <v>0</v>
      </c>
    </row>
    <row r="200" spans="2:12" x14ac:dyDescent="0.25">
      <c r="B200" s="2"/>
      <c r="C200" s="2">
        <v>12</v>
      </c>
      <c r="D200" s="46">
        <f t="shared" si="18"/>
        <v>7.5219354838709682</v>
      </c>
      <c r="E200" s="108"/>
      <c r="F200" s="107"/>
      <c r="G200" s="112"/>
      <c r="H200" s="107"/>
      <c r="I200" s="112"/>
      <c r="J200" s="112"/>
      <c r="K200" s="2">
        <f>SUM(E200:J200)</f>
        <v>0</v>
      </c>
    </row>
    <row r="201" spans="2:12" x14ac:dyDescent="0.25">
      <c r="B201" s="2"/>
      <c r="C201" s="2">
        <v>13</v>
      </c>
      <c r="D201" s="46">
        <f t="shared" si="18"/>
        <v>7.5219354838709682</v>
      </c>
      <c r="E201" s="108"/>
      <c r="F201" s="107"/>
      <c r="G201" s="112"/>
      <c r="H201" s="107"/>
      <c r="I201" s="112"/>
      <c r="J201" s="112"/>
      <c r="K201" s="2">
        <f t="shared" si="19"/>
        <v>0</v>
      </c>
    </row>
    <row r="202" spans="2:12" x14ac:dyDescent="0.25">
      <c r="B202" s="2"/>
      <c r="C202" s="2">
        <v>14</v>
      </c>
      <c r="D202" s="46">
        <f t="shared" si="18"/>
        <v>7.5219354838709682</v>
      </c>
      <c r="E202" s="108"/>
      <c r="F202" s="107"/>
      <c r="G202" s="112"/>
      <c r="H202" s="107"/>
      <c r="I202" s="112"/>
      <c r="J202" s="112"/>
      <c r="K202" s="2">
        <f t="shared" si="19"/>
        <v>0</v>
      </c>
    </row>
    <row r="203" spans="2:12" x14ac:dyDescent="0.25">
      <c r="B203" s="2"/>
      <c r="C203" s="2">
        <v>15</v>
      </c>
      <c r="D203" s="46">
        <f t="shared" si="18"/>
        <v>7.5219354838709682</v>
      </c>
      <c r="E203" s="99"/>
      <c r="F203" s="107"/>
      <c r="G203" s="112"/>
      <c r="H203" s="107"/>
      <c r="I203" s="112"/>
      <c r="J203" s="107"/>
      <c r="K203" s="2">
        <f t="shared" si="19"/>
        <v>0</v>
      </c>
    </row>
    <row r="204" spans="2:12" x14ac:dyDescent="0.25">
      <c r="B204" s="2"/>
      <c r="C204" s="2">
        <v>16</v>
      </c>
      <c r="D204" s="46">
        <f t="shared" si="18"/>
        <v>7.5219354838709682</v>
      </c>
      <c r="E204" s="99"/>
      <c r="F204" s="107"/>
      <c r="G204" s="112"/>
      <c r="H204" s="107"/>
      <c r="I204" s="112"/>
      <c r="J204" s="112"/>
      <c r="K204" s="2">
        <f t="shared" si="19"/>
        <v>0</v>
      </c>
    </row>
    <row r="205" spans="2:12" x14ac:dyDescent="0.25">
      <c r="B205" s="2"/>
      <c r="C205" s="2">
        <v>17</v>
      </c>
      <c r="D205" s="46">
        <f t="shared" si="18"/>
        <v>7.5219354838709682</v>
      </c>
      <c r="E205" s="99"/>
      <c r="F205" s="107"/>
      <c r="G205" s="100"/>
      <c r="H205" s="107"/>
      <c r="I205" s="112"/>
      <c r="J205" s="112"/>
      <c r="K205" s="2">
        <f t="shared" si="19"/>
        <v>0</v>
      </c>
    </row>
    <row r="206" spans="2:12" x14ac:dyDescent="0.25">
      <c r="B206" s="2"/>
      <c r="C206" s="2">
        <v>18</v>
      </c>
      <c r="D206" s="46">
        <f t="shared" si="18"/>
        <v>7.5219354838709682</v>
      </c>
      <c r="E206" s="107">
        <v>1.08</v>
      </c>
      <c r="F206" s="107"/>
      <c r="G206" s="99"/>
      <c r="H206" s="107"/>
      <c r="I206" s="112"/>
      <c r="J206" s="112"/>
      <c r="K206" s="2">
        <f t="shared" si="19"/>
        <v>1.08</v>
      </c>
    </row>
    <row r="207" spans="2:12" x14ac:dyDescent="0.25">
      <c r="B207" s="2"/>
      <c r="C207" s="2">
        <v>19</v>
      </c>
      <c r="D207" s="46">
        <f t="shared" si="18"/>
        <v>7.5219354838709682</v>
      </c>
      <c r="E207" s="99"/>
      <c r="F207" s="107">
        <v>0.67</v>
      </c>
      <c r="G207" s="99"/>
      <c r="H207" s="107"/>
      <c r="I207" s="112"/>
      <c r="J207" s="112"/>
      <c r="K207" s="2">
        <f t="shared" si="19"/>
        <v>0.67</v>
      </c>
    </row>
    <row r="208" spans="2:12" x14ac:dyDescent="0.25">
      <c r="B208" s="2"/>
      <c r="C208" s="2">
        <v>20</v>
      </c>
      <c r="D208" s="46">
        <f t="shared" si="18"/>
        <v>7.5219354838709682</v>
      </c>
      <c r="E208" s="99"/>
      <c r="F208" s="107"/>
      <c r="G208" s="99"/>
      <c r="H208" s="107"/>
      <c r="I208" s="107">
        <v>0.5</v>
      </c>
      <c r="J208" s="112"/>
      <c r="K208" s="2">
        <f t="shared" si="19"/>
        <v>0.5</v>
      </c>
    </row>
    <row r="209" spans="2:11" x14ac:dyDescent="0.25">
      <c r="B209" s="2"/>
      <c r="C209" s="2">
        <v>21</v>
      </c>
      <c r="D209" s="46">
        <f t="shared" si="18"/>
        <v>7.5219354838709682</v>
      </c>
      <c r="E209" s="99"/>
      <c r="F209" s="107"/>
      <c r="G209" s="99"/>
      <c r="H209" s="107"/>
      <c r="I209" s="112"/>
      <c r="J209" s="112"/>
      <c r="K209" s="2">
        <f t="shared" si="19"/>
        <v>0</v>
      </c>
    </row>
    <row r="210" spans="2:11" x14ac:dyDescent="0.25">
      <c r="B210" s="2"/>
      <c r="C210" s="2">
        <v>22</v>
      </c>
      <c r="D210" s="46">
        <f t="shared" si="18"/>
        <v>7.5219354838709682</v>
      </c>
      <c r="E210" s="99"/>
      <c r="F210" s="107"/>
      <c r="G210" s="99"/>
      <c r="H210" s="107"/>
      <c r="I210" s="112"/>
      <c r="J210" s="112"/>
      <c r="K210" s="2">
        <f t="shared" si="19"/>
        <v>0</v>
      </c>
    </row>
    <row r="211" spans="2:11" x14ac:dyDescent="0.25">
      <c r="B211" s="2"/>
      <c r="C211" s="2">
        <v>23</v>
      </c>
      <c r="D211" s="46">
        <f t="shared" si="18"/>
        <v>7.5219354838709682</v>
      </c>
      <c r="E211" s="99"/>
      <c r="F211" s="107"/>
      <c r="G211" s="114"/>
      <c r="H211" s="107"/>
      <c r="I211" s="112"/>
      <c r="J211" s="112"/>
      <c r="K211" s="2">
        <f>SUM(E211:J211)</f>
        <v>0</v>
      </c>
    </row>
    <row r="212" spans="2:11" x14ac:dyDescent="0.25">
      <c r="B212" s="2"/>
      <c r="C212" s="2">
        <v>24</v>
      </c>
      <c r="D212" s="46">
        <f t="shared" si="18"/>
        <v>7.5219354838709682</v>
      </c>
      <c r="E212" s="99"/>
      <c r="F212" s="107"/>
      <c r="G212" s="100"/>
      <c r="H212" s="107"/>
      <c r="I212" s="112"/>
      <c r="J212" s="112"/>
      <c r="K212" s="2">
        <f t="shared" si="19"/>
        <v>0</v>
      </c>
    </row>
    <row r="213" spans="2:11" x14ac:dyDescent="0.25">
      <c r="B213" s="2"/>
      <c r="C213" s="2">
        <v>25</v>
      </c>
      <c r="D213" s="46">
        <f t="shared" si="18"/>
        <v>7.5219354838709682</v>
      </c>
      <c r="E213" s="99"/>
      <c r="F213" s="107">
        <v>0.17</v>
      </c>
      <c r="G213" s="100"/>
      <c r="H213" s="107"/>
      <c r="I213" s="112"/>
      <c r="J213" s="112"/>
      <c r="K213" s="2">
        <f t="shared" si="19"/>
        <v>0.17</v>
      </c>
    </row>
    <row r="214" spans="2:11" x14ac:dyDescent="0.25">
      <c r="B214" s="2"/>
      <c r="C214" s="2">
        <v>26</v>
      </c>
      <c r="D214" s="46">
        <f t="shared" si="18"/>
        <v>7.5219354838709682</v>
      </c>
      <c r="E214" s="99"/>
      <c r="F214" s="107"/>
      <c r="G214" s="100"/>
      <c r="H214" s="107"/>
      <c r="I214" s="112"/>
      <c r="J214" s="112"/>
      <c r="K214" s="2">
        <f t="shared" si="19"/>
        <v>0</v>
      </c>
    </row>
    <row r="215" spans="2:11" x14ac:dyDescent="0.25">
      <c r="B215" s="2"/>
      <c r="C215" s="2">
        <v>27</v>
      </c>
      <c r="D215" s="46">
        <f t="shared" si="18"/>
        <v>7.5219354838709682</v>
      </c>
      <c r="E215" s="99"/>
      <c r="F215" s="107"/>
      <c r="G215" s="103"/>
      <c r="H215" s="107"/>
      <c r="I215" s="112"/>
      <c r="J215" s="112"/>
      <c r="K215" s="2">
        <f>SUM(E215:J215)</f>
        <v>0</v>
      </c>
    </row>
    <row r="216" spans="2:11" x14ac:dyDescent="0.25">
      <c r="B216" s="2"/>
      <c r="C216" s="2">
        <v>28</v>
      </c>
      <c r="D216" s="46">
        <f t="shared" si="18"/>
        <v>7.5219354838709682</v>
      </c>
      <c r="E216" s="99"/>
      <c r="F216" s="107"/>
      <c r="G216" s="100"/>
      <c r="H216" s="107"/>
      <c r="I216" s="112"/>
      <c r="J216" s="112"/>
      <c r="K216" s="2">
        <f t="shared" ref="K216:K217" si="20">SUM(E216:J216)</f>
        <v>0</v>
      </c>
    </row>
    <row r="217" spans="2:11" x14ac:dyDescent="0.25">
      <c r="B217" s="2"/>
      <c r="C217" s="2">
        <v>29</v>
      </c>
      <c r="D217" s="46">
        <f t="shared" si="18"/>
        <v>7.5219354838709682</v>
      </c>
      <c r="E217" s="99"/>
      <c r="F217" s="107"/>
      <c r="G217" s="107">
        <v>0.25</v>
      </c>
      <c r="H217" s="107">
        <v>0.42</v>
      </c>
      <c r="I217" s="112"/>
      <c r="J217" s="112"/>
      <c r="K217" s="2">
        <f t="shared" si="20"/>
        <v>0.66999999999999993</v>
      </c>
    </row>
    <row r="218" spans="2:11" x14ac:dyDescent="0.25">
      <c r="B218" s="2"/>
      <c r="C218" s="2">
        <v>30</v>
      </c>
      <c r="D218" s="46">
        <f t="shared" si="18"/>
        <v>7.5219354838709682</v>
      </c>
      <c r="E218" s="99"/>
      <c r="F218" s="107"/>
      <c r="G218" s="100"/>
      <c r="H218" s="112"/>
      <c r="I218" s="112"/>
      <c r="J218" s="112"/>
      <c r="K218" s="2">
        <f>SUM(E218:J218)</f>
        <v>0</v>
      </c>
    </row>
    <row r="219" spans="2:11" x14ac:dyDescent="0.25">
      <c r="B219" s="2"/>
      <c r="C219" s="2">
        <v>31</v>
      </c>
      <c r="D219" s="46">
        <f t="shared" si="18"/>
        <v>7.5219354838709682</v>
      </c>
      <c r="E219" s="99"/>
      <c r="F219" s="102"/>
      <c r="G219" s="100"/>
      <c r="H219" s="100"/>
      <c r="I219" s="100"/>
      <c r="J219" s="100"/>
      <c r="K219" s="2">
        <f>SUM(E219:J219)</f>
        <v>0</v>
      </c>
    </row>
    <row r="220" spans="2:11" x14ac:dyDescent="0.25">
      <c r="B220" s="3" t="s">
        <v>8</v>
      </c>
      <c r="C220" s="3"/>
      <c r="D220" s="47">
        <f t="shared" ref="D220:J220" si="21">SUM(D189:D219)</f>
        <v>233.18000000000006</v>
      </c>
      <c r="E220" s="3">
        <f t="shared" si="21"/>
        <v>1.08</v>
      </c>
      <c r="F220" s="3">
        <f t="shared" si="21"/>
        <v>1.26</v>
      </c>
      <c r="G220" s="3">
        <f t="shared" si="21"/>
        <v>0.25</v>
      </c>
      <c r="H220" s="3">
        <f t="shared" si="21"/>
        <v>1.25</v>
      </c>
      <c r="I220" s="3">
        <f t="shared" si="21"/>
        <v>0.5</v>
      </c>
      <c r="J220" s="3">
        <f t="shared" si="21"/>
        <v>0</v>
      </c>
      <c r="K220" s="2">
        <f>SUM(E220:J220)</f>
        <v>4.34</v>
      </c>
    </row>
    <row r="221" spans="2:11" x14ac:dyDescent="0.25">
      <c r="B221" s="2" t="s">
        <v>9</v>
      </c>
      <c r="C221" s="2"/>
      <c r="D221" s="2" t="s">
        <v>10</v>
      </c>
      <c r="E221" s="2">
        <f>(E220/$D$220)*100</f>
        <v>0.46316150613260132</v>
      </c>
      <c r="F221" s="2">
        <f t="shared" ref="F221:J221" si="22">(F220/$D$220)*100</f>
        <v>0.54035509048803487</v>
      </c>
      <c r="G221" s="2">
        <f t="shared" si="22"/>
        <v>0.10721331160476882</v>
      </c>
      <c r="H221" s="2">
        <f t="shared" si="22"/>
        <v>0.53606655802384418</v>
      </c>
      <c r="I221" s="2">
        <f t="shared" si="22"/>
        <v>0.21442662320953765</v>
      </c>
      <c r="J221" s="2">
        <f t="shared" si="22"/>
        <v>0</v>
      </c>
      <c r="K221" s="2"/>
    </row>
    <row r="222" spans="2:11" x14ac:dyDescent="0.25">
      <c r="B222" s="2">
        <f>(K220/D220)*100</f>
        <v>1.8612230894587867</v>
      </c>
      <c r="C222" s="2"/>
      <c r="D222" s="2"/>
      <c r="E222" s="2">
        <f>(D220-E220)/D220*100</f>
        <v>99.536838493867393</v>
      </c>
      <c r="F222" s="2">
        <f>(D220-F220)/D220*100</f>
        <v>99.459644909511965</v>
      </c>
      <c r="G222" s="2">
        <f>(D220-G220)/D220*100</f>
        <v>99.892786688395233</v>
      </c>
      <c r="H222" s="2">
        <f>(D220-H220)/D220*100</f>
        <v>99.463933441976167</v>
      </c>
      <c r="I222" s="2">
        <f>(D220-I220)/D220*100</f>
        <v>99.785573376790467</v>
      </c>
      <c r="J222" s="2">
        <f>(D220-J220)/D220*100</f>
        <v>100</v>
      </c>
      <c r="K222" s="2" t="s">
        <v>15</v>
      </c>
    </row>
    <row r="225" spans="2:12" ht="18.75" thickBot="1" x14ac:dyDescent="0.3">
      <c r="B225" s="58"/>
      <c r="C225" s="58"/>
      <c r="D225" s="58"/>
    </row>
    <row r="226" spans="2:12" x14ac:dyDescent="0.25">
      <c r="B226" s="191" t="s">
        <v>108</v>
      </c>
      <c r="C226" s="192"/>
      <c r="D226" s="193"/>
      <c r="G226" s="54">
        <f>233.18/31</f>
        <v>7.5219354838709682</v>
      </c>
    </row>
    <row r="227" spans="2:12" x14ac:dyDescent="0.25">
      <c r="B227" s="67">
        <f>(100-B222)</f>
        <v>98.13877691054121</v>
      </c>
      <c r="C227" s="68"/>
      <c r="D227" s="69"/>
    </row>
    <row r="228" spans="2:12" ht="18.75" thickBot="1" x14ac:dyDescent="0.3">
      <c r="B228" s="70"/>
      <c r="C228" s="71"/>
      <c r="D228" s="72"/>
    </row>
    <row r="229" spans="2:12" x14ac:dyDescent="0.25">
      <c r="B229" s="58"/>
      <c r="C229" s="58"/>
      <c r="D229" s="58"/>
      <c r="F229" s="61"/>
    </row>
    <row r="230" spans="2:12" x14ac:dyDescent="0.25">
      <c r="B230" s="58"/>
      <c r="C230" s="58"/>
      <c r="D230" s="78"/>
    </row>
    <row r="231" spans="2:12" x14ac:dyDescent="0.25">
      <c r="B231" s="58"/>
      <c r="C231" s="58"/>
      <c r="D231" s="58"/>
    </row>
    <row r="232" spans="2:12" x14ac:dyDescent="0.25">
      <c r="B232" s="170" t="s">
        <v>111</v>
      </c>
      <c r="C232" s="170"/>
      <c r="D232" s="170"/>
      <c r="E232" s="170"/>
      <c r="F232" s="170"/>
      <c r="G232" s="170"/>
      <c r="H232" s="170"/>
      <c r="I232" s="170"/>
      <c r="J232" s="170"/>
      <c r="K232" s="170"/>
    </row>
    <row r="233" spans="2:12" x14ac:dyDescent="0.25">
      <c r="B233" s="190" t="s">
        <v>24</v>
      </c>
      <c r="C233" s="190"/>
      <c r="D233" s="190"/>
      <c r="E233" s="190"/>
      <c r="F233" s="190"/>
      <c r="G233" s="190"/>
      <c r="H233" s="190"/>
      <c r="I233" s="190"/>
      <c r="J233" s="190"/>
      <c r="K233" s="190"/>
    </row>
    <row r="234" spans="2:12" ht="54" x14ac:dyDescent="0.25">
      <c r="B234" s="57"/>
      <c r="C234" s="12" t="s">
        <v>1</v>
      </c>
      <c r="D234" s="12" t="s">
        <v>2</v>
      </c>
      <c r="E234" s="13" t="s">
        <v>112</v>
      </c>
      <c r="F234" s="13" t="s">
        <v>113</v>
      </c>
      <c r="G234" s="13" t="s">
        <v>114</v>
      </c>
      <c r="H234" s="13" t="s">
        <v>115</v>
      </c>
      <c r="I234" s="13" t="s">
        <v>116</v>
      </c>
      <c r="J234" s="13" t="s">
        <v>50</v>
      </c>
      <c r="K234" s="12" t="s">
        <v>7</v>
      </c>
    </row>
    <row r="235" spans="2:12" x14ac:dyDescent="0.25">
      <c r="B235" s="2"/>
      <c r="C235" s="2">
        <v>1</v>
      </c>
      <c r="D235" s="46">
        <f>237.93/31</f>
        <v>7.6751612903225812</v>
      </c>
      <c r="E235" s="108"/>
      <c r="F235" s="100"/>
      <c r="G235" s="100"/>
      <c r="H235" s="100"/>
      <c r="I235" s="100"/>
      <c r="J235" s="100"/>
      <c r="K235" s="2">
        <f>SUM(E235:J235)</f>
        <v>0</v>
      </c>
    </row>
    <row r="236" spans="2:12" x14ac:dyDescent="0.25">
      <c r="B236" s="2"/>
      <c r="C236" s="2">
        <v>2</v>
      </c>
      <c r="D236" s="46">
        <f t="shared" ref="D236:D265" si="23">237.93/31</f>
        <v>7.6751612903225812</v>
      </c>
      <c r="E236" s="112">
        <v>1.17</v>
      </c>
      <c r="F236" s="100"/>
      <c r="G236" s="100"/>
      <c r="H236" s="100"/>
      <c r="I236" s="100"/>
      <c r="J236" s="100"/>
      <c r="K236" s="2">
        <f t="shared" ref="K236:K265" si="24">SUM(E236:J236)</f>
        <v>1.17</v>
      </c>
      <c r="L236" s="54" t="s">
        <v>28</v>
      </c>
    </row>
    <row r="237" spans="2:12" x14ac:dyDescent="0.25">
      <c r="B237" s="2"/>
      <c r="C237" s="2">
        <v>3</v>
      </c>
      <c r="D237" s="46">
        <f t="shared" si="23"/>
        <v>7.6751612903225812</v>
      </c>
      <c r="E237" s="108"/>
      <c r="F237" s="100"/>
      <c r="G237" s="105"/>
      <c r="H237" s="105"/>
      <c r="I237" s="100"/>
      <c r="J237" s="100"/>
      <c r="K237" s="2">
        <f t="shared" si="24"/>
        <v>0</v>
      </c>
    </row>
    <row r="238" spans="2:12" x14ac:dyDescent="0.25">
      <c r="B238" s="2"/>
      <c r="C238" s="2">
        <v>4</v>
      </c>
      <c r="D238" s="46">
        <f t="shared" si="23"/>
        <v>7.6751612903225812</v>
      </c>
      <c r="E238" s="108"/>
      <c r="F238" s="100"/>
      <c r="G238" s="100"/>
      <c r="H238" s="100"/>
      <c r="I238" s="100"/>
      <c r="J238" s="100"/>
      <c r="K238" s="2">
        <f t="shared" si="24"/>
        <v>0</v>
      </c>
    </row>
    <row r="239" spans="2:12" x14ac:dyDescent="0.25">
      <c r="B239" s="2"/>
      <c r="C239" s="2">
        <v>5</v>
      </c>
      <c r="D239" s="46">
        <f t="shared" si="23"/>
        <v>7.6751612903225812</v>
      </c>
      <c r="E239" s="108"/>
      <c r="F239" s="100"/>
      <c r="G239" s="100"/>
      <c r="H239" s="100"/>
      <c r="I239" s="112">
        <v>0.25</v>
      </c>
      <c r="J239" s="100"/>
      <c r="K239" s="2">
        <f t="shared" si="24"/>
        <v>0.25</v>
      </c>
    </row>
    <row r="240" spans="2:12" x14ac:dyDescent="0.25">
      <c r="B240" s="2"/>
      <c r="C240" s="2">
        <v>6</v>
      </c>
      <c r="D240" s="46">
        <f t="shared" si="23"/>
        <v>7.6751612903225812</v>
      </c>
      <c r="E240" s="108"/>
      <c r="F240" s="100"/>
      <c r="G240" s="100"/>
      <c r="H240" s="100"/>
      <c r="I240" s="112"/>
      <c r="J240" s="113"/>
      <c r="K240" s="2">
        <f t="shared" si="24"/>
        <v>0</v>
      </c>
    </row>
    <row r="241" spans="2:11" x14ac:dyDescent="0.25">
      <c r="B241" s="2"/>
      <c r="C241" s="2">
        <v>7</v>
      </c>
      <c r="D241" s="46">
        <f t="shared" si="23"/>
        <v>7.6751612903225812</v>
      </c>
      <c r="E241" s="108"/>
      <c r="F241" s="100"/>
      <c r="G241" s="100"/>
      <c r="H241" s="100"/>
      <c r="I241" s="112">
        <v>0.25</v>
      </c>
      <c r="J241" s="113"/>
      <c r="K241" s="2">
        <f t="shared" si="24"/>
        <v>0.25</v>
      </c>
    </row>
    <row r="242" spans="2:11" x14ac:dyDescent="0.25">
      <c r="B242" s="2"/>
      <c r="C242" s="2">
        <v>8</v>
      </c>
      <c r="D242" s="46">
        <f t="shared" si="23"/>
        <v>7.6751612903225812</v>
      </c>
      <c r="E242" s="108"/>
      <c r="F242" s="100"/>
      <c r="G242" s="100"/>
      <c r="H242" s="100"/>
      <c r="I242" s="112"/>
      <c r="J242" s="112">
        <v>0.35</v>
      </c>
      <c r="K242" s="2">
        <f t="shared" si="24"/>
        <v>0.35</v>
      </c>
    </row>
    <row r="243" spans="2:11" x14ac:dyDescent="0.25">
      <c r="B243" s="2"/>
      <c r="C243" s="2">
        <v>9</v>
      </c>
      <c r="D243" s="46">
        <f t="shared" si="23"/>
        <v>7.6751612903225812</v>
      </c>
      <c r="E243" s="108"/>
      <c r="F243" s="100"/>
      <c r="G243" s="100"/>
      <c r="H243" s="100"/>
      <c r="I243" s="112"/>
      <c r="J243" s="112"/>
      <c r="K243" s="2">
        <f t="shared" si="24"/>
        <v>0</v>
      </c>
    </row>
    <row r="244" spans="2:11" x14ac:dyDescent="0.25">
      <c r="B244" s="2"/>
      <c r="C244" s="2">
        <v>10</v>
      </c>
      <c r="D244" s="46">
        <f t="shared" si="23"/>
        <v>7.6751612903225812</v>
      </c>
      <c r="E244" s="108"/>
      <c r="F244" s="100"/>
      <c r="G244" s="112"/>
      <c r="H244" s="112">
        <v>0.13</v>
      </c>
      <c r="I244" s="112">
        <v>0.23</v>
      </c>
      <c r="J244" s="112"/>
      <c r="K244" s="2">
        <f t="shared" si="24"/>
        <v>0.36</v>
      </c>
    </row>
    <row r="245" spans="2:11" x14ac:dyDescent="0.25">
      <c r="B245" s="2"/>
      <c r="C245" s="2">
        <v>11</v>
      </c>
      <c r="D245" s="46">
        <f t="shared" si="23"/>
        <v>7.6751612903225812</v>
      </c>
      <c r="E245" s="108"/>
      <c r="F245" s="100"/>
      <c r="G245" s="112">
        <v>0.13</v>
      </c>
      <c r="H245" s="112"/>
      <c r="I245" s="112">
        <v>0.23</v>
      </c>
      <c r="J245" s="112"/>
      <c r="K245" s="2">
        <f t="shared" si="24"/>
        <v>0.36</v>
      </c>
    </row>
    <row r="246" spans="2:11" x14ac:dyDescent="0.25">
      <c r="B246" s="2"/>
      <c r="C246" s="2">
        <v>12</v>
      </c>
      <c r="D246" s="46">
        <f t="shared" si="23"/>
        <v>7.6751612903225812</v>
      </c>
      <c r="E246" s="108"/>
      <c r="F246" s="102"/>
      <c r="G246" s="112"/>
      <c r="H246" s="115"/>
      <c r="I246" s="112"/>
      <c r="J246" s="112"/>
      <c r="K246" s="2">
        <f t="shared" si="24"/>
        <v>0</v>
      </c>
    </row>
    <row r="247" spans="2:11" x14ac:dyDescent="0.25">
      <c r="B247" s="2"/>
      <c r="C247" s="2">
        <v>13</v>
      </c>
      <c r="D247" s="46">
        <f t="shared" si="23"/>
        <v>7.6751612903225812</v>
      </c>
      <c r="E247" s="108"/>
      <c r="F247" s="100"/>
      <c r="G247" s="112"/>
      <c r="H247" s="115"/>
      <c r="I247" s="112"/>
      <c r="J247" s="112"/>
      <c r="K247" s="2">
        <f t="shared" si="24"/>
        <v>0</v>
      </c>
    </row>
    <row r="248" spans="2:11" x14ac:dyDescent="0.25">
      <c r="B248" s="2"/>
      <c r="C248" s="2">
        <v>14</v>
      </c>
      <c r="D248" s="46">
        <f t="shared" si="23"/>
        <v>7.6751612903225812</v>
      </c>
      <c r="E248" s="108"/>
      <c r="F248" s="100"/>
      <c r="G248" s="112"/>
      <c r="H248" s="112"/>
      <c r="I248" s="112"/>
      <c r="J248" s="112"/>
      <c r="K248" s="2">
        <f t="shared" si="24"/>
        <v>0</v>
      </c>
    </row>
    <row r="249" spans="2:11" x14ac:dyDescent="0.25">
      <c r="B249" s="2"/>
      <c r="C249" s="2">
        <v>15</v>
      </c>
      <c r="D249" s="46">
        <f t="shared" si="23"/>
        <v>7.6751612903225812</v>
      </c>
      <c r="E249" s="99"/>
      <c r="F249" s="100"/>
      <c r="G249" s="112">
        <v>0.2</v>
      </c>
      <c r="H249" s="112"/>
      <c r="I249" s="112"/>
      <c r="J249" s="112"/>
      <c r="K249" s="2">
        <f t="shared" si="24"/>
        <v>0.2</v>
      </c>
    </row>
    <row r="250" spans="2:11" x14ac:dyDescent="0.25">
      <c r="B250" s="2"/>
      <c r="C250" s="2">
        <v>16</v>
      </c>
      <c r="D250" s="46">
        <f t="shared" si="23"/>
        <v>7.6751612903225812</v>
      </c>
      <c r="E250" s="99"/>
      <c r="F250" s="100"/>
      <c r="G250" s="112"/>
      <c r="H250" s="112"/>
      <c r="I250" s="112">
        <v>0.25</v>
      </c>
      <c r="J250" s="112"/>
      <c r="K250" s="2">
        <f t="shared" si="24"/>
        <v>0.25</v>
      </c>
    </row>
    <row r="251" spans="2:11" x14ac:dyDescent="0.25">
      <c r="B251" s="2"/>
      <c r="C251" s="2">
        <v>17</v>
      </c>
      <c r="D251" s="46">
        <f t="shared" si="23"/>
        <v>7.6751612903225812</v>
      </c>
      <c r="E251" s="99"/>
      <c r="F251" s="100"/>
      <c r="G251" s="100"/>
      <c r="H251" s="112"/>
      <c r="I251" s="112"/>
      <c r="J251" s="112"/>
      <c r="K251" s="2">
        <f t="shared" si="24"/>
        <v>0</v>
      </c>
    </row>
    <row r="252" spans="2:11" x14ac:dyDescent="0.25">
      <c r="B252" s="2"/>
      <c r="C252" s="2">
        <v>18</v>
      </c>
      <c r="D252" s="46">
        <f t="shared" si="23"/>
        <v>7.6751612903225812</v>
      </c>
      <c r="E252" s="99"/>
      <c r="F252" s="100"/>
      <c r="G252" s="99"/>
      <c r="H252" s="112"/>
      <c r="I252" s="112"/>
      <c r="J252" s="112"/>
      <c r="K252" s="2">
        <f t="shared" si="24"/>
        <v>0</v>
      </c>
    </row>
    <row r="253" spans="2:11" x14ac:dyDescent="0.25">
      <c r="B253" s="2"/>
      <c r="C253" s="2">
        <v>19</v>
      </c>
      <c r="D253" s="46">
        <f t="shared" si="23"/>
        <v>7.6751612903225812</v>
      </c>
      <c r="E253" s="99"/>
      <c r="F253" s="102">
        <v>0.3</v>
      </c>
      <c r="G253" s="99"/>
      <c r="H253" s="112">
        <v>0.12</v>
      </c>
      <c r="I253" s="112"/>
      <c r="J253" s="112"/>
      <c r="K253" s="2">
        <f t="shared" si="24"/>
        <v>0.42</v>
      </c>
    </row>
    <row r="254" spans="2:11" x14ac:dyDescent="0.25">
      <c r="B254" s="2"/>
      <c r="C254" s="2">
        <v>20</v>
      </c>
      <c r="D254" s="46">
        <f t="shared" si="23"/>
        <v>7.6751612903225812</v>
      </c>
      <c r="E254" s="99"/>
      <c r="F254" s="103"/>
      <c r="G254" s="99"/>
      <c r="H254" s="112"/>
      <c r="I254" s="112"/>
      <c r="J254" s="112"/>
      <c r="K254" s="2">
        <f t="shared" si="24"/>
        <v>0</v>
      </c>
    </row>
    <row r="255" spans="2:11" x14ac:dyDescent="0.25">
      <c r="B255" s="2"/>
      <c r="C255" s="2">
        <v>21</v>
      </c>
      <c r="D255" s="46">
        <f t="shared" si="23"/>
        <v>7.6751612903225812</v>
      </c>
      <c r="E255" s="99"/>
      <c r="F255" s="99"/>
      <c r="G255" s="99"/>
      <c r="H255" s="112"/>
      <c r="I255" s="112"/>
      <c r="J255" s="112">
        <v>0.27</v>
      </c>
      <c r="K255" s="2">
        <f t="shared" si="24"/>
        <v>0.27</v>
      </c>
    </row>
    <row r="256" spans="2:11" x14ac:dyDescent="0.25">
      <c r="B256" s="2"/>
      <c r="C256" s="2">
        <v>22</v>
      </c>
      <c r="D256" s="46">
        <f t="shared" si="23"/>
        <v>7.6751612903225812</v>
      </c>
      <c r="E256" s="99"/>
      <c r="F256" s="100"/>
      <c r="G256" s="99"/>
      <c r="H256" s="112"/>
      <c r="I256" s="112"/>
      <c r="J256" s="112"/>
      <c r="K256" s="2">
        <f t="shared" si="24"/>
        <v>0</v>
      </c>
    </row>
    <row r="257" spans="2:11" x14ac:dyDescent="0.25">
      <c r="B257" s="2"/>
      <c r="C257" s="2">
        <v>23</v>
      </c>
      <c r="D257" s="46">
        <f t="shared" si="23"/>
        <v>7.6751612903225812</v>
      </c>
      <c r="E257" s="99"/>
      <c r="F257" s="100"/>
      <c r="G257" s="114"/>
      <c r="H257" s="112"/>
      <c r="I257" s="112"/>
      <c r="J257" s="112"/>
      <c r="K257" s="2">
        <f t="shared" si="24"/>
        <v>0</v>
      </c>
    </row>
    <row r="258" spans="2:11" x14ac:dyDescent="0.25">
      <c r="B258" s="2"/>
      <c r="C258" s="2">
        <v>24</v>
      </c>
      <c r="D258" s="46">
        <f t="shared" si="23"/>
        <v>7.6751612903225812</v>
      </c>
      <c r="E258" s="99"/>
      <c r="F258" s="100"/>
      <c r="G258" s="100"/>
      <c r="H258" s="115"/>
      <c r="I258" s="112"/>
      <c r="J258" s="112"/>
      <c r="K258" s="2">
        <f t="shared" si="24"/>
        <v>0</v>
      </c>
    </row>
    <row r="259" spans="2:11" x14ac:dyDescent="0.25">
      <c r="B259" s="2"/>
      <c r="C259" s="2">
        <v>25</v>
      </c>
      <c r="D259" s="46">
        <f t="shared" si="23"/>
        <v>7.6751612903225812</v>
      </c>
      <c r="E259" s="99"/>
      <c r="F259" s="100"/>
      <c r="G259" s="100"/>
      <c r="H259" s="112"/>
      <c r="I259" s="112"/>
      <c r="J259" s="112"/>
      <c r="K259" s="2">
        <f t="shared" si="24"/>
        <v>0</v>
      </c>
    </row>
    <row r="260" spans="2:11" x14ac:dyDescent="0.25">
      <c r="B260" s="2"/>
      <c r="C260" s="2">
        <v>26</v>
      </c>
      <c r="D260" s="46">
        <f t="shared" si="23"/>
        <v>7.6751612903225812</v>
      </c>
      <c r="E260" s="99"/>
      <c r="F260" s="100"/>
      <c r="G260" s="100"/>
      <c r="H260" s="112">
        <v>0.08</v>
      </c>
      <c r="I260" s="112"/>
      <c r="J260" s="112"/>
      <c r="K260" s="2">
        <f t="shared" si="24"/>
        <v>0.08</v>
      </c>
    </row>
    <row r="261" spans="2:11" x14ac:dyDescent="0.25">
      <c r="B261" s="2"/>
      <c r="C261" s="2">
        <v>27</v>
      </c>
      <c r="D261" s="46">
        <f t="shared" si="23"/>
        <v>7.6751612903225812</v>
      </c>
      <c r="E261" s="99"/>
      <c r="F261" s="100"/>
      <c r="G261" s="103"/>
      <c r="H261" s="112">
        <v>0.32</v>
      </c>
      <c r="I261" s="112"/>
      <c r="J261" s="112"/>
      <c r="K261" s="2">
        <f t="shared" si="24"/>
        <v>0.32</v>
      </c>
    </row>
    <row r="262" spans="2:11" x14ac:dyDescent="0.25">
      <c r="B262" s="2"/>
      <c r="C262" s="2">
        <v>28</v>
      </c>
      <c r="D262" s="46">
        <f t="shared" si="23"/>
        <v>7.6751612903225812</v>
      </c>
      <c r="E262" s="99"/>
      <c r="F262" s="100"/>
      <c r="G262" s="100"/>
      <c r="H262" s="112"/>
      <c r="I262" s="112">
        <v>0.57999999999999996</v>
      </c>
      <c r="J262" s="112">
        <v>0.5</v>
      </c>
      <c r="K262" s="2">
        <f t="shared" si="24"/>
        <v>1.08</v>
      </c>
    </row>
    <row r="263" spans="2:11" x14ac:dyDescent="0.25">
      <c r="B263" s="2"/>
      <c r="C263" s="2">
        <v>29</v>
      </c>
      <c r="D263" s="46">
        <f t="shared" si="23"/>
        <v>7.6751612903225812</v>
      </c>
      <c r="E263" s="99"/>
      <c r="F263" s="100"/>
      <c r="G263" s="100"/>
      <c r="H263" s="112">
        <v>0.15</v>
      </c>
      <c r="I263" s="112"/>
      <c r="J263" s="112">
        <v>0.78</v>
      </c>
      <c r="K263" s="2">
        <f t="shared" si="24"/>
        <v>0.93</v>
      </c>
    </row>
    <row r="264" spans="2:11" x14ac:dyDescent="0.25">
      <c r="B264" s="2"/>
      <c r="C264" s="2">
        <v>30</v>
      </c>
      <c r="D264" s="46">
        <f t="shared" si="23"/>
        <v>7.6751612903225812</v>
      </c>
      <c r="E264" s="99"/>
      <c r="F264" s="102"/>
      <c r="G264" s="100"/>
      <c r="H264" s="112"/>
      <c r="I264" s="112"/>
      <c r="J264" s="112"/>
      <c r="K264" s="2">
        <f t="shared" si="24"/>
        <v>0</v>
      </c>
    </row>
    <row r="265" spans="2:11" x14ac:dyDescent="0.25">
      <c r="B265" s="2"/>
      <c r="C265" s="2">
        <v>31</v>
      </c>
      <c r="D265" s="46">
        <f t="shared" si="23"/>
        <v>7.6751612903225812</v>
      </c>
      <c r="E265" s="99"/>
      <c r="F265" s="102"/>
      <c r="G265" s="100"/>
      <c r="H265" s="100"/>
      <c r="I265" s="100"/>
      <c r="J265" s="100"/>
      <c r="K265" s="2">
        <f t="shared" si="24"/>
        <v>0</v>
      </c>
    </row>
    <row r="266" spans="2:11" x14ac:dyDescent="0.25">
      <c r="B266" s="3" t="s">
        <v>8</v>
      </c>
      <c r="C266" s="3"/>
      <c r="D266" s="47">
        <f t="shared" ref="D266:I266" si="25">SUM(D235:D265)</f>
        <v>237.93000000000012</v>
      </c>
      <c r="E266" s="3">
        <f t="shared" si="25"/>
        <v>1.17</v>
      </c>
      <c r="F266" s="3">
        <f t="shared" si="25"/>
        <v>0.3</v>
      </c>
      <c r="G266" s="3">
        <f t="shared" si="25"/>
        <v>0.33</v>
      </c>
      <c r="H266" s="3">
        <f>SUM(H235:H265)</f>
        <v>0.8</v>
      </c>
      <c r="I266" s="3">
        <f t="shared" si="25"/>
        <v>1.79</v>
      </c>
      <c r="J266" s="47">
        <f>SUM(J235:J265)</f>
        <v>1.9000000000000001</v>
      </c>
      <c r="K266" s="2">
        <f>SUM(E266:J266)</f>
        <v>6.2900000000000009</v>
      </c>
    </row>
    <row r="267" spans="2:11" x14ac:dyDescent="0.25">
      <c r="B267" s="2" t="s">
        <v>9</v>
      </c>
      <c r="C267" s="2"/>
      <c r="D267" s="2" t="s">
        <v>10</v>
      </c>
      <c r="E267" s="2">
        <f>(E266/$D$266)*100</f>
        <v>0.49174126844029731</v>
      </c>
      <c r="F267" s="2">
        <f t="shared" ref="F267:J267" si="26">(F266/$D$266)*100</f>
        <v>0.12608750472828137</v>
      </c>
      <c r="G267" s="2">
        <f t="shared" si="26"/>
        <v>0.13869625520110951</v>
      </c>
      <c r="H267" s="2">
        <f t="shared" si="26"/>
        <v>0.33623334594208365</v>
      </c>
      <c r="I267" s="2">
        <f t="shared" si="26"/>
        <v>0.75232211154541206</v>
      </c>
      <c r="J267" s="2">
        <f t="shared" si="26"/>
        <v>0.79855419661244864</v>
      </c>
      <c r="K267" s="2"/>
    </row>
    <row r="268" spans="2:11" x14ac:dyDescent="0.25">
      <c r="B268" s="2">
        <f>(K266/D266)*100</f>
        <v>2.6436346824696328</v>
      </c>
      <c r="C268" s="2"/>
      <c r="D268" s="2"/>
      <c r="E268" s="2">
        <f>(D266-E266)/D266*100</f>
        <v>99.508258731559707</v>
      </c>
      <c r="F268" s="2">
        <f>(D266-F266)/D266*100</f>
        <v>99.873912495271711</v>
      </c>
      <c r="G268" s="2">
        <f>(D266-G266)/D266*100</f>
        <v>99.861303744798889</v>
      </c>
      <c r="H268" s="2">
        <f>(D266-H266)/D266*100</f>
        <v>99.663766654057923</v>
      </c>
      <c r="I268" s="2">
        <f>(D266-I266)/D266*100</f>
        <v>99.247677888454589</v>
      </c>
      <c r="J268" s="2">
        <f>(D266-J266)/D266*100</f>
        <v>99.201445803387543</v>
      </c>
      <c r="K268" s="2" t="s">
        <v>15</v>
      </c>
    </row>
    <row r="270" spans="2:11" x14ac:dyDescent="0.25">
      <c r="G270" s="54">
        <f>237.93/31</f>
        <v>7.6751612903225812</v>
      </c>
    </row>
    <row r="271" spans="2:11" ht="18.75" thickBot="1" x14ac:dyDescent="0.3">
      <c r="B271" s="58"/>
      <c r="C271" s="58"/>
      <c r="D271" s="58"/>
    </row>
    <row r="272" spans="2:11" x14ac:dyDescent="0.25">
      <c r="B272" s="191" t="s">
        <v>117</v>
      </c>
      <c r="C272" s="192"/>
      <c r="D272" s="193"/>
    </row>
    <row r="273" spans="2:11" x14ac:dyDescent="0.25">
      <c r="B273" s="67">
        <f>(100-B268)</f>
        <v>97.356365317530361</v>
      </c>
      <c r="C273" s="68"/>
      <c r="D273" s="69"/>
      <c r="G273" s="61"/>
    </row>
    <row r="274" spans="2:11" ht="18.75" thickBot="1" x14ac:dyDescent="0.3">
      <c r="B274" s="70"/>
      <c r="C274" s="71"/>
      <c r="D274" s="72"/>
    </row>
    <row r="275" spans="2:11" x14ac:dyDescent="0.25">
      <c r="B275" s="58"/>
      <c r="C275" s="58"/>
      <c r="D275" s="58"/>
    </row>
    <row r="276" spans="2:11" x14ac:dyDescent="0.25">
      <c r="B276" s="170" t="s">
        <v>41</v>
      </c>
      <c r="C276" s="170"/>
      <c r="D276" s="170"/>
      <c r="E276" s="170"/>
      <c r="F276" s="170"/>
      <c r="G276" s="170"/>
      <c r="H276" s="170"/>
      <c r="I276" s="170"/>
      <c r="J276" s="170"/>
      <c r="K276" s="170"/>
    </row>
    <row r="277" spans="2:11" x14ac:dyDescent="0.25">
      <c r="B277" s="190" t="s">
        <v>36</v>
      </c>
      <c r="C277" s="190"/>
      <c r="D277" s="190"/>
      <c r="E277" s="190"/>
      <c r="F277" s="190"/>
      <c r="G277" s="190"/>
      <c r="H277" s="190"/>
      <c r="I277" s="190"/>
      <c r="J277" s="190"/>
      <c r="K277" s="190"/>
    </row>
    <row r="278" spans="2:11" ht="36" x14ac:dyDescent="0.25">
      <c r="B278" s="32"/>
      <c r="C278" s="11" t="s">
        <v>1</v>
      </c>
      <c r="D278" s="11" t="s">
        <v>2</v>
      </c>
      <c r="E278" s="13" t="s">
        <v>50</v>
      </c>
      <c r="F278" s="13" t="s">
        <v>38</v>
      </c>
      <c r="G278" s="13" t="s">
        <v>39</v>
      </c>
      <c r="H278" s="13" t="s">
        <v>118</v>
      </c>
      <c r="I278" s="13"/>
      <c r="J278" s="13"/>
      <c r="K278" s="11" t="s">
        <v>7</v>
      </c>
    </row>
    <row r="279" spans="2:11" x14ac:dyDescent="0.25">
      <c r="B279" s="1"/>
      <c r="C279" s="2">
        <v>1</v>
      </c>
      <c r="D279" s="46">
        <f>112.48/31</f>
        <v>3.6283870967741936</v>
      </c>
      <c r="E279" s="108"/>
      <c r="F279" s="100"/>
      <c r="G279" s="100"/>
      <c r="H279" s="100"/>
      <c r="I279" s="2"/>
      <c r="J279" s="2"/>
      <c r="K279" s="2">
        <f t="shared" ref="K279:K310" si="27">SUM(E279:J279)</f>
        <v>0</v>
      </c>
    </row>
    <row r="280" spans="2:11" x14ac:dyDescent="0.25">
      <c r="B280" s="1"/>
      <c r="C280" s="2">
        <v>2</v>
      </c>
      <c r="D280" s="46">
        <f t="shared" ref="D280:D309" si="28">112.48/31</f>
        <v>3.6283870967741936</v>
      </c>
      <c r="E280" s="108"/>
      <c r="F280" s="100"/>
      <c r="G280" s="100"/>
      <c r="H280" s="100"/>
      <c r="I280" s="2"/>
      <c r="J280" s="2"/>
      <c r="K280" s="2">
        <f t="shared" si="27"/>
        <v>0</v>
      </c>
    </row>
    <row r="281" spans="2:11" x14ac:dyDescent="0.25">
      <c r="B281" s="1"/>
      <c r="C281" s="2">
        <v>3</v>
      </c>
      <c r="D281" s="46">
        <f t="shared" si="28"/>
        <v>3.6283870967741936</v>
      </c>
      <c r="E281" s="108"/>
      <c r="F281" s="100"/>
      <c r="G281" s="105"/>
      <c r="H281" s="105"/>
      <c r="I281" s="2"/>
      <c r="J281" s="2"/>
      <c r="K281" s="2">
        <f t="shared" si="27"/>
        <v>0</v>
      </c>
    </row>
    <row r="282" spans="2:11" x14ac:dyDescent="0.25">
      <c r="B282" s="1"/>
      <c r="C282" s="2">
        <v>4</v>
      </c>
      <c r="D282" s="46">
        <f t="shared" si="28"/>
        <v>3.6283870967741936</v>
      </c>
      <c r="E282" s="112">
        <v>1</v>
      </c>
      <c r="F282" s="100"/>
      <c r="G282" s="100"/>
      <c r="H282" s="100"/>
      <c r="I282" s="2"/>
      <c r="J282" s="2"/>
      <c r="K282" s="2">
        <f t="shared" si="27"/>
        <v>1</v>
      </c>
    </row>
    <row r="283" spans="2:11" x14ac:dyDescent="0.25">
      <c r="B283" s="1"/>
      <c r="C283" s="2">
        <v>5</v>
      </c>
      <c r="D283" s="46">
        <f t="shared" si="28"/>
        <v>3.6283870967741936</v>
      </c>
      <c r="E283" s="112"/>
      <c r="F283" s="100"/>
      <c r="G283" s="100"/>
      <c r="H283" s="100"/>
      <c r="I283" s="2"/>
      <c r="J283" s="2"/>
      <c r="K283" s="2">
        <f t="shared" si="27"/>
        <v>0</v>
      </c>
    </row>
    <row r="284" spans="2:11" x14ac:dyDescent="0.25">
      <c r="B284" s="1"/>
      <c r="C284" s="2">
        <v>6</v>
      </c>
      <c r="D284" s="46">
        <f t="shared" si="28"/>
        <v>3.6283870967741936</v>
      </c>
      <c r="E284" s="112"/>
      <c r="F284" s="100"/>
      <c r="G284" s="100"/>
      <c r="H284" s="100"/>
      <c r="I284" s="2"/>
      <c r="J284" s="2"/>
      <c r="K284" s="2">
        <f t="shared" si="27"/>
        <v>0</v>
      </c>
    </row>
    <row r="285" spans="2:11" x14ac:dyDescent="0.25">
      <c r="B285" s="1"/>
      <c r="C285" s="2">
        <v>7</v>
      </c>
      <c r="D285" s="46">
        <f t="shared" si="28"/>
        <v>3.6283870967741936</v>
      </c>
      <c r="E285" s="112"/>
      <c r="F285" s="100"/>
      <c r="G285" s="100"/>
      <c r="H285" s="100"/>
      <c r="I285" s="2"/>
      <c r="J285" s="2"/>
      <c r="K285" s="2">
        <f t="shared" si="27"/>
        <v>0</v>
      </c>
    </row>
    <row r="286" spans="2:11" x14ac:dyDescent="0.25">
      <c r="B286" s="1"/>
      <c r="C286" s="2">
        <v>8</v>
      </c>
      <c r="D286" s="46">
        <f t="shared" si="28"/>
        <v>3.6283870967741936</v>
      </c>
      <c r="E286" s="112"/>
      <c r="F286" s="100"/>
      <c r="G286" s="100"/>
      <c r="H286" s="100"/>
      <c r="I286" s="2"/>
      <c r="J286" s="2"/>
      <c r="K286" s="2">
        <f t="shared" si="27"/>
        <v>0</v>
      </c>
    </row>
    <row r="287" spans="2:11" x14ac:dyDescent="0.25">
      <c r="B287" s="1"/>
      <c r="C287" s="2">
        <v>9</v>
      </c>
      <c r="D287" s="46">
        <f t="shared" si="28"/>
        <v>3.6283870967741936</v>
      </c>
      <c r="E287" s="112"/>
      <c r="F287" s="100"/>
      <c r="G287" s="100"/>
      <c r="H287" s="100"/>
      <c r="I287" s="2"/>
      <c r="J287" s="2"/>
      <c r="K287" s="2">
        <f t="shared" si="27"/>
        <v>0</v>
      </c>
    </row>
    <row r="288" spans="2:11" x14ac:dyDescent="0.25">
      <c r="B288" s="1"/>
      <c r="C288" s="2">
        <v>10</v>
      </c>
      <c r="D288" s="46">
        <f t="shared" si="28"/>
        <v>3.6283870967741936</v>
      </c>
      <c r="E288" s="112">
        <v>1.33</v>
      </c>
      <c r="F288" s="100"/>
      <c r="G288" s="112">
        <v>0.25</v>
      </c>
      <c r="H288" s="116">
        <v>0.33</v>
      </c>
      <c r="I288" s="2"/>
      <c r="J288" s="2"/>
      <c r="K288" s="2">
        <f t="shared" si="27"/>
        <v>1.9100000000000001</v>
      </c>
    </row>
    <row r="289" spans="2:11" x14ac:dyDescent="0.25">
      <c r="B289" s="1"/>
      <c r="C289" s="2">
        <v>11</v>
      </c>
      <c r="D289" s="46">
        <f t="shared" si="28"/>
        <v>3.6283870967741936</v>
      </c>
      <c r="E289" s="112"/>
      <c r="F289" s="100"/>
      <c r="G289" s="112"/>
      <c r="H289" s="116"/>
      <c r="I289" s="2"/>
      <c r="J289" s="2"/>
      <c r="K289" s="2">
        <f t="shared" si="27"/>
        <v>0</v>
      </c>
    </row>
    <row r="290" spans="2:11" x14ac:dyDescent="0.25">
      <c r="B290" s="1"/>
      <c r="C290" s="2">
        <v>12</v>
      </c>
      <c r="D290" s="46">
        <f t="shared" si="28"/>
        <v>3.6283870967741936</v>
      </c>
      <c r="E290" s="112"/>
      <c r="F290" s="102"/>
      <c r="G290" s="115"/>
      <c r="H290" s="117"/>
      <c r="I290" s="2"/>
      <c r="J290" s="2"/>
      <c r="K290" s="2">
        <f t="shared" si="27"/>
        <v>0</v>
      </c>
    </row>
    <row r="291" spans="2:11" x14ac:dyDescent="0.25">
      <c r="B291" s="1"/>
      <c r="C291" s="2">
        <v>13</v>
      </c>
      <c r="D291" s="46">
        <f t="shared" si="28"/>
        <v>3.6283870967741936</v>
      </c>
      <c r="E291" s="112">
        <v>1.5</v>
      </c>
      <c r="F291" s="100"/>
      <c r="G291" s="115"/>
      <c r="H291" s="117"/>
      <c r="I291" s="2"/>
      <c r="J291" s="2"/>
      <c r="K291" s="2">
        <f t="shared" si="27"/>
        <v>1.5</v>
      </c>
    </row>
    <row r="292" spans="2:11" x14ac:dyDescent="0.25">
      <c r="B292" s="1"/>
      <c r="C292" s="2">
        <v>14</v>
      </c>
      <c r="D292" s="46">
        <f t="shared" si="28"/>
        <v>3.6283870967741936</v>
      </c>
      <c r="E292" s="108"/>
      <c r="F292" s="100"/>
      <c r="G292" s="112"/>
      <c r="H292" s="117">
        <v>0.1</v>
      </c>
      <c r="I292" s="2"/>
      <c r="J292" s="2"/>
      <c r="K292" s="2">
        <f t="shared" si="27"/>
        <v>0.1</v>
      </c>
    </row>
    <row r="293" spans="2:11" x14ac:dyDescent="0.25">
      <c r="B293" s="1"/>
      <c r="C293" s="2">
        <v>15</v>
      </c>
      <c r="D293" s="46">
        <f t="shared" si="28"/>
        <v>3.6283870967741936</v>
      </c>
      <c r="E293" s="99"/>
      <c r="F293" s="100"/>
      <c r="G293" s="112">
        <v>0.25</v>
      </c>
      <c r="H293" s="117"/>
      <c r="I293" s="2"/>
      <c r="J293" s="2"/>
      <c r="K293" s="2">
        <f t="shared" si="27"/>
        <v>0.25</v>
      </c>
    </row>
    <row r="294" spans="2:11" x14ac:dyDescent="0.25">
      <c r="B294" s="1"/>
      <c r="C294" s="2">
        <v>16</v>
      </c>
      <c r="D294" s="46">
        <f t="shared" si="28"/>
        <v>3.6283870967741936</v>
      </c>
      <c r="E294" s="99"/>
      <c r="F294" s="100"/>
      <c r="G294" s="112"/>
      <c r="H294" s="117"/>
      <c r="I294" s="2"/>
      <c r="J294" s="2"/>
      <c r="K294" s="2">
        <f t="shared" si="27"/>
        <v>0</v>
      </c>
    </row>
    <row r="295" spans="2:11" x14ac:dyDescent="0.25">
      <c r="B295" s="1"/>
      <c r="C295" s="2">
        <v>17</v>
      </c>
      <c r="D295" s="46">
        <f t="shared" si="28"/>
        <v>3.6283870967741936</v>
      </c>
      <c r="E295" s="99"/>
      <c r="F295" s="100"/>
      <c r="G295" s="118"/>
      <c r="H295" s="119"/>
      <c r="I295" s="2"/>
      <c r="J295" s="2"/>
      <c r="K295" s="2">
        <f t="shared" si="27"/>
        <v>0</v>
      </c>
    </row>
    <row r="296" spans="2:11" x14ac:dyDescent="0.25">
      <c r="B296" s="1"/>
      <c r="C296" s="2">
        <v>18</v>
      </c>
      <c r="D296" s="46">
        <f t="shared" si="28"/>
        <v>3.6283870967741936</v>
      </c>
      <c r="E296" s="99"/>
      <c r="F296" s="100"/>
      <c r="G296" s="118"/>
      <c r="H296" s="119"/>
      <c r="I296" s="2"/>
      <c r="J296" s="2"/>
      <c r="K296" s="2">
        <f t="shared" si="27"/>
        <v>0</v>
      </c>
    </row>
    <row r="297" spans="2:11" x14ac:dyDescent="0.25">
      <c r="B297" s="1"/>
      <c r="C297" s="2">
        <v>19</v>
      </c>
      <c r="D297" s="46">
        <f t="shared" si="28"/>
        <v>3.6283870967741936</v>
      </c>
      <c r="E297" s="99"/>
      <c r="F297" s="102"/>
      <c r="G297" s="118"/>
      <c r="H297" s="119">
        <v>0.17</v>
      </c>
      <c r="I297" s="2"/>
      <c r="J297" s="2"/>
      <c r="K297" s="2">
        <f t="shared" si="27"/>
        <v>0.17</v>
      </c>
    </row>
    <row r="298" spans="2:11" x14ac:dyDescent="0.25">
      <c r="B298" s="1"/>
      <c r="C298" s="2">
        <v>20</v>
      </c>
      <c r="D298" s="46">
        <f t="shared" si="28"/>
        <v>3.6283870967741936</v>
      </c>
      <c r="E298" s="99"/>
      <c r="F298" s="118">
        <v>0.08</v>
      </c>
      <c r="G298" s="118"/>
      <c r="H298" s="119">
        <v>0.22</v>
      </c>
      <c r="I298" s="2"/>
      <c r="J298" s="2"/>
      <c r="K298" s="2">
        <f t="shared" si="27"/>
        <v>0.3</v>
      </c>
    </row>
    <row r="299" spans="2:11" x14ac:dyDescent="0.25">
      <c r="B299" s="1"/>
      <c r="C299" s="2">
        <v>21</v>
      </c>
      <c r="D299" s="46">
        <f t="shared" si="28"/>
        <v>3.6283870967741936</v>
      </c>
      <c r="E299" s="99"/>
      <c r="F299" s="99"/>
      <c r="G299" s="118"/>
      <c r="H299" s="119"/>
      <c r="I299" s="2"/>
      <c r="J299" s="2"/>
      <c r="K299" s="2">
        <f t="shared" si="27"/>
        <v>0</v>
      </c>
    </row>
    <row r="300" spans="2:11" x14ac:dyDescent="0.25">
      <c r="B300" s="1"/>
      <c r="C300" s="2">
        <v>22</v>
      </c>
      <c r="D300" s="46">
        <f t="shared" si="28"/>
        <v>3.6283870967741936</v>
      </c>
      <c r="E300" s="99"/>
      <c r="F300" s="100"/>
      <c r="G300" s="118">
        <v>0.4</v>
      </c>
      <c r="H300" s="119"/>
      <c r="I300" s="2"/>
      <c r="J300" s="2"/>
      <c r="K300" s="2">
        <f t="shared" si="27"/>
        <v>0.4</v>
      </c>
    </row>
    <row r="301" spans="2:11" x14ac:dyDescent="0.25">
      <c r="B301" s="1"/>
      <c r="C301" s="2">
        <v>23</v>
      </c>
      <c r="D301" s="46">
        <f t="shared" si="28"/>
        <v>3.6283870967741936</v>
      </c>
      <c r="E301" s="99"/>
      <c r="F301" s="100"/>
      <c r="G301" s="118"/>
      <c r="H301" s="119"/>
      <c r="I301" s="2"/>
      <c r="J301" s="2"/>
      <c r="K301" s="2">
        <f t="shared" si="27"/>
        <v>0</v>
      </c>
    </row>
    <row r="302" spans="2:11" x14ac:dyDescent="0.25">
      <c r="B302" s="1"/>
      <c r="C302" s="2">
        <v>24</v>
      </c>
      <c r="D302" s="46">
        <f t="shared" si="28"/>
        <v>3.6283870967741936</v>
      </c>
      <c r="E302" s="99"/>
      <c r="F302" s="100"/>
      <c r="G302" s="100"/>
      <c r="H302" s="100"/>
      <c r="I302" s="2"/>
      <c r="J302" s="2"/>
      <c r="K302" s="2">
        <f t="shared" si="27"/>
        <v>0</v>
      </c>
    </row>
    <row r="303" spans="2:11" x14ac:dyDescent="0.25">
      <c r="B303" s="1"/>
      <c r="C303" s="2">
        <v>25</v>
      </c>
      <c r="D303" s="46">
        <f t="shared" si="28"/>
        <v>3.6283870967741936</v>
      </c>
      <c r="E303" s="99"/>
      <c r="F303" s="100"/>
      <c r="G303" s="100"/>
      <c r="H303" s="100"/>
      <c r="I303" s="2"/>
      <c r="J303" s="25"/>
      <c r="K303" s="2">
        <f t="shared" si="27"/>
        <v>0</v>
      </c>
    </row>
    <row r="304" spans="2:11" x14ac:dyDescent="0.25">
      <c r="B304" s="1"/>
      <c r="C304" s="2">
        <v>26</v>
      </c>
      <c r="D304" s="46">
        <f t="shared" si="28"/>
        <v>3.6283870967741936</v>
      </c>
      <c r="E304" s="99"/>
      <c r="F304" s="100"/>
      <c r="G304" s="100"/>
      <c r="H304" s="100"/>
      <c r="I304" s="2"/>
      <c r="J304" s="2"/>
      <c r="K304" s="2">
        <f t="shared" si="27"/>
        <v>0</v>
      </c>
    </row>
    <row r="305" spans="2:11" x14ac:dyDescent="0.25">
      <c r="B305" s="1"/>
      <c r="C305" s="2">
        <v>27</v>
      </c>
      <c r="D305" s="46">
        <f t="shared" si="28"/>
        <v>3.6283870967741936</v>
      </c>
      <c r="E305" s="99"/>
      <c r="F305" s="100"/>
      <c r="G305" s="103"/>
      <c r="H305" s="100"/>
      <c r="I305" s="2"/>
      <c r="J305" s="2"/>
      <c r="K305" s="2">
        <f t="shared" si="27"/>
        <v>0</v>
      </c>
    </row>
    <row r="306" spans="2:11" x14ac:dyDescent="0.25">
      <c r="B306" s="1"/>
      <c r="C306" s="2">
        <v>28</v>
      </c>
      <c r="D306" s="46">
        <f t="shared" si="28"/>
        <v>3.6283870967741936</v>
      </c>
      <c r="E306" s="99"/>
      <c r="F306" s="100"/>
      <c r="G306" s="100"/>
      <c r="H306" s="100"/>
      <c r="I306" s="2"/>
      <c r="J306" s="2"/>
      <c r="K306" s="2"/>
    </row>
    <row r="307" spans="2:11" x14ac:dyDescent="0.25">
      <c r="B307" s="1"/>
      <c r="C307" s="2">
        <v>29</v>
      </c>
      <c r="D307" s="46">
        <f t="shared" si="28"/>
        <v>3.6283870967741936</v>
      </c>
      <c r="E307" s="99"/>
      <c r="F307" s="100"/>
      <c r="G307" s="100"/>
      <c r="H307" s="100"/>
      <c r="I307" s="2"/>
      <c r="J307" s="2"/>
      <c r="K307" s="2">
        <f t="shared" si="27"/>
        <v>0</v>
      </c>
    </row>
    <row r="308" spans="2:11" x14ac:dyDescent="0.25">
      <c r="B308" s="1"/>
      <c r="C308" s="2">
        <v>30</v>
      </c>
      <c r="D308" s="46">
        <f t="shared" si="28"/>
        <v>3.6283870967741936</v>
      </c>
      <c r="E308" s="99"/>
      <c r="F308" s="102"/>
      <c r="G308" s="100"/>
      <c r="H308" s="100"/>
      <c r="I308" s="2"/>
      <c r="J308" s="2"/>
      <c r="K308" s="2"/>
    </row>
    <row r="309" spans="2:11" x14ac:dyDescent="0.25">
      <c r="B309" s="1"/>
      <c r="C309" s="2">
        <v>31</v>
      </c>
      <c r="D309" s="46">
        <f t="shared" si="28"/>
        <v>3.6283870967741936</v>
      </c>
      <c r="E309" s="99"/>
      <c r="F309" s="102"/>
      <c r="G309" s="100"/>
      <c r="H309" s="100"/>
      <c r="I309" s="2"/>
      <c r="J309" s="2"/>
      <c r="K309" s="2"/>
    </row>
    <row r="310" spans="2:11" x14ac:dyDescent="0.25">
      <c r="B310" s="4" t="s">
        <v>8</v>
      </c>
      <c r="C310" s="3"/>
      <c r="D310" s="47">
        <f>SUM(D279:D309)</f>
        <v>112.47999999999993</v>
      </c>
      <c r="E310" s="3">
        <f t="shared" ref="E310:J310" si="29">SUM(E279:E307)</f>
        <v>3.83</v>
      </c>
      <c r="F310" s="3">
        <f t="shared" si="29"/>
        <v>0.08</v>
      </c>
      <c r="G310" s="3">
        <f t="shared" si="29"/>
        <v>0.9</v>
      </c>
      <c r="H310" s="3">
        <f t="shared" si="29"/>
        <v>0.82000000000000006</v>
      </c>
      <c r="I310" s="3">
        <f t="shared" si="29"/>
        <v>0</v>
      </c>
      <c r="J310" s="3">
        <f t="shared" si="29"/>
        <v>0</v>
      </c>
      <c r="K310" s="2">
        <f t="shared" si="27"/>
        <v>5.6300000000000008</v>
      </c>
    </row>
    <row r="311" spans="2:11" x14ac:dyDescent="0.25">
      <c r="B311" s="1" t="s">
        <v>9</v>
      </c>
      <c r="C311" s="2"/>
      <c r="D311" s="2" t="s">
        <v>10</v>
      </c>
      <c r="E311" s="2">
        <f>(E310/$D$254)*100</f>
        <v>49.90123145462951</v>
      </c>
      <c r="F311" s="2">
        <f>(F310/$D$254)*100</f>
        <v>1.0423233724204597</v>
      </c>
      <c r="G311" s="2">
        <f>(G310/$D$254)*100</f>
        <v>11.726137939730172</v>
      </c>
      <c r="H311" s="2">
        <f>(H310/$D$254)*100</f>
        <v>10.683814567309714</v>
      </c>
      <c r="I311" s="2">
        <f>(I310/$D$254)*100</f>
        <v>0</v>
      </c>
      <c r="J311" s="2"/>
      <c r="K311" s="2"/>
    </row>
    <row r="312" spans="2:11" x14ac:dyDescent="0.25">
      <c r="B312" s="1">
        <f>(K310/D310)*100</f>
        <v>5.0053342816500752</v>
      </c>
      <c r="C312" s="2"/>
      <c r="D312" s="2"/>
      <c r="E312" s="2">
        <f>(D310-E310)/D310*100</f>
        <v>96.594950213371263</v>
      </c>
      <c r="F312" s="2">
        <f>(D310-F310)/D310*100</f>
        <v>99.928876244665716</v>
      </c>
      <c r="G312" s="2">
        <f>(D310-G310)/D310*100</f>
        <v>99.199857752489322</v>
      </c>
      <c r="H312" s="2">
        <f>(D310-H310)/D310*100</f>
        <v>99.27098150782362</v>
      </c>
      <c r="I312" s="2">
        <f>(D310-I310)/D310*100</f>
        <v>100</v>
      </c>
      <c r="J312" s="2"/>
      <c r="K312" s="2" t="s">
        <v>15</v>
      </c>
    </row>
    <row r="313" spans="2:11" ht="18.75" thickBot="1" x14ac:dyDescent="0.3"/>
    <row r="314" spans="2:11" x14ac:dyDescent="0.25">
      <c r="B314" s="14" t="s">
        <v>119</v>
      </c>
      <c r="C314" s="15"/>
      <c r="D314" s="16"/>
      <c r="G314" s="54">
        <f>112.48/31</f>
        <v>3.6283870967741936</v>
      </c>
    </row>
    <row r="315" spans="2:11" x14ac:dyDescent="0.25">
      <c r="B315" s="10">
        <f>(100-B312)</f>
        <v>94.994665718349921</v>
      </c>
      <c r="C315" s="18"/>
      <c r="D315" s="19"/>
    </row>
    <row r="316" spans="2:11" ht="18.75" thickBot="1" x14ac:dyDescent="0.3">
      <c r="B316" s="20"/>
      <c r="C316" s="21"/>
      <c r="D316" s="22"/>
    </row>
    <row r="317" spans="2:11" x14ac:dyDescent="0.25">
      <c r="B317" s="31"/>
      <c r="C317" s="31"/>
      <c r="D317" s="31"/>
    </row>
    <row r="318" spans="2:11" ht="18.75" thickBot="1" x14ac:dyDescent="0.3">
      <c r="B318" s="31"/>
      <c r="C318" s="31"/>
      <c r="D318" s="31"/>
    </row>
    <row r="319" spans="2:11" x14ac:dyDescent="0.25">
      <c r="B319" s="33" t="s">
        <v>22</v>
      </c>
      <c r="C319" s="34"/>
      <c r="D319" s="35"/>
    </row>
    <row r="320" spans="2:11" ht="18.75" thickBot="1" x14ac:dyDescent="0.3">
      <c r="B320" s="36">
        <f>((K306+K262+K174+K130+K86+K42+K218)/(D310+D266+D174+D128+D82+D36+D220))*100</f>
        <v>0.65313810073515999</v>
      </c>
      <c r="C320" s="37"/>
      <c r="D320" s="38"/>
    </row>
    <row r="321" spans="2:4" x14ac:dyDescent="0.25">
      <c r="B321" s="31"/>
      <c r="C321" s="31"/>
      <c r="D321" s="31"/>
    </row>
    <row r="322" spans="2:4" x14ac:dyDescent="0.25">
      <c r="B322" s="31"/>
      <c r="C322" s="31"/>
      <c r="D322" s="31"/>
    </row>
    <row r="323" spans="2:4" ht="18.75" thickBot="1" x14ac:dyDescent="0.3">
      <c r="B323" s="31"/>
      <c r="C323" s="31"/>
      <c r="D323" s="31"/>
    </row>
    <row r="324" spans="2:4" x14ac:dyDescent="0.25">
      <c r="B324" s="39" t="s">
        <v>23</v>
      </c>
      <c r="C324" s="40"/>
      <c r="D324" s="41"/>
    </row>
    <row r="325" spans="2:4" x14ac:dyDescent="0.25">
      <c r="B325" s="194">
        <f>(100-B320)</f>
        <v>99.346861899264837</v>
      </c>
      <c r="C325" s="195"/>
      <c r="D325" s="42"/>
    </row>
    <row r="326" spans="2:4" ht="18.75" thickBot="1" x14ac:dyDescent="0.3">
      <c r="B326" s="196"/>
      <c r="C326" s="197"/>
      <c r="D326" s="43"/>
    </row>
    <row r="327" spans="2:4" x14ac:dyDescent="0.25">
      <c r="B327" s="25"/>
      <c r="C327" s="25"/>
      <c r="D327" s="25"/>
    </row>
  </sheetData>
  <mergeCells count="26">
    <mergeCell ref="B325:C326"/>
    <mergeCell ref="B272:D272"/>
    <mergeCell ref="B134:D134"/>
    <mergeCell ref="B180:D180"/>
    <mergeCell ref="B226:D226"/>
    <mergeCell ref="B140:K140"/>
    <mergeCell ref="B141:K141"/>
    <mergeCell ref="B186:K186"/>
    <mergeCell ref="B187:K187"/>
    <mergeCell ref="B232:K232"/>
    <mergeCell ref="B233:K233"/>
    <mergeCell ref="B276:K276"/>
    <mergeCell ref="B277:K277"/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  <mergeCell ref="B88:D88"/>
  </mergeCells>
  <conditionalFormatting sqref="I37">
    <cfRule type="cellIs" dxfId="47" priority="1" operator="greaterThan">
      <formula>2.822580645</formula>
    </cfRule>
    <cfRule type="cellIs" dxfId="46" priority="2" operator="greaterThan">
      <formula>2.822580645</formula>
    </cfRule>
    <cfRule type="cellIs" dxfId="45" priority="4" operator="greaterThan">
      <formula>2.822580645</formula>
    </cfRule>
  </conditionalFormatting>
  <conditionalFormatting sqref="J37">
    <cfRule type="cellIs" dxfId="44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A612-14FA-400A-B2ED-1BE2D7E1CB9D}">
  <dimension ref="B1:L330"/>
  <sheetViews>
    <sheetView topLeftCell="A287" zoomScale="55" zoomScaleNormal="55" workbookViewId="0">
      <selection activeCell="F203" sqref="F203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0.140625" style="25" customWidth="1"/>
    <col min="11" max="11" width="19.7109375" style="25" customWidth="1"/>
    <col min="12" max="12" width="23.140625" style="25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</row>
    <row r="3" spans="2:11" x14ac:dyDescent="0.25">
      <c r="B3" s="170" t="s">
        <v>68</v>
      </c>
      <c r="C3" s="170"/>
      <c r="D3" s="170"/>
      <c r="E3" s="170"/>
      <c r="F3" s="170"/>
      <c r="G3" s="170"/>
      <c r="H3" s="170"/>
      <c r="I3" s="170"/>
      <c r="J3" s="170"/>
      <c r="K3" s="170"/>
    </row>
    <row r="4" spans="2:11" s="52" customFormat="1" ht="36" x14ac:dyDescent="0.25">
      <c r="B4" s="50"/>
      <c r="C4" s="50" t="s">
        <v>1</v>
      </c>
      <c r="D4" s="50" t="s">
        <v>2</v>
      </c>
      <c r="E4" s="51" t="s">
        <v>3</v>
      </c>
      <c r="F4" s="51" t="s">
        <v>69</v>
      </c>
      <c r="G4" s="51" t="s">
        <v>4</v>
      </c>
      <c r="H4" s="51" t="s">
        <v>5</v>
      </c>
      <c r="I4" s="51" t="s">
        <v>31</v>
      </c>
      <c r="J4" s="13" t="s">
        <v>6</v>
      </c>
      <c r="K4" s="50" t="s">
        <v>7</v>
      </c>
    </row>
    <row r="5" spans="2:11" x14ac:dyDescent="0.25">
      <c r="B5" s="1"/>
      <c r="C5" s="2">
        <v>1</v>
      </c>
      <c r="D5" s="46">
        <f>279.5/31</f>
        <v>9.0161290322580641</v>
      </c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46">
        <f t="shared" ref="D6:D35" si="1">279.5/31</f>
        <v>9.0161290322580641</v>
      </c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46">
        <f t="shared" si="1"/>
        <v>9.0161290322580641</v>
      </c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46">
        <f t="shared" si="1"/>
        <v>9.0161290322580641</v>
      </c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46">
        <f t="shared" si="1"/>
        <v>9.0161290322580641</v>
      </c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46">
        <f t="shared" si="1"/>
        <v>9.0161290322580641</v>
      </c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46">
        <f t="shared" si="1"/>
        <v>9.0161290322580641</v>
      </c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46">
        <f t="shared" si="1"/>
        <v>9.0161290322580641</v>
      </c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46">
        <f t="shared" si="1"/>
        <v>9.0161290322580641</v>
      </c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46">
        <f t="shared" si="1"/>
        <v>9.0161290322580641</v>
      </c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46">
        <f t="shared" si="1"/>
        <v>9.0161290322580641</v>
      </c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46">
        <f t="shared" si="1"/>
        <v>9.0161290322580641</v>
      </c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46">
        <f t="shared" si="1"/>
        <v>9.0161290322580641</v>
      </c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46">
        <f t="shared" si="1"/>
        <v>9.0161290322580641</v>
      </c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46">
        <f t="shared" si="1"/>
        <v>9.0161290322580641</v>
      </c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46">
        <f t="shared" si="1"/>
        <v>9.0161290322580641</v>
      </c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46">
        <f t="shared" si="1"/>
        <v>9.0161290322580641</v>
      </c>
      <c r="E21" s="2"/>
      <c r="F21" s="2"/>
      <c r="G21" s="2"/>
      <c r="H21" s="2"/>
      <c r="I21" s="2"/>
      <c r="J21" s="2"/>
      <c r="K21" s="1">
        <f t="shared" si="0"/>
        <v>0</v>
      </c>
    </row>
    <row r="22" spans="2:11" x14ac:dyDescent="0.25">
      <c r="B22" s="1"/>
      <c r="C22" s="2">
        <v>18</v>
      </c>
      <c r="D22" s="46">
        <f t="shared" si="1"/>
        <v>9.0161290322580641</v>
      </c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46">
        <f t="shared" si="1"/>
        <v>9.0161290322580641</v>
      </c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46">
        <f t="shared" si="1"/>
        <v>9.0161290322580641</v>
      </c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46">
        <f t="shared" si="1"/>
        <v>9.0161290322580641</v>
      </c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46">
        <f t="shared" si="1"/>
        <v>9.0161290322580641</v>
      </c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46">
        <f t="shared" si="1"/>
        <v>9.0161290322580641</v>
      </c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46">
        <f t="shared" si="1"/>
        <v>9.0161290322580641</v>
      </c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46">
        <f t="shared" si="1"/>
        <v>9.0161290322580641</v>
      </c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46">
        <f t="shared" si="1"/>
        <v>9.0161290322580641</v>
      </c>
      <c r="E30" s="2"/>
      <c r="F30" s="2"/>
      <c r="G30" s="2"/>
      <c r="H30" s="2"/>
      <c r="I30" s="2"/>
      <c r="J30" s="2"/>
      <c r="K30" s="1">
        <f t="shared" ref="K30:K35" si="2">SUM(E30:J30)</f>
        <v>0</v>
      </c>
    </row>
    <row r="31" spans="2:11" x14ac:dyDescent="0.25">
      <c r="B31" s="1"/>
      <c r="C31" s="2">
        <v>27</v>
      </c>
      <c r="D31" s="46">
        <f t="shared" si="1"/>
        <v>9.0161290322580641</v>
      </c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46">
        <f t="shared" si="1"/>
        <v>9.0161290322580641</v>
      </c>
      <c r="E32" s="2"/>
      <c r="F32" s="2"/>
      <c r="G32" s="2"/>
      <c r="H32" s="2"/>
      <c r="I32" s="2"/>
      <c r="J32" s="2"/>
      <c r="K32" s="1">
        <f t="shared" si="2"/>
        <v>0</v>
      </c>
    </row>
    <row r="33" spans="2:11" x14ac:dyDescent="0.25">
      <c r="B33" s="55"/>
      <c r="C33" s="2">
        <v>29</v>
      </c>
      <c r="D33" s="46">
        <f t="shared" si="1"/>
        <v>9.0161290322580641</v>
      </c>
      <c r="E33" s="2"/>
      <c r="F33" s="2">
        <v>2</v>
      </c>
      <c r="G33" s="2"/>
      <c r="H33" s="2"/>
      <c r="I33" s="2"/>
      <c r="J33" s="2"/>
      <c r="K33" s="1">
        <f t="shared" si="2"/>
        <v>2</v>
      </c>
    </row>
    <row r="34" spans="2:11" x14ac:dyDescent="0.25">
      <c r="B34" s="55"/>
      <c r="C34" s="2">
        <v>30</v>
      </c>
      <c r="D34" s="46">
        <f t="shared" si="1"/>
        <v>9.0161290322580641</v>
      </c>
      <c r="E34" s="2"/>
      <c r="F34" s="2"/>
      <c r="G34" s="2"/>
      <c r="H34" s="2"/>
      <c r="I34" s="2"/>
      <c r="J34" s="2"/>
      <c r="K34" s="1"/>
    </row>
    <row r="35" spans="2:11" x14ac:dyDescent="0.25">
      <c r="B35" s="55"/>
      <c r="C35" s="2">
        <v>31</v>
      </c>
      <c r="D35" s="46">
        <f t="shared" si="1"/>
        <v>9.0161290322580641</v>
      </c>
      <c r="E35" s="2"/>
      <c r="F35" s="2"/>
      <c r="G35" s="2"/>
      <c r="H35" s="2"/>
      <c r="I35" s="2"/>
      <c r="J35" s="2"/>
      <c r="K35" s="1">
        <f t="shared" si="2"/>
        <v>0</v>
      </c>
    </row>
    <row r="36" spans="2:11" x14ac:dyDescent="0.25">
      <c r="B36" s="171" t="s">
        <v>8</v>
      </c>
      <c r="C36" s="172"/>
      <c r="D36" s="47">
        <f>SUM(D5:D35)</f>
        <v>279.49999999999977</v>
      </c>
      <c r="E36" s="47">
        <f t="shared" ref="E36:J36" si="3">SUM(E5:E34)</f>
        <v>0</v>
      </c>
      <c r="F36" s="47">
        <f t="shared" si="3"/>
        <v>2</v>
      </c>
      <c r="G36" s="47">
        <f t="shared" si="3"/>
        <v>0</v>
      </c>
      <c r="H36" s="47">
        <f t="shared" si="3"/>
        <v>0</v>
      </c>
      <c r="I36" s="47">
        <f t="shared" si="3"/>
        <v>0</v>
      </c>
      <c r="J36" s="47">
        <f t="shared" si="3"/>
        <v>0</v>
      </c>
      <c r="K36" s="1">
        <f>SUM(E36:J36)</f>
        <v>2</v>
      </c>
    </row>
    <row r="37" spans="2:11" x14ac:dyDescent="0.25">
      <c r="B37" s="173" t="s">
        <v>9</v>
      </c>
      <c r="C37" s="174"/>
      <c r="D37" s="175" t="s">
        <v>10</v>
      </c>
      <c r="E37" s="5">
        <f>(E36/$D$36)*100</f>
        <v>0</v>
      </c>
      <c r="F37" s="5">
        <f>+(F36/$D$36)*100</f>
        <v>0.71556350626118126</v>
      </c>
      <c r="G37" s="5">
        <f>+(G36/$D$36)*100</f>
        <v>0</v>
      </c>
      <c r="H37" s="5">
        <f>+(H36/$D$36)*100</f>
        <v>0</v>
      </c>
      <c r="I37" s="6">
        <f>(I36/$D$36)*100</f>
        <v>0</v>
      </c>
      <c r="J37" s="6">
        <f>(J36/$D$36)*100</f>
        <v>0</v>
      </c>
      <c r="K37" s="6"/>
    </row>
    <row r="38" spans="2:11" x14ac:dyDescent="0.25">
      <c r="B38" s="173">
        <f>(1-(K36/D36))*100</f>
        <v>99.284436493738809</v>
      </c>
      <c r="C38" s="174"/>
      <c r="D38" s="176"/>
      <c r="E38" s="5">
        <f>(D36-E36)/D36*100</f>
        <v>100</v>
      </c>
      <c r="F38" s="5">
        <f>(D36-F36)/D36*100</f>
        <v>99.284436493738809</v>
      </c>
      <c r="G38" s="5">
        <f>(D36-G36)/D36*100</f>
        <v>100</v>
      </c>
      <c r="H38" s="5">
        <f>(D36-H36)/D36*100</f>
        <v>100</v>
      </c>
      <c r="I38" s="6">
        <f>(D36-I36)/D36*100</f>
        <v>100</v>
      </c>
      <c r="J38" s="6">
        <f>(D36-J36)/D36*100</f>
        <v>100</v>
      </c>
      <c r="K38" s="6"/>
    </row>
    <row r="39" spans="2:11" x14ac:dyDescent="0.25">
      <c r="B39" s="7"/>
      <c r="C39" s="7"/>
      <c r="D39" s="177"/>
      <c r="E39" s="7"/>
      <c r="F39" s="7"/>
      <c r="G39" s="7"/>
      <c r="H39" s="7"/>
      <c r="I39" s="7"/>
      <c r="J39" s="7"/>
      <c r="K39" s="7"/>
    </row>
    <row r="41" spans="2:11" ht="18.75" thickBot="1" x14ac:dyDescent="0.3"/>
    <row r="42" spans="2:11" x14ac:dyDescent="0.25">
      <c r="B42" s="199" t="s">
        <v>11</v>
      </c>
      <c r="C42" s="200"/>
      <c r="D42" s="201"/>
    </row>
    <row r="43" spans="2:11" ht="15" customHeight="1" x14ac:dyDescent="0.25">
      <c r="B43" s="202">
        <f>(1-(K36/D36))*100</f>
        <v>99.284436493738809</v>
      </c>
      <c r="C43" s="203"/>
      <c r="D43" s="204"/>
    </row>
    <row r="44" spans="2:11" ht="15" customHeight="1" thickBot="1" x14ac:dyDescent="0.3">
      <c r="B44" s="205"/>
      <c r="C44" s="206"/>
      <c r="D44" s="207"/>
      <c r="F44" s="27"/>
      <c r="J44" s="31"/>
    </row>
    <row r="46" spans="2:11" x14ac:dyDescent="0.25">
      <c r="D46" s="53"/>
      <c r="F46" s="44"/>
    </row>
    <row r="48" spans="2:11" x14ac:dyDescent="0.25">
      <c r="B48" s="187" t="s">
        <v>12</v>
      </c>
      <c r="C48" s="188"/>
      <c r="D48" s="188"/>
      <c r="E48" s="188"/>
      <c r="F48" s="188"/>
      <c r="G48" s="188"/>
      <c r="H48" s="188"/>
      <c r="I48" s="188"/>
      <c r="J48" s="188"/>
      <c r="K48" s="189"/>
    </row>
    <row r="49" spans="2:11" x14ac:dyDescent="0.25">
      <c r="B49" s="170" t="s">
        <v>68</v>
      </c>
      <c r="C49" s="170"/>
      <c r="D49" s="170"/>
      <c r="E49" s="170"/>
      <c r="F49" s="170"/>
      <c r="G49" s="170"/>
      <c r="H49" s="170"/>
      <c r="I49" s="170"/>
      <c r="J49" s="170"/>
      <c r="K49" s="170"/>
    </row>
    <row r="50" spans="2:11" s="52" customFormat="1" ht="72" x14ac:dyDescent="0.25">
      <c r="B50" s="50"/>
      <c r="C50" s="12" t="s">
        <v>1</v>
      </c>
      <c r="D50" s="12" t="s">
        <v>2</v>
      </c>
      <c r="E50" s="13" t="s">
        <v>70</v>
      </c>
      <c r="F50" s="13" t="s">
        <v>37</v>
      </c>
      <c r="G50" s="13" t="s">
        <v>56</v>
      </c>
      <c r="H50" s="13" t="s">
        <v>55</v>
      </c>
      <c r="I50" s="13" t="s">
        <v>25</v>
      </c>
      <c r="J50" s="13" t="s">
        <v>33</v>
      </c>
      <c r="K50" s="12" t="s">
        <v>7</v>
      </c>
    </row>
    <row r="51" spans="2:11" x14ac:dyDescent="0.25">
      <c r="B51" s="1"/>
      <c r="C51" s="1">
        <v>1</v>
      </c>
      <c r="D51" s="46">
        <f>667.01/31</f>
        <v>21.516451612903225</v>
      </c>
      <c r="E51" s="2"/>
      <c r="F51" s="2"/>
      <c r="G51" s="2"/>
      <c r="H51" s="2"/>
      <c r="I51" s="2"/>
      <c r="J51" s="2"/>
      <c r="K51" s="1">
        <f t="shared" ref="K51:K53" si="4">SUM(E51:J51)</f>
        <v>0</v>
      </c>
    </row>
    <row r="52" spans="2:11" x14ac:dyDescent="0.25">
      <c r="B52" s="1"/>
      <c r="C52" s="1">
        <v>2</v>
      </c>
      <c r="D52" s="46">
        <f t="shared" ref="D52:D81" si="5">667.01/31</f>
        <v>21.516451612903225</v>
      </c>
      <c r="E52" s="2">
        <v>2</v>
      </c>
      <c r="F52" s="2"/>
      <c r="G52" s="2"/>
      <c r="H52" s="2"/>
      <c r="I52" s="2"/>
      <c r="J52" s="2"/>
      <c r="K52" s="1">
        <f t="shared" si="4"/>
        <v>2</v>
      </c>
    </row>
    <row r="53" spans="2:11" x14ac:dyDescent="0.25">
      <c r="B53" s="1"/>
      <c r="C53" s="1">
        <v>3</v>
      </c>
      <c r="D53" s="46">
        <f t="shared" si="5"/>
        <v>21.516451612903225</v>
      </c>
      <c r="E53" s="2"/>
      <c r="F53" s="2"/>
      <c r="G53" s="2">
        <v>0.25</v>
      </c>
      <c r="H53" s="2"/>
      <c r="I53" s="2"/>
      <c r="J53" s="2">
        <v>1</v>
      </c>
      <c r="K53" s="1">
        <f t="shared" si="4"/>
        <v>1.25</v>
      </c>
    </row>
    <row r="54" spans="2:11" x14ac:dyDescent="0.25">
      <c r="B54" s="1"/>
      <c r="C54" s="1">
        <v>4</v>
      </c>
      <c r="D54" s="46">
        <f t="shared" si="5"/>
        <v>21.516451612903225</v>
      </c>
      <c r="E54" s="2"/>
      <c r="F54" s="2"/>
      <c r="G54" s="2"/>
      <c r="H54" s="2"/>
      <c r="I54" s="2"/>
      <c r="J54" s="2">
        <v>7.25</v>
      </c>
      <c r="K54" s="1">
        <f>SUM(E54:J54)</f>
        <v>7.25</v>
      </c>
    </row>
    <row r="55" spans="2:11" x14ac:dyDescent="0.25">
      <c r="B55" s="1"/>
      <c r="C55" s="1">
        <v>5</v>
      </c>
      <c r="D55" s="46">
        <f t="shared" si="5"/>
        <v>21.516451612903225</v>
      </c>
      <c r="E55" s="2"/>
      <c r="F55" s="2"/>
      <c r="G55" s="2"/>
      <c r="H55" s="2"/>
      <c r="I55" s="2"/>
      <c r="J55" s="2">
        <v>1.67</v>
      </c>
      <c r="K55" s="1">
        <f t="shared" ref="K55:K80" si="6">SUM(E55:J55)</f>
        <v>1.67</v>
      </c>
    </row>
    <row r="56" spans="2:11" x14ac:dyDescent="0.25">
      <c r="B56" s="1"/>
      <c r="C56" s="1">
        <v>6</v>
      </c>
      <c r="D56" s="46">
        <f t="shared" si="5"/>
        <v>21.516451612903225</v>
      </c>
      <c r="E56" s="2"/>
      <c r="F56" s="2"/>
      <c r="G56" s="2"/>
      <c r="H56" s="2"/>
      <c r="I56" s="2"/>
      <c r="J56" s="2">
        <v>2.75</v>
      </c>
      <c r="K56" s="1">
        <f t="shared" si="6"/>
        <v>2.75</v>
      </c>
    </row>
    <row r="57" spans="2:11" x14ac:dyDescent="0.25">
      <c r="B57" s="1"/>
      <c r="C57" s="1">
        <v>7</v>
      </c>
      <c r="D57" s="46">
        <f t="shared" si="5"/>
        <v>21.516451612903225</v>
      </c>
      <c r="E57" s="2"/>
      <c r="F57" s="2"/>
      <c r="G57" s="2"/>
      <c r="H57" s="2"/>
      <c r="I57" s="2"/>
      <c r="J57" s="2"/>
      <c r="K57" s="1">
        <f t="shared" si="6"/>
        <v>0</v>
      </c>
    </row>
    <row r="58" spans="2:11" x14ac:dyDescent="0.25">
      <c r="B58" s="1"/>
      <c r="C58" s="1">
        <v>8</v>
      </c>
      <c r="D58" s="46">
        <f t="shared" si="5"/>
        <v>21.516451612903225</v>
      </c>
      <c r="E58" s="2"/>
      <c r="F58" s="2"/>
      <c r="G58" s="2"/>
      <c r="H58" s="2"/>
      <c r="I58" s="2"/>
      <c r="J58" s="2"/>
      <c r="K58" s="1">
        <f t="shared" si="6"/>
        <v>0</v>
      </c>
    </row>
    <row r="59" spans="2:11" x14ac:dyDescent="0.25">
      <c r="B59" s="1"/>
      <c r="C59" s="1">
        <v>9</v>
      </c>
      <c r="D59" s="46">
        <f t="shared" si="5"/>
        <v>21.516451612903225</v>
      </c>
      <c r="E59" s="2"/>
      <c r="F59" s="2"/>
      <c r="G59" s="2"/>
      <c r="H59" s="2"/>
      <c r="I59" s="2"/>
      <c r="J59" s="2"/>
      <c r="K59" s="1">
        <f t="shared" si="6"/>
        <v>0</v>
      </c>
    </row>
    <row r="60" spans="2:11" x14ac:dyDescent="0.25">
      <c r="B60" s="1"/>
      <c r="C60" s="1">
        <v>10</v>
      </c>
      <c r="D60" s="46">
        <f t="shared" si="5"/>
        <v>21.516451612903225</v>
      </c>
      <c r="E60" s="2"/>
      <c r="F60" s="2"/>
      <c r="G60" s="2"/>
      <c r="H60" s="2"/>
      <c r="I60" s="2"/>
      <c r="J60" s="2"/>
      <c r="K60" s="1">
        <f t="shared" si="6"/>
        <v>0</v>
      </c>
    </row>
    <row r="61" spans="2:11" x14ac:dyDescent="0.25">
      <c r="B61" s="1"/>
      <c r="C61" s="1">
        <v>11</v>
      </c>
      <c r="D61" s="46">
        <f t="shared" si="5"/>
        <v>21.516451612903225</v>
      </c>
      <c r="E61" s="2"/>
      <c r="F61" s="2"/>
      <c r="G61" s="2"/>
      <c r="H61" s="2"/>
      <c r="I61" s="2">
        <v>1.08</v>
      </c>
      <c r="J61" s="2">
        <v>0.65</v>
      </c>
      <c r="K61" s="1">
        <f t="shared" si="6"/>
        <v>1.73</v>
      </c>
    </row>
    <row r="62" spans="2:11" x14ac:dyDescent="0.25">
      <c r="B62" s="1"/>
      <c r="C62" s="1">
        <v>12</v>
      </c>
      <c r="D62" s="46">
        <f t="shared" si="5"/>
        <v>21.516451612903225</v>
      </c>
      <c r="E62" s="2"/>
      <c r="F62" s="2"/>
      <c r="G62" s="2"/>
      <c r="H62" s="2"/>
      <c r="I62" s="2"/>
      <c r="J62" s="2"/>
      <c r="K62" s="1">
        <f t="shared" si="6"/>
        <v>0</v>
      </c>
    </row>
    <row r="63" spans="2:11" x14ac:dyDescent="0.25">
      <c r="B63" s="1"/>
      <c r="C63" s="1">
        <v>13</v>
      </c>
      <c r="D63" s="46">
        <f t="shared" si="5"/>
        <v>21.516451612903225</v>
      </c>
      <c r="E63" s="2"/>
      <c r="F63" s="2"/>
      <c r="G63" s="2"/>
      <c r="H63" s="2"/>
      <c r="I63" s="2"/>
      <c r="J63" s="2"/>
      <c r="K63" s="1">
        <f t="shared" si="6"/>
        <v>0</v>
      </c>
    </row>
    <row r="64" spans="2:11" x14ac:dyDescent="0.25">
      <c r="B64" s="1"/>
      <c r="C64" s="1">
        <v>14</v>
      </c>
      <c r="D64" s="46">
        <f t="shared" si="5"/>
        <v>21.516451612903225</v>
      </c>
      <c r="E64" s="2"/>
      <c r="F64" s="2"/>
      <c r="G64" s="2"/>
      <c r="H64" s="2"/>
      <c r="I64" s="2"/>
      <c r="J64" s="2">
        <v>0.5</v>
      </c>
      <c r="K64" s="1">
        <f t="shared" si="6"/>
        <v>0.5</v>
      </c>
    </row>
    <row r="65" spans="2:11" x14ac:dyDescent="0.25">
      <c r="B65" s="1"/>
      <c r="C65" s="1">
        <v>15</v>
      </c>
      <c r="D65" s="46">
        <f t="shared" si="5"/>
        <v>21.516451612903225</v>
      </c>
      <c r="E65" s="2"/>
      <c r="F65" s="2"/>
      <c r="G65" s="2"/>
      <c r="H65" s="2"/>
      <c r="I65" s="2"/>
      <c r="J65" s="2"/>
      <c r="K65" s="1">
        <f t="shared" si="6"/>
        <v>0</v>
      </c>
    </row>
    <row r="66" spans="2:11" x14ac:dyDescent="0.25">
      <c r="B66" s="1"/>
      <c r="C66" s="1">
        <v>16</v>
      </c>
      <c r="D66" s="46">
        <f t="shared" si="5"/>
        <v>21.516451612903225</v>
      </c>
      <c r="E66" s="2"/>
      <c r="F66" s="2"/>
      <c r="G66" s="2"/>
      <c r="H66" s="2"/>
      <c r="I66" s="2"/>
      <c r="J66" s="2"/>
      <c r="K66" s="1">
        <f t="shared" si="6"/>
        <v>0</v>
      </c>
    </row>
    <row r="67" spans="2:11" x14ac:dyDescent="0.25">
      <c r="B67" s="1"/>
      <c r="C67" s="1">
        <v>17</v>
      </c>
      <c r="D67" s="46">
        <f t="shared" si="5"/>
        <v>21.516451612903225</v>
      </c>
      <c r="E67" s="2"/>
      <c r="F67" s="2"/>
      <c r="G67" s="2"/>
      <c r="H67" s="2"/>
      <c r="I67" s="2"/>
      <c r="J67" s="2">
        <v>0.67</v>
      </c>
      <c r="K67" s="1">
        <f t="shared" si="6"/>
        <v>0.67</v>
      </c>
    </row>
    <row r="68" spans="2:11" x14ac:dyDescent="0.25">
      <c r="B68" s="1"/>
      <c r="C68" s="1">
        <v>18</v>
      </c>
      <c r="D68" s="46">
        <f t="shared" si="5"/>
        <v>21.516451612903225</v>
      </c>
      <c r="E68" s="2"/>
      <c r="F68" s="2"/>
      <c r="G68" s="2"/>
      <c r="H68" s="2"/>
      <c r="I68" s="2"/>
      <c r="J68" s="2">
        <v>0.67</v>
      </c>
      <c r="K68" s="1">
        <f t="shared" si="6"/>
        <v>0.67</v>
      </c>
    </row>
    <row r="69" spans="2:11" x14ac:dyDescent="0.25">
      <c r="B69" s="1"/>
      <c r="C69" s="1">
        <v>19</v>
      </c>
      <c r="D69" s="46">
        <f t="shared" si="5"/>
        <v>21.516451612903225</v>
      </c>
      <c r="E69" s="2"/>
      <c r="F69" s="2"/>
      <c r="G69" s="2"/>
      <c r="H69" s="2"/>
      <c r="I69" s="2"/>
      <c r="J69" s="2">
        <v>1.41</v>
      </c>
      <c r="K69" s="1">
        <f t="shared" si="6"/>
        <v>1.41</v>
      </c>
    </row>
    <row r="70" spans="2:11" x14ac:dyDescent="0.25">
      <c r="B70" s="1"/>
      <c r="C70" s="1">
        <v>20</v>
      </c>
      <c r="D70" s="46">
        <f t="shared" si="5"/>
        <v>21.516451612903225</v>
      </c>
      <c r="E70" s="2"/>
      <c r="F70" s="2"/>
      <c r="G70" s="2"/>
      <c r="H70" s="2"/>
      <c r="I70" s="2"/>
      <c r="J70" s="2">
        <v>1</v>
      </c>
      <c r="K70" s="1">
        <f t="shared" si="6"/>
        <v>1</v>
      </c>
    </row>
    <row r="71" spans="2:11" x14ac:dyDescent="0.25">
      <c r="B71" s="1"/>
      <c r="C71" s="1">
        <v>21</v>
      </c>
      <c r="D71" s="46">
        <f t="shared" si="5"/>
        <v>21.516451612903225</v>
      </c>
      <c r="E71" s="2"/>
      <c r="F71" s="2"/>
      <c r="G71" s="2"/>
      <c r="H71" s="2"/>
      <c r="I71" s="2"/>
      <c r="J71" s="2"/>
      <c r="K71" s="1">
        <f t="shared" si="6"/>
        <v>0</v>
      </c>
    </row>
    <row r="72" spans="2:11" x14ac:dyDescent="0.25">
      <c r="B72" s="1"/>
      <c r="C72" s="1">
        <v>22</v>
      </c>
      <c r="D72" s="46">
        <f t="shared" si="5"/>
        <v>21.516451612903225</v>
      </c>
      <c r="E72" s="2"/>
      <c r="F72" s="2"/>
      <c r="G72" s="2"/>
      <c r="H72" s="2"/>
      <c r="I72" s="2"/>
      <c r="J72" s="2">
        <v>1.17</v>
      </c>
      <c r="K72" s="1">
        <f t="shared" si="6"/>
        <v>1.17</v>
      </c>
    </row>
    <row r="73" spans="2:11" x14ac:dyDescent="0.25">
      <c r="B73" s="1"/>
      <c r="C73" s="1">
        <v>23</v>
      </c>
      <c r="D73" s="46">
        <f t="shared" si="5"/>
        <v>21.516451612903225</v>
      </c>
      <c r="E73" s="2"/>
      <c r="F73" s="2"/>
      <c r="G73" s="2"/>
      <c r="H73" s="2"/>
      <c r="I73" s="2"/>
      <c r="J73" s="2">
        <v>0.63</v>
      </c>
      <c r="K73" s="1">
        <f t="shared" si="6"/>
        <v>0.63</v>
      </c>
    </row>
    <row r="74" spans="2:11" x14ac:dyDescent="0.25">
      <c r="B74" s="1"/>
      <c r="C74" s="1">
        <v>24</v>
      </c>
      <c r="D74" s="46">
        <f t="shared" si="5"/>
        <v>21.516451612903225</v>
      </c>
      <c r="E74" s="2"/>
      <c r="F74" s="2"/>
      <c r="G74" s="2"/>
      <c r="H74" s="2"/>
      <c r="I74" s="2"/>
      <c r="J74" s="2">
        <v>1.53</v>
      </c>
      <c r="K74" s="1">
        <f t="shared" si="6"/>
        <v>1.53</v>
      </c>
    </row>
    <row r="75" spans="2:11" x14ac:dyDescent="0.25">
      <c r="B75" s="1"/>
      <c r="C75" s="1">
        <v>25</v>
      </c>
      <c r="D75" s="46">
        <f t="shared" si="5"/>
        <v>21.516451612903225</v>
      </c>
      <c r="E75" s="2"/>
      <c r="F75" s="2"/>
      <c r="G75" s="2"/>
      <c r="H75" s="2"/>
      <c r="I75" s="2"/>
      <c r="J75" s="2"/>
      <c r="K75" s="1">
        <f t="shared" si="6"/>
        <v>0</v>
      </c>
    </row>
    <row r="76" spans="2:11" x14ac:dyDescent="0.25">
      <c r="B76" s="1"/>
      <c r="C76" s="1">
        <v>26</v>
      </c>
      <c r="D76" s="46">
        <f t="shared" si="5"/>
        <v>21.516451612903225</v>
      </c>
      <c r="E76" s="2"/>
      <c r="F76" s="2"/>
      <c r="G76" s="2"/>
      <c r="H76" s="2"/>
      <c r="I76" s="2"/>
      <c r="J76" s="2">
        <v>0.33</v>
      </c>
      <c r="K76" s="1">
        <f t="shared" si="6"/>
        <v>0.33</v>
      </c>
    </row>
    <row r="77" spans="2:11" x14ac:dyDescent="0.25">
      <c r="B77" s="1"/>
      <c r="C77" s="1">
        <v>27</v>
      </c>
      <c r="D77" s="46">
        <f t="shared" si="5"/>
        <v>21.516451612903225</v>
      </c>
      <c r="E77" s="2"/>
      <c r="F77" s="2"/>
      <c r="G77" s="2"/>
      <c r="H77" s="2"/>
      <c r="I77" s="2"/>
      <c r="J77" s="2"/>
      <c r="K77" s="1">
        <f t="shared" si="6"/>
        <v>0</v>
      </c>
    </row>
    <row r="78" spans="2:11" x14ac:dyDescent="0.25">
      <c r="B78" s="1"/>
      <c r="C78" s="1">
        <v>28</v>
      </c>
      <c r="D78" s="46">
        <f t="shared" si="5"/>
        <v>21.516451612903225</v>
      </c>
      <c r="E78" s="2"/>
      <c r="F78" s="2"/>
      <c r="G78" s="2"/>
      <c r="H78" s="2"/>
      <c r="I78" s="2"/>
      <c r="J78" s="2"/>
      <c r="K78" s="1">
        <f t="shared" si="6"/>
        <v>0</v>
      </c>
    </row>
    <row r="79" spans="2:11" x14ac:dyDescent="0.25">
      <c r="B79" s="1"/>
      <c r="C79" s="1">
        <v>29</v>
      </c>
      <c r="D79" s="46">
        <f t="shared" si="5"/>
        <v>21.516451612903225</v>
      </c>
      <c r="E79" s="2"/>
      <c r="F79" s="2"/>
      <c r="G79" s="2"/>
      <c r="H79" s="2"/>
      <c r="I79" s="2"/>
      <c r="J79" s="2"/>
      <c r="K79" s="1">
        <f t="shared" si="6"/>
        <v>0</v>
      </c>
    </row>
    <row r="80" spans="2:11" x14ac:dyDescent="0.25">
      <c r="B80" s="1"/>
      <c r="C80" s="1">
        <v>30</v>
      </c>
      <c r="D80" s="46">
        <f t="shared" si="5"/>
        <v>21.516451612903225</v>
      </c>
      <c r="E80" s="2"/>
      <c r="F80" s="2"/>
      <c r="G80" s="2"/>
      <c r="H80" s="2"/>
      <c r="I80" s="2"/>
      <c r="J80" s="2">
        <v>0.33</v>
      </c>
      <c r="K80" s="1">
        <f t="shared" si="6"/>
        <v>0.33</v>
      </c>
    </row>
    <row r="81" spans="2:11" x14ac:dyDescent="0.25">
      <c r="B81" s="1"/>
      <c r="C81" s="1">
        <v>31</v>
      </c>
      <c r="D81" s="46">
        <f t="shared" si="5"/>
        <v>21.516451612903225</v>
      </c>
      <c r="E81" s="2"/>
      <c r="F81" s="2"/>
      <c r="G81" s="2"/>
      <c r="H81" s="2"/>
      <c r="I81" s="2"/>
      <c r="J81" s="2"/>
      <c r="K81" s="1"/>
    </row>
    <row r="82" spans="2:11" x14ac:dyDescent="0.25">
      <c r="B82" s="4" t="s">
        <v>8</v>
      </c>
      <c r="C82" s="4"/>
      <c r="D82" s="47">
        <f>SUM(D51:D81)</f>
        <v>667.00999999999965</v>
      </c>
      <c r="E82" s="47">
        <f t="shared" ref="E82:J82" si="7">SUM(E51:E80)</f>
        <v>2</v>
      </c>
      <c r="F82" s="47">
        <f t="shared" si="7"/>
        <v>0</v>
      </c>
      <c r="G82" s="47">
        <f t="shared" si="7"/>
        <v>0.25</v>
      </c>
      <c r="H82" s="47">
        <f t="shared" si="7"/>
        <v>0</v>
      </c>
      <c r="I82" s="47">
        <f t="shared" si="7"/>
        <v>1.08</v>
      </c>
      <c r="J82" s="47">
        <f t="shared" si="7"/>
        <v>21.56</v>
      </c>
      <c r="K82" s="1">
        <f>SUM(E82:J82)</f>
        <v>24.89</v>
      </c>
    </row>
    <row r="83" spans="2:11" x14ac:dyDescent="0.25">
      <c r="B83" s="1" t="s">
        <v>9</v>
      </c>
      <c r="C83" s="1"/>
      <c r="D83" s="1" t="s">
        <v>10</v>
      </c>
      <c r="E83" s="1">
        <f>(E82/$D$82)*100</f>
        <v>0.299845579526544</v>
      </c>
      <c r="F83" s="1">
        <f t="shared" ref="F83:J83" si="8">(F82/$D$82)*100</f>
        <v>0</v>
      </c>
      <c r="G83" s="1">
        <f t="shared" si="8"/>
        <v>3.7480697440818E-2</v>
      </c>
      <c r="H83" s="1">
        <f t="shared" si="8"/>
        <v>0</v>
      </c>
      <c r="I83" s="1">
        <f t="shared" si="8"/>
        <v>0.16191661294433377</v>
      </c>
      <c r="J83" s="1">
        <f t="shared" si="8"/>
        <v>3.2323353472961438</v>
      </c>
      <c r="K83" s="1"/>
    </row>
    <row r="84" spans="2:11" x14ac:dyDescent="0.25">
      <c r="B84" s="1">
        <f>(1-(K82/D82))*100</f>
        <v>96.268421762792158</v>
      </c>
      <c r="C84" s="1"/>
      <c r="D84" s="1"/>
      <c r="E84" s="1">
        <f>(D82-E82)/D82*100</f>
        <v>99.700154420473453</v>
      </c>
      <c r="F84" s="1">
        <f>(D82-F82)/D82*100</f>
        <v>100</v>
      </c>
      <c r="G84" s="1">
        <f>(D82-G82)/D82*100</f>
        <v>99.962519302559187</v>
      </c>
      <c r="H84" s="1">
        <f>(D82-H82)/D82*100</f>
        <v>100</v>
      </c>
      <c r="I84" s="1">
        <f>(D82-I82)/D82*100</f>
        <v>99.838083387055661</v>
      </c>
      <c r="J84" s="1">
        <f>(D82-J82)/D82*100</f>
        <v>96.767664652703871</v>
      </c>
      <c r="K84" s="1" t="s">
        <v>15</v>
      </c>
    </row>
    <row r="87" spans="2:11" ht="18.75" thickBot="1" x14ac:dyDescent="0.3"/>
    <row r="88" spans="2:11" x14ac:dyDescent="0.25">
      <c r="B88" s="9" t="s">
        <v>16</v>
      </c>
      <c r="C88" s="15"/>
      <c r="D88" s="16"/>
    </row>
    <row r="89" spans="2:11" x14ac:dyDescent="0.25">
      <c r="B89" s="80">
        <f>(1-(K82/D82))*100</f>
        <v>96.268421762792158</v>
      </c>
      <c r="C89" s="18"/>
      <c r="D89" s="19"/>
    </row>
    <row r="90" spans="2:11" ht="18.75" thickBot="1" x14ac:dyDescent="0.3">
      <c r="B90" s="20"/>
      <c r="C90" s="21"/>
      <c r="D90" s="22"/>
    </row>
    <row r="91" spans="2:11" x14ac:dyDescent="0.25">
      <c r="F91" s="25" t="s">
        <v>28</v>
      </c>
    </row>
    <row r="94" spans="2:11" x14ac:dyDescent="0.25">
      <c r="B94" s="170" t="s">
        <v>26</v>
      </c>
      <c r="C94" s="170"/>
      <c r="D94" s="170"/>
      <c r="E94" s="170"/>
      <c r="F94" s="170"/>
      <c r="G94" s="170"/>
      <c r="H94" s="170"/>
      <c r="I94" s="170"/>
      <c r="J94" s="170"/>
    </row>
    <row r="95" spans="2:11" x14ac:dyDescent="0.25">
      <c r="B95" s="170" t="s">
        <v>68</v>
      </c>
      <c r="C95" s="170"/>
      <c r="D95" s="170"/>
      <c r="E95" s="170"/>
      <c r="F95" s="170"/>
      <c r="G95" s="170"/>
      <c r="H95" s="170"/>
      <c r="I95" s="170"/>
      <c r="J95" s="170"/>
    </row>
    <row r="96" spans="2:11" ht="54" x14ac:dyDescent="0.25">
      <c r="B96" s="8"/>
      <c r="C96" s="11" t="s">
        <v>1</v>
      </c>
      <c r="D96" s="12" t="s">
        <v>2</v>
      </c>
      <c r="E96" s="12" t="s">
        <v>27</v>
      </c>
      <c r="F96" s="13" t="s">
        <v>58</v>
      </c>
      <c r="G96" s="13" t="s">
        <v>29</v>
      </c>
      <c r="H96" s="13" t="s">
        <v>57</v>
      </c>
      <c r="I96" s="13" t="s">
        <v>33</v>
      </c>
      <c r="J96" s="12" t="s">
        <v>61</v>
      </c>
      <c r="K96" s="8" t="s">
        <v>7</v>
      </c>
    </row>
    <row r="97" spans="2:11" x14ac:dyDescent="0.25">
      <c r="B97" s="1"/>
      <c r="C97" s="1">
        <v>1</v>
      </c>
      <c r="D97" s="46">
        <f>448.35/31</f>
        <v>14.462903225806452</v>
      </c>
      <c r="E97" s="2"/>
      <c r="F97" s="2"/>
      <c r="G97" s="2"/>
      <c r="H97" s="2"/>
      <c r="I97" s="2"/>
      <c r="J97" s="2"/>
      <c r="K97" s="1">
        <f t="shared" ref="K97:K126" si="9">SUM(E97:J97)</f>
        <v>0</v>
      </c>
    </row>
    <row r="98" spans="2:11" x14ac:dyDescent="0.25">
      <c r="B98" s="1"/>
      <c r="C98" s="1">
        <v>2</v>
      </c>
      <c r="D98" s="46">
        <f t="shared" ref="D98:D127" si="10">448.35/31</f>
        <v>14.462903225806452</v>
      </c>
      <c r="E98" s="2"/>
      <c r="F98" s="2"/>
      <c r="G98" s="2"/>
      <c r="H98" s="2"/>
      <c r="I98" s="2">
        <v>3</v>
      </c>
      <c r="J98" s="2"/>
      <c r="K98" s="1">
        <f t="shared" si="9"/>
        <v>3</v>
      </c>
    </row>
    <row r="99" spans="2:11" x14ac:dyDescent="0.25">
      <c r="B99" s="1"/>
      <c r="C99" s="1">
        <v>3</v>
      </c>
      <c r="D99" s="46">
        <f t="shared" si="10"/>
        <v>14.462903225806452</v>
      </c>
      <c r="E99" s="2"/>
      <c r="F99" s="2"/>
      <c r="G99" s="2">
        <v>0.8</v>
      </c>
      <c r="H99" s="2">
        <v>0.82</v>
      </c>
      <c r="I99" s="2"/>
      <c r="J99" s="2"/>
      <c r="K99" s="1">
        <f t="shared" si="9"/>
        <v>1.62</v>
      </c>
    </row>
    <row r="100" spans="2:11" x14ac:dyDescent="0.25">
      <c r="B100" s="1"/>
      <c r="C100" s="1">
        <v>4</v>
      </c>
      <c r="D100" s="46">
        <f t="shared" si="10"/>
        <v>14.462903225806452</v>
      </c>
      <c r="E100" s="2"/>
      <c r="F100" s="2"/>
      <c r="G100" s="2"/>
      <c r="H100" s="2"/>
      <c r="I100" s="2"/>
      <c r="J100" s="2"/>
      <c r="K100" s="1">
        <f t="shared" si="9"/>
        <v>0</v>
      </c>
    </row>
    <row r="101" spans="2:11" x14ac:dyDescent="0.25">
      <c r="B101" s="1"/>
      <c r="C101" s="1">
        <v>5</v>
      </c>
      <c r="D101" s="46">
        <f t="shared" si="10"/>
        <v>14.462903225806452</v>
      </c>
      <c r="E101" s="2"/>
      <c r="F101" s="2"/>
      <c r="G101" s="2"/>
      <c r="H101" s="2"/>
      <c r="I101" s="2">
        <v>0.6</v>
      </c>
      <c r="J101" s="2"/>
      <c r="K101" s="1">
        <f t="shared" si="9"/>
        <v>0.6</v>
      </c>
    </row>
    <row r="102" spans="2:11" x14ac:dyDescent="0.25">
      <c r="B102" s="1"/>
      <c r="C102" s="1">
        <v>6</v>
      </c>
      <c r="D102" s="46">
        <f t="shared" si="10"/>
        <v>14.462903225806452</v>
      </c>
      <c r="E102" s="2"/>
      <c r="F102" s="2"/>
      <c r="G102" s="2"/>
      <c r="H102" s="2"/>
      <c r="I102" s="2">
        <v>0.5</v>
      </c>
      <c r="J102" s="2"/>
      <c r="K102" s="1">
        <f>SUM(E102:J102)</f>
        <v>0.5</v>
      </c>
    </row>
    <row r="103" spans="2:11" x14ac:dyDescent="0.25">
      <c r="B103" s="1"/>
      <c r="C103" s="1">
        <v>7</v>
      </c>
      <c r="D103" s="46">
        <f t="shared" si="10"/>
        <v>14.462903225806452</v>
      </c>
      <c r="E103" s="2"/>
      <c r="F103" s="2"/>
      <c r="G103" s="2"/>
      <c r="H103" s="2"/>
      <c r="I103" s="2"/>
      <c r="J103" s="2"/>
      <c r="K103" s="1">
        <f t="shared" si="9"/>
        <v>0</v>
      </c>
    </row>
    <row r="104" spans="2:11" x14ac:dyDescent="0.25">
      <c r="B104" s="1"/>
      <c r="C104" s="1">
        <v>8</v>
      </c>
      <c r="D104" s="46">
        <f t="shared" si="10"/>
        <v>14.462903225806452</v>
      </c>
      <c r="E104" s="2"/>
      <c r="F104" s="2"/>
      <c r="G104" s="2"/>
      <c r="H104" s="2"/>
      <c r="I104" s="2"/>
      <c r="J104" s="2"/>
      <c r="K104" s="1">
        <f t="shared" si="9"/>
        <v>0</v>
      </c>
    </row>
    <row r="105" spans="2:11" x14ac:dyDescent="0.25">
      <c r="B105" s="1"/>
      <c r="C105" s="1">
        <v>9</v>
      </c>
      <c r="D105" s="46">
        <f t="shared" si="10"/>
        <v>14.462903225806452</v>
      </c>
      <c r="E105" s="2"/>
      <c r="F105" s="2"/>
      <c r="G105" s="2"/>
      <c r="H105" s="2"/>
      <c r="I105" s="2"/>
      <c r="J105" s="2"/>
      <c r="K105" s="1">
        <f t="shared" si="9"/>
        <v>0</v>
      </c>
    </row>
    <row r="106" spans="2:11" x14ac:dyDescent="0.25">
      <c r="B106" s="1"/>
      <c r="C106" s="1">
        <v>10</v>
      </c>
      <c r="D106" s="46">
        <f t="shared" si="10"/>
        <v>14.462903225806452</v>
      </c>
      <c r="E106" s="2"/>
      <c r="F106" s="2"/>
      <c r="G106" s="2"/>
      <c r="H106" s="2"/>
      <c r="I106" s="2"/>
      <c r="J106" s="2"/>
      <c r="K106" s="1">
        <f t="shared" si="9"/>
        <v>0</v>
      </c>
    </row>
    <row r="107" spans="2:11" x14ac:dyDescent="0.25">
      <c r="B107" s="1"/>
      <c r="C107" s="1">
        <v>11</v>
      </c>
      <c r="D107" s="46">
        <f t="shared" si="10"/>
        <v>14.462903225806452</v>
      </c>
      <c r="E107" s="2"/>
      <c r="G107" s="2"/>
      <c r="H107" s="2"/>
      <c r="I107" s="2">
        <v>0.5</v>
      </c>
      <c r="J107" s="2"/>
      <c r="K107" s="1">
        <f t="shared" si="9"/>
        <v>0.5</v>
      </c>
    </row>
    <row r="108" spans="2:11" x14ac:dyDescent="0.25">
      <c r="B108" s="1"/>
      <c r="C108" s="1">
        <v>12</v>
      </c>
      <c r="D108" s="46">
        <f t="shared" si="10"/>
        <v>14.462903225806452</v>
      </c>
      <c r="E108" s="2"/>
      <c r="F108" s="2"/>
      <c r="G108" s="2"/>
      <c r="H108" s="2"/>
      <c r="I108" s="2"/>
      <c r="J108" s="2"/>
      <c r="K108" s="1">
        <f t="shared" si="9"/>
        <v>0</v>
      </c>
    </row>
    <row r="109" spans="2:11" x14ac:dyDescent="0.25">
      <c r="B109" s="1"/>
      <c r="C109" s="1">
        <v>13</v>
      </c>
      <c r="D109" s="46">
        <f t="shared" si="10"/>
        <v>14.462903225806452</v>
      </c>
      <c r="E109" s="2"/>
      <c r="F109" s="2"/>
      <c r="G109" s="2"/>
      <c r="H109" s="2"/>
      <c r="I109" s="2"/>
      <c r="J109" s="2"/>
      <c r="K109" s="1">
        <f t="shared" si="9"/>
        <v>0</v>
      </c>
    </row>
    <row r="110" spans="2:11" x14ac:dyDescent="0.25">
      <c r="B110" s="1"/>
      <c r="C110" s="1">
        <v>14</v>
      </c>
      <c r="D110" s="46">
        <f t="shared" si="10"/>
        <v>14.462903225806452</v>
      </c>
      <c r="E110" s="2"/>
      <c r="F110" s="2"/>
      <c r="G110" s="2"/>
      <c r="H110" s="2"/>
      <c r="I110" s="2">
        <v>0.4</v>
      </c>
      <c r="J110" s="2"/>
      <c r="K110" s="1">
        <f t="shared" si="9"/>
        <v>0.4</v>
      </c>
    </row>
    <row r="111" spans="2:11" x14ac:dyDescent="0.25">
      <c r="B111" s="1"/>
      <c r="C111" s="1">
        <v>15</v>
      </c>
      <c r="D111" s="46">
        <f t="shared" si="10"/>
        <v>14.462903225806452</v>
      </c>
      <c r="E111" s="2"/>
      <c r="F111" s="2"/>
      <c r="G111" s="2"/>
      <c r="H111" s="2"/>
      <c r="I111" s="2"/>
      <c r="J111" s="2"/>
      <c r="K111" s="1">
        <f t="shared" si="9"/>
        <v>0</v>
      </c>
    </row>
    <row r="112" spans="2:11" x14ac:dyDescent="0.25">
      <c r="B112" s="1"/>
      <c r="C112" s="1">
        <v>16</v>
      </c>
      <c r="D112" s="46">
        <f t="shared" si="10"/>
        <v>14.462903225806452</v>
      </c>
      <c r="E112" s="2"/>
      <c r="F112" s="2"/>
      <c r="G112" s="2"/>
      <c r="H112" s="2"/>
      <c r="I112" s="2">
        <v>0.42</v>
      </c>
      <c r="J112" s="2"/>
      <c r="K112" s="1">
        <f t="shared" si="9"/>
        <v>0.42</v>
      </c>
    </row>
    <row r="113" spans="2:11" x14ac:dyDescent="0.25">
      <c r="B113" s="1"/>
      <c r="C113" s="1">
        <v>17</v>
      </c>
      <c r="D113" s="46">
        <f t="shared" si="10"/>
        <v>14.462903225806452</v>
      </c>
      <c r="E113" s="2"/>
      <c r="F113" s="2"/>
      <c r="G113" s="2"/>
      <c r="H113" s="2"/>
      <c r="I113" s="2"/>
      <c r="J113" s="2"/>
      <c r="K113" s="1">
        <f t="shared" si="9"/>
        <v>0</v>
      </c>
    </row>
    <row r="114" spans="2:11" x14ac:dyDescent="0.25">
      <c r="B114" s="1"/>
      <c r="C114" s="1">
        <v>18</v>
      </c>
      <c r="D114" s="46">
        <f t="shared" si="10"/>
        <v>14.462903225806452</v>
      </c>
      <c r="E114" s="2"/>
      <c r="F114" s="2"/>
      <c r="G114" s="2"/>
      <c r="H114" s="2"/>
      <c r="I114" s="2"/>
      <c r="J114" s="2"/>
      <c r="K114" s="1">
        <f t="shared" si="9"/>
        <v>0</v>
      </c>
    </row>
    <row r="115" spans="2:11" x14ac:dyDescent="0.25">
      <c r="B115" s="1"/>
      <c r="C115" s="1">
        <v>19</v>
      </c>
      <c r="D115" s="46">
        <f t="shared" si="10"/>
        <v>14.462903225806452</v>
      </c>
      <c r="E115" s="2"/>
      <c r="F115" s="2"/>
      <c r="G115" s="2"/>
      <c r="H115" s="2"/>
      <c r="I115" s="2"/>
      <c r="J115" s="2"/>
      <c r="K115" s="1">
        <f t="shared" si="9"/>
        <v>0</v>
      </c>
    </row>
    <row r="116" spans="2:11" x14ac:dyDescent="0.25">
      <c r="B116" s="1"/>
      <c r="C116" s="1">
        <v>20</v>
      </c>
      <c r="D116" s="46">
        <f t="shared" si="10"/>
        <v>14.462903225806452</v>
      </c>
      <c r="E116" s="2"/>
      <c r="F116" s="2"/>
      <c r="G116" s="2"/>
      <c r="H116" s="2"/>
      <c r="I116" s="2"/>
      <c r="J116" s="2"/>
      <c r="K116" s="1">
        <f t="shared" si="9"/>
        <v>0</v>
      </c>
    </row>
    <row r="117" spans="2:11" x14ac:dyDescent="0.25">
      <c r="B117" s="1"/>
      <c r="C117" s="1">
        <v>21</v>
      </c>
      <c r="D117" s="46">
        <f t="shared" si="10"/>
        <v>14.462903225806452</v>
      </c>
      <c r="E117" s="2"/>
      <c r="F117" s="2"/>
      <c r="G117" s="2"/>
      <c r="H117" s="2"/>
      <c r="I117" s="2"/>
      <c r="J117" s="2"/>
      <c r="K117" s="1">
        <f t="shared" si="9"/>
        <v>0</v>
      </c>
    </row>
    <row r="118" spans="2:11" x14ac:dyDescent="0.25">
      <c r="B118" s="1"/>
      <c r="C118" s="1">
        <v>22</v>
      </c>
      <c r="D118" s="46">
        <f t="shared" si="10"/>
        <v>14.462903225806452</v>
      </c>
      <c r="E118" s="2"/>
      <c r="F118" s="2"/>
      <c r="G118" s="2"/>
      <c r="H118" s="2"/>
      <c r="I118" s="2"/>
      <c r="J118" s="2"/>
      <c r="K118" s="1">
        <f t="shared" si="9"/>
        <v>0</v>
      </c>
    </row>
    <row r="119" spans="2:11" x14ac:dyDescent="0.25">
      <c r="B119" s="1"/>
      <c r="C119" s="1">
        <v>23</v>
      </c>
      <c r="D119" s="46">
        <f t="shared" si="10"/>
        <v>14.462903225806452</v>
      </c>
      <c r="E119" s="2"/>
      <c r="F119" s="2"/>
      <c r="G119" s="2"/>
      <c r="H119" s="2"/>
      <c r="I119" s="2"/>
      <c r="J119" s="2"/>
      <c r="K119" s="1">
        <f t="shared" si="9"/>
        <v>0</v>
      </c>
    </row>
    <row r="120" spans="2:11" x14ac:dyDescent="0.25">
      <c r="B120" s="1"/>
      <c r="C120" s="1">
        <v>24</v>
      </c>
      <c r="D120" s="46">
        <f t="shared" si="10"/>
        <v>14.462903225806452</v>
      </c>
      <c r="E120" s="2"/>
      <c r="F120" s="2"/>
      <c r="G120" s="2"/>
      <c r="H120" s="2"/>
      <c r="I120" s="2"/>
      <c r="J120" s="2"/>
      <c r="K120" s="1">
        <f t="shared" si="9"/>
        <v>0</v>
      </c>
    </row>
    <row r="121" spans="2:11" x14ac:dyDescent="0.25">
      <c r="B121" s="1"/>
      <c r="C121" s="1">
        <v>25</v>
      </c>
      <c r="D121" s="46">
        <f t="shared" si="10"/>
        <v>14.462903225806452</v>
      </c>
      <c r="E121" s="2"/>
      <c r="F121" s="2"/>
      <c r="G121" s="2"/>
      <c r="H121" s="2"/>
      <c r="I121" s="2"/>
      <c r="J121" s="2"/>
      <c r="K121" s="1">
        <f t="shared" si="9"/>
        <v>0</v>
      </c>
    </row>
    <row r="122" spans="2:11" x14ac:dyDescent="0.25">
      <c r="B122" s="1"/>
      <c r="C122" s="1">
        <v>26</v>
      </c>
      <c r="D122" s="46">
        <f t="shared" si="10"/>
        <v>14.462903225806452</v>
      </c>
      <c r="E122" s="2"/>
      <c r="F122" s="2"/>
      <c r="G122" s="2"/>
      <c r="H122" s="2"/>
      <c r="I122" s="2"/>
      <c r="J122" s="2"/>
      <c r="K122" s="1">
        <f t="shared" si="9"/>
        <v>0</v>
      </c>
    </row>
    <row r="123" spans="2:11" x14ac:dyDescent="0.25">
      <c r="B123" s="1"/>
      <c r="C123" s="1">
        <v>27</v>
      </c>
      <c r="D123" s="46">
        <f t="shared" si="10"/>
        <v>14.462903225806452</v>
      </c>
      <c r="E123" s="2"/>
      <c r="F123" s="2"/>
      <c r="G123" s="2"/>
      <c r="H123" s="2"/>
      <c r="I123" s="2">
        <v>1.3</v>
      </c>
      <c r="J123" s="2"/>
      <c r="K123" s="1">
        <f t="shared" si="9"/>
        <v>1.3</v>
      </c>
    </row>
    <row r="124" spans="2:11" x14ac:dyDescent="0.25">
      <c r="B124" s="1"/>
      <c r="C124" s="1">
        <v>28</v>
      </c>
      <c r="D124" s="46">
        <f t="shared" si="10"/>
        <v>14.462903225806452</v>
      </c>
      <c r="E124" s="2"/>
      <c r="F124" s="2"/>
      <c r="G124" s="2"/>
      <c r="H124" s="2"/>
      <c r="I124" s="2"/>
      <c r="J124" s="2"/>
      <c r="K124" s="1">
        <f t="shared" si="9"/>
        <v>0</v>
      </c>
    </row>
    <row r="125" spans="2:11" x14ac:dyDescent="0.25">
      <c r="B125" s="1"/>
      <c r="C125" s="1">
        <v>29</v>
      </c>
      <c r="D125" s="46">
        <f t="shared" si="10"/>
        <v>14.462903225806452</v>
      </c>
      <c r="E125" s="2"/>
      <c r="F125" s="2"/>
      <c r="G125" s="2"/>
      <c r="H125" s="2"/>
      <c r="I125" s="2"/>
      <c r="J125" s="2"/>
      <c r="K125" s="1">
        <f t="shared" si="9"/>
        <v>0</v>
      </c>
    </row>
    <row r="126" spans="2:11" x14ac:dyDescent="0.25">
      <c r="B126" s="1"/>
      <c r="C126" s="1">
        <v>30</v>
      </c>
      <c r="D126" s="46">
        <f t="shared" si="10"/>
        <v>14.462903225806452</v>
      </c>
      <c r="E126" s="2"/>
      <c r="F126" s="2"/>
      <c r="G126" s="2"/>
      <c r="H126" s="2"/>
      <c r="I126" s="2">
        <v>1.5</v>
      </c>
      <c r="J126" s="2"/>
      <c r="K126" s="1">
        <f t="shared" si="9"/>
        <v>1.5</v>
      </c>
    </row>
    <row r="127" spans="2:11" x14ac:dyDescent="0.25">
      <c r="B127" s="1"/>
      <c r="C127" s="1">
        <v>31</v>
      </c>
      <c r="D127" s="46">
        <f t="shared" si="10"/>
        <v>14.462903225806452</v>
      </c>
      <c r="E127" s="2"/>
      <c r="F127" s="2"/>
      <c r="G127" s="2"/>
      <c r="H127" s="2"/>
      <c r="I127" s="2"/>
      <c r="J127" s="2"/>
      <c r="K127" s="1"/>
    </row>
    <row r="128" spans="2:11" x14ac:dyDescent="0.25">
      <c r="B128" s="4" t="s">
        <v>8</v>
      </c>
      <c r="C128" s="4"/>
      <c r="D128" s="47">
        <f>SUM(D97:D127)</f>
        <v>448.34999999999974</v>
      </c>
      <c r="E128" s="47">
        <f t="shared" ref="E128:J128" si="11">SUM(E97:E126)</f>
        <v>0</v>
      </c>
      <c r="F128" s="47">
        <f t="shared" si="11"/>
        <v>0</v>
      </c>
      <c r="G128" s="47">
        <f t="shared" si="11"/>
        <v>0.8</v>
      </c>
      <c r="H128" s="47">
        <f t="shared" si="11"/>
        <v>0.82</v>
      </c>
      <c r="I128" s="47">
        <f t="shared" si="11"/>
        <v>8.2199999999999989</v>
      </c>
      <c r="J128" s="47">
        <f t="shared" si="11"/>
        <v>0</v>
      </c>
      <c r="K128" s="81">
        <f>SUM(E128:J128)</f>
        <v>9.84</v>
      </c>
    </row>
    <row r="129" spans="2:11" x14ac:dyDescent="0.25">
      <c r="B129" s="1" t="s">
        <v>9</v>
      </c>
      <c r="C129" s="1"/>
      <c r="D129" s="1" t="s">
        <v>10</v>
      </c>
      <c r="E129" s="1">
        <f>(E128/$D$128)*100</f>
        <v>0</v>
      </c>
      <c r="F129" s="1">
        <f t="shared" ref="F129:J129" si="12">(F128/$D$128)*100</f>
        <v>0</v>
      </c>
      <c r="G129" s="1">
        <f t="shared" si="12"/>
        <v>0.17843202854912468</v>
      </c>
      <c r="H129" s="1">
        <f t="shared" si="12"/>
        <v>0.18289282926285277</v>
      </c>
      <c r="I129" s="1">
        <f t="shared" si="12"/>
        <v>1.8333890933422556</v>
      </c>
      <c r="J129" s="1">
        <f t="shared" si="12"/>
        <v>0</v>
      </c>
      <c r="K129" s="1"/>
    </row>
    <row r="130" spans="2:11" x14ac:dyDescent="0.25">
      <c r="B130" s="1">
        <f>(1-(K128/D128))*100</f>
        <v>97.805286048845758</v>
      </c>
      <c r="C130" s="1"/>
      <c r="D130" s="1">
        <f>SUM(D97:D124)</f>
        <v>404.96129032258045</v>
      </c>
      <c r="E130" s="1">
        <f>(D128-E128)/D128*100</f>
        <v>100</v>
      </c>
      <c r="F130" s="1">
        <f>(D128-F128)/D128*100</f>
        <v>100</v>
      </c>
      <c r="G130" s="1">
        <f>(D128-G128)/D128*100</f>
        <v>99.821567971450875</v>
      </c>
      <c r="H130" s="1">
        <f>(D128-H128)/D128*100</f>
        <v>99.817107170737145</v>
      </c>
      <c r="I130" s="1">
        <f>(D128-I128)/D128*100</f>
        <v>98.166610906657752</v>
      </c>
      <c r="J130" s="1">
        <f>(D128-J128)/D128*100</f>
        <v>100</v>
      </c>
      <c r="K130" s="1"/>
    </row>
    <row r="133" spans="2:11" ht="18.75" thickBot="1" x14ac:dyDescent="0.3"/>
    <row r="134" spans="2:11" x14ac:dyDescent="0.25">
      <c r="B134" s="14" t="s">
        <v>17</v>
      </c>
      <c r="C134" s="15"/>
      <c r="D134" s="16"/>
      <c r="F134" s="53"/>
    </row>
    <row r="135" spans="2:11" x14ac:dyDescent="0.25">
      <c r="B135" s="17">
        <f>(1-(K128/D128))*100</f>
        <v>97.805286048845758</v>
      </c>
      <c r="C135" s="18"/>
      <c r="D135" s="19"/>
    </row>
    <row r="136" spans="2:11" ht="18.75" thickBot="1" x14ac:dyDescent="0.3">
      <c r="B136" s="20"/>
      <c r="C136" s="21"/>
      <c r="D136" s="22"/>
    </row>
    <row r="137" spans="2:11" x14ac:dyDescent="0.25">
      <c r="F137" s="26"/>
    </row>
    <row r="140" spans="2:11" x14ac:dyDescent="0.25">
      <c r="B140" s="170" t="s">
        <v>18</v>
      </c>
      <c r="C140" s="170"/>
      <c r="D140" s="170"/>
      <c r="E140" s="170"/>
      <c r="F140" s="170"/>
      <c r="G140" s="170"/>
      <c r="H140" s="170"/>
      <c r="I140" s="170"/>
      <c r="J140" s="170"/>
      <c r="K140" s="170"/>
    </row>
    <row r="141" spans="2:11" x14ac:dyDescent="0.25">
      <c r="B141" s="170" t="s">
        <v>68</v>
      </c>
      <c r="C141" s="170"/>
      <c r="D141" s="170"/>
      <c r="E141" s="170"/>
      <c r="F141" s="170"/>
      <c r="G141" s="170"/>
      <c r="H141" s="170"/>
      <c r="I141" s="170"/>
      <c r="J141" s="170"/>
      <c r="K141" s="170"/>
    </row>
    <row r="142" spans="2:11" s="48" customFormat="1" ht="72" x14ac:dyDescent="0.25">
      <c r="B142" s="13"/>
      <c r="C142" s="13" t="s">
        <v>1</v>
      </c>
      <c r="D142" s="13" t="s">
        <v>2</v>
      </c>
      <c r="E142" s="13" t="s">
        <v>63</v>
      </c>
      <c r="F142" s="13" t="s">
        <v>65</v>
      </c>
      <c r="G142" s="13" t="s">
        <v>62</v>
      </c>
      <c r="H142" s="13" t="s">
        <v>64</v>
      </c>
      <c r="I142" s="13" t="s">
        <v>13</v>
      </c>
      <c r="J142" s="13" t="s">
        <v>14</v>
      </c>
      <c r="K142" s="8" t="s">
        <v>7</v>
      </c>
    </row>
    <row r="143" spans="2:11" x14ac:dyDescent="0.25">
      <c r="B143" s="1"/>
      <c r="C143" s="1">
        <v>1</v>
      </c>
      <c r="D143" s="46">
        <f>423.32/31</f>
        <v>13.655483870967741</v>
      </c>
      <c r="E143" s="2"/>
      <c r="F143" s="2"/>
      <c r="G143" s="2"/>
      <c r="H143" s="2"/>
      <c r="I143" s="2"/>
      <c r="J143" s="2"/>
      <c r="K143" s="1">
        <f t="shared" ref="K143:K166" si="13">SUM(E143:J143)</f>
        <v>0</v>
      </c>
    </row>
    <row r="144" spans="2:11" x14ac:dyDescent="0.25">
      <c r="B144" s="1"/>
      <c r="C144" s="1">
        <v>2</v>
      </c>
      <c r="D144" s="46">
        <f t="shared" ref="D144:D173" si="14">423.32/31</f>
        <v>13.655483870967741</v>
      </c>
      <c r="E144" s="2"/>
      <c r="F144" s="2"/>
      <c r="G144" s="2"/>
      <c r="H144" s="2"/>
      <c r="I144" s="2"/>
      <c r="J144" s="2"/>
      <c r="K144" s="1">
        <f t="shared" si="13"/>
        <v>0</v>
      </c>
    </row>
    <row r="145" spans="2:11" x14ac:dyDescent="0.25">
      <c r="B145" s="1"/>
      <c r="C145" s="1">
        <v>3</v>
      </c>
      <c r="D145" s="46">
        <f t="shared" si="14"/>
        <v>13.655483870967741</v>
      </c>
      <c r="E145" s="2"/>
      <c r="F145" s="2"/>
      <c r="G145" s="2"/>
      <c r="H145" s="2"/>
      <c r="I145" s="2"/>
      <c r="J145" s="2"/>
      <c r="K145" s="1">
        <f t="shared" si="13"/>
        <v>0</v>
      </c>
    </row>
    <row r="146" spans="2:11" x14ac:dyDescent="0.25">
      <c r="B146" s="1"/>
      <c r="C146" s="1">
        <v>4</v>
      </c>
      <c r="D146" s="46">
        <f t="shared" si="14"/>
        <v>13.655483870967741</v>
      </c>
      <c r="E146" s="2"/>
      <c r="F146" s="2"/>
      <c r="G146" s="2"/>
      <c r="H146" s="2"/>
      <c r="I146" s="2"/>
      <c r="J146" s="2"/>
      <c r="K146" s="1">
        <f t="shared" si="13"/>
        <v>0</v>
      </c>
    </row>
    <row r="147" spans="2:11" x14ac:dyDescent="0.25">
      <c r="B147" s="1"/>
      <c r="C147" s="1">
        <v>5</v>
      </c>
      <c r="D147" s="46">
        <f t="shared" si="14"/>
        <v>13.655483870967741</v>
      </c>
      <c r="E147" s="2"/>
      <c r="F147" s="2"/>
      <c r="H147" s="2"/>
      <c r="I147" s="2"/>
      <c r="J147" s="2"/>
      <c r="K147" s="1">
        <f t="shared" si="13"/>
        <v>0</v>
      </c>
    </row>
    <row r="148" spans="2:11" x14ac:dyDescent="0.25">
      <c r="B148" s="1"/>
      <c r="C148" s="1">
        <v>6</v>
      </c>
      <c r="D148" s="46">
        <f t="shared" si="14"/>
        <v>13.655483870967741</v>
      </c>
      <c r="E148" s="2"/>
      <c r="F148" s="2"/>
      <c r="G148" s="2"/>
      <c r="H148" s="2"/>
      <c r="I148" s="2"/>
      <c r="J148" s="2"/>
      <c r="K148" s="1">
        <f t="shared" si="13"/>
        <v>0</v>
      </c>
    </row>
    <row r="149" spans="2:11" x14ac:dyDescent="0.25">
      <c r="B149" s="1"/>
      <c r="C149" s="1">
        <v>7</v>
      </c>
      <c r="D149" s="46">
        <f t="shared" si="14"/>
        <v>13.655483870967741</v>
      </c>
      <c r="E149" s="2"/>
      <c r="F149" s="2"/>
      <c r="G149" s="2"/>
      <c r="H149" s="2"/>
      <c r="I149" s="2"/>
      <c r="J149" s="2"/>
      <c r="K149" s="1">
        <f t="shared" si="13"/>
        <v>0</v>
      </c>
    </row>
    <row r="150" spans="2:11" x14ac:dyDescent="0.25">
      <c r="B150" s="1"/>
      <c r="C150" s="1">
        <v>8</v>
      </c>
      <c r="D150" s="46">
        <f t="shared" si="14"/>
        <v>13.655483870967741</v>
      </c>
      <c r="E150" s="2"/>
      <c r="F150" s="2"/>
      <c r="G150" s="2"/>
      <c r="H150" s="2"/>
      <c r="I150" s="2"/>
      <c r="J150" s="2"/>
      <c r="K150" s="1">
        <f t="shared" si="13"/>
        <v>0</v>
      </c>
    </row>
    <row r="151" spans="2:11" x14ac:dyDescent="0.25">
      <c r="B151" s="1"/>
      <c r="C151" s="1">
        <v>9</v>
      </c>
      <c r="D151" s="46">
        <f t="shared" si="14"/>
        <v>13.655483870967741</v>
      </c>
      <c r="E151" s="2"/>
      <c r="F151" s="2"/>
      <c r="G151" s="2"/>
      <c r="H151" s="2"/>
      <c r="I151" s="2"/>
      <c r="J151" s="2"/>
      <c r="K151" s="1">
        <f t="shared" si="13"/>
        <v>0</v>
      </c>
    </row>
    <row r="152" spans="2:11" x14ac:dyDescent="0.25">
      <c r="B152" s="1"/>
      <c r="C152" s="1">
        <v>10</v>
      </c>
      <c r="D152" s="46">
        <f t="shared" si="14"/>
        <v>13.655483870967741</v>
      </c>
      <c r="E152" s="2"/>
      <c r="F152" s="2"/>
      <c r="G152" s="2"/>
      <c r="H152" s="2"/>
      <c r="I152" s="2"/>
      <c r="J152" s="2"/>
      <c r="K152" s="1">
        <f t="shared" si="13"/>
        <v>0</v>
      </c>
    </row>
    <row r="153" spans="2:11" x14ac:dyDescent="0.25">
      <c r="B153" s="1"/>
      <c r="C153" s="1">
        <v>11</v>
      </c>
      <c r="D153" s="46">
        <f t="shared" si="14"/>
        <v>13.655483870967741</v>
      </c>
      <c r="E153" s="2"/>
      <c r="F153" s="2"/>
      <c r="G153" s="2"/>
      <c r="H153" s="2"/>
      <c r="I153" s="2"/>
      <c r="J153" s="2"/>
      <c r="K153" s="1">
        <f t="shared" si="13"/>
        <v>0</v>
      </c>
    </row>
    <row r="154" spans="2:11" x14ac:dyDescent="0.25">
      <c r="B154" s="1"/>
      <c r="C154" s="1">
        <v>12</v>
      </c>
      <c r="D154" s="46">
        <f t="shared" si="14"/>
        <v>13.655483870967741</v>
      </c>
      <c r="E154" s="2"/>
      <c r="F154" s="2"/>
      <c r="G154" s="2"/>
      <c r="H154" s="2"/>
      <c r="I154" s="2"/>
      <c r="J154" s="2"/>
      <c r="K154" s="1">
        <f t="shared" si="13"/>
        <v>0</v>
      </c>
    </row>
    <row r="155" spans="2:11" x14ac:dyDescent="0.25">
      <c r="B155" s="1"/>
      <c r="C155" s="1">
        <v>13</v>
      </c>
      <c r="D155" s="46">
        <f t="shared" si="14"/>
        <v>13.655483870967741</v>
      </c>
      <c r="E155" s="2"/>
      <c r="F155" s="2"/>
      <c r="G155" s="2"/>
      <c r="H155" s="2"/>
      <c r="I155" s="2"/>
      <c r="J155" s="2"/>
      <c r="K155" s="1">
        <f t="shared" si="13"/>
        <v>0</v>
      </c>
    </row>
    <row r="156" spans="2:11" x14ac:dyDescent="0.25">
      <c r="B156" s="1"/>
      <c r="C156" s="1">
        <v>14</v>
      </c>
      <c r="D156" s="46">
        <f t="shared" si="14"/>
        <v>13.655483870967741</v>
      </c>
      <c r="E156" s="2"/>
      <c r="F156" s="2"/>
      <c r="G156" s="2"/>
      <c r="H156" s="2"/>
      <c r="I156" s="2"/>
      <c r="J156" s="2"/>
      <c r="K156" s="1">
        <f t="shared" si="13"/>
        <v>0</v>
      </c>
    </row>
    <row r="157" spans="2:11" x14ac:dyDescent="0.25">
      <c r="B157" s="1"/>
      <c r="C157" s="1">
        <v>15</v>
      </c>
      <c r="D157" s="46">
        <f t="shared" si="14"/>
        <v>13.655483870967741</v>
      </c>
      <c r="E157" s="2"/>
      <c r="F157" s="2"/>
      <c r="G157" s="2"/>
      <c r="H157" s="2"/>
      <c r="I157" s="2"/>
      <c r="J157" s="2"/>
      <c r="K157" s="1">
        <f t="shared" si="13"/>
        <v>0</v>
      </c>
    </row>
    <row r="158" spans="2:11" x14ac:dyDescent="0.25">
      <c r="B158" s="1"/>
      <c r="C158" s="1">
        <v>16</v>
      </c>
      <c r="D158" s="46">
        <f t="shared" si="14"/>
        <v>13.655483870967741</v>
      </c>
      <c r="E158" s="2"/>
      <c r="F158" s="2"/>
      <c r="G158" s="2"/>
      <c r="H158" s="2"/>
      <c r="I158" s="2"/>
      <c r="J158" s="2"/>
      <c r="K158" s="1">
        <f t="shared" si="13"/>
        <v>0</v>
      </c>
    </row>
    <row r="159" spans="2:11" x14ac:dyDescent="0.25">
      <c r="B159" s="1"/>
      <c r="C159" s="1">
        <v>17</v>
      </c>
      <c r="D159" s="46">
        <f t="shared" si="14"/>
        <v>13.655483870967741</v>
      </c>
      <c r="E159" s="2"/>
      <c r="F159" s="2"/>
      <c r="G159" s="2"/>
      <c r="H159" s="2"/>
      <c r="I159" s="2"/>
      <c r="J159" s="2"/>
      <c r="K159" s="1">
        <f t="shared" si="13"/>
        <v>0</v>
      </c>
    </row>
    <row r="160" spans="2:11" x14ac:dyDescent="0.25">
      <c r="B160" s="1"/>
      <c r="C160" s="1">
        <v>18</v>
      </c>
      <c r="D160" s="46">
        <f t="shared" si="14"/>
        <v>13.655483870967741</v>
      </c>
      <c r="E160" s="2"/>
      <c r="F160" s="2"/>
      <c r="G160" s="2"/>
      <c r="H160" s="2"/>
      <c r="I160" s="2"/>
      <c r="J160" s="2"/>
      <c r="K160" s="1">
        <f t="shared" si="13"/>
        <v>0</v>
      </c>
    </row>
    <row r="161" spans="2:11" x14ac:dyDescent="0.25">
      <c r="B161" s="1"/>
      <c r="C161" s="1">
        <v>19</v>
      </c>
      <c r="D161" s="46">
        <f t="shared" si="14"/>
        <v>13.655483870967741</v>
      </c>
      <c r="E161" s="2"/>
      <c r="F161" s="2"/>
      <c r="G161" s="2"/>
      <c r="H161" s="2"/>
      <c r="I161" s="2"/>
      <c r="J161" s="2"/>
      <c r="K161" s="1">
        <f t="shared" si="13"/>
        <v>0</v>
      </c>
    </row>
    <row r="162" spans="2:11" x14ac:dyDescent="0.25">
      <c r="B162" s="1"/>
      <c r="C162" s="1">
        <v>20</v>
      </c>
      <c r="D162" s="46">
        <f t="shared" si="14"/>
        <v>13.655483870967741</v>
      </c>
      <c r="E162" s="2"/>
      <c r="F162" s="2"/>
      <c r="G162" s="2"/>
      <c r="H162" s="2"/>
      <c r="I162" s="2"/>
      <c r="J162" s="2"/>
      <c r="K162" s="1">
        <f t="shared" si="13"/>
        <v>0</v>
      </c>
    </row>
    <row r="163" spans="2:11" x14ac:dyDescent="0.25">
      <c r="B163" s="1"/>
      <c r="C163" s="1">
        <v>21</v>
      </c>
      <c r="D163" s="46">
        <f t="shared" si="14"/>
        <v>13.655483870967741</v>
      </c>
      <c r="E163" s="2"/>
      <c r="F163" s="2"/>
      <c r="G163" s="2"/>
      <c r="H163" s="2"/>
      <c r="I163" s="2"/>
      <c r="J163" s="2"/>
      <c r="K163" s="1">
        <f t="shared" si="13"/>
        <v>0</v>
      </c>
    </row>
    <row r="164" spans="2:11" x14ac:dyDescent="0.25">
      <c r="B164" s="1"/>
      <c r="C164" s="1">
        <v>22</v>
      </c>
      <c r="D164" s="46">
        <f t="shared" si="14"/>
        <v>13.655483870967741</v>
      </c>
      <c r="E164" s="2"/>
      <c r="F164" s="2"/>
      <c r="G164" s="2"/>
      <c r="H164" s="2"/>
      <c r="I164" s="2"/>
      <c r="J164" s="2"/>
      <c r="K164" s="1">
        <f t="shared" si="13"/>
        <v>0</v>
      </c>
    </row>
    <row r="165" spans="2:11" x14ac:dyDescent="0.25">
      <c r="B165" s="1"/>
      <c r="C165" s="1">
        <v>23</v>
      </c>
      <c r="D165" s="46">
        <f t="shared" si="14"/>
        <v>13.655483870967741</v>
      </c>
      <c r="E165" s="2"/>
      <c r="F165" s="2"/>
      <c r="G165" s="2"/>
      <c r="H165" s="2"/>
      <c r="I165" s="2"/>
      <c r="J165" s="2"/>
      <c r="K165" s="1">
        <f t="shared" si="13"/>
        <v>0</v>
      </c>
    </row>
    <row r="166" spans="2:11" x14ac:dyDescent="0.25">
      <c r="B166" s="1"/>
      <c r="C166" s="1">
        <v>24</v>
      </c>
      <c r="D166" s="46">
        <f t="shared" si="14"/>
        <v>13.655483870967741</v>
      </c>
      <c r="E166" s="2"/>
      <c r="F166" s="2"/>
      <c r="G166" s="2"/>
      <c r="H166" s="2"/>
      <c r="I166" s="2"/>
      <c r="J166" s="2"/>
      <c r="K166" s="1">
        <f t="shared" si="13"/>
        <v>0</v>
      </c>
    </row>
    <row r="167" spans="2:11" x14ac:dyDescent="0.25">
      <c r="B167" s="1"/>
      <c r="C167" s="1">
        <v>25</v>
      </c>
      <c r="D167" s="46">
        <f t="shared" si="14"/>
        <v>13.655483870967741</v>
      </c>
      <c r="E167" s="2"/>
      <c r="F167" s="2"/>
      <c r="G167" s="2"/>
      <c r="H167" s="2"/>
      <c r="I167" s="2"/>
      <c r="J167" s="2"/>
      <c r="K167" s="1">
        <f>SUM(E167:J167)</f>
        <v>0</v>
      </c>
    </row>
    <row r="168" spans="2:11" x14ac:dyDescent="0.25">
      <c r="B168" s="1"/>
      <c r="C168" s="1">
        <v>26</v>
      </c>
      <c r="D168" s="46">
        <f t="shared" si="14"/>
        <v>13.655483870967741</v>
      </c>
      <c r="E168" s="2"/>
      <c r="F168" s="2"/>
      <c r="G168" s="2"/>
      <c r="H168" s="2"/>
      <c r="I168" s="2"/>
      <c r="J168" s="2"/>
      <c r="K168" s="1">
        <f t="shared" ref="K168:K172" si="15">SUM(E168:J168)</f>
        <v>0</v>
      </c>
    </row>
    <row r="169" spans="2:11" x14ac:dyDescent="0.25">
      <c r="B169" s="1"/>
      <c r="C169" s="1">
        <v>27</v>
      </c>
      <c r="D169" s="46">
        <f t="shared" si="14"/>
        <v>13.655483870967741</v>
      </c>
      <c r="E169" s="2"/>
      <c r="F169" s="2"/>
      <c r="G169" s="2"/>
      <c r="H169" s="2"/>
      <c r="I169" s="2"/>
      <c r="J169" s="2"/>
      <c r="K169" s="1">
        <f t="shared" si="15"/>
        <v>0</v>
      </c>
    </row>
    <row r="170" spans="2:11" x14ac:dyDescent="0.25">
      <c r="B170" s="1"/>
      <c r="C170" s="1">
        <v>28</v>
      </c>
      <c r="D170" s="46">
        <f t="shared" si="14"/>
        <v>13.655483870967741</v>
      </c>
      <c r="E170" s="2"/>
      <c r="F170" s="2"/>
      <c r="G170" s="2"/>
      <c r="H170" s="2"/>
      <c r="I170" s="2"/>
      <c r="J170" s="2"/>
      <c r="K170" s="1">
        <f t="shared" si="15"/>
        <v>0</v>
      </c>
    </row>
    <row r="171" spans="2:11" x14ac:dyDescent="0.25">
      <c r="B171" s="1"/>
      <c r="C171" s="1">
        <v>29</v>
      </c>
      <c r="D171" s="46">
        <f t="shared" si="14"/>
        <v>13.655483870967741</v>
      </c>
      <c r="E171" s="2"/>
      <c r="F171" s="2"/>
      <c r="G171" s="2"/>
      <c r="H171" s="2"/>
      <c r="I171" s="2"/>
      <c r="J171" s="2"/>
      <c r="K171" s="1">
        <f t="shared" si="15"/>
        <v>0</v>
      </c>
    </row>
    <row r="172" spans="2:11" x14ac:dyDescent="0.25">
      <c r="B172" s="1"/>
      <c r="C172" s="1">
        <v>30</v>
      </c>
      <c r="D172" s="46">
        <f t="shared" si="14"/>
        <v>13.655483870967741</v>
      </c>
      <c r="E172" s="2"/>
      <c r="F172" s="2"/>
      <c r="G172" s="2"/>
      <c r="H172" s="2"/>
      <c r="I172" s="2"/>
      <c r="J172" s="2"/>
      <c r="K172" s="1">
        <f t="shared" si="15"/>
        <v>0</v>
      </c>
    </row>
    <row r="173" spans="2:11" x14ac:dyDescent="0.25">
      <c r="B173" s="1"/>
      <c r="C173" s="1">
        <v>31</v>
      </c>
      <c r="D173" s="46">
        <f t="shared" si="14"/>
        <v>13.655483870967741</v>
      </c>
      <c r="E173" s="2"/>
      <c r="F173" s="2"/>
      <c r="G173" s="2"/>
      <c r="H173" s="2"/>
      <c r="I173" s="2"/>
      <c r="J173" s="2"/>
      <c r="K173" s="1"/>
    </row>
    <row r="174" spans="2:11" x14ac:dyDescent="0.25">
      <c r="B174" s="4" t="s">
        <v>8</v>
      </c>
      <c r="C174" s="4"/>
      <c r="D174" s="47">
        <f>SUM(D143:D173)</f>
        <v>423.31999999999965</v>
      </c>
      <c r="E174" s="47">
        <f t="shared" ref="E174:J174" si="16">SUM(E143:E172)</f>
        <v>0</v>
      </c>
      <c r="F174" s="47">
        <f t="shared" si="16"/>
        <v>0</v>
      </c>
      <c r="G174" s="47">
        <f t="shared" si="16"/>
        <v>0</v>
      </c>
      <c r="H174" s="47">
        <f t="shared" si="16"/>
        <v>0</v>
      </c>
      <c r="I174" s="47">
        <f t="shared" si="16"/>
        <v>0</v>
      </c>
      <c r="J174" s="47">
        <f t="shared" si="16"/>
        <v>0</v>
      </c>
      <c r="K174" s="1">
        <f>SUM(E174:J174)</f>
        <v>0</v>
      </c>
    </row>
    <row r="175" spans="2:11" x14ac:dyDescent="0.25">
      <c r="B175" s="1" t="s">
        <v>9</v>
      </c>
      <c r="C175" s="1"/>
      <c r="D175" s="1" t="s">
        <v>10</v>
      </c>
      <c r="E175" s="1">
        <f>(E174/$D$174)*100</f>
        <v>0</v>
      </c>
      <c r="F175" s="1">
        <f t="shared" ref="F175:J175" si="17">(F174/$D$174)*100</f>
        <v>0</v>
      </c>
      <c r="G175" s="1">
        <f t="shared" si="17"/>
        <v>0</v>
      </c>
      <c r="H175" s="1">
        <f t="shared" si="17"/>
        <v>0</v>
      </c>
      <c r="I175" s="1">
        <f t="shared" si="17"/>
        <v>0</v>
      </c>
      <c r="J175" s="1">
        <f t="shared" si="17"/>
        <v>0</v>
      </c>
      <c r="K175" s="1"/>
    </row>
    <row r="176" spans="2:11" x14ac:dyDescent="0.25">
      <c r="B176" s="1">
        <f>(1-(K174/D174))*100</f>
        <v>100</v>
      </c>
      <c r="C176" s="1"/>
      <c r="D176" s="1"/>
      <c r="E176" s="1">
        <f>(D174-E174)/D174*100</f>
        <v>100</v>
      </c>
      <c r="F176" s="1">
        <f>(D174-F174)/D174*100</f>
        <v>100</v>
      </c>
      <c r="G176" s="1">
        <f>(D174-G174)/D174*100</f>
        <v>100</v>
      </c>
      <c r="H176" s="1">
        <f>(D174-H174)/D174*100</f>
        <v>100</v>
      </c>
      <c r="I176" s="1">
        <f>(D174-I174)/D174*100</f>
        <v>100</v>
      </c>
      <c r="J176" s="1">
        <f>(D174-J174)/D174*100</f>
        <v>100</v>
      </c>
      <c r="K176" s="1"/>
    </row>
    <row r="179" spans="2:11" ht="18.75" thickBot="1" x14ac:dyDescent="0.3"/>
    <row r="180" spans="2:11" x14ac:dyDescent="0.25">
      <c r="B180" s="14" t="s">
        <v>19</v>
      </c>
      <c r="C180" s="15"/>
      <c r="D180" s="23"/>
    </row>
    <row r="181" spans="2:11" ht="18.75" thickBot="1" x14ac:dyDescent="0.3">
      <c r="B181" s="29">
        <f>(1-(K174/D174))*100</f>
        <v>100</v>
      </c>
      <c r="C181" s="18"/>
      <c r="D181" s="24"/>
      <c r="G181" s="26"/>
      <c r="H181" s="27"/>
    </row>
    <row r="182" spans="2:11" ht="18.75" thickBot="1" x14ac:dyDescent="0.3">
      <c r="B182" s="28"/>
      <c r="C182" s="29"/>
      <c r="D182" s="30"/>
    </row>
    <row r="183" spans="2:11" x14ac:dyDescent="0.25">
      <c r="F183" s="45"/>
    </row>
    <row r="186" spans="2:11" x14ac:dyDescent="0.25">
      <c r="B186" s="170" t="s">
        <v>20</v>
      </c>
      <c r="C186" s="170"/>
      <c r="D186" s="170"/>
      <c r="E186" s="170"/>
      <c r="F186" s="170"/>
      <c r="G186" s="170"/>
      <c r="H186" s="170"/>
      <c r="I186" s="170"/>
      <c r="J186" s="170"/>
      <c r="K186" s="170"/>
    </row>
    <row r="187" spans="2:11" x14ac:dyDescent="0.25">
      <c r="B187" s="170" t="s">
        <v>68</v>
      </c>
      <c r="C187" s="170"/>
      <c r="D187" s="170"/>
      <c r="E187" s="170"/>
      <c r="F187" s="170"/>
      <c r="G187" s="170"/>
      <c r="H187" s="170"/>
      <c r="I187" s="170"/>
      <c r="J187" s="170"/>
      <c r="K187" s="170"/>
    </row>
    <row r="188" spans="2:11" ht="72" x14ac:dyDescent="0.25">
      <c r="B188" s="32"/>
      <c r="C188" s="11" t="s">
        <v>1</v>
      </c>
      <c r="D188" s="11" t="s">
        <v>2</v>
      </c>
      <c r="E188" s="13" t="s">
        <v>33</v>
      </c>
      <c r="F188" s="13" t="s">
        <v>43</v>
      </c>
      <c r="G188" s="13" t="s">
        <v>72</v>
      </c>
      <c r="H188" s="13" t="s">
        <v>71</v>
      </c>
      <c r="I188" s="13" t="s">
        <v>38</v>
      </c>
      <c r="J188" s="13" t="s">
        <v>47</v>
      </c>
      <c r="K188" s="11" t="s">
        <v>7</v>
      </c>
    </row>
    <row r="189" spans="2:11" x14ac:dyDescent="0.25">
      <c r="B189" s="1"/>
      <c r="C189" s="1">
        <v>1</v>
      </c>
      <c r="D189" s="46">
        <f>273.19/31</f>
        <v>8.8125806451612902</v>
      </c>
      <c r="E189" s="2">
        <v>1.17</v>
      </c>
      <c r="F189" s="2"/>
      <c r="G189" s="2">
        <v>0.5</v>
      </c>
      <c r="H189" s="2"/>
      <c r="I189" s="2"/>
      <c r="J189" s="2">
        <v>1</v>
      </c>
      <c r="K189" s="1">
        <f>SUM(E189:J189)</f>
        <v>2.67</v>
      </c>
    </row>
    <row r="190" spans="2:11" x14ac:dyDescent="0.25">
      <c r="B190" s="1"/>
      <c r="C190" s="1">
        <v>2</v>
      </c>
      <c r="D190" s="46">
        <f t="shared" ref="D190:D219" si="18">273.19/31</f>
        <v>8.8125806451612902</v>
      </c>
      <c r="E190" s="2"/>
      <c r="F190" s="2"/>
      <c r="G190" s="2"/>
      <c r="H190" s="2">
        <v>0.25</v>
      </c>
      <c r="I190" s="2"/>
      <c r="J190" s="2"/>
      <c r="K190" s="1">
        <f t="shared" ref="K190:K214" si="19">SUM(E190:J190)</f>
        <v>0.25</v>
      </c>
    </row>
    <row r="191" spans="2:11" x14ac:dyDescent="0.25">
      <c r="B191" s="1"/>
      <c r="C191" s="1">
        <v>3</v>
      </c>
      <c r="D191" s="46">
        <f t="shared" si="18"/>
        <v>8.8125806451612902</v>
      </c>
      <c r="E191" s="2"/>
      <c r="F191" s="2"/>
      <c r="G191" s="2"/>
      <c r="H191" s="1"/>
      <c r="I191" s="2"/>
      <c r="J191" s="2"/>
      <c r="K191" s="1">
        <f t="shared" si="19"/>
        <v>0</v>
      </c>
    </row>
    <row r="192" spans="2:11" x14ac:dyDescent="0.25">
      <c r="B192" s="1"/>
      <c r="C192" s="1">
        <v>4</v>
      </c>
      <c r="D192" s="46">
        <f t="shared" si="18"/>
        <v>8.8125806451612902</v>
      </c>
      <c r="E192" s="2"/>
      <c r="F192" s="2"/>
      <c r="G192" s="2"/>
      <c r="H192" s="2"/>
      <c r="I192" s="2"/>
      <c r="J192" s="2"/>
      <c r="K192" s="1">
        <f t="shared" si="19"/>
        <v>0</v>
      </c>
    </row>
    <row r="193" spans="2:11" x14ac:dyDescent="0.25">
      <c r="B193" s="1"/>
      <c r="C193" s="1">
        <v>5</v>
      </c>
      <c r="D193" s="46">
        <f t="shared" si="18"/>
        <v>8.8125806451612902</v>
      </c>
      <c r="E193" s="2"/>
      <c r="F193" s="2"/>
      <c r="G193" s="2"/>
      <c r="H193" s="2"/>
      <c r="I193" s="2">
        <v>0.25</v>
      </c>
      <c r="J193" s="2"/>
      <c r="K193" s="1">
        <f t="shared" si="19"/>
        <v>0.25</v>
      </c>
    </row>
    <row r="194" spans="2:11" x14ac:dyDescent="0.25">
      <c r="B194" s="1"/>
      <c r="C194" s="1">
        <v>6</v>
      </c>
      <c r="D194" s="46">
        <f t="shared" si="18"/>
        <v>8.8125806451612902</v>
      </c>
      <c r="E194" s="2"/>
      <c r="F194" s="2"/>
      <c r="G194" s="2"/>
      <c r="H194" s="2">
        <v>1.83</v>
      </c>
      <c r="I194" s="2"/>
      <c r="J194" s="2"/>
      <c r="K194" s="1">
        <f t="shared" si="19"/>
        <v>1.83</v>
      </c>
    </row>
    <row r="195" spans="2:11" x14ac:dyDescent="0.25">
      <c r="B195" s="1"/>
      <c r="C195" s="1">
        <v>7</v>
      </c>
      <c r="D195" s="46">
        <f t="shared" si="18"/>
        <v>8.8125806451612902</v>
      </c>
      <c r="E195" s="2">
        <v>1</v>
      </c>
      <c r="F195" s="2"/>
      <c r="G195" s="2"/>
      <c r="H195" s="2"/>
      <c r="J195" s="2"/>
      <c r="K195" s="1">
        <f>SUM(E195:J195)</f>
        <v>1</v>
      </c>
    </row>
    <row r="196" spans="2:11" x14ac:dyDescent="0.25">
      <c r="B196" s="1"/>
      <c r="C196" s="1">
        <v>8</v>
      </c>
      <c r="D196" s="46">
        <f t="shared" si="18"/>
        <v>8.8125806451612902</v>
      </c>
      <c r="E196" s="2"/>
      <c r="F196" s="2"/>
      <c r="G196" s="2"/>
      <c r="H196" s="2"/>
      <c r="I196" s="2"/>
      <c r="J196" s="2"/>
      <c r="K196" s="1">
        <f t="shared" si="19"/>
        <v>0</v>
      </c>
    </row>
    <row r="197" spans="2:11" x14ac:dyDescent="0.25">
      <c r="B197" s="1"/>
      <c r="C197" s="1">
        <v>9</v>
      </c>
      <c r="D197" s="46">
        <f t="shared" si="18"/>
        <v>8.8125806451612902</v>
      </c>
      <c r="E197" s="2"/>
      <c r="F197" s="2"/>
      <c r="G197" s="2"/>
      <c r="H197" s="2"/>
      <c r="I197" s="2"/>
      <c r="J197" s="2"/>
      <c r="K197" s="1">
        <f t="shared" si="19"/>
        <v>0</v>
      </c>
    </row>
    <row r="198" spans="2:11" x14ac:dyDescent="0.25">
      <c r="B198" s="1"/>
      <c r="C198" s="1">
        <v>10</v>
      </c>
      <c r="D198" s="46">
        <f t="shared" si="18"/>
        <v>8.8125806451612902</v>
      </c>
      <c r="E198" s="2"/>
      <c r="F198" s="2"/>
      <c r="G198" s="2"/>
      <c r="H198" s="2"/>
      <c r="I198" s="2">
        <v>0.17</v>
      </c>
      <c r="J198" s="2"/>
      <c r="K198" s="1">
        <f t="shared" si="19"/>
        <v>0.17</v>
      </c>
    </row>
    <row r="199" spans="2:11" x14ac:dyDescent="0.25">
      <c r="B199" s="1"/>
      <c r="C199" s="1">
        <v>11</v>
      </c>
      <c r="D199" s="46">
        <f t="shared" si="18"/>
        <v>8.8125806451612902</v>
      </c>
      <c r="E199" s="2"/>
      <c r="F199" s="2"/>
      <c r="G199" s="2"/>
      <c r="H199" s="2"/>
      <c r="I199" s="2"/>
      <c r="J199" s="2"/>
      <c r="K199" s="1">
        <f>SUM(E199:J199)</f>
        <v>0</v>
      </c>
    </row>
    <row r="200" spans="2:11" x14ac:dyDescent="0.25">
      <c r="B200" s="1"/>
      <c r="C200" s="1">
        <v>12</v>
      </c>
      <c r="D200" s="46">
        <f t="shared" si="18"/>
        <v>8.8125806451612902</v>
      </c>
      <c r="E200" s="2"/>
      <c r="F200" s="2"/>
      <c r="G200" s="2"/>
      <c r="H200" s="2"/>
      <c r="I200" s="2"/>
      <c r="J200" s="2"/>
      <c r="K200" s="1">
        <f>SUM(E200:J200)</f>
        <v>0</v>
      </c>
    </row>
    <row r="201" spans="2:11" x14ac:dyDescent="0.25">
      <c r="B201" s="1"/>
      <c r="C201" s="1">
        <v>13</v>
      </c>
      <c r="D201" s="46">
        <f t="shared" si="18"/>
        <v>8.8125806451612902</v>
      </c>
      <c r="E201" s="2"/>
      <c r="F201" s="2"/>
      <c r="G201" s="2"/>
      <c r="H201" s="2"/>
      <c r="I201" s="2"/>
      <c r="J201" s="2"/>
      <c r="K201" s="1">
        <f t="shared" si="19"/>
        <v>0</v>
      </c>
    </row>
    <row r="202" spans="2:11" x14ac:dyDescent="0.25">
      <c r="B202" s="1"/>
      <c r="C202" s="1">
        <v>14</v>
      </c>
      <c r="D202" s="46">
        <f t="shared" si="18"/>
        <v>8.8125806451612902</v>
      </c>
      <c r="E202" s="2"/>
      <c r="F202" s="2"/>
      <c r="G202" s="2"/>
      <c r="H202" s="2"/>
      <c r="I202" s="2"/>
      <c r="J202" s="2"/>
      <c r="K202" s="1">
        <f t="shared" si="19"/>
        <v>0</v>
      </c>
    </row>
    <row r="203" spans="2:11" x14ac:dyDescent="0.25">
      <c r="B203" s="1"/>
      <c r="C203" s="1">
        <v>15</v>
      </c>
      <c r="D203" s="46">
        <f t="shared" si="18"/>
        <v>8.8125806451612902</v>
      </c>
      <c r="E203" s="2"/>
      <c r="F203" s="2"/>
      <c r="H203" s="2"/>
      <c r="J203" s="2"/>
      <c r="K203" s="1">
        <f t="shared" si="19"/>
        <v>0</v>
      </c>
    </row>
    <row r="204" spans="2:11" x14ac:dyDescent="0.25">
      <c r="B204" s="1"/>
      <c r="C204" s="1">
        <v>16</v>
      </c>
      <c r="D204" s="46">
        <f t="shared" si="18"/>
        <v>8.8125806451612902</v>
      </c>
      <c r="E204" s="2"/>
      <c r="F204" s="2"/>
      <c r="G204" s="2"/>
      <c r="H204" s="2"/>
      <c r="I204" s="2"/>
      <c r="J204" s="2"/>
      <c r="K204" s="1">
        <f t="shared" si="19"/>
        <v>0</v>
      </c>
    </row>
    <row r="205" spans="2:11" x14ac:dyDescent="0.25">
      <c r="B205" s="1"/>
      <c r="C205" s="1">
        <v>17</v>
      </c>
      <c r="D205" s="46">
        <f t="shared" si="18"/>
        <v>8.8125806451612902</v>
      </c>
      <c r="E205" s="2"/>
      <c r="F205" s="2"/>
      <c r="G205" s="2"/>
      <c r="H205" s="2"/>
      <c r="I205" s="2"/>
      <c r="J205" s="2"/>
      <c r="K205" s="1">
        <f t="shared" si="19"/>
        <v>0</v>
      </c>
    </row>
    <row r="206" spans="2:11" x14ac:dyDescent="0.25">
      <c r="B206" s="1"/>
      <c r="C206" s="1">
        <v>18</v>
      </c>
      <c r="D206" s="46">
        <f t="shared" si="18"/>
        <v>8.8125806451612902</v>
      </c>
      <c r="E206" s="2"/>
      <c r="F206" s="2"/>
      <c r="G206" s="2"/>
      <c r="I206" s="2"/>
      <c r="J206" s="2"/>
      <c r="K206" s="1">
        <f>SUM(E206:J206)</f>
        <v>0</v>
      </c>
    </row>
    <row r="207" spans="2:11" x14ac:dyDescent="0.25">
      <c r="B207" s="1"/>
      <c r="C207" s="1">
        <v>19</v>
      </c>
      <c r="D207" s="46">
        <f t="shared" si="18"/>
        <v>8.8125806451612902</v>
      </c>
      <c r="E207" s="2"/>
      <c r="F207" s="2"/>
      <c r="G207" s="2"/>
      <c r="H207" s="2"/>
      <c r="I207" s="2"/>
      <c r="J207" s="2"/>
      <c r="K207" s="1">
        <f t="shared" si="19"/>
        <v>0</v>
      </c>
    </row>
    <row r="208" spans="2:11" x14ac:dyDescent="0.25">
      <c r="B208" s="1"/>
      <c r="C208" s="1">
        <v>20</v>
      </c>
      <c r="D208" s="46">
        <f t="shared" si="18"/>
        <v>8.8125806451612902</v>
      </c>
      <c r="E208" s="2"/>
      <c r="F208" s="2"/>
      <c r="G208" s="2"/>
      <c r="H208" s="2"/>
      <c r="I208" s="2"/>
      <c r="J208" s="2"/>
      <c r="K208" s="1">
        <f t="shared" si="19"/>
        <v>0</v>
      </c>
    </row>
    <row r="209" spans="2:11" x14ac:dyDescent="0.25">
      <c r="B209" s="1"/>
      <c r="C209" s="1">
        <v>21</v>
      </c>
      <c r="D209" s="46">
        <f t="shared" si="18"/>
        <v>8.8125806451612902</v>
      </c>
      <c r="E209" s="2"/>
      <c r="F209" s="2"/>
      <c r="G209" s="2"/>
      <c r="H209" s="2"/>
      <c r="I209" s="2"/>
      <c r="J209" s="2"/>
      <c r="K209" s="1">
        <f t="shared" si="19"/>
        <v>0</v>
      </c>
    </row>
    <row r="210" spans="2:11" x14ac:dyDescent="0.25">
      <c r="B210" s="1"/>
      <c r="C210" s="1">
        <v>22</v>
      </c>
      <c r="D210" s="46">
        <f t="shared" si="18"/>
        <v>8.8125806451612902</v>
      </c>
      <c r="E210" s="2"/>
      <c r="F210" s="2"/>
      <c r="G210" s="2"/>
      <c r="H210" s="2"/>
      <c r="I210" s="2"/>
      <c r="J210" s="2"/>
      <c r="K210" s="1">
        <f t="shared" si="19"/>
        <v>0</v>
      </c>
    </row>
    <row r="211" spans="2:11" x14ac:dyDescent="0.25">
      <c r="B211" s="1"/>
      <c r="C211" s="1">
        <v>23</v>
      </c>
      <c r="D211" s="46">
        <f t="shared" si="18"/>
        <v>8.8125806451612902</v>
      </c>
      <c r="E211" s="2"/>
      <c r="F211" s="2"/>
      <c r="G211" s="2"/>
      <c r="H211" s="2"/>
      <c r="I211" s="2"/>
      <c r="J211" s="2"/>
      <c r="K211" s="1">
        <f>SUM(E211:J211)</f>
        <v>0</v>
      </c>
    </row>
    <row r="212" spans="2:11" x14ac:dyDescent="0.25">
      <c r="B212" s="1"/>
      <c r="C212" s="1">
        <v>24</v>
      </c>
      <c r="D212" s="46">
        <f t="shared" si="18"/>
        <v>8.8125806451612902</v>
      </c>
      <c r="E212" s="2"/>
      <c r="F212" s="2"/>
      <c r="G212" s="2"/>
      <c r="H212" s="2"/>
      <c r="I212" s="2"/>
      <c r="J212" s="2"/>
      <c r="K212" s="1">
        <f t="shared" si="19"/>
        <v>0</v>
      </c>
    </row>
    <row r="213" spans="2:11" x14ac:dyDescent="0.25">
      <c r="B213" s="1"/>
      <c r="C213" s="1">
        <v>25</v>
      </c>
      <c r="D213" s="46">
        <f t="shared" si="18"/>
        <v>8.8125806451612902</v>
      </c>
      <c r="E213" s="2"/>
      <c r="F213" s="2"/>
      <c r="G213" s="2"/>
      <c r="H213" s="2"/>
      <c r="I213" s="2"/>
      <c r="J213" s="2"/>
      <c r="K213" s="1">
        <f t="shared" si="19"/>
        <v>0</v>
      </c>
    </row>
    <row r="214" spans="2:11" x14ac:dyDescent="0.25">
      <c r="B214" s="1"/>
      <c r="C214" s="1">
        <v>26</v>
      </c>
      <c r="D214" s="46">
        <f t="shared" si="18"/>
        <v>8.8125806451612902</v>
      </c>
      <c r="E214" s="2"/>
      <c r="F214" s="2"/>
      <c r="G214" s="2"/>
      <c r="H214" s="2"/>
      <c r="I214" s="2"/>
      <c r="J214" s="2"/>
      <c r="K214" s="1">
        <f t="shared" si="19"/>
        <v>0</v>
      </c>
    </row>
    <row r="215" spans="2:11" x14ac:dyDescent="0.25">
      <c r="B215" s="1"/>
      <c r="C215" s="1">
        <v>27</v>
      </c>
      <c r="D215" s="46">
        <f t="shared" si="18"/>
        <v>8.8125806451612902</v>
      </c>
      <c r="E215" s="2"/>
      <c r="F215" s="2"/>
      <c r="G215" s="2"/>
      <c r="H215" s="2"/>
      <c r="I215" s="2"/>
      <c r="J215" s="2"/>
      <c r="K215" s="1">
        <f>SUM(E215:J215)</f>
        <v>0</v>
      </c>
    </row>
    <row r="216" spans="2:11" x14ac:dyDescent="0.25">
      <c r="B216" s="1"/>
      <c r="C216" s="1">
        <v>28</v>
      </c>
      <c r="D216" s="46">
        <f t="shared" si="18"/>
        <v>8.8125806451612902</v>
      </c>
      <c r="E216" s="2"/>
      <c r="F216" s="2"/>
      <c r="G216" s="2"/>
      <c r="H216" s="2"/>
      <c r="I216" s="2"/>
      <c r="J216" s="2"/>
      <c r="K216" s="1">
        <f t="shared" ref="K216:K218" si="20">SUM(E216:J216)</f>
        <v>0</v>
      </c>
    </row>
    <row r="217" spans="2:11" x14ac:dyDescent="0.25">
      <c r="B217" s="1"/>
      <c r="C217" s="1">
        <v>29</v>
      </c>
      <c r="D217" s="46">
        <f t="shared" si="18"/>
        <v>8.8125806451612902</v>
      </c>
      <c r="E217" s="2"/>
      <c r="F217" s="2"/>
      <c r="G217" s="2"/>
      <c r="H217" s="2"/>
      <c r="I217" s="2"/>
      <c r="J217" s="2"/>
      <c r="K217" s="1">
        <f t="shared" si="20"/>
        <v>0</v>
      </c>
    </row>
    <row r="218" spans="2:11" x14ac:dyDescent="0.25">
      <c r="B218" s="1"/>
      <c r="C218" s="1">
        <v>30</v>
      </c>
      <c r="D218" s="46">
        <f t="shared" si="18"/>
        <v>8.8125806451612902</v>
      </c>
      <c r="E218" s="2"/>
      <c r="F218" s="2"/>
      <c r="G218" s="2"/>
      <c r="H218" s="2"/>
      <c r="I218" s="2"/>
      <c r="J218" s="2"/>
      <c r="K218" s="1">
        <f t="shared" si="20"/>
        <v>0</v>
      </c>
    </row>
    <row r="219" spans="2:11" x14ac:dyDescent="0.25">
      <c r="B219" s="1"/>
      <c r="C219" s="1">
        <v>31</v>
      </c>
      <c r="D219" s="46">
        <f t="shared" si="18"/>
        <v>8.8125806451612902</v>
      </c>
      <c r="E219" s="2"/>
      <c r="F219" s="2"/>
      <c r="G219" s="2"/>
      <c r="H219" s="2">
        <v>0.66</v>
      </c>
      <c r="I219" s="2"/>
      <c r="J219" s="2"/>
      <c r="K219" s="1"/>
    </row>
    <row r="220" spans="2:11" x14ac:dyDescent="0.25">
      <c r="B220" s="4" t="s">
        <v>8</v>
      </c>
      <c r="C220" s="4"/>
      <c r="D220" s="47">
        <f>SUM(D189:D219)</f>
        <v>273.19</v>
      </c>
      <c r="E220" s="47">
        <f t="shared" ref="E220:J220" si="21">SUM(E189:E218)</f>
        <v>2.17</v>
      </c>
      <c r="F220" s="47">
        <f t="shared" si="21"/>
        <v>0</v>
      </c>
      <c r="G220" s="47">
        <f t="shared" si="21"/>
        <v>0.5</v>
      </c>
      <c r="H220" s="47">
        <f t="shared" si="21"/>
        <v>2.08</v>
      </c>
      <c r="I220" s="47">
        <f t="shared" si="21"/>
        <v>0.42000000000000004</v>
      </c>
      <c r="J220" s="47">
        <f t="shared" si="21"/>
        <v>1</v>
      </c>
      <c r="K220" s="1">
        <f>SUM(E220:J220)</f>
        <v>6.17</v>
      </c>
    </row>
    <row r="221" spans="2:11" x14ac:dyDescent="0.25">
      <c r="B221" s="1" t="s">
        <v>9</v>
      </c>
      <c r="C221" s="1"/>
      <c r="D221" s="1" t="s">
        <v>10</v>
      </c>
      <c r="E221" s="1">
        <f>(E220/$D$220)*100</f>
        <v>0.79431897214392921</v>
      </c>
      <c r="F221" s="1">
        <f t="shared" ref="F221:J221" si="22">(F220/$D$220)*100</f>
        <v>0</v>
      </c>
      <c r="G221" s="1">
        <f t="shared" si="22"/>
        <v>0.18302280464145831</v>
      </c>
      <c r="H221" s="1">
        <f t="shared" si="22"/>
        <v>0.76137486730846671</v>
      </c>
      <c r="I221" s="1">
        <f t="shared" si="22"/>
        <v>0.153739155898825</v>
      </c>
      <c r="J221" s="1">
        <f t="shared" si="22"/>
        <v>0.36604560928291663</v>
      </c>
      <c r="K221" s="1"/>
    </row>
    <row r="222" spans="2:11" x14ac:dyDescent="0.25">
      <c r="B222" s="1">
        <f>(1-(K220/D220))*100</f>
        <v>97.741498590724404</v>
      </c>
      <c r="C222" s="1"/>
      <c r="D222" s="1"/>
      <c r="E222" s="1">
        <f>(D220-E220)/D220*100</f>
        <v>99.205681027856059</v>
      </c>
      <c r="F222" s="1">
        <f>(D220-F220)/D220*100</f>
        <v>100</v>
      </c>
      <c r="G222" s="1">
        <f>(D220-G220)/D220*100</f>
        <v>99.816977195358547</v>
      </c>
      <c r="H222" s="1">
        <f>(D220-H220)/D220*100</f>
        <v>99.238625132691539</v>
      </c>
      <c r="I222" s="1">
        <f>(D220-I220)/D220*100</f>
        <v>99.846260844101167</v>
      </c>
      <c r="J222" s="1">
        <f>(D220-J220)/D220*100</f>
        <v>99.633954390717079</v>
      </c>
      <c r="K222" s="1" t="s">
        <v>15</v>
      </c>
    </row>
    <row r="225" spans="2:12" ht="18.75" thickBot="1" x14ac:dyDescent="0.3">
      <c r="B225" s="31"/>
      <c r="C225" s="31"/>
      <c r="D225" s="31"/>
    </row>
    <row r="226" spans="2:12" x14ac:dyDescent="0.25">
      <c r="B226" s="14" t="s">
        <v>21</v>
      </c>
      <c r="C226" s="15"/>
      <c r="D226" s="16"/>
    </row>
    <row r="227" spans="2:12" x14ac:dyDescent="0.25">
      <c r="B227" s="10">
        <f>(1-(K220/D220))*100</f>
        <v>97.741498590724404</v>
      </c>
      <c r="C227" s="18"/>
      <c r="D227" s="19"/>
    </row>
    <row r="228" spans="2:12" ht="18.75" thickBot="1" x14ac:dyDescent="0.3">
      <c r="B228" s="20"/>
      <c r="C228" s="21"/>
      <c r="D228" s="22"/>
    </row>
    <row r="229" spans="2:12" x14ac:dyDescent="0.25">
      <c r="B229" s="31"/>
      <c r="C229" s="31"/>
      <c r="D229" s="31"/>
      <c r="F229" s="26"/>
    </row>
    <row r="230" spans="2:12" x14ac:dyDescent="0.25">
      <c r="B230" s="31"/>
      <c r="C230" s="31"/>
      <c r="D230" s="49"/>
    </row>
    <row r="231" spans="2:12" x14ac:dyDescent="0.25">
      <c r="B231" s="31"/>
      <c r="C231" s="31"/>
      <c r="D231" s="31"/>
    </row>
    <row r="232" spans="2:12" x14ac:dyDescent="0.25">
      <c r="B232" s="187" t="s">
        <v>41</v>
      </c>
      <c r="C232" s="188"/>
      <c r="D232" s="188"/>
      <c r="E232" s="188"/>
      <c r="F232" s="188"/>
      <c r="G232" s="188"/>
      <c r="H232" s="188"/>
      <c r="I232" s="188"/>
      <c r="J232" s="188"/>
      <c r="K232" s="189"/>
    </row>
    <row r="233" spans="2:12" x14ac:dyDescent="0.25">
      <c r="B233" s="187" t="s">
        <v>68</v>
      </c>
      <c r="C233" s="188"/>
      <c r="D233" s="188"/>
      <c r="E233" s="188"/>
      <c r="F233" s="188"/>
      <c r="G233" s="188"/>
      <c r="H233" s="188"/>
      <c r="I233" s="188"/>
      <c r="J233" s="188"/>
      <c r="K233" s="189"/>
    </row>
    <row r="234" spans="2:12" ht="54" x14ac:dyDescent="0.25">
      <c r="B234" s="32"/>
      <c r="C234" s="11" t="s">
        <v>1</v>
      </c>
      <c r="D234" s="11" t="s">
        <v>2</v>
      </c>
      <c r="E234" s="13" t="s">
        <v>46</v>
      </c>
      <c r="F234" s="13" t="s">
        <v>50</v>
      </c>
      <c r="G234" s="13" t="s">
        <v>66</v>
      </c>
      <c r="H234" s="13" t="s">
        <v>67</v>
      </c>
      <c r="I234" s="13" t="s">
        <v>34</v>
      </c>
      <c r="J234" s="13" t="s">
        <v>49</v>
      </c>
      <c r="K234" s="11" t="s">
        <v>7</v>
      </c>
    </row>
    <row r="235" spans="2:12" x14ac:dyDescent="0.25">
      <c r="B235" s="1"/>
      <c r="C235" s="2">
        <v>1</v>
      </c>
      <c r="D235" s="46">
        <f>14.2/31</f>
        <v>0.45806451612903226</v>
      </c>
      <c r="E235" s="2"/>
      <c r="F235" s="2"/>
      <c r="G235" s="2"/>
      <c r="H235" s="2"/>
      <c r="I235" s="2"/>
      <c r="J235" s="2"/>
      <c r="K235" s="2">
        <f t="shared" ref="K235:K266" si="23">SUM(E235:J235)</f>
        <v>0</v>
      </c>
    </row>
    <row r="236" spans="2:12" x14ac:dyDescent="0.25">
      <c r="B236" s="1"/>
      <c r="C236" s="2">
        <v>2</v>
      </c>
      <c r="D236" s="46">
        <f t="shared" ref="D236:D265" si="24">14.2/31</f>
        <v>0.45806451612903226</v>
      </c>
      <c r="E236" s="2"/>
      <c r="F236" s="2"/>
      <c r="G236" s="2"/>
      <c r="H236" s="2"/>
      <c r="I236" s="2"/>
      <c r="J236" s="2"/>
      <c r="K236" s="2">
        <f t="shared" si="23"/>
        <v>0</v>
      </c>
      <c r="L236" s="25" t="s">
        <v>28</v>
      </c>
    </row>
    <row r="237" spans="2:12" x14ac:dyDescent="0.25">
      <c r="B237" s="1"/>
      <c r="C237" s="2">
        <v>3</v>
      </c>
      <c r="D237" s="46">
        <f t="shared" si="24"/>
        <v>0.45806451612903226</v>
      </c>
      <c r="E237" s="2"/>
      <c r="F237" s="2"/>
      <c r="G237" s="2"/>
      <c r="H237" s="2"/>
      <c r="I237" s="2"/>
      <c r="J237" s="2"/>
      <c r="K237" s="2">
        <f t="shared" si="23"/>
        <v>0</v>
      </c>
    </row>
    <row r="238" spans="2:12" x14ac:dyDescent="0.25">
      <c r="B238" s="1"/>
      <c r="C238" s="2">
        <v>4</v>
      </c>
      <c r="D238" s="46">
        <f t="shared" si="24"/>
        <v>0.45806451612903226</v>
      </c>
      <c r="E238" s="2"/>
      <c r="F238" s="2"/>
      <c r="G238" s="2"/>
      <c r="H238" s="2"/>
      <c r="I238" s="2"/>
      <c r="J238" s="2"/>
      <c r="K238" s="2">
        <f t="shared" si="23"/>
        <v>0</v>
      </c>
    </row>
    <row r="239" spans="2:12" x14ac:dyDescent="0.25">
      <c r="B239" s="1"/>
      <c r="C239" s="2">
        <v>5</v>
      </c>
      <c r="D239" s="46">
        <f t="shared" si="24"/>
        <v>0.45806451612903226</v>
      </c>
      <c r="E239" s="2"/>
      <c r="F239" s="2"/>
      <c r="G239" s="2"/>
      <c r="H239" s="2"/>
      <c r="I239" s="2"/>
      <c r="J239" s="2"/>
      <c r="K239" s="2">
        <f t="shared" si="23"/>
        <v>0</v>
      </c>
    </row>
    <row r="240" spans="2:12" x14ac:dyDescent="0.25">
      <c r="B240" s="1"/>
      <c r="C240" s="2">
        <v>6</v>
      </c>
      <c r="D240" s="46">
        <f t="shared" si="24"/>
        <v>0.45806451612903226</v>
      </c>
      <c r="E240" s="2"/>
      <c r="F240" s="2"/>
      <c r="G240" s="2"/>
      <c r="H240" s="2"/>
      <c r="I240" s="2"/>
      <c r="J240" s="2"/>
      <c r="K240" s="2">
        <f t="shared" si="23"/>
        <v>0</v>
      </c>
    </row>
    <row r="241" spans="2:11" x14ac:dyDescent="0.25">
      <c r="B241" s="1"/>
      <c r="C241" s="2">
        <v>7</v>
      </c>
      <c r="D241" s="46">
        <f t="shared" si="24"/>
        <v>0.45806451612903226</v>
      </c>
      <c r="E241" s="2">
        <v>0.57999999999999996</v>
      </c>
      <c r="F241" s="2"/>
      <c r="G241" s="54"/>
      <c r="H241" s="2"/>
      <c r="I241" s="2"/>
      <c r="J241" s="2"/>
      <c r="K241" s="2">
        <f t="shared" si="23"/>
        <v>0.57999999999999996</v>
      </c>
    </row>
    <row r="242" spans="2:11" x14ac:dyDescent="0.25">
      <c r="B242" s="1"/>
      <c r="C242" s="2">
        <v>8</v>
      </c>
      <c r="D242" s="46">
        <f t="shared" si="24"/>
        <v>0.45806451612903226</v>
      </c>
      <c r="E242" s="2"/>
      <c r="F242" s="2"/>
      <c r="G242" s="2"/>
      <c r="H242" s="2"/>
      <c r="I242" s="2"/>
      <c r="J242" s="2"/>
      <c r="K242" s="2">
        <f t="shared" si="23"/>
        <v>0</v>
      </c>
    </row>
    <row r="243" spans="2:11" x14ac:dyDescent="0.25">
      <c r="B243" s="1"/>
      <c r="C243" s="2">
        <v>9</v>
      </c>
      <c r="D243" s="46">
        <f t="shared" si="24"/>
        <v>0.45806451612903226</v>
      </c>
      <c r="E243" s="2"/>
      <c r="F243" s="2"/>
      <c r="G243" s="2"/>
      <c r="H243" s="2"/>
      <c r="I243" s="2"/>
      <c r="J243" s="2"/>
      <c r="K243" s="2">
        <f t="shared" si="23"/>
        <v>0</v>
      </c>
    </row>
    <row r="244" spans="2:11" x14ac:dyDescent="0.25">
      <c r="B244" s="1"/>
      <c r="C244" s="2">
        <v>10</v>
      </c>
      <c r="D244" s="46">
        <f t="shared" si="24"/>
        <v>0.45806451612903226</v>
      </c>
      <c r="E244" s="2"/>
      <c r="F244" s="2"/>
      <c r="G244" s="2"/>
      <c r="H244" s="2"/>
      <c r="I244" s="2"/>
      <c r="J244" s="2"/>
      <c r="K244" s="2">
        <f t="shared" si="23"/>
        <v>0</v>
      </c>
    </row>
    <row r="245" spans="2:11" x14ac:dyDescent="0.25">
      <c r="B245" s="1"/>
      <c r="C245" s="2">
        <v>11</v>
      </c>
      <c r="D245" s="46">
        <f t="shared" si="24"/>
        <v>0.45806451612903226</v>
      </c>
      <c r="E245" s="2"/>
      <c r="F245" s="2"/>
      <c r="G245" s="2"/>
      <c r="H245" s="2"/>
      <c r="I245" s="2"/>
      <c r="J245" s="2"/>
      <c r="K245" s="2">
        <f t="shared" si="23"/>
        <v>0</v>
      </c>
    </row>
    <row r="246" spans="2:11" x14ac:dyDescent="0.25">
      <c r="B246" s="1"/>
      <c r="C246" s="2">
        <v>12</v>
      </c>
      <c r="D246" s="46">
        <f t="shared" si="24"/>
        <v>0.45806451612903226</v>
      </c>
      <c r="E246" s="2"/>
      <c r="F246" s="2"/>
      <c r="G246" s="2"/>
      <c r="H246" s="2"/>
      <c r="I246" s="2"/>
      <c r="J246" s="2"/>
      <c r="K246" s="2">
        <f t="shared" si="23"/>
        <v>0</v>
      </c>
    </row>
    <row r="247" spans="2:11" x14ac:dyDescent="0.25">
      <c r="B247" s="1"/>
      <c r="C247" s="2">
        <v>13</v>
      </c>
      <c r="D247" s="46">
        <f t="shared" si="24"/>
        <v>0.45806451612903226</v>
      </c>
      <c r="E247" s="2"/>
      <c r="F247" s="2"/>
      <c r="G247" s="2"/>
      <c r="H247" s="2"/>
      <c r="I247" s="2"/>
      <c r="J247" s="2"/>
      <c r="K247" s="2">
        <f t="shared" si="23"/>
        <v>0</v>
      </c>
    </row>
    <row r="248" spans="2:11" x14ac:dyDescent="0.25">
      <c r="B248" s="1"/>
      <c r="C248" s="2">
        <v>14</v>
      </c>
      <c r="D248" s="46">
        <f t="shared" si="24"/>
        <v>0.45806451612903226</v>
      </c>
      <c r="E248" s="2"/>
      <c r="F248" s="2"/>
      <c r="G248" s="2"/>
      <c r="H248" s="2"/>
      <c r="I248" s="2"/>
      <c r="J248" s="2"/>
      <c r="K248" s="2">
        <f t="shared" si="23"/>
        <v>0</v>
      </c>
    </row>
    <row r="249" spans="2:11" x14ac:dyDescent="0.25">
      <c r="B249" s="1"/>
      <c r="C249" s="2">
        <v>15</v>
      </c>
      <c r="D249" s="46">
        <f t="shared" si="24"/>
        <v>0.45806451612903226</v>
      </c>
      <c r="E249" s="2"/>
      <c r="F249" s="2"/>
      <c r="G249" s="2"/>
      <c r="H249" s="2"/>
      <c r="I249" s="2"/>
      <c r="J249" s="2"/>
      <c r="K249" s="2">
        <f t="shared" si="23"/>
        <v>0</v>
      </c>
    </row>
    <row r="250" spans="2:11" x14ac:dyDescent="0.25">
      <c r="B250" s="1"/>
      <c r="C250" s="2">
        <v>16</v>
      </c>
      <c r="D250" s="46">
        <f t="shared" si="24"/>
        <v>0.45806451612903226</v>
      </c>
      <c r="E250" s="2"/>
      <c r="F250" s="2"/>
      <c r="G250" s="2"/>
      <c r="H250" s="2"/>
      <c r="I250" s="2"/>
      <c r="J250" s="2"/>
      <c r="K250" s="2">
        <f t="shared" si="23"/>
        <v>0</v>
      </c>
    </row>
    <row r="251" spans="2:11" x14ac:dyDescent="0.25">
      <c r="B251" s="1"/>
      <c r="C251" s="2">
        <v>17</v>
      </c>
      <c r="D251" s="46">
        <f t="shared" si="24"/>
        <v>0.45806451612903226</v>
      </c>
      <c r="E251" s="2"/>
      <c r="F251" s="2"/>
      <c r="G251" s="2"/>
      <c r="H251" s="2"/>
      <c r="I251" s="2"/>
      <c r="J251" s="2"/>
      <c r="K251" s="2">
        <f t="shared" si="23"/>
        <v>0</v>
      </c>
    </row>
    <row r="252" spans="2:11" x14ac:dyDescent="0.25">
      <c r="B252" s="1"/>
      <c r="C252" s="2">
        <v>18</v>
      </c>
      <c r="D252" s="46">
        <f t="shared" si="24"/>
        <v>0.45806451612903226</v>
      </c>
      <c r="E252" s="2"/>
      <c r="F252" s="2"/>
      <c r="G252" s="2"/>
      <c r="H252" s="2"/>
      <c r="I252" s="2"/>
      <c r="J252" s="2"/>
      <c r="K252" s="2">
        <f t="shared" si="23"/>
        <v>0</v>
      </c>
    </row>
    <row r="253" spans="2:11" x14ac:dyDescent="0.25">
      <c r="B253" s="1"/>
      <c r="C253" s="2">
        <v>19</v>
      </c>
      <c r="D253" s="46">
        <f t="shared" si="24"/>
        <v>0.45806451612903226</v>
      </c>
      <c r="E253" s="2"/>
      <c r="F253" s="2"/>
      <c r="G253" s="2"/>
      <c r="H253" s="2"/>
      <c r="I253" s="2"/>
      <c r="J253" s="2"/>
      <c r="K253" s="2">
        <f t="shared" si="23"/>
        <v>0</v>
      </c>
    </row>
    <row r="254" spans="2:11" x14ac:dyDescent="0.25">
      <c r="B254" s="1"/>
      <c r="C254" s="2">
        <v>20</v>
      </c>
      <c r="D254" s="46">
        <f t="shared" si="24"/>
        <v>0.45806451612903226</v>
      </c>
      <c r="E254" s="2"/>
      <c r="F254" s="2"/>
      <c r="G254" s="2"/>
      <c r="H254" s="2"/>
      <c r="I254" s="2"/>
      <c r="J254" s="2"/>
      <c r="K254" s="2">
        <f t="shared" si="23"/>
        <v>0</v>
      </c>
    </row>
    <row r="255" spans="2:11" x14ac:dyDescent="0.25">
      <c r="B255" s="1"/>
      <c r="C255" s="2">
        <v>21</v>
      </c>
      <c r="D255" s="46">
        <f t="shared" si="24"/>
        <v>0.45806451612903226</v>
      </c>
      <c r="E255" s="2">
        <v>0.67</v>
      </c>
      <c r="F255" s="2"/>
      <c r="G255" s="2"/>
      <c r="H255" s="2"/>
      <c r="I255" s="2"/>
      <c r="J255" s="2"/>
      <c r="K255" s="2">
        <f t="shared" si="23"/>
        <v>0.67</v>
      </c>
    </row>
    <row r="256" spans="2:11" x14ac:dyDescent="0.25">
      <c r="B256" s="1"/>
      <c r="C256" s="2">
        <v>22</v>
      </c>
      <c r="D256" s="46">
        <f t="shared" si="24"/>
        <v>0.45806451612903226</v>
      </c>
      <c r="E256" s="2"/>
      <c r="F256" s="2">
        <v>3.25</v>
      </c>
      <c r="H256" s="2"/>
      <c r="I256" s="2"/>
      <c r="J256" s="2"/>
      <c r="K256" s="2">
        <f t="shared" si="23"/>
        <v>3.25</v>
      </c>
    </row>
    <row r="257" spans="2:11" x14ac:dyDescent="0.25">
      <c r="B257" s="1"/>
      <c r="C257" s="2">
        <v>23</v>
      </c>
      <c r="D257" s="46">
        <f t="shared" si="24"/>
        <v>0.45806451612903226</v>
      </c>
      <c r="E257" s="2"/>
      <c r="F257" s="2"/>
      <c r="G257" s="2"/>
      <c r="H257" s="2"/>
      <c r="I257" s="2"/>
      <c r="J257" s="2"/>
      <c r="K257" s="2">
        <f t="shared" si="23"/>
        <v>0</v>
      </c>
    </row>
    <row r="258" spans="2:11" x14ac:dyDescent="0.25">
      <c r="B258" s="1"/>
      <c r="C258" s="2">
        <v>24</v>
      </c>
      <c r="D258" s="46">
        <f t="shared" si="24"/>
        <v>0.45806451612903226</v>
      </c>
      <c r="E258" s="2"/>
      <c r="F258" s="2"/>
      <c r="G258" s="2"/>
      <c r="H258" s="2"/>
      <c r="I258" s="2"/>
      <c r="J258" s="2"/>
      <c r="K258" s="2">
        <f t="shared" si="23"/>
        <v>0</v>
      </c>
    </row>
    <row r="259" spans="2:11" x14ac:dyDescent="0.25">
      <c r="B259" s="1"/>
      <c r="C259" s="2">
        <v>25</v>
      </c>
      <c r="D259" s="46">
        <f t="shared" si="24"/>
        <v>0.45806451612903226</v>
      </c>
      <c r="E259" s="2"/>
      <c r="F259" s="2"/>
      <c r="G259" s="2"/>
      <c r="H259" s="2"/>
      <c r="I259" s="2"/>
      <c r="K259" s="2">
        <f t="shared" si="23"/>
        <v>0</v>
      </c>
    </row>
    <row r="260" spans="2:11" x14ac:dyDescent="0.25">
      <c r="B260" s="1"/>
      <c r="C260" s="2">
        <v>26</v>
      </c>
      <c r="D260" s="46">
        <f t="shared" si="24"/>
        <v>0.45806451612903226</v>
      </c>
      <c r="E260" s="2"/>
      <c r="F260" s="2"/>
      <c r="G260" s="2"/>
      <c r="H260" s="2"/>
      <c r="I260" s="2"/>
      <c r="J260" s="2"/>
      <c r="K260" s="2">
        <f t="shared" si="23"/>
        <v>0</v>
      </c>
    </row>
    <row r="261" spans="2:11" x14ac:dyDescent="0.25">
      <c r="B261" s="1"/>
      <c r="C261" s="2">
        <v>27</v>
      </c>
      <c r="D261" s="46">
        <f t="shared" si="24"/>
        <v>0.45806451612903226</v>
      </c>
      <c r="E261" s="2"/>
      <c r="F261" s="2"/>
      <c r="G261" s="2"/>
      <c r="H261" s="2"/>
      <c r="I261" s="2"/>
      <c r="J261" s="2"/>
      <c r="K261" s="2">
        <f t="shared" si="23"/>
        <v>0</v>
      </c>
    </row>
    <row r="262" spans="2:11" x14ac:dyDescent="0.25">
      <c r="B262" s="1"/>
      <c r="C262" s="2">
        <v>28</v>
      </c>
      <c r="D262" s="46">
        <f t="shared" si="24"/>
        <v>0.45806451612903226</v>
      </c>
      <c r="E262" s="2"/>
      <c r="F262" s="2"/>
      <c r="G262" s="2"/>
      <c r="H262" s="2"/>
      <c r="I262" s="2"/>
      <c r="J262" s="2"/>
      <c r="K262" s="2">
        <f t="shared" si="23"/>
        <v>0</v>
      </c>
    </row>
    <row r="263" spans="2:11" x14ac:dyDescent="0.25">
      <c r="B263" s="1"/>
      <c r="C263" s="2">
        <v>29</v>
      </c>
      <c r="D263" s="46">
        <f t="shared" si="24"/>
        <v>0.45806451612903226</v>
      </c>
      <c r="E263" s="2"/>
      <c r="F263" s="2"/>
      <c r="G263" s="2"/>
      <c r="H263" s="2"/>
      <c r="I263" s="2"/>
      <c r="J263" s="2"/>
      <c r="K263" s="2"/>
    </row>
    <row r="264" spans="2:11" x14ac:dyDescent="0.25">
      <c r="B264" s="1"/>
      <c r="C264" s="2">
        <v>30</v>
      </c>
      <c r="D264" s="46">
        <f t="shared" si="24"/>
        <v>0.45806451612903226</v>
      </c>
      <c r="E264" s="2"/>
      <c r="F264" s="2"/>
      <c r="G264" s="2"/>
      <c r="H264" s="2"/>
      <c r="I264" s="2"/>
      <c r="J264" s="2"/>
      <c r="K264" s="2"/>
    </row>
    <row r="265" spans="2:11" x14ac:dyDescent="0.25">
      <c r="B265" s="1"/>
      <c r="C265" s="2">
        <v>31</v>
      </c>
      <c r="D265" s="46">
        <f t="shared" si="24"/>
        <v>0.45806451612903226</v>
      </c>
      <c r="E265" s="2"/>
      <c r="F265" s="2"/>
      <c r="G265" s="2"/>
      <c r="H265" s="2"/>
      <c r="I265" s="2"/>
      <c r="J265" s="2"/>
      <c r="K265" s="2"/>
    </row>
    <row r="266" spans="2:11" x14ac:dyDescent="0.25">
      <c r="B266" s="4" t="s">
        <v>8</v>
      </c>
      <c r="C266" s="3"/>
      <c r="D266" s="47">
        <f>SUM(D235:D265)</f>
        <v>14.200000000000012</v>
      </c>
      <c r="E266" s="3">
        <f>SUM(E235:E265)</f>
        <v>1.25</v>
      </c>
      <c r="F266" s="3">
        <f t="shared" ref="F266:J266" si="25">SUM(F235:F265)</f>
        <v>3.25</v>
      </c>
      <c r="G266" s="3">
        <f t="shared" si="25"/>
        <v>0</v>
      </c>
      <c r="H266" s="3">
        <f t="shared" si="25"/>
        <v>0</v>
      </c>
      <c r="I266" s="3">
        <f t="shared" si="25"/>
        <v>0</v>
      </c>
      <c r="J266" s="3">
        <f t="shared" si="25"/>
        <v>0</v>
      </c>
      <c r="K266" s="2">
        <f t="shared" si="23"/>
        <v>4.5</v>
      </c>
    </row>
    <row r="267" spans="2:11" x14ac:dyDescent="0.25">
      <c r="B267" s="1" t="s">
        <v>9</v>
      </c>
      <c r="C267" s="2"/>
      <c r="D267" s="2" t="s">
        <v>10</v>
      </c>
      <c r="E267" s="2">
        <f>(E266/$D$266)*100</f>
        <v>8.802816901408443</v>
      </c>
      <c r="F267" s="2">
        <f>(F266/$D$266)*100</f>
        <v>22.887323943661954</v>
      </c>
      <c r="G267" s="2">
        <f>(G266/$D$266)*100</f>
        <v>0</v>
      </c>
      <c r="H267" s="2">
        <f>(H266/$D$266)*100</f>
        <v>0</v>
      </c>
      <c r="I267" s="2">
        <f>(I266/$D$266)*100</f>
        <v>0</v>
      </c>
      <c r="J267" s="2"/>
      <c r="K267" s="2"/>
    </row>
    <row r="268" spans="2:11" x14ac:dyDescent="0.25">
      <c r="B268" s="1">
        <f>(1-(K266/D266))*100</f>
        <v>68.309859154929597</v>
      </c>
      <c r="C268" s="2"/>
      <c r="D268" s="2"/>
      <c r="E268" s="2">
        <f>(D266-E266)/D266*100</f>
        <v>91.197183098591566</v>
      </c>
      <c r="F268" s="2">
        <f>(D266-F266)/D266*100</f>
        <v>77.112676056338046</v>
      </c>
      <c r="G268" s="2">
        <f>(D266-G266)/D266*100</f>
        <v>100</v>
      </c>
      <c r="H268" s="2">
        <f>(D266-H266)/D266*100</f>
        <v>100</v>
      </c>
      <c r="I268" s="2">
        <f>(D266-I266)/D266*100</f>
        <v>100</v>
      </c>
      <c r="J268" s="2"/>
      <c r="K268" s="2" t="s">
        <v>15</v>
      </c>
    </row>
    <row r="271" spans="2:11" ht="18.75" thickBot="1" x14ac:dyDescent="0.3">
      <c r="B271" s="31"/>
      <c r="C271" s="31"/>
      <c r="D271" s="31"/>
    </row>
    <row r="272" spans="2:11" x14ac:dyDescent="0.25">
      <c r="B272" s="14" t="s">
        <v>21</v>
      </c>
      <c r="C272" s="15"/>
      <c r="D272" s="16"/>
    </row>
    <row r="273" spans="2:12" x14ac:dyDescent="0.25">
      <c r="B273" s="10">
        <f>(1-(K266/D266))*100</f>
        <v>68.309859154929597</v>
      </c>
      <c r="C273" s="18"/>
      <c r="D273" s="19"/>
      <c r="G273" s="26"/>
    </row>
    <row r="274" spans="2:12" ht="18.75" thickBot="1" x14ac:dyDescent="0.3">
      <c r="B274" s="20"/>
      <c r="C274" s="21"/>
      <c r="D274" s="22"/>
    </row>
    <row r="275" spans="2:12" x14ac:dyDescent="0.25">
      <c r="B275" s="31"/>
      <c r="C275" s="31"/>
      <c r="D275" s="31"/>
    </row>
    <row r="276" spans="2:12" x14ac:dyDescent="0.25">
      <c r="B276" s="31"/>
      <c r="C276" s="31"/>
      <c r="D276" s="31"/>
    </row>
    <row r="277" spans="2:12" x14ac:dyDescent="0.25">
      <c r="B277" s="31"/>
      <c r="C277" s="31"/>
      <c r="D277" s="31"/>
    </row>
    <row r="278" spans="2:12" x14ac:dyDescent="0.25">
      <c r="B278" s="170" t="s">
        <v>40</v>
      </c>
      <c r="C278" s="170"/>
      <c r="D278" s="170"/>
      <c r="E278" s="170"/>
      <c r="F278" s="170"/>
      <c r="G278" s="170"/>
      <c r="H278" s="170"/>
      <c r="I278" s="170"/>
      <c r="J278" s="170"/>
      <c r="K278" s="170"/>
    </row>
    <row r="279" spans="2:12" x14ac:dyDescent="0.25">
      <c r="B279" s="170" t="s">
        <v>68</v>
      </c>
      <c r="C279" s="170"/>
      <c r="D279" s="170"/>
      <c r="E279" s="170"/>
      <c r="F279" s="170"/>
      <c r="G279" s="170"/>
      <c r="H279" s="170"/>
      <c r="I279" s="170"/>
      <c r="J279" s="170"/>
      <c r="K279" s="170"/>
    </row>
    <row r="280" spans="2:12" ht="54" x14ac:dyDescent="0.25">
      <c r="B280" s="32"/>
      <c r="C280" s="11" t="s">
        <v>1</v>
      </c>
      <c r="D280" s="11" t="s">
        <v>2</v>
      </c>
      <c r="E280" s="13" t="s">
        <v>46</v>
      </c>
      <c r="F280" s="13" t="s">
        <v>50</v>
      </c>
      <c r="G280" s="13" t="s">
        <v>66</v>
      </c>
      <c r="H280" s="13" t="s">
        <v>67</v>
      </c>
      <c r="I280" s="13" t="s">
        <v>34</v>
      </c>
      <c r="J280" s="13" t="s">
        <v>49</v>
      </c>
      <c r="K280" s="11" t="s">
        <v>7</v>
      </c>
    </row>
    <row r="281" spans="2:12" x14ac:dyDescent="0.25">
      <c r="B281" s="1"/>
      <c r="C281" s="2">
        <v>1</v>
      </c>
      <c r="D281" s="46">
        <f>327.85/31</f>
        <v>10.575806451612904</v>
      </c>
      <c r="E281" s="2"/>
      <c r="F281" s="2"/>
      <c r="G281" s="2"/>
      <c r="H281" s="2"/>
      <c r="I281" s="2"/>
      <c r="J281" s="2"/>
      <c r="K281" s="2">
        <f t="shared" ref="K281:K312" si="26">SUM(E281:J281)</f>
        <v>0</v>
      </c>
    </row>
    <row r="282" spans="2:12" x14ac:dyDescent="0.25">
      <c r="B282" s="1"/>
      <c r="C282" s="2">
        <v>2</v>
      </c>
      <c r="D282" s="46">
        <f t="shared" ref="D282:D311" si="27">327.85/31</f>
        <v>10.575806451612904</v>
      </c>
      <c r="E282" s="2"/>
      <c r="F282" s="2">
        <v>0.42</v>
      </c>
      <c r="G282" s="2"/>
      <c r="H282" s="2"/>
      <c r="I282" s="2"/>
      <c r="J282" s="2"/>
      <c r="K282" s="2">
        <f t="shared" si="26"/>
        <v>0.42</v>
      </c>
      <c r="L282" s="25" t="s">
        <v>28</v>
      </c>
    </row>
    <row r="283" spans="2:12" x14ac:dyDescent="0.25">
      <c r="B283" s="1"/>
      <c r="C283" s="2">
        <v>3</v>
      </c>
      <c r="D283" s="46">
        <f t="shared" si="27"/>
        <v>10.575806451612904</v>
      </c>
      <c r="E283" s="2"/>
      <c r="F283" s="2"/>
      <c r="G283" s="2"/>
      <c r="H283" s="2">
        <v>0.1</v>
      </c>
      <c r="I283" s="2"/>
      <c r="J283" s="2"/>
      <c r="K283" s="2">
        <f t="shared" si="26"/>
        <v>0.1</v>
      </c>
    </row>
    <row r="284" spans="2:12" x14ac:dyDescent="0.25">
      <c r="B284" s="1"/>
      <c r="C284" s="2">
        <v>4</v>
      </c>
      <c r="D284" s="46">
        <f t="shared" si="27"/>
        <v>10.575806451612904</v>
      </c>
      <c r="E284" s="2"/>
      <c r="F284" s="2"/>
      <c r="G284" s="2"/>
      <c r="H284" s="2"/>
      <c r="I284" s="2"/>
      <c r="J284" s="2"/>
      <c r="K284" s="2">
        <f t="shared" si="26"/>
        <v>0</v>
      </c>
    </row>
    <row r="285" spans="2:12" x14ac:dyDescent="0.25">
      <c r="B285" s="1"/>
      <c r="C285" s="2">
        <v>5</v>
      </c>
      <c r="D285" s="46">
        <f t="shared" si="27"/>
        <v>10.575806451612904</v>
      </c>
      <c r="E285" s="2"/>
      <c r="F285" s="2"/>
      <c r="G285" s="2"/>
      <c r="H285" s="2"/>
      <c r="I285" s="2"/>
      <c r="J285" s="2"/>
      <c r="K285" s="2">
        <f t="shared" si="26"/>
        <v>0</v>
      </c>
    </row>
    <row r="286" spans="2:12" x14ac:dyDescent="0.25">
      <c r="B286" s="1"/>
      <c r="C286" s="2">
        <v>6</v>
      </c>
      <c r="D286" s="46">
        <f t="shared" si="27"/>
        <v>10.575806451612904</v>
      </c>
      <c r="E286" s="2"/>
      <c r="F286" s="2"/>
      <c r="G286" s="2"/>
      <c r="H286" s="2">
        <v>0.17</v>
      </c>
      <c r="I286" s="2"/>
      <c r="J286" s="2"/>
      <c r="K286" s="2">
        <f t="shared" si="26"/>
        <v>0.17</v>
      </c>
    </row>
    <row r="287" spans="2:12" x14ac:dyDescent="0.25">
      <c r="B287" s="1"/>
      <c r="C287" s="2">
        <v>7</v>
      </c>
      <c r="D287" s="46">
        <f t="shared" si="27"/>
        <v>10.575806451612904</v>
      </c>
      <c r="E287" s="2"/>
      <c r="F287" s="2"/>
      <c r="G287" s="54"/>
      <c r="H287" s="2"/>
      <c r="I287" s="2"/>
      <c r="J287" s="2"/>
      <c r="K287" s="2">
        <f t="shared" si="26"/>
        <v>0</v>
      </c>
    </row>
    <row r="288" spans="2:12" x14ac:dyDescent="0.25">
      <c r="B288" s="1"/>
      <c r="C288" s="2">
        <v>8</v>
      </c>
      <c r="D288" s="46">
        <f t="shared" si="27"/>
        <v>10.575806451612904</v>
      </c>
      <c r="E288" s="2"/>
      <c r="F288" s="2"/>
      <c r="G288" s="2"/>
      <c r="H288" s="2"/>
      <c r="I288" s="2"/>
      <c r="J288" s="2"/>
      <c r="K288" s="2">
        <f t="shared" si="26"/>
        <v>0</v>
      </c>
    </row>
    <row r="289" spans="2:11" x14ac:dyDescent="0.25">
      <c r="B289" s="1"/>
      <c r="C289" s="2">
        <v>9</v>
      </c>
      <c r="D289" s="46">
        <f t="shared" si="27"/>
        <v>10.575806451612904</v>
      </c>
      <c r="E289" s="2"/>
      <c r="F289" s="2"/>
      <c r="G289" s="2"/>
      <c r="H289" s="2">
        <v>0.35</v>
      </c>
      <c r="I289" s="2">
        <v>0.92</v>
      </c>
      <c r="J289" s="2"/>
      <c r="K289" s="2">
        <f t="shared" si="26"/>
        <v>1.27</v>
      </c>
    </row>
    <row r="290" spans="2:11" x14ac:dyDescent="0.25">
      <c r="B290" s="1"/>
      <c r="C290" s="2">
        <v>10</v>
      </c>
      <c r="D290" s="46">
        <f t="shared" si="27"/>
        <v>10.575806451612904</v>
      </c>
      <c r="E290" s="2"/>
      <c r="F290" s="2"/>
      <c r="G290" s="2"/>
      <c r="H290" s="2"/>
      <c r="I290" s="2"/>
      <c r="J290" s="2"/>
      <c r="K290" s="2">
        <f t="shared" si="26"/>
        <v>0</v>
      </c>
    </row>
    <row r="291" spans="2:11" x14ac:dyDescent="0.25">
      <c r="B291" s="1"/>
      <c r="C291" s="2">
        <v>11</v>
      </c>
      <c r="D291" s="46">
        <f t="shared" si="27"/>
        <v>10.575806451612904</v>
      </c>
      <c r="E291" s="2"/>
      <c r="F291" s="2"/>
      <c r="G291" s="2"/>
      <c r="H291" s="2"/>
      <c r="I291" s="2"/>
      <c r="J291" s="2"/>
      <c r="K291" s="2">
        <f t="shared" si="26"/>
        <v>0</v>
      </c>
    </row>
    <row r="292" spans="2:11" x14ac:dyDescent="0.25">
      <c r="B292" s="1"/>
      <c r="C292" s="2">
        <v>12</v>
      </c>
      <c r="D292" s="46">
        <f t="shared" si="27"/>
        <v>10.575806451612904</v>
      </c>
      <c r="E292" s="2"/>
      <c r="F292" s="2"/>
      <c r="G292" s="2"/>
      <c r="H292" s="2"/>
      <c r="I292" s="2"/>
      <c r="J292" s="2"/>
      <c r="K292" s="2">
        <f t="shared" si="26"/>
        <v>0</v>
      </c>
    </row>
    <row r="293" spans="2:11" x14ac:dyDescent="0.25">
      <c r="B293" s="1"/>
      <c r="C293" s="2">
        <v>13</v>
      </c>
      <c r="D293" s="46">
        <f t="shared" si="27"/>
        <v>10.575806451612904</v>
      </c>
      <c r="E293" s="2"/>
      <c r="F293" s="2"/>
      <c r="G293" s="2"/>
      <c r="H293" s="2">
        <v>0.3</v>
      </c>
      <c r="I293" s="2"/>
      <c r="J293" s="2">
        <v>0.25</v>
      </c>
      <c r="K293" s="2">
        <f t="shared" si="26"/>
        <v>0.55000000000000004</v>
      </c>
    </row>
    <row r="294" spans="2:11" x14ac:dyDescent="0.25">
      <c r="B294" s="1"/>
      <c r="C294" s="2">
        <v>14</v>
      </c>
      <c r="D294" s="46">
        <f t="shared" si="27"/>
        <v>10.575806451612904</v>
      </c>
      <c r="E294" s="2"/>
      <c r="F294" s="2">
        <v>0.42</v>
      </c>
      <c r="G294" s="2"/>
      <c r="H294" s="2"/>
      <c r="I294" s="2"/>
      <c r="J294" s="2"/>
      <c r="K294" s="2">
        <f t="shared" si="26"/>
        <v>0.42</v>
      </c>
    </row>
    <row r="295" spans="2:11" x14ac:dyDescent="0.25">
      <c r="B295" s="1"/>
      <c r="C295" s="2">
        <v>15</v>
      </c>
      <c r="D295" s="46">
        <f t="shared" si="27"/>
        <v>10.575806451612904</v>
      </c>
      <c r="E295" s="2"/>
      <c r="F295" s="2">
        <v>0.88</v>
      </c>
      <c r="G295" s="2"/>
      <c r="H295" s="2"/>
      <c r="I295" s="2"/>
      <c r="J295" s="2"/>
      <c r="K295" s="2">
        <f t="shared" si="26"/>
        <v>0.88</v>
      </c>
    </row>
    <row r="296" spans="2:11" x14ac:dyDescent="0.25">
      <c r="B296" s="1"/>
      <c r="C296" s="2">
        <v>16</v>
      </c>
      <c r="D296" s="46">
        <f t="shared" si="27"/>
        <v>10.575806451612904</v>
      </c>
      <c r="E296" s="2"/>
      <c r="F296" s="2">
        <v>5.95</v>
      </c>
      <c r="G296" s="2"/>
      <c r="H296" s="2"/>
      <c r="I296" s="2"/>
      <c r="J296" s="2"/>
      <c r="K296" s="2">
        <f t="shared" si="26"/>
        <v>5.95</v>
      </c>
    </row>
    <row r="297" spans="2:11" x14ac:dyDescent="0.25">
      <c r="B297" s="1"/>
      <c r="C297" s="2">
        <v>17</v>
      </c>
      <c r="D297" s="46">
        <f t="shared" si="27"/>
        <v>10.575806451612904</v>
      </c>
      <c r="E297" s="2"/>
      <c r="F297" s="2"/>
      <c r="G297" s="2"/>
      <c r="H297" s="2"/>
      <c r="I297" s="2"/>
      <c r="J297" s="2"/>
      <c r="K297" s="2">
        <f t="shared" si="26"/>
        <v>0</v>
      </c>
    </row>
    <row r="298" spans="2:11" x14ac:dyDescent="0.25">
      <c r="B298" s="1"/>
      <c r="C298" s="2">
        <v>18</v>
      </c>
      <c r="D298" s="46">
        <f t="shared" si="27"/>
        <v>10.575806451612904</v>
      </c>
      <c r="E298" s="2"/>
      <c r="F298" s="2"/>
      <c r="G298" s="2"/>
      <c r="H298" s="2"/>
      <c r="I298" s="2"/>
      <c r="J298" s="2"/>
      <c r="K298" s="2">
        <f t="shared" si="26"/>
        <v>0</v>
      </c>
    </row>
    <row r="299" spans="2:11" x14ac:dyDescent="0.25">
      <c r="B299" s="1"/>
      <c r="C299" s="2">
        <v>19</v>
      </c>
      <c r="D299" s="46">
        <f t="shared" si="27"/>
        <v>10.575806451612904</v>
      </c>
      <c r="E299" s="2"/>
      <c r="F299" s="2"/>
      <c r="G299" s="2"/>
      <c r="H299" s="2"/>
      <c r="I299" s="2"/>
      <c r="J299" s="2"/>
      <c r="K299" s="2">
        <f t="shared" si="26"/>
        <v>0</v>
      </c>
    </row>
    <row r="300" spans="2:11" x14ac:dyDescent="0.25">
      <c r="B300" s="1"/>
      <c r="C300" s="2">
        <v>20</v>
      </c>
      <c r="D300" s="46">
        <f t="shared" si="27"/>
        <v>10.575806451612904</v>
      </c>
      <c r="E300" s="2"/>
      <c r="F300" s="2"/>
      <c r="G300" s="2"/>
      <c r="H300" s="2">
        <v>0.08</v>
      </c>
      <c r="I300" s="2"/>
      <c r="J300" s="2"/>
      <c r="K300" s="2">
        <f t="shared" si="26"/>
        <v>0.08</v>
      </c>
    </row>
    <row r="301" spans="2:11" x14ac:dyDescent="0.25">
      <c r="B301" s="1"/>
      <c r="C301" s="2">
        <v>21</v>
      </c>
      <c r="D301" s="46">
        <f t="shared" si="27"/>
        <v>10.575806451612904</v>
      </c>
      <c r="E301" s="2"/>
      <c r="F301" s="2"/>
      <c r="G301" s="2"/>
      <c r="H301" s="2"/>
      <c r="I301" s="2"/>
      <c r="J301" s="2">
        <v>0.25</v>
      </c>
      <c r="K301" s="2">
        <f t="shared" si="26"/>
        <v>0.25</v>
      </c>
    </row>
    <row r="302" spans="2:11" x14ac:dyDescent="0.25">
      <c r="B302" s="1"/>
      <c r="C302" s="2">
        <v>22</v>
      </c>
      <c r="D302" s="46">
        <f t="shared" si="27"/>
        <v>10.575806451612904</v>
      </c>
      <c r="E302" s="2"/>
      <c r="F302" s="2"/>
      <c r="H302" s="2"/>
      <c r="I302" s="2"/>
      <c r="J302" s="2"/>
      <c r="K302" s="2">
        <f t="shared" si="26"/>
        <v>0</v>
      </c>
    </row>
    <row r="303" spans="2:11" x14ac:dyDescent="0.25">
      <c r="B303" s="1"/>
      <c r="C303" s="2">
        <v>23</v>
      </c>
      <c r="D303" s="46">
        <f t="shared" si="27"/>
        <v>10.575806451612904</v>
      </c>
      <c r="E303" s="2"/>
      <c r="F303" s="2"/>
      <c r="G303" s="2"/>
      <c r="H303" s="2"/>
      <c r="I303" s="2"/>
      <c r="J303" s="2"/>
      <c r="K303" s="2">
        <f t="shared" si="26"/>
        <v>0</v>
      </c>
    </row>
    <row r="304" spans="2:11" x14ac:dyDescent="0.25">
      <c r="B304" s="1"/>
      <c r="C304" s="2">
        <v>24</v>
      </c>
      <c r="D304" s="46">
        <f t="shared" si="27"/>
        <v>10.575806451612904</v>
      </c>
      <c r="E304" s="2"/>
      <c r="F304" s="2"/>
      <c r="G304" s="2"/>
      <c r="H304" s="2"/>
      <c r="I304" s="2"/>
      <c r="J304" s="2"/>
      <c r="K304" s="2">
        <f t="shared" si="26"/>
        <v>0</v>
      </c>
    </row>
    <row r="305" spans="2:11" x14ac:dyDescent="0.25">
      <c r="B305" s="1"/>
      <c r="C305" s="2">
        <v>25</v>
      </c>
      <c r="D305" s="46">
        <f t="shared" si="27"/>
        <v>10.575806451612904</v>
      </c>
      <c r="E305" s="2"/>
      <c r="F305" s="2"/>
      <c r="G305" s="2"/>
      <c r="H305" s="2"/>
      <c r="I305" s="2"/>
      <c r="K305" s="2">
        <f t="shared" si="26"/>
        <v>0</v>
      </c>
    </row>
    <row r="306" spans="2:11" x14ac:dyDescent="0.25">
      <c r="B306" s="1"/>
      <c r="C306" s="2">
        <v>26</v>
      </c>
      <c r="D306" s="46">
        <f t="shared" si="27"/>
        <v>10.575806451612904</v>
      </c>
      <c r="E306" s="2"/>
      <c r="F306" s="2"/>
      <c r="G306" s="2"/>
      <c r="H306" s="2">
        <v>0.33</v>
      </c>
      <c r="I306" s="2"/>
      <c r="J306" s="2"/>
      <c r="K306" s="2">
        <f t="shared" si="26"/>
        <v>0.33</v>
      </c>
    </row>
    <row r="307" spans="2:11" x14ac:dyDescent="0.25">
      <c r="B307" s="1"/>
      <c r="C307" s="2">
        <v>27</v>
      </c>
      <c r="D307" s="46">
        <f t="shared" si="27"/>
        <v>10.575806451612904</v>
      </c>
      <c r="E307" s="2"/>
      <c r="F307" s="2">
        <v>0.42</v>
      </c>
      <c r="G307" s="2"/>
      <c r="H307" s="2"/>
      <c r="I307" s="2"/>
      <c r="J307" s="2"/>
      <c r="K307" s="2">
        <f t="shared" si="26"/>
        <v>0.42</v>
      </c>
    </row>
    <row r="308" spans="2:11" x14ac:dyDescent="0.25">
      <c r="B308" s="1"/>
      <c r="C308" s="2">
        <v>28</v>
      </c>
      <c r="D308" s="46">
        <f t="shared" si="27"/>
        <v>10.575806451612904</v>
      </c>
      <c r="E308" s="2"/>
      <c r="F308" s="2">
        <v>1.75</v>
      </c>
      <c r="G308" s="2"/>
      <c r="H308" s="2"/>
      <c r="I308" s="2"/>
      <c r="J308" s="2"/>
      <c r="K308" s="2">
        <f t="shared" si="26"/>
        <v>1.75</v>
      </c>
    </row>
    <row r="309" spans="2:11" x14ac:dyDescent="0.25">
      <c r="B309" s="1"/>
      <c r="C309" s="2">
        <v>29</v>
      </c>
      <c r="D309" s="46">
        <f t="shared" si="27"/>
        <v>10.575806451612904</v>
      </c>
      <c r="E309" s="2"/>
      <c r="F309" s="2"/>
      <c r="G309" s="2"/>
      <c r="H309" s="2"/>
      <c r="I309" s="2"/>
      <c r="J309" s="2"/>
      <c r="K309" s="2"/>
    </row>
    <row r="310" spans="2:11" x14ac:dyDescent="0.25">
      <c r="B310" s="1"/>
      <c r="C310" s="2">
        <v>30</v>
      </c>
      <c r="D310" s="46">
        <f t="shared" si="27"/>
        <v>10.575806451612904</v>
      </c>
      <c r="E310" s="2"/>
      <c r="F310" s="2"/>
      <c r="G310" s="2"/>
      <c r="H310" s="2">
        <v>0.57999999999999996</v>
      </c>
      <c r="I310" s="2"/>
      <c r="J310" s="2"/>
      <c r="K310" s="2"/>
    </row>
    <row r="311" spans="2:11" x14ac:dyDescent="0.25">
      <c r="B311" s="1"/>
      <c r="C311" s="2">
        <v>31</v>
      </c>
      <c r="D311" s="46">
        <f t="shared" si="27"/>
        <v>10.575806451612904</v>
      </c>
      <c r="E311" s="2"/>
      <c r="F311" s="2"/>
      <c r="G311" s="2"/>
      <c r="H311" s="2">
        <v>0.28000000000000003</v>
      </c>
      <c r="I311" s="2"/>
      <c r="J311" s="2"/>
      <c r="K311" s="2"/>
    </row>
    <row r="312" spans="2:11" x14ac:dyDescent="0.25">
      <c r="B312" s="4" t="s">
        <v>8</v>
      </c>
      <c r="C312" s="3"/>
      <c r="D312" s="47">
        <f>SUM(D281:D311)</f>
        <v>327.8499999999998</v>
      </c>
      <c r="E312" s="3">
        <f>SUM(E281:E311)</f>
        <v>0</v>
      </c>
      <c r="F312" s="3">
        <f t="shared" ref="F312:J312" si="28">SUM(F281:F311)</f>
        <v>9.84</v>
      </c>
      <c r="G312" s="3">
        <f t="shared" si="28"/>
        <v>0</v>
      </c>
      <c r="H312" s="3">
        <f t="shared" si="28"/>
        <v>2.1899999999999995</v>
      </c>
      <c r="I312" s="3">
        <f t="shared" si="28"/>
        <v>0.92</v>
      </c>
      <c r="J312" s="3">
        <f t="shared" si="28"/>
        <v>0.5</v>
      </c>
      <c r="K312" s="2">
        <f t="shared" si="26"/>
        <v>13.45</v>
      </c>
    </row>
    <row r="313" spans="2:11" x14ac:dyDescent="0.25">
      <c r="B313" s="1" t="s">
        <v>9</v>
      </c>
      <c r="C313" s="2"/>
      <c r="D313" s="2" t="s">
        <v>10</v>
      </c>
      <c r="E313" s="2">
        <f>(E312/$D$266)*100</f>
        <v>0</v>
      </c>
      <c r="F313" s="2">
        <f>(F312/$D$266)*100</f>
        <v>69.295774647887271</v>
      </c>
      <c r="G313" s="2">
        <f>(G312/$D$266)*100</f>
        <v>0</v>
      </c>
      <c r="H313" s="2">
        <f>(H312/$D$266)*100</f>
        <v>15.42253521126759</v>
      </c>
      <c r="I313" s="2">
        <f>(I312/$D$266)*100</f>
        <v>6.4788732394366155</v>
      </c>
      <c r="J313" s="2"/>
      <c r="K313" s="2"/>
    </row>
    <row r="314" spans="2:11" x14ac:dyDescent="0.25">
      <c r="B314" s="1">
        <f>(1-(K312/D312))*100</f>
        <v>95.897514107061156</v>
      </c>
      <c r="C314" s="2"/>
      <c r="D314" s="2"/>
      <c r="E314" s="2">
        <f>(D312-E312)/D312*100</f>
        <v>100</v>
      </c>
      <c r="F314" s="2">
        <f>(D312-F312)/D312*100</f>
        <v>96.998627421076719</v>
      </c>
      <c r="G314" s="2">
        <f>(D312-G312)/D312*100</f>
        <v>100</v>
      </c>
      <c r="H314" s="2">
        <f>(D312-H312)/D312*100</f>
        <v>99.332011590666468</v>
      </c>
      <c r="I314" s="2">
        <f>(D312-I312)/D312*100</f>
        <v>99.719383864572208</v>
      </c>
      <c r="J314" s="2"/>
      <c r="K314" s="2" t="s">
        <v>15</v>
      </c>
    </row>
    <row r="317" spans="2:11" ht="18.75" thickBot="1" x14ac:dyDescent="0.3">
      <c r="B317" s="31"/>
      <c r="C317" s="31"/>
      <c r="D317" s="31"/>
    </row>
    <row r="318" spans="2:11" x14ac:dyDescent="0.25">
      <c r="B318" s="14" t="s">
        <v>21</v>
      </c>
      <c r="C318" s="15"/>
      <c r="D318" s="16"/>
    </row>
    <row r="319" spans="2:11" x14ac:dyDescent="0.25">
      <c r="B319" s="10">
        <f>(1-(K312/D312))*100</f>
        <v>95.897514107061156</v>
      </c>
      <c r="C319" s="18"/>
      <c r="D319" s="19"/>
      <c r="G319" s="26"/>
    </row>
    <row r="320" spans="2:11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22</v>
      </c>
      <c r="C323" s="34"/>
      <c r="D323" s="35"/>
    </row>
    <row r="324" spans="2:4" ht="18.75" thickBot="1" x14ac:dyDescent="0.3">
      <c r="B324" s="36">
        <f>((K312+K266+K174+K128+K82+K36+K220)/(D312+D266+D174+D128+D82+D36+D220))*100</f>
        <v>2.500595869188222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23</v>
      </c>
      <c r="C328" s="40"/>
      <c r="D328" s="41"/>
    </row>
    <row r="329" spans="2:4" x14ac:dyDescent="0.25">
      <c r="B329" s="194">
        <f>(100-B324)</f>
        <v>97.499404130811783</v>
      </c>
      <c r="C329" s="195"/>
      <c r="D329" s="42"/>
    </row>
    <row r="330" spans="2:4" ht="18.75" thickBot="1" x14ac:dyDescent="0.3">
      <c r="B330" s="196"/>
      <c r="C330" s="197"/>
      <c r="D330" s="43"/>
    </row>
  </sheetData>
  <mergeCells count="21">
    <mergeCell ref="B278:K278"/>
    <mergeCell ref="B279:K279"/>
    <mergeCell ref="B329:C330"/>
    <mergeCell ref="B140:K140"/>
    <mergeCell ref="B141:K141"/>
    <mergeCell ref="B186:K186"/>
    <mergeCell ref="B187:K187"/>
    <mergeCell ref="B232:K232"/>
    <mergeCell ref="B233:K233"/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</mergeCells>
  <conditionalFormatting sqref="I37">
    <cfRule type="cellIs" dxfId="11" priority="1" operator="greaterThan">
      <formula>2.822580645</formula>
    </cfRule>
    <cfRule type="cellIs" dxfId="10" priority="2" operator="greaterThan">
      <formula>2.822580645</formula>
    </cfRule>
    <cfRule type="cellIs" dxfId="9" priority="4" operator="greaterThan">
      <formula>2.822580645</formula>
    </cfRule>
  </conditionalFormatting>
  <conditionalFormatting sqref="J37">
    <cfRule type="cellIs" dxfId="8" priority="3" operator="greaterThan">
      <formula>2.822580645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0522-88EF-4408-95F5-7F520A0CF8E6}">
  <dimension ref="B1:L330"/>
  <sheetViews>
    <sheetView topLeftCell="A184" zoomScale="55" zoomScaleNormal="55" workbookViewId="0">
      <selection activeCell="I220" sqref="I220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0.140625" style="25" customWidth="1"/>
    <col min="11" max="11" width="19.7109375" style="25" customWidth="1"/>
    <col min="12" max="12" width="23.140625" style="25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</row>
    <row r="3" spans="2:11" x14ac:dyDescent="0.25">
      <c r="B3" s="170" t="s">
        <v>82</v>
      </c>
      <c r="C3" s="170"/>
      <c r="D3" s="170"/>
      <c r="E3" s="170"/>
      <c r="F3" s="170"/>
      <c r="G3" s="170"/>
      <c r="H3" s="170"/>
      <c r="I3" s="170"/>
      <c r="J3" s="170"/>
      <c r="K3" s="170"/>
    </row>
    <row r="4" spans="2:11" s="52" customFormat="1" ht="36" x14ac:dyDescent="0.25">
      <c r="B4" s="50"/>
      <c r="C4" s="50" t="s">
        <v>1</v>
      </c>
      <c r="D4" s="50" t="s">
        <v>2</v>
      </c>
      <c r="E4" s="51" t="s">
        <v>3</v>
      </c>
      <c r="F4" s="51" t="s">
        <v>73</v>
      </c>
      <c r="G4" s="51" t="s">
        <v>4</v>
      </c>
      <c r="H4" s="51" t="s">
        <v>5</v>
      </c>
      <c r="I4" s="51" t="s">
        <v>31</v>
      </c>
      <c r="J4" s="13" t="s">
        <v>6</v>
      </c>
      <c r="K4" s="50" t="s">
        <v>7</v>
      </c>
    </row>
    <row r="5" spans="2:11" x14ac:dyDescent="0.25">
      <c r="B5" s="1"/>
      <c r="C5" s="2">
        <v>1</v>
      </c>
      <c r="D5" s="46">
        <f>533.5/30</f>
        <v>17.783333333333335</v>
      </c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46">
        <f t="shared" ref="D6:D34" si="1">533.5/30</f>
        <v>17.783333333333335</v>
      </c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46">
        <f t="shared" si="1"/>
        <v>17.783333333333335</v>
      </c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46">
        <f t="shared" si="1"/>
        <v>17.783333333333335</v>
      </c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46">
        <f t="shared" si="1"/>
        <v>17.783333333333335</v>
      </c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46">
        <f t="shared" si="1"/>
        <v>17.783333333333335</v>
      </c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46">
        <f t="shared" si="1"/>
        <v>17.783333333333335</v>
      </c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46">
        <f t="shared" si="1"/>
        <v>17.783333333333335</v>
      </c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46">
        <f t="shared" si="1"/>
        <v>17.783333333333335</v>
      </c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46">
        <f t="shared" si="1"/>
        <v>17.783333333333335</v>
      </c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46">
        <f t="shared" si="1"/>
        <v>17.783333333333335</v>
      </c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46">
        <f t="shared" si="1"/>
        <v>17.783333333333335</v>
      </c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46">
        <f t="shared" si="1"/>
        <v>17.783333333333335</v>
      </c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46">
        <f t="shared" si="1"/>
        <v>17.783333333333335</v>
      </c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46">
        <f t="shared" si="1"/>
        <v>17.783333333333335</v>
      </c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46">
        <f t="shared" si="1"/>
        <v>17.783333333333335</v>
      </c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46">
        <f t="shared" si="1"/>
        <v>17.783333333333335</v>
      </c>
      <c r="E21" s="2"/>
      <c r="F21" s="2">
        <v>2</v>
      </c>
      <c r="G21" s="2"/>
      <c r="H21" s="2"/>
      <c r="I21" s="2"/>
      <c r="J21" s="2"/>
      <c r="K21" s="1">
        <f t="shared" si="0"/>
        <v>2</v>
      </c>
    </row>
    <row r="22" spans="2:11" x14ac:dyDescent="0.25">
      <c r="B22" s="1"/>
      <c r="C22" s="2">
        <v>18</v>
      </c>
      <c r="D22" s="46">
        <f t="shared" si="1"/>
        <v>17.783333333333335</v>
      </c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46">
        <f t="shared" si="1"/>
        <v>17.783333333333335</v>
      </c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46">
        <f t="shared" si="1"/>
        <v>17.783333333333335</v>
      </c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46">
        <f t="shared" si="1"/>
        <v>17.783333333333335</v>
      </c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46">
        <f t="shared" si="1"/>
        <v>17.783333333333335</v>
      </c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46">
        <f t="shared" si="1"/>
        <v>17.783333333333335</v>
      </c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46">
        <f t="shared" si="1"/>
        <v>17.783333333333335</v>
      </c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46">
        <f t="shared" si="1"/>
        <v>17.783333333333335</v>
      </c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46">
        <f t="shared" si="1"/>
        <v>17.783333333333335</v>
      </c>
      <c r="E30" s="2"/>
      <c r="F30" s="2"/>
      <c r="G30" s="2"/>
      <c r="H30" s="2"/>
      <c r="I30" s="2"/>
      <c r="J30" s="2"/>
      <c r="K30" s="1">
        <f t="shared" ref="K30:K35" si="2">SUM(E30:J30)</f>
        <v>0</v>
      </c>
    </row>
    <row r="31" spans="2:11" x14ac:dyDescent="0.25">
      <c r="B31" s="1"/>
      <c r="C31" s="2">
        <v>27</v>
      </c>
      <c r="D31" s="46">
        <f t="shared" si="1"/>
        <v>17.783333333333335</v>
      </c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46">
        <f t="shared" si="1"/>
        <v>17.783333333333335</v>
      </c>
      <c r="E32" s="2"/>
      <c r="F32" s="2"/>
      <c r="G32" s="2"/>
      <c r="H32" s="2"/>
      <c r="I32" s="2"/>
      <c r="J32" s="2"/>
      <c r="K32" s="1">
        <f t="shared" si="2"/>
        <v>0</v>
      </c>
    </row>
    <row r="33" spans="2:11" x14ac:dyDescent="0.25">
      <c r="B33" s="55"/>
      <c r="C33" s="2">
        <v>29</v>
      </c>
      <c r="D33" s="46">
        <f t="shared" si="1"/>
        <v>17.783333333333335</v>
      </c>
      <c r="E33" s="2"/>
      <c r="F33" s="2"/>
      <c r="G33" s="2"/>
      <c r="H33" s="2"/>
      <c r="I33" s="2"/>
      <c r="J33" s="2"/>
      <c r="K33" s="1">
        <f t="shared" si="2"/>
        <v>0</v>
      </c>
    </row>
    <row r="34" spans="2:11" x14ac:dyDescent="0.25">
      <c r="B34" s="55"/>
      <c r="C34" s="2">
        <v>30</v>
      </c>
      <c r="D34" s="46">
        <f t="shared" si="1"/>
        <v>17.783333333333335</v>
      </c>
      <c r="E34" s="2"/>
      <c r="F34" s="2"/>
      <c r="G34" s="2"/>
      <c r="H34" s="2"/>
      <c r="I34" s="2"/>
      <c r="J34" s="2"/>
      <c r="K34" s="1"/>
    </row>
    <row r="35" spans="2:11" x14ac:dyDescent="0.25">
      <c r="B35" s="55"/>
      <c r="C35" s="2"/>
      <c r="D35" s="79"/>
      <c r="E35" s="2"/>
      <c r="F35" s="2"/>
      <c r="G35" s="2"/>
      <c r="H35" s="2"/>
      <c r="I35" s="2"/>
      <c r="J35" s="2"/>
      <c r="K35" s="1">
        <f t="shared" si="2"/>
        <v>0</v>
      </c>
    </row>
    <row r="36" spans="2:11" x14ac:dyDescent="0.25">
      <c r="B36" s="171" t="s">
        <v>8</v>
      </c>
      <c r="C36" s="172"/>
      <c r="D36" s="47">
        <f>SUM(D5:D34)</f>
        <v>533.50000000000034</v>
      </c>
      <c r="E36" s="47">
        <f t="shared" ref="E36:J36" si="3">SUM(E5:E34)</f>
        <v>0</v>
      </c>
      <c r="F36" s="47">
        <f t="shared" si="3"/>
        <v>2</v>
      </c>
      <c r="G36" s="47">
        <f t="shared" si="3"/>
        <v>0</v>
      </c>
      <c r="H36" s="47">
        <f t="shared" si="3"/>
        <v>0</v>
      </c>
      <c r="I36" s="47">
        <f t="shared" si="3"/>
        <v>0</v>
      </c>
      <c r="J36" s="47">
        <f t="shared" si="3"/>
        <v>0</v>
      </c>
      <c r="K36" s="1">
        <f>SUM(E36:J36)</f>
        <v>2</v>
      </c>
    </row>
    <row r="37" spans="2:11" x14ac:dyDescent="0.25">
      <c r="B37" s="173" t="s">
        <v>9</v>
      </c>
      <c r="C37" s="174"/>
      <c r="D37" s="175" t="s">
        <v>10</v>
      </c>
      <c r="E37" s="5">
        <f>(E36/$D$36)*100</f>
        <v>0</v>
      </c>
      <c r="F37" s="5">
        <f>+(F36/$D$36)*100</f>
        <v>0.37488284910965297</v>
      </c>
      <c r="G37" s="5">
        <f>+(G36/$D$36)*100</f>
        <v>0</v>
      </c>
      <c r="H37" s="5">
        <f>+(H36/$D$36)*100</f>
        <v>0</v>
      </c>
      <c r="I37" s="6">
        <f>(I36/$D$36)*100</f>
        <v>0</v>
      </c>
      <c r="J37" s="6">
        <f>(J36/$D$36)*100</f>
        <v>0</v>
      </c>
      <c r="K37" s="6"/>
    </row>
    <row r="38" spans="2:11" x14ac:dyDescent="0.25">
      <c r="B38" s="173">
        <f>(1-(K36/D36))*100</f>
        <v>99.625117150890347</v>
      </c>
      <c r="C38" s="174"/>
      <c r="D38" s="176"/>
      <c r="E38" s="5">
        <f>(D36-E36)/D36*100</f>
        <v>100</v>
      </c>
      <c r="F38" s="5">
        <f>(D36-F36)/D36*100</f>
        <v>99.625117150890347</v>
      </c>
      <c r="G38" s="5">
        <f>(D36-G36)/D36*100</f>
        <v>100</v>
      </c>
      <c r="H38" s="5">
        <f>(D36-H36)/D36*100</f>
        <v>100</v>
      </c>
      <c r="I38" s="6">
        <f>(D36-I36)/D36*100</f>
        <v>100</v>
      </c>
      <c r="J38" s="6">
        <f>(D36-J36)/D36*100</f>
        <v>100</v>
      </c>
      <c r="K38" s="6"/>
    </row>
    <row r="39" spans="2:11" x14ac:dyDescent="0.25">
      <c r="B39" s="7"/>
      <c r="C39" s="7"/>
      <c r="D39" s="177"/>
      <c r="E39" s="7"/>
      <c r="F39" s="7"/>
      <c r="G39" s="7"/>
      <c r="H39" s="7"/>
      <c r="I39" s="7"/>
      <c r="J39" s="7"/>
      <c r="K39" s="7"/>
    </row>
    <row r="41" spans="2:11" ht="18.75" thickBot="1" x14ac:dyDescent="0.3"/>
    <row r="42" spans="2:11" x14ac:dyDescent="0.25">
      <c r="B42" s="199" t="s">
        <v>11</v>
      </c>
      <c r="C42" s="200"/>
      <c r="D42" s="201"/>
      <c r="F42" s="25">
        <f>275.5/30</f>
        <v>9.1833333333333336</v>
      </c>
    </row>
    <row r="43" spans="2:11" ht="15" customHeight="1" x14ac:dyDescent="0.25">
      <c r="B43" s="202">
        <f>(1-(K36/D36))*100</f>
        <v>99.625117150890347</v>
      </c>
      <c r="C43" s="203"/>
      <c r="D43" s="204"/>
    </row>
    <row r="44" spans="2:11" ht="15" customHeight="1" thickBot="1" x14ac:dyDescent="0.3">
      <c r="B44" s="205"/>
      <c r="C44" s="206"/>
      <c r="D44" s="207"/>
      <c r="F44" s="27"/>
      <c r="J44" s="31"/>
    </row>
    <row r="46" spans="2:11" x14ac:dyDescent="0.25">
      <c r="D46" s="53"/>
      <c r="F46" s="44"/>
    </row>
    <row r="48" spans="2:11" x14ac:dyDescent="0.25">
      <c r="B48" s="187" t="s">
        <v>12</v>
      </c>
      <c r="C48" s="188"/>
      <c r="D48" s="188"/>
      <c r="E48" s="188"/>
      <c r="F48" s="188"/>
      <c r="G48" s="188"/>
      <c r="H48" s="188"/>
      <c r="I48" s="188"/>
      <c r="J48" s="188"/>
      <c r="K48" s="189"/>
    </row>
    <row r="49" spans="2:11" x14ac:dyDescent="0.25">
      <c r="B49" s="170" t="s">
        <v>82</v>
      </c>
      <c r="C49" s="170"/>
      <c r="D49" s="170"/>
      <c r="E49" s="170"/>
      <c r="F49" s="170"/>
      <c r="G49" s="170"/>
      <c r="H49" s="170"/>
      <c r="I49" s="170"/>
      <c r="J49" s="170"/>
      <c r="K49" s="170"/>
    </row>
    <row r="50" spans="2:11" s="52" customFormat="1" ht="72" x14ac:dyDescent="0.25">
      <c r="B50" s="50"/>
      <c r="C50" s="12" t="s">
        <v>1</v>
      </c>
      <c r="D50" s="12" t="s">
        <v>2</v>
      </c>
      <c r="E50" s="13" t="s">
        <v>35</v>
      </c>
      <c r="F50" s="13" t="s">
        <v>74</v>
      </c>
      <c r="G50" s="13" t="s">
        <v>56</v>
      </c>
      <c r="H50" s="13" t="s">
        <v>55</v>
      </c>
      <c r="I50" s="13" t="s">
        <v>25</v>
      </c>
      <c r="J50" s="13" t="s">
        <v>33</v>
      </c>
      <c r="K50" s="12" t="s">
        <v>7</v>
      </c>
    </row>
    <row r="51" spans="2:11" x14ac:dyDescent="0.25">
      <c r="B51" s="1"/>
      <c r="C51" s="1">
        <v>1</v>
      </c>
      <c r="D51" s="46">
        <f>443.85/30</f>
        <v>14.795</v>
      </c>
      <c r="E51" s="2"/>
      <c r="F51" s="2"/>
      <c r="G51" s="2"/>
      <c r="H51" s="2"/>
      <c r="I51" s="2"/>
      <c r="J51" s="2"/>
      <c r="K51" s="1">
        <f t="shared" ref="K51:K53" si="4">SUM(E51:J51)</f>
        <v>0</v>
      </c>
    </row>
    <row r="52" spans="2:11" x14ac:dyDescent="0.25">
      <c r="B52" s="1"/>
      <c r="C52" s="1">
        <v>2</v>
      </c>
      <c r="D52" s="46">
        <f t="shared" ref="D52:D80" si="5">443.85/30</f>
        <v>14.795</v>
      </c>
      <c r="E52" s="2"/>
      <c r="F52" s="2"/>
      <c r="G52" s="2"/>
      <c r="H52" s="2"/>
      <c r="I52" s="2"/>
      <c r="J52" s="2"/>
      <c r="K52" s="1">
        <f t="shared" si="4"/>
        <v>0</v>
      </c>
    </row>
    <row r="53" spans="2:11" x14ac:dyDescent="0.25">
      <c r="B53" s="1"/>
      <c r="C53" s="1">
        <v>3</v>
      </c>
      <c r="D53" s="46">
        <f t="shared" si="5"/>
        <v>14.795</v>
      </c>
      <c r="E53" s="2"/>
      <c r="F53" s="2"/>
      <c r="G53" s="2"/>
      <c r="H53" s="2"/>
      <c r="I53" s="2"/>
      <c r="J53" s="2"/>
      <c r="K53" s="1">
        <f t="shared" si="4"/>
        <v>0</v>
      </c>
    </row>
    <row r="54" spans="2:11" x14ac:dyDescent="0.25">
      <c r="B54" s="1"/>
      <c r="C54" s="1">
        <v>4</v>
      </c>
      <c r="D54" s="46">
        <f t="shared" si="5"/>
        <v>14.795</v>
      </c>
      <c r="E54" s="2"/>
      <c r="F54" s="2"/>
      <c r="G54" s="2"/>
      <c r="H54" s="2"/>
      <c r="I54" s="2"/>
      <c r="J54" s="2"/>
      <c r="K54" s="1">
        <f>SUM(E54:J54)</f>
        <v>0</v>
      </c>
    </row>
    <row r="55" spans="2:11" x14ac:dyDescent="0.25">
      <c r="B55" s="1"/>
      <c r="C55" s="1">
        <v>5</v>
      </c>
      <c r="D55" s="46">
        <f t="shared" si="5"/>
        <v>14.795</v>
      </c>
      <c r="E55" s="2"/>
      <c r="F55" s="2"/>
      <c r="G55" s="2"/>
      <c r="H55" s="2"/>
      <c r="I55" s="2"/>
      <c r="J55" s="2"/>
      <c r="K55" s="1">
        <f t="shared" ref="K55:K80" si="6">SUM(E55:J55)</f>
        <v>0</v>
      </c>
    </row>
    <row r="56" spans="2:11" x14ac:dyDescent="0.25">
      <c r="B56" s="1"/>
      <c r="C56" s="1">
        <v>6</v>
      </c>
      <c r="D56" s="46">
        <f t="shared" si="5"/>
        <v>14.795</v>
      </c>
      <c r="E56" s="2"/>
      <c r="F56" s="2"/>
      <c r="G56" s="2"/>
      <c r="H56" s="2"/>
      <c r="I56" s="2"/>
      <c r="J56" s="2">
        <v>1</v>
      </c>
      <c r="K56" s="1">
        <f t="shared" si="6"/>
        <v>1</v>
      </c>
    </row>
    <row r="57" spans="2:11" x14ac:dyDescent="0.25">
      <c r="B57" s="1"/>
      <c r="C57" s="1">
        <v>7</v>
      </c>
      <c r="D57" s="46">
        <f t="shared" si="5"/>
        <v>14.795</v>
      </c>
      <c r="E57" s="2"/>
      <c r="F57" s="2"/>
      <c r="G57" s="2"/>
      <c r="H57" s="2"/>
      <c r="I57" s="2"/>
      <c r="J57" s="2"/>
      <c r="K57" s="1">
        <f t="shared" si="6"/>
        <v>0</v>
      </c>
    </row>
    <row r="58" spans="2:11" x14ac:dyDescent="0.25">
      <c r="B58" s="1"/>
      <c r="C58" s="1">
        <v>8</v>
      </c>
      <c r="D58" s="46">
        <f t="shared" si="5"/>
        <v>14.795</v>
      </c>
      <c r="E58" s="2"/>
      <c r="F58" s="2"/>
      <c r="G58" s="2"/>
      <c r="H58" s="2"/>
      <c r="I58" s="2"/>
      <c r="J58" s="2"/>
      <c r="K58" s="1">
        <f t="shared" si="6"/>
        <v>0</v>
      </c>
    </row>
    <row r="59" spans="2:11" x14ac:dyDescent="0.25">
      <c r="B59" s="1"/>
      <c r="C59" s="1">
        <v>9</v>
      </c>
      <c r="D59" s="46">
        <f t="shared" si="5"/>
        <v>14.795</v>
      </c>
      <c r="E59" s="2"/>
      <c r="F59" s="2"/>
      <c r="G59" s="2"/>
      <c r="H59" s="2"/>
      <c r="I59" s="2"/>
      <c r="J59" s="2"/>
      <c r="K59" s="1">
        <f t="shared" si="6"/>
        <v>0</v>
      </c>
    </row>
    <row r="60" spans="2:11" x14ac:dyDescent="0.25">
      <c r="B60" s="1"/>
      <c r="C60" s="1">
        <v>10</v>
      </c>
      <c r="D60" s="46">
        <f t="shared" si="5"/>
        <v>14.795</v>
      </c>
      <c r="E60" s="2"/>
      <c r="F60" s="2"/>
      <c r="G60" s="2"/>
      <c r="H60" s="2"/>
      <c r="I60" s="2"/>
      <c r="J60" s="2"/>
      <c r="K60" s="1">
        <f t="shared" si="6"/>
        <v>0</v>
      </c>
    </row>
    <row r="61" spans="2:11" x14ac:dyDescent="0.25">
      <c r="B61" s="1"/>
      <c r="C61" s="1">
        <v>11</v>
      </c>
      <c r="D61" s="46">
        <f t="shared" si="5"/>
        <v>14.795</v>
      </c>
      <c r="E61" s="2"/>
      <c r="F61" s="2"/>
      <c r="G61" s="2"/>
      <c r="H61" s="2"/>
      <c r="I61" s="2"/>
      <c r="J61" s="2"/>
      <c r="K61" s="1">
        <f t="shared" si="6"/>
        <v>0</v>
      </c>
    </row>
    <row r="62" spans="2:11" x14ac:dyDescent="0.25">
      <c r="B62" s="1"/>
      <c r="C62" s="1">
        <v>12</v>
      </c>
      <c r="D62" s="46">
        <f t="shared" si="5"/>
        <v>14.795</v>
      </c>
      <c r="E62" s="2"/>
      <c r="F62" s="2"/>
      <c r="G62" s="2"/>
      <c r="H62" s="2"/>
      <c r="I62" s="2"/>
      <c r="J62" s="2"/>
      <c r="K62" s="1">
        <f t="shared" si="6"/>
        <v>0</v>
      </c>
    </row>
    <row r="63" spans="2:11" x14ac:dyDescent="0.25">
      <c r="B63" s="1"/>
      <c r="C63" s="1">
        <v>13</v>
      </c>
      <c r="D63" s="46">
        <f t="shared" si="5"/>
        <v>14.795</v>
      </c>
      <c r="E63" s="2"/>
      <c r="F63" s="2"/>
      <c r="G63" s="2"/>
      <c r="H63" s="2"/>
      <c r="I63" s="2"/>
      <c r="J63" s="2"/>
      <c r="K63" s="1">
        <f t="shared" si="6"/>
        <v>0</v>
      </c>
    </row>
    <row r="64" spans="2:11" x14ac:dyDescent="0.25">
      <c r="B64" s="1"/>
      <c r="C64" s="1">
        <v>14</v>
      </c>
      <c r="D64" s="46">
        <f t="shared" si="5"/>
        <v>14.795</v>
      </c>
      <c r="E64" s="2"/>
      <c r="F64" s="2"/>
      <c r="G64" s="2"/>
      <c r="H64" s="2"/>
      <c r="I64" s="2"/>
      <c r="J64" s="2"/>
      <c r="K64" s="1">
        <f t="shared" si="6"/>
        <v>0</v>
      </c>
    </row>
    <row r="65" spans="2:11" x14ac:dyDescent="0.25">
      <c r="B65" s="1"/>
      <c r="C65" s="1">
        <v>15</v>
      </c>
      <c r="D65" s="46">
        <f t="shared" si="5"/>
        <v>14.795</v>
      </c>
      <c r="E65" s="2"/>
      <c r="F65" s="2"/>
      <c r="G65" s="2"/>
      <c r="H65" s="2"/>
      <c r="I65" s="2"/>
      <c r="J65" s="2"/>
      <c r="K65" s="1">
        <f t="shared" si="6"/>
        <v>0</v>
      </c>
    </row>
    <row r="66" spans="2:11" x14ac:dyDescent="0.25">
      <c r="B66" s="1"/>
      <c r="C66" s="1">
        <v>16</v>
      </c>
      <c r="D66" s="46">
        <f t="shared" si="5"/>
        <v>14.795</v>
      </c>
      <c r="E66" s="2"/>
      <c r="F66" s="2"/>
      <c r="G66" s="2"/>
      <c r="H66" s="2"/>
      <c r="I66" s="2"/>
      <c r="J66" s="2">
        <v>3</v>
      </c>
      <c r="K66" s="1">
        <f t="shared" si="6"/>
        <v>3</v>
      </c>
    </row>
    <row r="67" spans="2:11" x14ac:dyDescent="0.25">
      <c r="B67" s="1"/>
      <c r="C67" s="1">
        <v>17</v>
      </c>
      <c r="D67" s="46">
        <f t="shared" si="5"/>
        <v>14.795</v>
      </c>
      <c r="E67" s="2"/>
      <c r="F67" s="2"/>
      <c r="G67" s="2"/>
      <c r="H67" s="2"/>
      <c r="I67" s="2"/>
      <c r="J67" s="2">
        <v>3</v>
      </c>
      <c r="K67" s="1">
        <f t="shared" si="6"/>
        <v>3</v>
      </c>
    </row>
    <row r="68" spans="2:11" x14ac:dyDescent="0.25">
      <c r="B68" s="1"/>
      <c r="C68" s="1">
        <v>18</v>
      </c>
      <c r="D68" s="46">
        <f t="shared" si="5"/>
        <v>14.795</v>
      </c>
      <c r="E68" s="2"/>
      <c r="F68" s="2"/>
      <c r="G68" s="2"/>
      <c r="H68" s="2"/>
      <c r="I68" s="2"/>
      <c r="J68" s="2">
        <v>1.25</v>
      </c>
      <c r="K68" s="1">
        <f t="shared" si="6"/>
        <v>1.25</v>
      </c>
    </row>
    <row r="69" spans="2:11" x14ac:dyDescent="0.25">
      <c r="B69" s="1"/>
      <c r="C69" s="1">
        <v>19</v>
      </c>
      <c r="D69" s="46">
        <f t="shared" si="5"/>
        <v>14.795</v>
      </c>
      <c r="E69" s="2"/>
      <c r="F69" s="2"/>
      <c r="G69" s="2"/>
      <c r="H69" s="2"/>
      <c r="I69" s="2"/>
      <c r="J69" s="2">
        <v>3</v>
      </c>
      <c r="K69" s="1">
        <f t="shared" si="6"/>
        <v>3</v>
      </c>
    </row>
    <row r="70" spans="2:11" x14ac:dyDescent="0.25">
      <c r="B70" s="1"/>
      <c r="C70" s="1">
        <v>20</v>
      </c>
      <c r="D70" s="46">
        <f t="shared" si="5"/>
        <v>14.795</v>
      </c>
      <c r="E70" s="2"/>
      <c r="F70" s="2">
        <v>0.5</v>
      </c>
      <c r="G70" s="2"/>
      <c r="H70" s="2">
        <v>1</v>
      </c>
      <c r="I70" s="2"/>
      <c r="J70" s="2"/>
      <c r="K70" s="1">
        <f t="shared" si="6"/>
        <v>1.5</v>
      </c>
    </row>
    <row r="71" spans="2:11" x14ac:dyDescent="0.25">
      <c r="B71" s="1"/>
      <c r="C71" s="1">
        <v>21</v>
      </c>
      <c r="D71" s="46">
        <f t="shared" si="5"/>
        <v>14.795</v>
      </c>
      <c r="E71" s="2"/>
      <c r="F71" s="2"/>
      <c r="G71" s="2"/>
      <c r="H71" s="2"/>
      <c r="I71" s="2"/>
      <c r="J71" s="2"/>
      <c r="K71" s="1">
        <f t="shared" si="6"/>
        <v>0</v>
      </c>
    </row>
    <row r="72" spans="2:11" x14ac:dyDescent="0.25">
      <c r="B72" s="1"/>
      <c r="C72" s="1">
        <v>22</v>
      </c>
      <c r="D72" s="46">
        <f t="shared" si="5"/>
        <v>14.795</v>
      </c>
      <c r="E72" s="2"/>
      <c r="F72" s="2"/>
      <c r="G72" s="2"/>
      <c r="H72" s="2"/>
      <c r="I72" s="2"/>
      <c r="J72" s="2"/>
      <c r="K72" s="1">
        <f t="shared" si="6"/>
        <v>0</v>
      </c>
    </row>
    <row r="73" spans="2:11" x14ac:dyDescent="0.25">
      <c r="B73" s="1"/>
      <c r="C73" s="1">
        <v>23</v>
      </c>
      <c r="D73" s="46">
        <f t="shared" si="5"/>
        <v>14.795</v>
      </c>
      <c r="E73" s="2"/>
      <c r="F73" s="2"/>
      <c r="G73" s="2"/>
      <c r="H73" s="2"/>
      <c r="I73" s="2"/>
      <c r="J73" s="2"/>
      <c r="K73" s="1">
        <f t="shared" si="6"/>
        <v>0</v>
      </c>
    </row>
    <row r="74" spans="2:11" x14ac:dyDescent="0.25">
      <c r="B74" s="1"/>
      <c r="C74" s="1">
        <v>24</v>
      </c>
      <c r="D74" s="46">
        <f t="shared" si="5"/>
        <v>14.795</v>
      </c>
      <c r="E74" s="2"/>
      <c r="F74" s="2"/>
      <c r="G74" s="2"/>
      <c r="H74" s="2"/>
      <c r="I74" s="2"/>
      <c r="J74" s="2"/>
      <c r="K74" s="1">
        <f t="shared" si="6"/>
        <v>0</v>
      </c>
    </row>
    <row r="75" spans="2:11" x14ac:dyDescent="0.25">
      <c r="B75" s="1"/>
      <c r="C75" s="1">
        <v>25</v>
      </c>
      <c r="D75" s="46">
        <f t="shared" si="5"/>
        <v>14.795</v>
      </c>
      <c r="E75" s="2"/>
      <c r="F75" s="2"/>
      <c r="G75" s="2"/>
      <c r="H75" s="2"/>
      <c r="I75" s="2"/>
      <c r="J75" s="2"/>
      <c r="K75" s="1">
        <f t="shared" si="6"/>
        <v>0</v>
      </c>
    </row>
    <row r="76" spans="2:11" x14ac:dyDescent="0.25">
      <c r="B76" s="1"/>
      <c r="C76" s="1">
        <v>26</v>
      </c>
      <c r="D76" s="46">
        <f t="shared" si="5"/>
        <v>14.795</v>
      </c>
      <c r="E76" s="2"/>
      <c r="F76" s="2"/>
      <c r="G76" s="2"/>
      <c r="H76" s="2"/>
      <c r="I76" s="2"/>
      <c r="J76" s="2"/>
      <c r="K76" s="1">
        <f t="shared" si="6"/>
        <v>0</v>
      </c>
    </row>
    <row r="77" spans="2:11" x14ac:dyDescent="0.25">
      <c r="B77" s="1"/>
      <c r="C77" s="1">
        <v>27</v>
      </c>
      <c r="D77" s="46">
        <f t="shared" si="5"/>
        <v>14.795</v>
      </c>
      <c r="E77" s="2"/>
      <c r="F77" s="2"/>
      <c r="G77" s="2"/>
      <c r="H77" s="2"/>
      <c r="I77" s="2"/>
      <c r="J77" s="2"/>
      <c r="K77" s="1">
        <f t="shared" si="6"/>
        <v>0</v>
      </c>
    </row>
    <row r="78" spans="2:11" x14ac:dyDescent="0.25">
      <c r="B78" s="1"/>
      <c r="C78" s="1">
        <v>28</v>
      </c>
      <c r="D78" s="46">
        <f t="shared" si="5"/>
        <v>14.795</v>
      </c>
      <c r="E78" s="2"/>
      <c r="F78" s="2"/>
      <c r="G78" s="2"/>
      <c r="H78" s="2"/>
      <c r="I78" s="2"/>
      <c r="J78" s="2"/>
      <c r="K78" s="1">
        <f t="shared" si="6"/>
        <v>0</v>
      </c>
    </row>
    <row r="79" spans="2:11" x14ac:dyDescent="0.25">
      <c r="B79" s="1"/>
      <c r="C79" s="1">
        <v>29</v>
      </c>
      <c r="D79" s="46">
        <f t="shared" si="5"/>
        <v>14.795</v>
      </c>
      <c r="E79" s="2"/>
      <c r="F79" s="2"/>
      <c r="G79" s="2"/>
      <c r="H79" s="2"/>
      <c r="I79" s="2"/>
      <c r="J79" s="2"/>
      <c r="K79" s="1">
        <f t="shared" si="6"/>
        <v>0</v>
      </c>
    </row>
    <row r="80" spans="2:11" x14ac:dyDescent="0.25">
      <c r="B80" s="1"/>
      <c r="C80" s="1">
        <v>30</v>
      </c>
      <c r="D80" s="46">
        <f t="shared" si="5"/>
        <v>14.795</v>
      </c>
      <c r="E80" s="2"/>
      <c r="F80" s="2"/>
      <c r="G80" s="2"/>
      <c r="H80" s="2"/>
      <c r="I80" s="2"/>
      <c r="J80" s="2"/>
      <c r="K80" s="1">
        <f t="shared" si="6"/>
        <v>0</v>
      </c>
    </row>
    <row r="81" spans="2:11" x14ac:dyDescent="0.25">
      <c r="B81" s="1"/>
      <c r="C81" s="1"/>
      <c r="D81" s="2"/>
      <c r="E81" s="2"/>
      <c r="F81" s="2"/>
      <c r="G81" s="2"/>
      <c r="H81" s="2"/>
      <c r="I81" s="2"/>
      <c r="J81" s="2"/>
      <c r="K81" s="1"/>
    </row>
    <row r="82" spans="2:11" x14ac:dyDescent="0.25">
      <c r="B82" s="4" t="s">
        <v>8</v>
      </c>
      <c r="C82" s="4"/>
      <c r="D82" s="47">
        <f>SUM(D51:D81)</f>
        <v>443.85000000000008</v>
      </c>
      <c r="E82" s="47">
        <f t="shared" ref="E82:J82" si="7">SUM(E51:E80)</f>
        <v>0</v>
      </c>
      <c r="F82" s="47">
        <f t="shared" si="7"/>
        <v>0.5</v>
      </c>
      <c r="G82" s="47">
        <f t="shared" si="7"/>
        <v>0</v>
      </c>
      <c r="H82" s="47">
        <f t="shared" si="7"/>
        <v>1</v>
      </c>
      <c r="I82" s="47">
        <f t="shared" si="7"/>
        <v>0</v>
      </c>
      <c r="J82" s="47">
        <f t="shared" si="7"/>
        <v>11.25</v>
      </c>
      <c r="K82" s="1">
        <f>SUM(E82:J82)</f>
        <v>12.75</v>
      </c>
    </row>
    <row r="83" spans="2:11" x14ac:dyDescent="0.25">
      <c r="B83" s="1" t="s">
        <v>9</v>
      </c>
      <c r="C83" s="1"/>
      <c r="D83" s="1" t="s">
        <v>10</v>
      </c>
      <c r="E83" s="1">
        <f>(E82/$D$82)*100</f>
        <v>0</v>
      </c>
      <c r="F83" s="1">
        <f t="shared" ref="F83:J83" si="8">(F82/$D$82)*100</f>
        <v>0.11265067027148809</v>
      </c>
      <c r="G83" s="1">
        <f t="shared" si="8"/>
        <v>0</v>
      </c>
      <c r="H83" s="1">
        <f t="shared" si="8"/>
        <v>0.22530134054297618</v>
      </c>
      <c r="I83" s="1">
        <f t="shared" si="8"/>
        <v>0</v>
      </c>
      <c r="J83" s="1">
        <f t="shared" si="8"/>
        <v>2.5346400811084822</v>
      </c>
      <c r="K83" s="1"/>
    </row>
    <row r="84" spans="2:11" x14ac:dyDescent="0.25">
      <c r="B84" s="1">
        <f>(1-(K82/D82))*100</f>
        <v>97.12740790807706</v>
      </c>
      <c r="C84" s="1"/>
      <c r="D84" s="1"/>
      <c r="E84" s="1">
        <f>(D82-E82)/D82*100</f>
        <v>100</v>
      </c>
      <c r="F84" s="1">
        <f>(D82-F82)/D82*100</f>
        <v>99.887349329728508</v>
      </c>
      <c r="G84" s="1">
        <f>(D82-G82)/D82*100</f>
        <v>100</v>
      </c>
      <c r="H84" s="1">
        <f>(D82-H82)/D82*100</f>
        <v>99.77469865945703</v>
      </c>
      <c r="I84" s="1">
        <f>(D82-I82)/D82*100</f>
        <v>100</v>
      </c>
      <c r="J84" s="1">
        <f>(D82-J82)/D82*100</f>
        <v>97.465359918891508</v>
      </c>
      <c r="K84" s="1" t="s">
        <v>15</v>
      </c>
    </row>
    <row r="87" spans="2:11" ht="18.75" thickBot="1" x14ac:dyDescent="0.3"/>
    <row r="88" spans="2:11" x14ac:dyDescent="0.25">
      <c r="B88" s="9" t="s">
        <v>16</v>
      </c>
      <c r="C88" s="15"/>
      <c r="D88" s="16"/>
    </row>
    <row r="89" spans="2:11" x14ac:dyDescent="0.25">
      <c r="B89" s="80">
        <f>(1-(K82/D82))*100</f>
        <v>97.12740790807706</v>
      </c>
      <c r="C89" s="18"/>
      <c r="D89" s="19"/>
    </row>
    <row r="90" spans="2:11" ht="18.75" thickBot="1" x14ac:dyDescent="0.3">
      <c r="B90" s="20"/>
      <c r="C90" s="21"/>
      <c r="D90" s="22"/>
    </row>
    <row r="91" spans="2:11" x14ac:dyDescent="0.25">
      <c r="F91" s="25" t="s">
        <v>28</v>
      </c>
    </row>
    <row r="94" spans="2:11" x14ac:dyDescent="0.25">
      <c r="B94" s="170" t="s">
        <v>26</v>
      </c>
      <c r="C94" s="170"/>
      <c r="D94" s="170"/>
      <c r="E94" s="170"/>
      <c r="F94" s="170"/>
      <c r="G94" s="170"/>
      <c r="H94" s="170"/>
      <c r="I94" s="170"/>
      <c r="J94" s="170"/>
    </row>
    <row r="95" spans="2:11" x14ac:dyDescent="0.25">
      <c r="B95" s="170" t="s">
        <v>82</v>
      </c>
      <c r="C95" s="170"/>
      <c r="D95" s="170"/>
      <c r="E95" s="170"/>
      <c r="F95" s="170"/>
      <c r="G95" s="170"/>
      <c r="H95" s="170"/>
      <c r="I95" s="170"/>
      <c r="J95" s="170"/>
    </row>
    <row r="96" spans="2:11" ht="54" x14ac:dyDescent="0.25">
      <c r="B96" s="8"/>
      <c r="C96" s="11" t="s">
        <v>1</v>
      </c>
      <c r="D96" s="12" t="s">
        <v>2</v>
      </c>
      <c r="E96" s="12" t="s">
        <v>27</v>
      </c>
      <c r="F96" s="13" t="s">
        <v>58</v>
      </c>
      <c r="G96" s="13" t="s">
        <v>35</v>
      </c>
      <c r="H96" s="13" t="s">
        <v>57</v>
      </c>
      <c r="I96" s="13" t="s">
        <v>33</v>
      </c>
      <c r="J96" s="12" t="s">
        <v>61</v>
      </c>
      <c r="K96" s="8" t="s">
        <v>7</v>
      </c>
    </row>
    <row r="97" spans="2:11" x14ac:dyDescent="0.25">
      <c r="B97" s="1"/>
      <c r="C97" s="1">
        <v>1</v>
      </c>
      <c r="D97" s="46">
        <f>492.24/30</f>
        <v>16.408000000000001</v>
      </c>
      <c r="E97" s="2">
        <v>1.08</v>
      </c>
      <c r="F97" s="2"/>
      <c r="G97" s="2">
        <v>1.78</v>
      </c>
      <c r="H97" s="2"/>
      <c r="I97" s="2"/>
      <c r="J97" s="2"/>
      <c r="K97" s="1">
        <f t="shared" ref="K97:K126" si="9">SUM(E97:J97)</f>
        <v>2.8600000000000003</v>
      </c>
    </row>
    <row r="98" spans="2:11" x14ac:dyDescent="0.25">
      <c r="B98" s="1"/>
      <c r="C98" s="1">
        <v>2</v>
      </c>
      <c r="D98" s="46">
        <f t="shared" ref="D98:D126" si="10">492.24/30</f>
        <v>16.408000000000001</v>
      </c>
      <c r="E98" s="2">
        <v>5.56</v>
      </c>
      <c r="F98" s="2"/>
      <c r="G98" s="2">
        <v>0.5</v>
      </c>
      <c r="H98" s="2"/>
      <c r="I98" s="2"/>
      <c r="J98" s="2"/>
      <c r="K98" s="1">
        <f t="shared" si="9"/>
        <v>6.06</v>
      </c>
    </row>
    <row r="99" spans="2:11" x14ac:dyDescent="0.25">
      <c r="B99" s="1"/>
      <c r="C99" s="1">
        <v>3</v>
      </c>
      <c r="D99" s="46">
        <f t="shared" si="10"/>
        <v>16.408000000000001</v>
      </c>
      <c r="E99" s="2"/>
      <c r="F99" s="2"/>
      <c r="G99" s="2"/>
      <c r="H99" s="2"/>
      <c r="I99" s="2"/>
      <c r="J99" s="2"/>
      <c r="K99" s="1">
        <f t="shared" si="9"/>
        <v>0</v>
      </c>
    </row>
    <row r="100" spans="2:11" x14ac:dyDescent="0.25">
      <c r="B100" s="1"/>
      <c r="C100" s="1">
        <v>4</v>
      </c>
      <c r="D100" s="46">
        <f t="shared" si="10"/>
        <v>16.408000000000001</v>
      </c>
      <c r="E100" s="2">
        <v>1.71</v>
      </c>
      <c r="F100" s="2"/>
      <c r="G100" s="2"/>
      <c r="H100" s="2"/>
      <c r="I100" s="2">
        <v>0.93</v>
      </c>
      <c r="J100" s="2"/>
      <c r="K100" s="1">
        <f t="shared" si="9"/>
        <v>2.64</v>
      </c>
    </row>
    <row r="101" spans="2:11" x14ac:dyDescent="0.25">
      <c r="B101" s="1"/>
      <c r="C101" s="1">
        <v>5</v>
      </c>
      <c r="D101" s="46">
        <f t="shared" si="10"/>
        <v>16.408000000000001</v>
      </c>
      <c r="E101" s="2"/>
      <c r="F101" s="2"/>
      <c r="G101" s="2"/>
      <c r="H101" s="2"/>
      <c r="I101" s="2"/>
      <c r="J101" s="2"/>
      <c r="K101" s="1">
        <f t="shared" si="9"/>
        <v>0</v>
      </c>
    </row>
    <row r="102" spans="2:11" x14ac:dyDescent="0.25">
      <c r="B102" s="1"/>
      <c r="C102" s="1">
        <v>6</v>
      </c>
      <c r="D102" s="46">
        <f t="shared" si="10"/>
        <v>16.408000000000001</v>
      </c>
      <c r="E102" s="2"/>
      <c r="F102" s="2"/>
      <c r="G102" s="2">
        <v>1.33</v>
      </c>
      <c r="H102" s="2"/>
      <c r="I102" s="2">
        <v>8.5</v>
      </c>
      <c r="J102" s="2"/>
      <c r="K102" s="1">
        <f>SUM(E102:J102)</f>
        <v>9.83</v>
      </c>
    </row>
    <row r="103" spans="2:11" x14ac:dyDescent="0.25">
      <c r="B103" s="1"/>
      <c r="C103" s="1">
        <v>7</v>
      </c>
      <c r="D103" s="46">
        <f t="shared" si="10"/>
        <v>16.408000000000001</v>
      </c>
      <c r="E103" s="2"/>
      <c r="F103" s="2"/>
      <c r="G103" s="2"/>
      <c r="H103" s="2"/>
      <c r="I103" s="2"/>
      <c r="J103" s="2"/>
      <c r="K103" s="1">
        <f t="shared" si="9"/>
        <v>0</v>
      </c>
    </row>
    <row r="104" spans="2:11" x14ac:dyDescent="0.25">
      <c r="B104" s="1"/>
      <c r="C104" s="1">
        <v>8</v>
      </c>
      <c r="D104" s="46">
        <f t="shared" si="10"/>
        <v>16.408000000000001</v>
      </c>
      <c r="E104" s="2"/>
      <c r="F104" s="2"/>
      <c r="G104" s="2"/>
      <c r="H104" s="2"/>
      <c r="I104" s="2"/>
      <c r="J104" s="2"/>
      <c r="K104" s="1">
        <f t="shared" si="9"/>
        <v>0</v>
      </c>
    </row>
    <row r="105" spans="2:11" x14ac:dyDescent="0.25">
      <c r="B105" s="1"/>
      <c r="C105" s="1">
        <v>9</v>
      </c>
      <c r="D105" s="46">
        <f t="shared" si="10"/>
        <v>16.408000000000001</v>
      </c>
      <c r="E105" s="2"/>
      <c r="F105" s="2"/>
      <c r="G105" s="2"/>
      <c r="H105" s="2"/>
      <c r="I105" s="2"/>
      <c r="J105" s="2"/>
      <c r="K105" s="1">
        <f t="shared" si="9"/>
        <v>0</v>
      </c>
    </row>
    <row r="106" spans="2:11" x14ac:dyDescent="0.25">
      <c r="B106" s="1"/>
      <c r="C106" s="1">
        <v>10</v>
      </c>
      <c r="D106" s="46">
        <f t="shared" si="10"/>
        <v>16.408000000000001</v>
      </c>
      <c r="E106" s="2"/>
      <c r="F106" s="2"/>
      <c r="G106" s="2"/>
      <c r="H106" s="2"/>
      <c r="I106" s="2"/>
      <c r="J106" s="2"/>
      <c r="K106" s="1">
        <f t="shared" si="9"/>
        <v>0</v>
      </c>
    </row>
    <row r="107" spans="2:11" x14ac:dyDescent="0.25">
      <c r="B107" s="1"/>
      <c r="C107" s="1">
        <v>11</v>
      </c>
      <c r="D107" s="46">
        <f t="shared" si="10"/>
        <v>16.408000000000001</v>
      </c>
      <c r="E107" s="2"/>
      <c r="G107" s="2"/>
      <c r="H107" s="2"/>
      <c r="I107" s="2"/>
      <c r="J107" s="2"/>
      <c r="K107" s="1">
        <f t="shared" si="9"/>
        <v>0</v>
      </c>
    </row>
    <row r="108" spans="2:11" x14ac:dyDescent="0.25">
      <c r="B108" s="1"/>
      <c r="C108" s="1">
        <v>12</v>
      </c>
      <c r="D108" s="46">
        <f t="shared" si="10"/>
        <v>16.408000000000001</v>
      </c>
      <c r="E108" s="2"/>
      <c r="F108" s="2"/>
      <c r="G108" s="2"/>
      <c r="H108" s="2"/>
      <c r="I108" s="2"/>
      <c r="J108" s="2"/>
      <c r="K108" s="1">
        <f t="shared" si="9"/>
        <v>0</v>
      </c>
    </row>
    <row r="109" spans="2:11" x14ac:dyDescent="0.25">
      <c r="B109" s="1"/>
      <c r="C109" s="1">
        <v>13</v>
      </c>
      <c r="D109" s="46">
        <f t="shared" si="10"/>
        <v>16.408000000000001</v>
      </c>
      <c r="E109" s="2"/>
      <c r="F109" s="2"/>
      <c r="G109" s="2"/>
      <c r="H109" s="2"/>
      <c r="I109" s="2"/>
      <c r="J109" s="2"/>
      <c r="K109" s="1">
        <f t="shared" si="9"/>
        <v>0</v>
      </c>
    </row>
    <row r="110" spans="2:11" x14ac:dyDescent="0.25">
      <c r="B110" s="1"/>
      <c r="C110" s="1">
        <v>14</v>
      </c>
      <c r="D110" s="46">
        <f t="shared" si="10"/>
        <v>16.408000000000001</v>
      </c>
      <c r="E110" s="2"/>
      <c r="F110" s="2"/>
      <c r="G110" s="2"/>
      <c r="H110" s="2"/>
      <c r="I110" s="2"/>
      <c r="J110" s="2"/>
      <c r="K110" s="1">
        <f t="shared" si="9"/>
        <v>0</v>
      </c>
    </row>
    <row r="111" spans="2:11" x14ac:dyDescent="0.25">
      <c r="B111" s="1"/>
      <c r="C111" s="1">
        <v>15</v>
      </c>
      <c r="D111" s="46">
        <f t="shared" si="10"/>
        <v>16.408000000000001</v>
      </c>
      <c r="E111" s="2"/>
      <c r="F111" s="2"/>
      <c r="G111" s="2"/>
      <c r="H111" s="2"/>
      <c r="I111" s="2"/>
      <c r="J111" s="2"/>
      <c r="K111" s="1">
        <f t="shared" si="9"/>
        <v>0</v>
      </c>
    </row>
    <row r="112" spans="2:11" x14ac:dyDescent="0.25">
      <c r="B112" s="1"/>
      <c r="C112" s="1">
        <v>16</v>
      </c>
      <c r="D112" s="46">
        <f t="shared" si="10"/>
        <v>16.408000000000001</v>
      </c>
      <c r="E112" s="2"/>
      <c r="F112" s="2"/>
      <c r="G112" s="2"/>
      <c r="H112" s="2"/>
      <c r="I112" s="2"/>
      <c r="J112" s="2"/>
      <c r="K112" s="1">
        <f t="shared" si="9"/>
        <v>0</v>
      </c>
    </row>
    <row r="113" spans="2:11" x14ac:dyDescent="0.25">
      <c r="B113" s="1"/>
      <c r="C113" s="1">
        <v>17</v>
      </c>
      <c r="D113" s="46">
        <f t="shared" si="10"/>
        <v>16.408000000000001</v>
      </c>
      <c r="E113" s="2"/>
      <c r="F113" s="2"/>
      <c r="G113" s="2"/>
      <c r="H113" s="2"/>
      <c r="I113" s="2"/>
      <c r="J113" s="2"/>
      <c r="K113" s="1">
        <f t="shared" si="9"/>
        <v>0</v>
      </c>
    </row>
    <row r="114" spans="2:11" x14ac:dyDescent="0.25">
      <c r="B114" s="1"/>
      <c r="C114" s="1">
        <v>18</v>
      </c>
      <c r="D114" s="46">
        <f t="shared" si="10"/>
        <v>16.408000000000001</v>
      </c>
      <c r="E114" s="2"/>
      <c r="F114" s="2"/>
      <c r="G114" s="2"/>
      <c r="H114" s="2"/>
      <c r="I114" s="2"/>
      <c r="J114" s="2"/>
      <c r="K114" s="1">
        <f t="shared" si="9"/>
        <v>0</v>
      </c>
    </row>
    <row r="115" spans="2:11" x14ac:dyDescent="0.25">
      <c r="B115" s="1"/>
      <c r="C115" s="1">
        <v>19</v>
      </c>
      <c r="D115" s="46">
        <f t="shared" si="10"/>
        <v>16.408000000000001</v>
      </c>
      <c r="E115" s="2"/>
      <c r="F115" s="2"/>
      <c r="G115" s="2"/>
      <c r="H115" s="2"/>
      <c r="I115" s="2"/>
      <c r="J115" s="2"/>
      <c r="K115" s="1">
        <f t="shared" si="9"/>
        <v>0</v>
      </c>
    </row>
    <row r="116" spans="2:11" x14ac:dyDescent="0.25">
      <c r="B116" s="1"/>
      <c r="C116" s="1">
        <v>20</v>
      </c>
      <c r="D116" s="46">
        <f t="shared" si="10"/>
        <v>16.408000000000001</v>
      </c>
      <c r="E116" s="2"/>
      <c r="F116" s="2"/>
      <c r="G116" s="2"/>
      <c r="H116" s="2"/>
      <c r="I116" s="2"/>
      <c r="J116" s="2"/>
      <c r="K116" s="1">
        <f t="shared" si="9"/>
        <v>0</v>
      </c>
    </row>
    <row r="117" spans="2:11" x14ac:dyDescent="0.25">
      <c r="B117" s="1"/>
      <c r="C117" s="1">
        <v>21</v>
      </c>
      <c r="D117" s="46">
        <f t="shared" si="10"/>
        <v>16.408000000000001</v>
      </c>
      <c r="E117" s="2">
        <v>0.73</v>
      </c>
      <c r="F117" s="2"/>
      <c r="G117" s="2"/>
      <c r="H117" s="2"/>
      <c r="I117" s="2">
        <v>1.23</v>
      </c>
      <c r="J117" s="2"/>
      <c r="K117" s="1">
        <f t="shared" si="9"/>
        <v>1.96</v>
      </c>
    </row>
    <row r="118" spans="2:11" x14ac:dyDescent="0.25">
      <c r="B118" s="1"/>
      <c r="C118" s="1">
        <v>22</v>
      </c>
      <c r="D118" s="46">
        <f t="shared" si="10"/>
        <v>16.408000000000001</v>
      </c>
      <c r="E118" s="2"/>
      <c r="F118" s="2"/>
      <c r="G118" s="2"/>
      <c r="H118" s="2"/>
      <c r="I118" s="2">
        <v>1.67</v>
      </c>
      <c r="J118" s="2"/>
      <c r="K118" s="1">
        <f t="shared" si="9"/>
        <v>1.67</v>
      </c>
    </row>
    <row r="119" spans="2:11" x14ac:dyDescent="0.25">
      <c r="B119" s="1"/>
      <c r="C119" s="1">
        <v>23</v>
      </c>
      <c r="D119" s="46">
        <f t="shared" si="10"/>
        <v>16.408000000000001</v>
      </c>
      <c r="E119" s="2"/>
      <c r="F119" s="2"/>
      <c r="G119" s="2"/>
      <c r="H119" s="2"/>
      <c r="I119" s="2"/>
      <c r="J119" s="2"/>
      <c r="K119" s="1">
        <f t="shared" si="9"/>
        <v>0</v>
      </c>
    </row>
    <row r="120" spans="2:11" x14ac:dyDescent="0.25">
      <c r="B120" s="1"/>
      <c r="C120" s="1">
        <v>24</v>
      </c>
      <c r="D120" s="46">
        <f t="shared" si="10"/>
        <v>16.408000000000001</v>
      </c>
      <c r="E120" s="2"/>
      <c r="F120" s="2"/>
      <c r="G120" s="2"/>
      <c r="H120" s="2"/>
      <c r="I120" s="2">
        <v>0.17</v>
      </c>
      <c r="J120" s="2"/>
      <c r="K120" s="1">
        <f t="shared" si="9"/>
        <v>0.17</v>
      </c>
    </row>
    <row r="121" spans="2:11" x14ac:dyDescent="0.25">
      <c r="B121" s="1"/>
      <c r="C121" s="1">
        <v>25</v>
      </c>
      <c r="D121" s="46">
        <f t="shared" si="10"/>
        <v>16.408000000000001</v>
      </c>
      <c r="E121" s="2"/>
      <c r="F121" s="2"/>
      <c r="G121" s="2"/>
      <c r="H121" s="2"/>
      <c r="I121" s="2"/>
      <c r="J121" s="2"/>
      <c r="K121" s="1">
        <f t="shared" si="9"/>
        <v>0</v>
      </c>
    </row>
    <row r="122" spans="2:11" x14ac:dyDescent="0.25">
      <c r="B122" s="1"/>
      <c r="C122" s="1">
        <v>26</v>
      </c>
      <c r="D122" s="46">
        <f t="shared" si="10"/>
        <v>16.408000000000001</v>
      </c>
      <c r="E122" s="2"/>
      <c r="F122" s="2"/>
      <c r="G122" s="2"/>
      <c r="H122" s="2"/>
      <c r="I122" s="2">
        <v>0.17</v>
      </c>
      <c r="J122" s="2"/>
      <c r="K122" s="1">
        <f t="shared" si="9"/>
        <v>0.17</v>
      </c>
    </row>
    <row r="123" spans="2:11" x14ac:dyDescent="0.25">
      <c r="B123" s="1"/>
      <c r="C123" s="1">
        <v>27</v>
      </c>
      <c r="D123" s="46">
        <f t="shared" si="10"/>
        <v>16.408000000000001</v>
      </c>
      <c r="E123" s="2"/>
      <c r="F123" s="2"/>
      <c r="G123" s="2"/>
      <c r="H123" s="2"/>
      <c r="I123" s="2"/>
      <c r="J123" s="2"/>
      <c r="K123" s="1">
        <f t="shared" si="9"/>
        <v>0</v>
      </c>
    </row>
    <row r="124" spans="2:11" x14ac:dyDescent="0.25">
      <c r="B124" s="1"/>
      <c r="C124" s="1">
        <v>28</v>
      </c>
      <c r="D124" s="46">
        <f t="shared" si="10"/>
        <v>16.408000000000001</v>
      </c>
      <c r="E124" s="2"/>
      <c r="F124" s="2"/>
      <c r="G124" s="2"/>
      <c r="H124" s="2"/>
      <c r="I124" s="2"/>
      <c r="J124" s="2"/>
      <c r="K124" s="1">
        <f t="shared" si="9"/>
        <v>0</v>
      </c>
    </row>
    <row r="125" spans="2:11" x14ac:dyDescent="0.25">
      <c r="B125" s="1"/>
      <c r="C125" s="1">
        <v>29</v>
      </c>
      <c r="D125" s="46">
        <f t="shared" si="10"/>
        <v>16.408000000000001</v>
      </c>
      <c r="E125" s="2">
        <v>3.75</v>
      </c>
      <c r="F125" s="2"/>
      <c r="G125" s="2"/>
      <c r="H125" s="2"/>
      <c r="I125" s="2">
        <v>0.2</v>
      </c>
      <c r="J125" s="2"/>
      <c r="K125" s="1">
        <f t="shared" si="9"/>
        <v>3.95</v>
      </c>
    </row>
    <row r="126" spans="2:11" x14ac:dyDescent="0.25">
      <c r="B126" s="1"/>
      <c r="C126" s="1">
        <v>30</v>
      </c>
      <c r="D126" s="46">
        <f t="shared" si="10"/>
        <v>16.408000000000001</v>
      </c>
      <c r="E126" s="2"/>
      <c r="F126" s="2"/>
      <c r="G126" s="2"/>
      <c r="H126" s="2"/>
      <c r="I126" s="2">
        <v>0.7</v>
      </c>
      <c r="J126" s="2"/>
      <c r="K126" s="1">
        <f t="shared" si="9"/>
        <v>0.7</v>
      </c>
    </row>
    <row r="127" spans="2:11" x14ac:dyDescent="0.25">
      <c r="B127" s="1"/>
      <c r="C127" s="1"/>
      <c r="D127" s="46"/>
      <c r="E127" s="2"/>
      <c r="F127" s="2"/>
      <c r="G127" s="2"/>
      <c r="H127" s="2"/>
      <c r="I127" s="2"/>
      <c r="J127" s="2"/>
      <c r="K127" s="1"/>
    </row>
    <row r="128" spans="2:11" x14ac:dyDescent="0.25">
      <c r="B128" s="4" t="s">
        <v>8</v>
      </c>
      <c r="C128" s="4"/>
      <c r="D128" s="47">
        <f>SUM(D97:D127)</f>
        <v>492.24000000000035</v>
      </c>
      <c r="E128" s="47">
        <f t="shared" ref="E128:J128" si="11">SUM(E97:E126)</f>
        <v>12.83</v>
      </c>
      <c r="F128" s="47">
        <f t="shared" si="11"/>
        <v>0</v>
      </c>
      <c r="G128" s="47">
        <f t="shared" si="11"/>
        <v>3.6100000000000003</v>
      </c>
      <c r="H128" s="47">
        <f t="shared" si="11"/>
        <v>0</v>
      </c>
      <c r="I128" s="47">
        <f t="shared" si="11"/>
        <v>13.569999999999999</v>
      </c>
      <c r="J128" s="47">
        <f t="shared" si="11"/>
        <v>0</v>
      </c>
      <c r="K128" s="81">
        <f>SUM(E128:J128)</f>
        <v>30.009999999999998</v>
      </c>
    </row>
    <row r="129" spans="2:11" x14ac:dyDescent="0.25">
      <c r="B129" s="1" t="s">
        <v>9</v>
      </c>
      <c r="C129" s="1"/>
      <c r="D129" s="1" t="s">
        <v>10</v>
      </c>
      <c r="E129" s="1">
        <f>(E128/$D$128)*100</f>
        <v>2.6064521371688589</v>
      </c>
      <c r="F129" s="1">
        <f t="shared" ref="F129:J129" si="12">(F128/$D$128)*100</f>
        <v>0</v>
      </c>
      <c r="G129" s="1">
        <f t="shared" si="12"/>
        <v>0.73338209003737964</v>
      </c>
      <c r="H129" s="1">
        <f t="shared" si="12"/>
        <v>0</v>
      </c>
      <c r="I129" s="1">
        <f t="shared" si="12"/>
        <v>2.756785307979845</v>
      </c>
      <c r="J129" s="1">
        <f t="shared" si="12"/>
        <v>0</v>
      </c>
      <c r="K129" s="1"/>
    </row>
    <row r="130" spans="2:11" x14ac:dyDescent="0.25">
      <c r="B130" s="1">
        <f>(1-(K128/D128))*100</f>
        <v>93.903380464813907</v>
      </c>
      <c r="C130" s="1"/>
      <c r="D130" s="1">
        <f>SUM(D97:D124)</f>
        <v>459.42400000000032</v>
      </c>
      <c r="E130" s="1">
        <f>(D128-E128)/D128*100</f>
        <v>97.393547862831142</v>
      </c>
      <c r="F130" s="1">
        <f>(D128-F128)/D128*100</f>
        <v>100</v>
      </c>
      <c r="G130" s="1">
        <f>(D128-G128)/D128*100</f>
        <v>99.266617909962619</v>
      </c>
      <c r="H130" s="1">
        <f>(D128-H128)/D128*100</f>
        <v>100</v>
      </c>
      <c r="I130" s="1">
        <f>(D128-I128)/D128*100</f>
        <v>97.243214692020146</v>
      </c>
      <c r="J130" s="1">
        <f>(D128-J128)/D128*100</f>
        <v>100</v>
      </c>
      <c r="K130" s="1"/>
    </row>
    <row r="133" spans="2:11" ht="18.75" thickBot="1" x14ac:dyDescent="0.3"/>
    <row r="134" spans="2:11" x14ac:dyDescent="0.25">
      <c r="B134" s="14" t="s">
        <v>17</v>
      </c>
      <c r="C134" s="15"/>
      <c r="D134" s="16"/>
      <c r="F134" s="53">
        <f>302.62/31</f>
        <v>9.7619354838709675</v>
      </c>
    </row>
    <row r="135" spans="2:11" x14ac:dyDescent="0.25">
      <c r="B135" s="17">
        <f>(1-(K128/D128))*100</f>
        <v>93.903380464813907</v>
      </c>
      <c r="C135" s="18"/>
      <c r="D135" s="19"/>
    </row>
    <row r="136" spans="2:11" ht="18.75" thickBot="1" x14ac:dyDescent="0.3">
      <c r="B136" s="20"/>
      <c r="C136" s="21"/>
      <c r="D136" s="22"/>
    </row>
    <row r="137" spans="2:11" x14ac:dyDescent="0.25">
      <c r="F137" s="26"/>
    </row>
    <row r="140" spans="2:11" x14ac:dyDescent="0.25">
      <c r="B140" s="170" t="s">
        <v>18</v>
      </c>
      <c r="C140" s="170"/>
      <c r="D140" s="170"/>
      <c r="E140" s="170"/>
      <c r="F140" s="170"/>
      <c r="G140" s="170"/>
      <c r="H140" s="170"/>
      <c r="I140" s="170"/>
      <c r="J140" s="170"/>
      <c r="K140" s="170"/>
    </row>
    <row r="141" spans="2:11" x14ac:dyDescent="0.25">
      <c r="B141" s="170" t="s">
        <v>82</v>
      </c>
      <c r="C141" s="170"/>
      <c r="D141" s="170"/>
      <c r="E141" s="170"/>
      <c r="F141" s="170"/>
      <c r="G141" s="170"/>
      <c r="H141" s="170"/>
      <c r="I141" s="170"/>
      <c r="J141" s="170"/>
      <c r="K141" s="170"/>
    </row>
    <row r="142" spans="2:11" s="48" customFormat="1" ht="72" x14ac:dyDescent="0.25">
      <c r="B142" s="13"/>
      <c r="C142" s="13" t="s">
        <v>1</v>
      </c>
      <c r="D142" s="13" t="s">
        <v>2</v>
      </c>
      <c r="E142" s="13" t="s">
        <v>63</v>
      </c>
      <c r="F142" s="13" t="s">
        <v>65</v>
      </c>
      <c r="G142" s="13" t="s">
        <v>62</v>
      </c>
      <c r="H142" s="13" t="s">
        <v>64</v>
      </c>
      <c r="I142" s="13" t="s">
        <v>75</v>
      </c>
      <c r="J142" s="13" t="s">
        <v>14</v>
      </c>
      <c r="K142" s="8" t="s">
        <v>7</v>
      </c>
    </row>
    <row r="143" spans="2:11" x14ac:dyDescent="0.25">
      <c r="B143" s="1"/>
      <c r="C143" s="1">
        <v>1</v>
      </c>
      <c r="D143" s="46">
        <f>536.23/30</f>
        <v>17.874333333333333</v>
      </c>
      <c r="E143" s="2"/>
      <c r="F143" s="2"/>
      <c r="G143" s="2"/>
      <c r="H143" s="2"/>
      <c r="I143" s="2"/>
      <c r="J143" s="2"/>
      <c r="K143" s="1">
        <f t="shared" ref="K143:K166" si="13">SUM(E143:J143)</f>
        <v>0</v>
      </c>
    </row>
    <row r="144" spans="2:11" x14ac:dyDescent="0.25">
      <c r="B144" s="1"/>
      <c r="C144" s="1">
        <v>2</v>
      </c>
      <c r="D144" s="46">
        <f t="shared" ref="D144:D172" si="14">536.23/30</f>
        <v>17.874333333333333</v>
      </c>
      <c r="E144" s="2"/>
      <c r="F144" s="2"/>
      <c r="G144" s="2"/>
      <c r="H144" s="2"/>
      <c r="I144" s="2"/>
      <c r="J144" s="2"/>
      <c r="K144" s="1">
        <f t="shared" si="13"/>
        <v>0</v>
      </c>
    </row>
    <row r="145" spans="2:11" x14ac:dyDescent="0.25">
      <c r="B145" s="1"/>
      <c r="C145" s="1">
        <v>3</v>
      </c>
      <c r="D145" s="46">
        <f t="shared" si="14"/>
        <v>17.874333333333333</v>
      </c>
      <c r="E145" s="2"/>
      <c r="F145" s="2"/>
      <c r="G145" s="2"/>
      <c r="H145" s="2"/>
      <c r="I145" s="2"/>
      <c r="J145" s="2"/>
      <c r="K145" s="1">
        <f t="shared" si="13"/>
        <v>0</v>
      </c>
    </row>
    <row r="146" spans="2:11" x14ac:dyDescent="0.25">
      <c r="B146" s="1"/>
      <c r="C146" s="1">
        <v>4</v>
      </c>
      <c r="D146" s="46">
        <f t="shared" si="14"/>
        <v>17.874333333333333</v>
      </c>
      <c r="E146" s="2"/>
      <c r="F146" s="2"/>
      <c r="G146" s="2"/>
      <c r="H146" s="2"/>
      <c r="I146" s="2"/>
      <c r="J146" s="2"/>
      <c r="K146" s="1">
        <f t="shared" si="13"/>
        <v>0</v>
      </c>
    </row>
    <row r="147" spans="2:11" x14ac:dyDescent="0.25">
      <c r="B147" s="1"/>
      <c r="C147" s="1">
        <v>5</v>
      </c>
      <c r="D147" s="46">
        <f t="shared" si="14"/>
        <v>17.874333333333333</v>
      </c>
      <c r="E147" s="2"/>
      <c r="F147" s="2"/>
      <c r="H147" s="2"/>
      <c r="I147" s="2"/>
      <c r="J147" s="2"/>
      <c r="K147" s="1">
        <f t="shared" si="13"/>
        <v>0</v>
      </c>
    </row>
    <row r="148" spans="2:11" x14ac:dyDescent="0.25">
      <c r="B148" s="1"/>
      <c r="C148" s="1">
        <v>6</v>
      </c>
      <c r="D148" s="46">
        <f t="shared" si="14"/>
        <v>17.874333333333333</v>
      </c>
      <c r="E148" s="2"/>
      <c r="F148" s="2"/>
      <c r="G148" s="2"/>
      <c r="H148" s="2">
        <v>1.58</v>
      </c>
      <c r="I148" s="2">
        <v>2</v>
      </c>
      <c r="J148" s="2"/>
      <c r="K148" s="1">
        <f t="shared" si="13"/>
        <v>3.58</v>
      </c>
    </row>
    <row r="149" spans="2:11" x14ac:dyDescent="0.25">
      <c r="B149" s="1"/>
      <c r="C149" s="1">
        <v>7</v>
      </c>
      <c r="D149" s="46">
        <f t="shared" si="14"/>
        <v>17.874333333333333</v>
      </c>
      <c r="E149" s="2"/>
      <c r="F149" s="2">
        <v>2</v>
      </c>
      <c r="G149" s="2"/>
      <c r="H149" s="2"/>
      <c r="I149" s="2"/>
      <c r="J149" s="2"/>
      <c r="K149" s="1">
        <f t="shared" si="13"/>
        <v>2</v>
      </c>
    </row>
    <row r="150" spans="2:11" x14ac:dyDescent="0.25">
      <c r="B150" s="1"/>
      <c r="C150" s="1">
        <v>8</v>
      </c>
      <c r="D150" s="46">
        <f t="shared" si="14"/>
        <v>17.874333333333333</v>
      </c>
      <c r="E150" s="2"/>
      <c r="F150" s="2"/>
      <c r="G150" s="2"/>
      <c r="H150" s="2"/>
      <c r="I150" s="2"/>
      <c r="J150" s="2"/>
      <c r="K150" s="1">
        <f t="shared" si="13"/>
        <v>0</v>
      </c>
    </row>
    <row r="151" spans="2:11" x14ac:dyDescent="0.25">
      <c r="B151" s="1"/>
      <c r="C151" s="1">
        <v>9</v>
      </c>
      <c r="D151" s="46">
        <f t="shared" si="14"/>
        <v>17.874333333333333</v>
      </c>
      <c r="E151" s="2"/>
      <c r="F151" s="2"/>
      <c r="G151" s="2"/>
      <c r="H151" s="2"/>
      <c r="I151" s="2"/>
      <c r="J151" s="2"/>
      <c r="K151" s="1">
        <f t="shared" si="13"/>
        <v>0</v>
      </c>
    </row>
    <row r="152" spans="2:11" x14ac:dyDescent="0.25">
      <c r="B152" s="1"/>
      <c r="C152" s="1">
        <v>10</v>
      </c>
      <c r="D152" s="46">
        <f t="shared" si="14"/>
        <v>17.874333333333333</v>
      </c>
      <c r="E152" s="2"/>
      <c r="F152" s="2"/>
      <c r="G152" s="2"/>
      <c r="H152" s="2"/>
      <c r="I152" s="2"/>
      <c r="J152" s="2"/>
      <c r="K152" s="1">
        <f t="shared" si="13"/>
        <v>0</v>
      </c>
    </row>
    <row r="153" spans="2:11" x14ac:dyDescent="0.25">
      <c r="B153" s="1"/>
      <c r="C153" s="1">
        <v>11</v>
      </c>
      <c r="D153" s="46">
        <f t="shared" si="14"/>
        <v>17.874333333333333</v>
      </c>
      <c r="E153" s="2"/>
      <c r="F153" s="2"/>
      <c r="G153" s="2"/>
      <c r="H153" s="2"/>
      <c r="I153" s="2"/>
      <c r="J153" s="2"/>
      <c r="K153" s="1">
        <f t="shared" si="13"/>
        <v>0</v>
      </c>
    </row>
    <row r="154" spans="2:11" x14ac:dyDescent="0.25">
      <c r="B154" s="1"/>
      <c r="C154" s="1">
        <v>12</v>
      </c>
      <c r="D154" s="46">
        <f t="shared" si="14"/>
        <v>17.874333333333333</v>
      </c>
      <c r="E154" s="2"/>
      <c r="F154" s="2"/>
      <c r="G154" s="2"/>
      <c r="H154" s="2"/>
      <c r="I154" s="2"/>
      <c r="J154" s="2"/>
      <c r="K154" s="1">
        <f t="shared" si="13"/>
        <v>0</v>
      </c>
    </row>
    <row r="155" spans="2:11" x14ac:dyDescent="0.25">
      <c r="B155" s="1"/>
      <c r="C155" s="1">
        <v>13</v>
      </c>
      <c r="D155" s="46">
        <f t="shared" si="14"/>
        <v>17.874333333333333</v>
      </c>
      <c r="E155" s="2"/>
      <c r="F155" s="2"/>
      <c r="G155" s="2"/>
      <c r="H155" s="2"/>
      <c r="I155" s="2"/>
      <c r="J155" s="2"/>
      <c r="K155" s="1">
        <f t="shared" si="13"/>
        <v>0</v>
      </c>
    </row>
    <row r="156" spans="2:11" x14ac:dyDescent="0.25">
      <c r="B156" s="1"/>
      <c r="C156" s="1">
        <v>14</v>
      </c>
      <c r="D156" s="46">
        <f t="shared" si="14"/>
        <v>17.874333333333333</v>
      </c>
      <c r="E156" s="2"/>
      <c r="F156" s="2"/>
      <c r="G156" s="2"/>
      <c r="H156" s="2"/>
      <c r="I156" s="2"/>
      <c r="J156" s="2"/>
      <c r="K156" s="1">
        <f t="shared" si="13"/>
        <v>0</v>
      </c>
    </row>
    <row r="157" spans="2:11" x14ac:dyDescent="0.25">
      <c r="B157" s="1"/>
      <c r="C157" s="1">
        <v>15</v>
      </c>
      <c r="D157" s="46">
        <f t="shared" si="14"/>
        <v>17.874333333333333</v>
      </c>
      <c r="E157" s="2">
        <v>0.33</v>
      </c>
      <c r="F157" s="2"/>
      <c r="G157" s="2"/>
      <c r="H157" s="2"/>
      <c r="I157" s="2"/>
      <c r="J157" s="2"/>
      <c r="K157" s="1">
        <f t="shared" si="13"/>
        <v>0.33</v>
      </c>
    </row>
    <row r="158" spans="2:11" x14ac:dyDescent="0.25">
      <c r="B158" s="1"/>
      <c r="C158" s="1">
        <v>16</v>
      </c>
      <c r="D158" s="46">
        <f t="shared" si="14"/>
        <v>17.874333333333333</v>
      </c>
      <c r="E158" s="2"/>
      <c r="F158" s="2"/>
      <c r="G158" s="2"/>
      <c r="H158" s="2"/>
      <c r="I158" s="2"/>
      <c r="J158" s="2"/>
      <c r="K158" s="1">
        <f t="shared" si="13"/>
        <v>0</v>
      </c>
    </row>
    <row r="159" spans="2:11" x14ac:dyDescent="0.25">
      <c r="B159" s="1"/>
      <c r="C159" s="1">
        <v>17</v>
      </c>
      <c r="D159" s="46">
        <f t="shared" si="14"/>
        <v>17.874333333333333</v>
      </c>
      <c r="E159" s="2"/>
      <c r="F159" s="2"/>
      <c r="G159" s="2"/>
      <c r="H159" s="2"/>
      <c r="I159" s="2"/>
      <c r="J159" s="2"/>
      <c r="K159" s="1">
        <f t="shared" si="13"/>
        <v>0</v>
      </c>
    </row>
    <row r="160" spans="2:11" x14ac:dyDescent="0.25">
      <c r="B160" s="1"/>
      <c r="C160" s="1">
        <v>18</v>
      </c>
      <c r="D160" s="46">
        <f t="shared" si="14"/>
        <v>17.874333333333333</v>
      </c>
      <c r="E160" s="2">
        <v>3</v>
      </c>
      <c r="F160" s="2"/>
      <c r="G160" s="2"/>
      <c r="H160" s="2"/>
      <c r="I160" s="2"/>
      <c r="J160" s="2"/>
      <c r="K160" s="1">
        <f t="shared" si="13"/>
        <v>3</v>
      </c>
    </row>
    <row r="161" spans="2:11" x14ac:dyDescent="0.25">
      <c r="B161" s="1"/>
      <c r="C161" s="1">
        <v>19</v>
      </c>
      <c r="D161" s="46">
        <f t="shared" si="14"/>
        <v>17.874333333333333</v>
      </c>
      <c r="E161" s="2"/>
      <c r="F161" s="2"/>
      <c r="G161" s="2"/>
      <c r="H161" s="2"/>
      <c r="I161" s="2"/>
      <c r="J161" s="2"/>
      <c r="K161" s="1">
        <f t="shared" si="13"/>
        <v>0</v>
      </c>
    </row>
    <row r="162" spans="2:11" x14ac:dyDescent="0.25">
      <c r="B162" s="1"/>
      <c r="C162" s="1">
        <v>20</v>
      </c>
      <c r="D162" s="46">
        <f t="shared" si="14"/>
        <v>17.874333333333333</v>
      </c>
      <c r="E162" s="2"/>
      <c r="F162" s="2"/>
      <c r="G162" s="2"/>
      <c r="H162" s="2"/>
      <c r="I162" s="2"/>
      <c r="J162" s="2">
        <v>5</v>
      </c>
      <c r="K162" s="1">
        <f t="shared" si="13"/>
        <v>5</v>
      </c>
    </row>
    <row r="163" spans="2:11" x14ac:dyDescent="0.25">
      <c r="B163" s="1"/>
      <c r="C163" s="1">
        <v>21</v>
      </c>
      <c r="D163" s="46">
        <f t="shared" si="14"/>
        <v>17.874333333333333</v>
      </c>
      <c r="E163" s="2">
        <v>3</v>
      </c>
      <c r="F163" s="2"/>
      <c r="G163" s="2"/>
      <c r="H163" s="2"/>
      <c r="I163" s="2"/>
      <c r="J163" s="2"/>
      <c r="K163" s="1">
        <f t="shared" si="13"/>
        <v>3</v>
      </c>
    </row>
    <row r="164" spans="2:11" x14ac:dyDescent="0.25">
      <c r="B164" s="1"/>
      <c r="C164" s="1">
        <v>22</v>
      </c>
      <c r="D164" s="46">
        <f t="shared" si="14"/>
        <v>17.874333333333333</v>
      </c>
      <c r="E164" s="2"/>
      <c r="F164" s="2"/>
      <c r="G164" s="2"/>
      <c r="H164" s="2"/>
      <c r="I164" s="2"/>
      <c r="J164" s="2"/>
      <c r="K164" s="1">
        <f t="shared" si="13"/>
        <v>0</v>
      </c>
    </row>
    <row r="165" spans="2:11" x14ac:dyDescent="0.25">
      <c r="B165" s="1"/>
      <c r="C165" s="1">
        <v>23</v>
      </c>
      <c r="D165" s="46">
        <f t="shared" si="14"/>
        <v>17.874333333333333</v>
      </c>
      <c r="E165" s="2">
        <v>12</v>
      </c>
      <c r="F165" s="2"/>
      <c r="G165" s="2"/>
      <c r="H165" s="2"/>
      <c r="I165" s="2"/>
      <c r="J165" s="2"/>
      <c r="K165" s="1">
        <f t="shared" si="13"/>
        <v>12</v>
      </c>
    </row>
    <row r="166" spans="2:11" x14ac:dyDescent="0.25">
      <c r="B166" s="1"/>
      <c r="C166" s="1">
        <v>24</v>
      </c>
      <c r="D166" s="46">
        <f t="shared" si="14"/>
        <v>17.874333333333333</v>
      </c>
      <c r="E166" s="2"/>
      <c r="F166" s="2"/>
      <c r="G166" s="2"/>
      <c r="H166" s="2"/>
      <c r="I166" s="2"/>
      <c r="J166" s="2"/>
      <c r="K166" s="1">
        <f t="shared" si="13"/>
        <v>0</v>
      </c>
    </row>
    <row r="167" spans="2:11" x14ac:dyDescent="0.25">
      <c r="B167" s="1"/>
      <c r="C167" s="1">
        <v>25</v>
      </c>
      <c r="D167" s="46">
        <f t="shared" si="14"/>
        <v>17.874333333333333</v>
      </c>
      <c r="E167" s="2"/>
      <c r="F167" s="2"/>
      <c r="G167" s="2"/>
      <c r="H167" s="2"/>
      <c r="I167" s="2"/>
      <c r="J167" s="2"/>
      <c r="K167" s="1">
        <f>SUM(E167:J167)</f>
        <v>0</v>
      </c>
    </row>
    <row r="168" spans="2:11" x14ac:dyDescent="0.25">
      <c r="B168" s="1"/>
      <c r="C168" s="1">
        <v>26</v>
      </c>
      <c r="D168" s="46">
        <f t="shared" si="14"/>
        <v>17.874333333333333</v>
      </c>
      <c r="E168" s="2"/>
      <c r="F168" s="2"/>
      <c r="G168" s="2"/>
      <c r="H168" s="2"/>
      <c r="I168" s="2"/>
      <c r="J168" s="2"/>
      <c r="K168" s="1">
        <f t="shared" ref="K168:K172" si="15">SUM(E168:J168)</f>
        <v>0</v>
      </c>
    </row>
    <row r="169" spans="2:11" x14ac:dyDescent="0.25">
      <c r="B169" s="1"/>
      <c r="C169" s="1">
        <v>27</v>
      </c>
      <c r="D169" s="46">
        <f t="shared" si="14"/>
        <v>17.874333333333333</v>
      </c>
      <c r="E169" s="2"/>
      <c r="F169" s="2"/>
      <c r="G169" s="2"/>
      <c r="H169" s="2"/>
      <c r="I169" s="2"/>
      <c r="J169" s="2"/>
      <c r="K169" s="1">
        <f t="shared" si="15"/>
        <v>0</v>
      </c>
    </row>
    <row r="170" spans="2:11" x14ac:dyDescent="0.25">
      <c r="B170" s="1"/>
      <c r="C170" s="1">
        <v>28</v>
      </c>
      <c r="D170" s="46">
        <f t="shared" si="14"/>
        <v>17.874333333333333</v>
      </c>
      <c r="E170" s="2"/>
      <c r="F170" s="2"/>
      <c r="G170" s="2"/>
      <c r="H170" s="2"/>
      <c r="I170" s="2"/>
      <c r="J170" s="2"/>
      <c r="K170" s="1">
        <f t="shared" si="15"/>
        <v>0</v>
      </c>
    </row>
    <row r="171" spans="2:11" x14ac:dyDescent="0.25">
      <c r="B171" s="1"/>
      <c r="C171" s="1">
        <v>29</v>
      </c>
      <c r="D171" s="46">
        <f t="shared" si="14"/>
        <v>17.874333333333333</v>
      </c>
      <c r="E171" s="2"/>
      <c r="F171" s="2"/>
      <c r="G171" s="2"/>
      <c r="H171" s="2"/>
      <c r="I171" s="2"/>
      <c r="J171" s="2"/>
      <c r="K171" s="1">
        <f t="shared" si="15"/>
        <v>0</v>
      </c>
    </row>
    <row r="172" spans="2:11" x14ac:dyDescent="0.25">
      <c r="B172" s="1"/>
      <c r="C172" s="1">
        <v>30</v>
      </c>
      <c r="D172" s="46">
        <f t="shared" si="14"/>
        <v>17.874333333333333</v>
      </c>
      <c r="E172" s="2"/>
      <c r="F172" s="2"/>
      <c r="G172" s="2"/>
      <c r="H172" s="2"/>
      <c r="I172" s="2"/>
      <c r="J172" s="2"/>
      <c r="K172" s="1">
        <f t="shared" si="15"/>
        <v>0</v>
      </c>
    </row>
    <row r="173" spans="2:11" x14ac:dyDescent="0.25">
      <c r="B173" s="1"/>
      <c r="C173" s="1"/>
      <c r="D173" s="46"/>
      <c r="E173" s="2"/>
      <c r="F173" s="2"/>
      <c r="G173" s="2"/>
      <c r="H173" s="2"/>
      <c r="I173" s="2"/>
      <c r="J173" s="2"/>
      <c r="K173" s="1"/>
    </row>
    <row r="174" spans="2:11" x14ac:dyDescent="0.25">
      <c r="B174" s="4" t="s">
        <v>8</v>
      </c>
      <c r="C174" s="4"/>
      <c r="D174" s="47">
        <f>SUM(D143:D173)</f>
        <v>536.22999999999979</v>
      </c>
      <c r="E174" s="47">
        <f t="shared" ref="E174:J174" si="16">SUM(E143:E172)</f>
        <v>18.329999999999998</v>
      </c>
      <c r="F174" s="47">
        <f t="shared" si="16"/>
        <v>2</v>
      </c>
      <c r="G174" s="47">
        <f t="shared" si="16"/>
        <v>0</v>
      </c>
      <c r="H174" s="47">
        <f t="shared" si="16"/>
        <v>1.58</v>
      </c>
      <c r="I174" s="47">
        <f t="shared" si="16"/>
        <v>2</v>
      </c>
      <c r="J174" s="47">
        <f t="shared" si="16"/>
        <v>5</v>
      </c>
      <c r="K174" s="1">
        <f>SUM(E174:J174)</f>
        <v>28.909999999999997</v>
      </c>
    </row>
    <row r="175" spans="2:11" x14ac:dyDescent="0.25">
      <c r="B175" s="1" t="s">
        <v>9</v>
      </c>
      <c r="C175" s="1"/>
      <c r="D175" s="1" t="s">
        <v>10</v>
      </c>
      <c r="E175" s="1">
        <f>(E174/$D$174)*100</f>
        <v>3.418309307573244</v>
      </c>
      <c r="F175" s="1">
        <f t="shared" ref="F175:J175" si="17">(F174/$D$174)*100</f>
        <v>0.37297428342315814</v>
      </c>
      <c r="G175" s="1">
        <f t="shared" si="17"/>
        <v>0</v>
      </c>
      <c r="H175" s="1">
        <f t="shared" si="17"/>
        <v>0.29464968390429491</v>
      </c>
      <c r="I175" s="1">
        <f t="shared" si="17"/>
        <v>0.37297428342315814</v>
      </c>
      <c r="J175" s="1">
        <f t="shared" si="17"/>
        <v>0.93243570855789537</v>
      </c>
      <c r="K175" s="1"/>
    </row>
    <row r="176" spans="2:11" x14ac:dyDescent="0.25">
      <c r="B176" s="1">
        <f>(1-(K174/D174))*100</f>
        <v>94.608656733118252</v>
      </c>
      <c r="C176" s="1"/>
      <c r="D176" s="1"/>
      <c r="E176" s="1">
        <f>(D174-E174)/D174*100</f>
        <v>96.581690692426747</v>
      </c>
      <c r="F176" s="1">
        <f>(D174-F174)/D174*100</f>
        <v>99.627025716576838</v>
      </c>
      <c r="G176" s="1">
        <f>(D174-G174)/D174*100</f>
        <v>100</v>
      </c>
      <c r="H176" s="1">
        <f>(D174-H174)/D174*100</f>
        <v>99.705350316095704</v>
      </c>
      <c r="I176" s="1">
        <f>(D174-I174)/D174*100</f>
        <v>99.627025716576838</v>
      </c>
      <c r="J176" s="1">
        <f>(D174-J174)/D174*100</f>
        <v>99.067564291442096</v>
      </c>
      <c r="K176" s="1"/>
    </row>
    <row r="179" spans="2:11" ht="18.75" thickBot="1" x14ac:dyDescent="0.3"/>
    <row r="180" spans="2:11" x14ac:dyDescent="0.25">
      <c r="B180" s="14" t="s">
        <v>19</v>
      </c>
      <c r="C180" s="15"/>
      <c r="D180" s="23"/>
      <c r="F180" s="25">
        <f>413.33/31</f>
        <v>13.333225806451612</v>
      </c>
    </row>
    <row r="181" spans="2:11" ht="18.75" thickBot="1" x14ac:dyDescent="0.3">
      <c r="B181" s="29">
        <f>(1-(K174/D174))*100</f>
        <v>94.608656733118252</v>
      </c>
      <c r="C181" s="18"/>
      <c r="D181" s="24"/>
      <c r="G181" s="26"/>
      <c r="H181" s="27"/>
    </row>
    <row r="182" spans="2:11" ht="18.75" thickBot="1" x14ac:dyDescent="0.3">
      <c r="B182" s="28"/>
      <c r="C182" s="29"/>
      <c r="D182" s="30"/>
    </row>
    <row r="183" spans="2:11" x14ac:dyDescent="0.25">
      <c r="F183" s="45"/>
    </row>
    <row r="186" spans="2:11" x14ac:dyDescent="0.25">
      <c r="B186" s="170" t="s">
        <v>20</v>
      </c>
      <c r="C186" s="170"/>
      <c r="D186" s="170"/>
      <c r="E186" s="170"/>
      <c r="F186" s="170"/>
      <c r="G186" s="170"/>
      <c r="H186" s="170"/>
      <c r="I186" s="170"/>
      <c r="J186" s="170"/>
      <c r="K186" s="170"/>
    </row>
    <row r="187" spans="2:11" x14ac:dyDescent="0.25">
      <c r="B187" s="170" t="s">
        <v>82</v>
      </c>
      <c r="C187" s="170"/>
      <c r="D187" s="170"/>
      <c r="E187" s="170"/>
      <c r="F187" s="170"/>
      <c r="G187" s="170"/>
      <c r="H187" s="170"/>
      <c r="I187" s="170"/>
      <c r="J187" s="170"/>
      <c r="K187" s="170"/>
    </row>
    <row r="188" spans="2:11" ht="54" x14ac:dyDescent="0.25">
      <c r="B188" s="32"/>
      <c r="C188" s="11" t="s">
        <v>1</v>
      </c>
      <c r="D188" s="11" t="s">
        <v>2</v>
      </c>
      <c r="E188" s="13" t="s">
        <v>33</v>
      </c>
      <c r="F188" s="13" t="s">
        <v>76</v>
      </c>
      <c r="G188" s="13" t="s">
        <v>77</v>
      </c>
      <c r="H188" s="13" t="s">
        <v>78</v>
      </c>
      <c r="I188" s="13" t="s">
        <v>58</v>
      </c>
      <c r="J188" s="13" t="s">
        <v>79</v>
      </c>
      <c r="K188" s="11" t="s">
        <v>7</v>
      </c>
    </row>
    <row r="189" spans="2:11" x14ac:dyDescent="0.25">
      <c r="B189" s="1"/>
      <c r="C189" s="1">
        <v>1</v>
      </c>
      <c r="D189" s="46">
        <f>344.4/30</f>
        <v>11.479999999999999</v>
      </c>
      <c r="E189" s="2"/>
      <c r="F189" s="2"/>
      <c r="G189" s="2"/>
      <c r="H189" s="2"/>
      <c r="I189" s="2"/>
      <c r="J189" s="2"/>
      <c r="K189" s="1">
        <f>SUM(E189:J189)</f>
        <v>0</v>
      </c>
    </row>
    <row r="190" spans="2:11" x14ac:dyDescent="0.25">
      <c r="B190" s="1"/>
      <c r="C190" s="1">
        <v>2</v>
      </c>
      <c r="D190" s="46">
        <f t="shared" ref="D190:D218" si="18">344.4/30</f>
        <v>11.479999999999999</v>
      </c>
      <c r="E190" s="2"/>
      <c r="F190" s="2"/>
      <c r="G190" s="2"/>
      <c r="H190" s="2"/>
      <c r="I190" s="2"/>
      <c r="J190" s="2"/>
      <c r="K190" s="1">
        <f t="shared" ref="K190:K214" si="19">SUM(E190:J190)</f>
        <v>0</v>
      </c>
    </row>
    <row r="191" spans="2:11" x14ac:dyDescent="0.25">
      <c r="B191" s="1"/>
      <c r="C191" s="1">
        <v>3</v>
      </c>
      <c r="D191" s="46">
        <f t="shared" si="18"/>
        <v>11.479999999999999</v>
      </c>
      <c r="E191" s="2"/>
      <c r="F191" s="2"/>
      <c r="G191" s="2"/>
      <c r="H191" s="1"/>
      <c r="I191" s="2"/>
      <c r="J191" s="2"/>
      <c r="K191" s="1">
        <f t="shared" si="19"/>
        <v>0</v>
      </c>
    </row>
    <row r="192" spans="2:11" x14ac:dyDescent="0.25">
      <c r="B192" s="1"/>
      <c r="C192" s="1">
        <v>4</v>
      </c>
      <c r="D192" s="46">
        <f t="shared" si="18"/>
        <v>11.479999999999999</v>
      </c>
      <c r="E192" s="2"/>
      <c r="F192" s="2"/>
      <c r="G192" s="2"/>
      <c r="H192" s="2"/>
      <c r="I192" s="2"/>
      <c r="J192" s="2"/>
      <c r="K192" s="1">
        <f t="shared" si="19"/>
        <v>0</v>
      </c>
    </row>
    <row r="193" spans="2:11" x14ac:dyDescent="0.25">
      <c r="B193" s="1"/>
      <c r="C193" s="1">
        <v>5</v>
      </c>
      <c r="D193" s="46">
        <f t="shared" si="18"/>
        <v>11.479999999999999</v>
      </c>
      <c r="E193" s="2"/>
      <c r="F193" s="2"/>
      <c r="G193" s="2"/>
      <c r="H193" s="2"/>
      <c r="I193" s="2"/>
      <c r="J193" s="2"/>
      <c r="K193" s="1">
        <f t="shared" si="19"/>
        <v>0</v>
      </c>
    </row>
    <row r="194" spans="2:11" x14ac:dyDescent="0.25">
      <c r="B194" s="1"/>
      <c r="C194" s="1">
        <v>6</v>
      </c>
      <c r="D194" s="46">
        <f t="shared" si="18"/>
        <v>11.479999999999999</v>
      </c>
      <c r="E194" s="2"/>
      <c r="F194" s="2"/>
      <c r="G194" s="2">
        <v>1.75</v>
      </c>
      <c r="H194" s="2"/>
      <c r="I194" s="2"/>
      <c r="J194" s="2"/>
      <c r="K194" s="1">
        <f t="shared" si="19"/>
        <v>1.75</v>
      </c>
    </row>
    <row r="195" spans="2:11" x14ac:dyDescent="0.25">
      <c r="B195" s="1"/>
      <c r="C195" s="1">
        <v>7</v>
      </c>
      <c r="D195" s="46">
        <f t="shared" si="18"/>
        <v>11.479999999999999</v>
      </c>
      <c r="E195" s="2"/>
      <c r="F195" s="2"/>
      <c r="G195" s="2"/>
      <c r="H195" s="2"/>
      <c r="J195" s="2"/>
      <c r="K195" s="1">
        <f>SUM(E195:J195)</f>
        <v>0</v>
      </c>
    </row>
    <row r="196" spans="2:11" x14ac:dyDescent="0.25">
      <c r="B196" s="1"/>
      <c r="C196" s="1">
        <v>8</v>
      </c>
      <c r="D196" s="46">
        <f t="shared" si="18"/>
        <v>11.479999999999999</v>
      </c>
      <c r="E196" s="2"/>
      <c r="F196" s="2"/>
      <c r="G196" s="2"/>
      <c r="H196" s="2"/>
      <c r="I196" s="2"/>
      <c r="J196" s="2"/>
      <c r="K196" s="1">
        <f t="shared" si="19"/>
        <v>0</v>
      </c>
    </row>
    <row r="197" spans="2:11" x14ac:dyDescent="0.25">
      <c r="B197" s="1"/>
      <c r="C197" s="1">
        <v>9</v>
      </c>
      <c r="D197" s="46">
        <f t="shared" si="18"/>
        <v>11.479999999999999</v>
      </c>
      <c r="E197" s="2"/>
      <c r="F197" s="2"/>
      <c r="G197" s="2"/>
      <c r="H197" s="2"/>
      <c r="I197" s="2"/>
      <c r="J197" s="2"/>
      <c r="K197" s="1">
        <f t="shared" si="19"/>
        <v>0</v>
      </c>
    </row>
    <row r="198" spans="2:11" x14ac:dyDescent="0.25">
      <c r="B198" s="1"/>
      <c r="C198" s="1">
        <v>10</v>
      </c>
      <c r="D198" s="46">
        <f t="shared" si="18"/>
        <v>11.479999999999999</v>
      </c>
      <c r="E198" s="2"/>
      <c r="F198" s="2"/>
      <c r="G198" s="2"/>
      <c r="H198" s="2"/>
      <c r="I198" s="2"/>
      <c r="J198" s="2">
        <v>0.66</v>
      </c>
      <c r="K198" s="1">
        <f t="shared" si="19"/>
        <v>0.66</v>
      </c>
    </row>
    <row r="199" spans="2:11" x14ac:dyDescent="0.25">
      <c r="B199" s="1"/>
      <c r="C199" s="1">
        <v>11</v>
      </c>
      <c r="D199" s="46">
        <f t="shared" si="18"/>
        <v>11.479999999999999</v>
      </c>
      <c r="E199" s="2"/>
      <c r="F199" s="2"/>
      <c r="G199" s="2"/>
      <c r="H199" s="2"/>
      <c r="I199" s="2"/>
      <c r="J199" s="2"/>
      <c r="K199" s="1">
        <f>SUM(E199:J199)</f>
        <v>0</v>
      </c>
    </row>
    <row r="200" spans="2:11" x14ac:dyDescent="0.25">
      <c r="B200" s="1"/>
      <c r="C200" s="1">
        <v>12</v>
      </c>
      <c r="D200" s="46">
        <f t="shared" si="18"/>
        <v>11.479999999999999</v>
      </c>
      <c r="E200" s="2"/>
      <c r="F200" s="2"/>
      <c r="G200" s="2"/>
      <c r="H200" s="2"/>
      <c r="I200" s="2"/>
      <c r="J200" s="2"/>
      <c r="K200" s="1">
        <f>SUM(E200:J200)</f>
        <v>0</v>
      </c>
    </row>
    <row r="201" spans="2:11" x14ac:dyDescent="0.25">
      <c r="B201" s="1"/>
      <c r="C201" s="1">
        <v>13</v>
      </c>
      <c r="D201" s="46">
        <f t="shared" si="18"/>
        <v>11.479999999999999</v>
      </c>
      <c r="E201" s="2"/>
      <c r="F201" s="2"/>
      <c r="G201" s="2"/>
      <c r="H201" s="2"/>
      <c r="I201" s="2"/>
      <c r="J201" s="2"/>
      <c r="K201" s="1">
        <f t="shared" si="19"/>
        <v>0</v>
      </c>
    </row>
    <row r="202" spans="2:11" x14ac:dyDescent="0.25">
      <c r="B202" s="1"/>
      <c r="C202" s="1">
        <v>14</v>
      </c>
      <c r="D202" s="46">
        <f t="shared" si="18"/>
        <v>11.479999999999999</v>
      </c>
      <c r="E202" s="2"/>
      <c r="F202" s="2"/>
      <c r="G202" s="2"/>
      <c r="H202" s="2"/>
      <c r="I202" s="2"/>
      <c r="J202" s="2"/>
      <c r="K202" s="1">
        <f t="shared" si="19"/>
        <v>0</v>
      </c>
    </row>
    <row r="203" spans="2:11" x14ac:dyDescent="0.25">
      <c r="B203" s="1"/>
      <c r="C203" s="1">
        <v>15</v>
      </c>
      <c r="D203" s="46">
        <f t="shared" si="18"/>
        <v>11.479999999999999</v>
      </c>
      <c r="E203" s="2"/>
      <c r="F203" s="2"/>
      <c r="H203" s="2"/>
      <c r="J203" s="2"/>
      <c r="K203" s="1">
        <f t="shared" si="19"/>
        <v>0</v>
      </c>
    </row>
    <row r="204" spans="2:11" x14ac:dyDescent="0.25">
      <c r="B204" s="1"/>
      <c r="C204" s="1">
        <v>16</v>
      </c>
      <c r="D204" s="46">
        <f t="shared" si="18"/>
        <v>11.479999999999999</v>
      </c>
      <c r="E204" s="2"/>
      <c r="F204" s="2"/>
      <c r="G204" s="2"/>
      <c r="H204" s="2"/>
      <c r="I204" s="2"/>
      <c r="J204" s="2"/>
      <c r="K204" s="1">
        <f t="shared" si="19"/>
        <v>0</v>
      </c>
    </row>
    <row r="205" spans="2:11" x14ac:dyDescent="0.25">
      <c r="B205" s="1"/>
      <c r="C205" s="1">
        <v>17</v>
      </c>
      <c r="D205" s="46">
        <f t="shared" si="18"/>
        <v>11.479999999999999</v>
      </c>
      <c r="E205" s="2"/>
      <c r="F205" s="2"/>
      <c r="G205" s="2"/>
      <c r="H205" s="2"/>
      <c r="I205" s="2"/>
      <c r="J205" s="2"/>
      <c r="K205" s="1">
        <f t="shared" si="19"/>
        <v>0</v>
      </c>
    </row>
    <row r="206" spans="2:11" x14ac:dyDescent="0.25">
      <c r="B206" s="1"/>
      <c r="C206" s="1">
        <v>18</v>
      </c>
      <c r="D206" s="46">
        <f t="shared" si="18"/>
        <v>11.479999999999999</v>
      </c>
      <c r="E206" s="2"/>
      <c r="F206" s="2"/>
      <c r="G206" s="2"/>
      <c r="I206" s="2"/>
      <c r="J206" s="2"/>
      <c r="K206" s="1">
        <f>SUM(E206:J206)</f>
        <v>0</v>
      </c>
    </row>
    <row r="207" spans="2:11" x14ac:dyDescent="0.25">
      <c r="B207" s="1"/>
      <c r="C207" s="1">
        <v>19</v>
      </c>
      <c r="D207" s="46">
        <f t="shared" si="18"/>
        <v>11.479999999999999</v>
      </c>
      <c r="E207" s="2">
        <v>3.16</v>
      </c>
      <c r="F207" s="2">
        <v>2.16</v>
      </c>
      <c r="G207" s="2"/>
      <c r="H207" s="2"/>
      <c r="I207" s="2"/>
      <c r="J207" s="2"/>
      <c r="K207" s="1">
        <f t="shared" si="19"/>
        <v>5.32</v>
      </c>
    </row>
    <row r="208" spans="2:11" x14ac:dyDescent="0.25">
      <c r="B208" s="1"/>
      <c r="C208" s="1">
        <v>20</v>
      </c>
      <c r="D208" s="46">
        <f t="shared" si="18"/>
        <v>11.479999999999999</v>
      </c>
      <c r="E208" s="2"/>
      <c r="F208" s="2"/>
      <c r="G208" s="2"/>
      <c r="H208" s="2"/>
      <c r="I208" s="2"/>
      <c r="J208" s="2"/>
      <c r="K208" s="1">
        <f t="shared" si="19"/>
        <v>0</v>
      </c>
    </row>
    <row r="209" spans="2:11" x14ac:dyDescent="0.25">
      <c r="B209" s="1"/>
      <c r="C209" s="1">
        <v>21</v>
      </c>
      <c r="D209" s="46">
        <f t="shared" si="18"/>
        <v>11.479999999999999</v>
      </c>
      <c r="E209" s="2"/>
      <c r="F209" s="2"/>
      <c r="G209" s="2">
        <v>2</v>
      </c>
      <c r="H209" s="2"/>
      <c r="I209" s="2"/>
      <c r="J209" s="2"/>
      <c r="K209" s="1">
        <f t="shared" si="19"/>
        <v>2</v>
      </c>
    </row>
    <row r="210" spans="2:11" x14ac:dyDescent="0.25">
      <c r="B210" s="1"/>
      <c r="C210" s="1">
        <v>22</v>
      </c>
      <c r="D210" s="46">
        <f t="shared" si="18"/>
        <v>11.479999999999999</v>
      </c>
      <c r="E210" s="2"/>
      <c r="F210" s="2"/>
      <c r="G210" s="2"/>
      <c r="H210" s="2"/>
      <c r="I210" s="2"/>
      <c r="J210" s="2"/>
      <c r="K210" s="1">
        <f t="shared" si="19"/>
        <v>0</v>
      </c>
    </row>
    <row r="211" spans="2:11" x14ac:dyDescent="0.25">
      <c r="B211" s="1"/>
      <c r="C211" s="1">
        <v>23</v>
      </c>
      <c r="D211" s="46">
        <f t="shared" si="18"/>
        <v>11.479999999999999</v>
      </c>
      <c r="E211" s="2"/>
      <c r="F211" s="2"/>
      <c r="G211" s="2"/>
      <c r="H211" s="2"/>
      <c r="I211" s="2">
        <v>2.5</v>
      </c>
      <c r="J211" s="2"/>
      <c r="K211" s="1">
        <f>SUM(E211:J211)</f>
        <v>2.5</v>
      </c>
    </row>
    <row r="212" spans="2:11" x14ac:dyDescent="0.25">
      <c r="B212" s="1"/>
      <c r="C212" s="1">
        <v>24</v>
      </c>
      <c r="D212" s="46">
        <f t="shared" si="18"/>
        <v>11.479999999999999</v>
      </c>
      <c r="E212" s="2"/>
      <c r="F212" s="2"/>
      <c r="G212" s="2"/>
      <c r="H212" s="2"/>
      <c r="I212" s="2">
        <v>12.25</v>
      </c>
      <c r="J212" s="2">
        <v>0.08</v>
      </c>
      <c r="K212" s="1">
        <f t="shared" si="19"/>
        <v>12.33</v>
      </c>
    </row>
    <row r="213" spans="2:11" x14ac:dyDescent="0.25">
      <c r="B213" s="1"/>
      <c r="C213" s="1">
        <v>25</v>
      </c>
      <c r="D213" s="46">
        <f t="shared" si="18"/>
        <v>11.479999999999999</v>
      </c>
      <c r="E213" s="2"/>
      <c r="F213" s="2"/>
      <c r="G213" s="2"/>
      <c r="H213" s="2"/>
      <c r="I213" s="2"/>
      <c r="J213" s="2">
        <v>0.08</v>
      </c>
      <c r="K213" s="1">
        <f t="shared" si="19"/>
        <v>0.08</v>
      </c>
    </row>
    <row r="214" spans="2:11" x14ac:dyDescent="0.25">
      <c r="B214" s="1"/>
      <c r="C214" s="1">
        <v>26</v>
      </c>
      <c r="D214" s="46">
        <f t="shared" si="18"/>
        <v>11.479999999999999</v>
      </c>
      <c r="E214" s="2"/>
      <c r="F214" s="2"/>
      <c r="G214" s="2"/>
      <c r="H214" s="2"/>
      <c r="I214" s="2"/>
      <c r="J214" s="2"/>
      <c r="K214" s="1">
        <f t="shared" si="19"/>
        <v>0</v>
      </c>
    </row>
    <row r="215" spans="2:11" x14ac:dyDescent="0.25">
      <c r="B215" s="1"/>
      <c r="C215" s="1">
        <v>27</v>
      </c>
      <c r="D215" s="46">
        <f t="shared" si="18"/>
        <v>11.479999999999999</v>
      </c>
      <c r="E215" s="2"/>
      <c r="F215" s="2"/>
      <c r="G215" s="2"/>
      <c r="H215" s="2"/>
      <c r="I215" s="2"/>
      <c r="J215" s="2"/>
      <c r="K215" s="1">
        <f>SUM(E215:J215)</f>
        <v>0</v>
      </c>
    </row>
    <row r="216" spans="2:11" x14ac:dyDescent="0.25">
      <c r="B216" s="1"/>
      <c r="C216" s="1">
        <v>28</v>
      </c>
      <c r="D216" s="46">
        <f t="shared" si="18"/>
        <v>11.479999999999999</v>
      </c>
      <c r="E216" s="2"/>
      <c r="F216" s="2"/>
      <c r="G216" s="2"/>
      <c r="H216" s="2"/>
      <c r="I216" s="2"/>
      <c r="J216" s="2"/>
      <c r="K216" s="1">
        <f t="shared" ref="K216:K218" si="20">SUM(E216:J216)</f>
        <v>0</v>
      </c>
    </row>
    <row r="217" spans="2:11" x14ac:dyDescent="0.25">
      <c r="B217" s="1"/>
      <c r="C217" s="1">
        <v>29</v>
      </c>
      <c r="D217" s="46">
        <f t="shared" si="18"/>
        <v>11.479999999999999</v>
      </c>
      <c r="E217" s="2"/>
      <c r="F217" s="2"/>
      <c r="G217" s="2"/>
      <c r="H217" s="2"/>
      <c r="I217" s="2">
        <v>0.57999999999999996</v>
      </c>
      <c r="J217" s="2"/>
      <c r="K217" s="1">
        <f t="shared" si="20"/>
        <v>0.57999999999999996</v>
      </c>
    </row>
    <row r="218" spans="2:11" x14ac:dyDescent="0.25">
      <c r="B218" s="1"/>
      <c r="C218" s="1">
        <v>30</v>
      </c>
      <c r="D218" s="46">
        <f t="shared" si="18"/>
        <v>11.479999999999999</v>
      </c>
      <c r="E218" s="2"/>
      <c r="F218" s="2"/>
      <c r="G218" s="2"/>
      <c r="H218" s="2">
        <v>0.5</v>
      </c>
      <c r="I218" s="2"/>
      <c r="J218" s="2"/>
      <c r="K218" s="1">
        <f t="shared" si="20"/>
        <v>0.5</v>
      </c>
    </row>
    <row r="219" spans="2:11" x14ac:dyDescent="0.25">
      <c r="B219" s="1"/>
      <c r="C219" s="1"/>
      <c r="D219" s="46"/>
      <c r="E219" s="2"/>
      <c r="F219" s="2"/>
      <c r="G219" s="2"/>
      <c r="H219" s="2"/>
      <c r="I219" s="2"/>
      <c r="J219" s="2"/>
      <c r="K219" s="1"/>
    </row>
    <row r="220" spans="2:11" x14ac:dyDescent="0.25">
      <c r="B220" s="4" t="s">
        <v>8</v>
      </c>
      <c r="C220" s="4"/>
      <c r="D220" s="47">
        <f>SUM(D189:D219)</f>
        <v>344.40000000000003</v>
      </c>
      <c r="E220" s="47">
        <f t="shared" ref="E220:J220" si="21">SUM(E189:E218)</f>
        <v>3.16</v>
      </c>
      <c r="F220" s="47">
        <f t="shared" si="21"/>
        <v>2.16</v>
      </c>
      <c r="G220" s="47">
        <f t="shared" si="21"/>
        <v>3.75</v>
      </c>
      <c r="H220" s="47">
        <f t="shared" si="21"/>
        <v>0.5</v>
      </c>
      <c r="I220" s="47">
        <f t="shared" si="21"/>
        <v>15.33</v>
      </c>
      <c r="J220" s="47">
        <f t="shared" si="21"/>
        <v>0.82</v>
      </c>
      <c r="K220" s="1">
        <f>SUM(E220:J220)</f>
        <v>25.72</v>
      </c>
    </row>
    <row r="221" spans="2:11" x14ac:dyDescent="0.25">
      <c r="B221" s="1" t="s">
        <v>9</v>
      </c>
      <c r="C221" s="1"/>
      <c r="D221" s="1" t="s">
        <v>10</v>
      </c>
      <c r="E221" s="1">
        <f>(E220/$D$220)*100</f>
        <v>0.9175377468060395</v>
      </c>
      <c r="F221" s="1">
        <f t="shared" ref="F221:J221" si="22">(F220/$D$220)*100</f>
        <v>0.62717770034843201</v>
      </c>
      <c r="G221" s="1">
        <f t="shared" si="22"/>
        <v>1.0888501742160277</v>
      </c>
      <c r="H221" s="1">
        <f t="shared" si="22"/>
        <v>0.14518002322880369</v>
      </c>
      <c r="I221" s="1">
        <f t="shared" si="22"/>
        <v>4.4512195121951219</v>
      </c>
      <c r="J221" s="1">
        <f t="shared" si="22"/>
        <v>0.23809523809523808</v>
      </c>
      <c r="K221" s="1"/>
    </row>
    <row r="222" spans="2:11" x14ac:dyDescent="0.25">
      <c r="B222" s="1">
        <f>(1-(K220/D220))*100</f>
        <v>92.531939605110338</v>
      </c>
      <c r="C222" s="1"/>
      <c r="D222" s="1"/>
      <c r="E222" s="1">
        <f>(D220-E220)/D220*100</f>
        <v>99.082462253193953</v>
      </c>
      <c r="F222" s="1">
        <f>(D220-F220)/D220*100</f>
        <v>99.37282229965156</v>
      </c>
      <c r="G222" s="1">
        <f>(D220-G220)/D220*100</f>
        <v>98.91114982578398</v>
      </c>
      <c r="H222" s="1">
        <f>(D220-H220)/D220*100</f>
        <v>99.854819976771196</v>
      </c>
      <c r="I222" s="1">
        <f>(D220-I220)/D220*100</f>
        <v>95.548780487804891</v>
      </c>
      <c r="J222" s="1">
        <f>(D220-J220)/D220*100</f>
        <v>99.761904761904759</v>
      </c>
      <c r="K222" s="1" t="s">
        <v>15</v>
      </c>
    </row>
    <row r="225" spans="2:12" ht="18.75" thickBot="1" x14ac:dyDescent="0.3">
      <c r="B225" s="31"/>
      <c r="C225" s="31"/>
      <c r="D225" s="31"/>
    </row>
    <row r="226" spans="2:12" x14ac:dyDescent="0.25">
      <c r="B226" s="14" t="s">
        <v>21</v>
      </c>
      <c r="C226" s="15"/>
      <c r="D226" s="16"/>
    </row>
    <row r="227" spans="2:12" x14ac:dyDescent="0.25">
      <c r="B227" s="10">
        <f>(1-(K220/D220))*100</f>
        <v>92.531939605110338</v>
      </c>
      <c r="C227" s="18"/>
      <c r="D227" s="19"/>
      <c r="F227" s="25">
        <f>454.19/31</f>
        <v>14.651290322580644</v>
      </c>
    </row>
    <row r="228" spans="2:12" ht="18.75" thickBot="1" x14ac:dyDescent="0.3">
      <c r="B228" s="20"/>
      <c r="C228" s="21"/>
      <c r="D228" s="22"/>
    </row>
    <row r="229" spans="2:12" x14ac:dyDescent="0.25">
      <c r="B229" s="31"/>
      <c r="C229" s="31"/>
      <c r="D229" s="31"/>
      <c r="F229" s="26"/>
    </row>
    <row r="230" spans="2:12" x14ac:dyDescent="0.25">
      <c r="B230" s="31"/>
      <c r="C230" s="31"/>
      <c r="D230" s="49"/>
    </row>
    <row r="231" spans="2:12" x14ac:dyDescent="0.25">
      <c r="B231" s="31"/>
      <c r="C231" s="31"/>
      <c r="D231" s="31"/>
    </row>
    <row r="232" spans="2:12" x14ac:dyDescent="0.25">
      <c r="B232" s="187" t="s">
        <v>41</v>
      </c>
      <c r="C232" s="188"/>
      <c r="D232" s="188"/>
      <c r="E232" s="188"/>
      <c r="F232" s="188"/>
      <c r="G232" s="188"/>
      <c r="H232" s="188"/>
      <c r="I232" s="188"/>
      <c r="J232" s="188"/>
      <c r="K232" s="189"/>
    </row>
    <row r="233" spans="2:12" x14ac:dyDescent="0.25">
      <c r="B233" s="187" t="s">
        <v>82</v>
      </c>
      <c r="C233" s="188"/>
      <c r="D233" s="188"/>
      <c r="E233" s="188"/>
      <c r="F233" s="188"/>
      <c r="G233" s="188"/>
      <c r="H233" s="188"/>
      <c r="I233" s="188"/>
      <c r="J233" s="188"/>
      <c r="K233" s="189"/>
    </row>
    <row r="234" spans="2:12" ht="54" x14ac:dyDescent="0.25">
      <c r="B234" s="32"/>
      <c r="C234" s="11" t="s">
        <v>1</v>
      </c>
      <c r="D234" s="11" t="s">
        <v>2</v>
      </c>
      <c r="E234" s="13" t="s">
        <v>46</v>
      </c>
      <c r="F234" s="13" t="s">
        <v>50</v>
      </c>
      <c r="G234" s="13" t="s">
        <v>80</v>
      </c>
      <c r="H234" s="13" t="s">
        <v>67</v>
      </c>
      <c r="I234" s="13" t="s">
        <v>34</v>
      </c>
      <c r="J234" s="13" t="s">
        <v>49</v>
      </c>
      <c r="K234" s="11" t="s">
        <v>7</v>
      </c>
    </row>
    <row r="235" spans="2:12" x14ac:dyDescent="0.25">
      <c r="B235" s="1"/>
      <c r="C235" s="2">
        <v>1</v>
      </c>
      <c r="D235" s="46">
        <f>64.39/30</f>
        <v>2.1463333333333332</v>
      </c>
      <c r="E235" s="2"/>
      <c r="F235" s="2"/>
      <c r="G235" s="2"/>
      <c r="H235" s="2"/>
      <c r="I235" s="2"/>
      <c r="J235" s="2"/>
      <c r="K235" s="2">
        <f t="shared" ref="K235:K266" si="23">SUM(E235:J235)</f>
        <v>0</v>
      </c>
    </row>
    <row r="236" spans="2:12" x14ac:dyDescent="0.25">
      <c r="B236" s="1"/>
      <c r="C236" s="2">
        <v>2</v>
      </c>
      <c r="D236" s="46">
        <f t="shared" ref="D236:D264" si="24">64.39/30</f>
        <v>2.1463333333333332</v>
      </c>
      <c r="E236" s="2"/>
      <c r="F236" s="2"/>
      <c r="G236" s="2"/>
      <c r="H236" s="2"/>
      <c r="I236" s="2"/>
      <c r="J236" s="2"/>
      <c r="K236" s="2">
        <f t="shared" si="23"/>
        <v>0</v>
      </c>
      <c r="L236" s="25" t="s">
        <v>28</v>
      </c>
    </row>
    <row r="237" spans="2:12" x14ac:dyDescent="0.25">
      <c r="B237" s="1"/>
      <c r="C237" s="2">
        <v>3</v>
      </c>
      <c r="D237" s="46">
        <f t="shared" si="24"/>
        <v>2.1463333333333332</v>
      </c>
      <c r="E237" s="2"/>
      <c r="F237" s="2"/>
      <c r="G237" s="2"/>
      <c r="H237" s="2"/>
      <c r="I237" s="2"/>
      <c r="J237" s="2"/>
      <c r="K237" s="2">
        <f t="shared" si="23"/>
        <v>0</v>
      </c>
    </row>
    <row r="238" spans="2:12" x14ac:dyDescent="0.25">
      <c r="B238" s="1"/>
      <c r="C238" s="2">
        <v>4</v>
      </c>
      <c r="D238" s="46">
        <f t="shared" si="24"/>
        <v>2.1463333333333332</v>
      </c>
      <c r="E238" s="2"/>
      <c r="F238" s="2"/>
      <c r="G238" s="2"/>
      <c r="H238" s="2"/>
      <c r="I238" s="2"/>
      <c r="J238" s="2"/>
      <c r="K238" s="2">
        <f t="shared" si="23"/>
        <v>0</v>
      </c>
    </row>
    <row r="239" spans="2:12" x14ac:dyDescent="0.25">
      <c r="B239" s="1"/>
      <c r="C239" s="2">
        <v>5</v>
      </c>
      <c r="D239" s="46">
        <f t="shared" si="24"/>
        <v>2.1463333333333332</v>
      </c>
      <c r="E239" s="2"/>
      <c r="F239" s="2"/>
      <c r="G239" s="2"/>
      <c r="H239" s="2"/>
      <c r="I239" s="2"/>
      <c r="J239" s="2"/>
      <c r="K239" s="2">
        <f t="shared" si="23"/>
        <v>0</v>
      </c>
    </row>
    <row r="240" spans="2:12" x14ac:dyDescent="0.25">
      <c r="B240" s="1"/>
      <c r="C240" s="2">
        <v>6</v>
      </c>
      <c r="D240" s="46">
        <f t="shared" si="24"/>
        <v>2.1463333333333332</v>
      </c>
      <c r="E240" s="2"/>
      <c r="F240" s="2"/>
      <c r="G240" s="2"/>
      <c r="H240" s="2"/>
      <c r="I240" s="2"/>
      <c r="J240" s="2"/>
      <c r="K240" s="2">
        <f t="shared" si="23"/>
        <v>0</v>
      </c>
    </row>
    <row r="241" spans="2:11" x14ac:dyDescent="0.25">
      <c r="B241" s="1"/>
      <c r="C241" s="2">
        <v>7</v>
      </c>
      <c r="D241" s="46">
        <f t="shared" si="24"/>
        <v>2.1463333333333332</v>
      </c>
      <c r="E241" s="2"/>
      <c r="F241" s="2"/>
      <c r="G241" s="54">
        <v>0.23</v>
      </c>
      <c r="H241" s="2"/>
      <c r="I241" s="2"/>
      <c r="J241" s="2"/>
      <c r="K241" s="2">
        <f t="shared" si="23"/>
        <v>0.23</v>
      </c>
    </row>
    <row r="242" spans="2:11" x14ac:dyDescent="0.25">
      <c r="B242" s="1"/>
      <c r="C242" s="2">
        <v>8</v>
      </c>
      <c r="D242" s="46">
        <f t="shared" si="24"/>
        <v>2.1463333333333332</v>
      </c>
      <c r="E242" s="2">
        <v>0.72</v>
      </c>
      <c r="F242" s="2"/>
      <c r="G242" s="2">
        <v>2.5</v>
      </c>
      <c r="H242" s="2">
        <v>0.38</v>
      </c>
      <c r="I242" s="2"/>
      <c r="J242" s="2"/>
      <c r="K242" s="2">
        <f t="shared" si="23"/>
        <v>3.5999999999999996</v>
      </c>
    </row>
    <row r="243" spans="2:11" x14ac:dyDescent="0.25">
      <c r="B243" s="1"/>
      <c r="C243" s="2">
        <v>9</v>
      </c>
      <c r="D243" s="46">
        <f t="shared" si="24"/>
        <v>2.1463333333333332</v>
      </c>
      <c r="E243" s="2"/>
      <c r="F243" s="2"/>
      <c r="G243" s="2"/>
      <c r="H243" s="2"/>
      <c r="I243" s="2"/>
      <c r="J243" s="2"/>
      <c r="K243" s="2">
        <f t="shared" si="23"/>
        <v>0</v>
      </c>
    </row>
    <row r="244" spans="2:11" x14ac:dyDescent="0.25">
      <c r="B244" s="1"/>
      <c r="C244" s="2">
        <v>10</v>
      </c>
      <c r="D244" s="46">
        <f t="shared" si="24"/>
        <v>2.1463333333333332</v>
      </c>
      <c r="E244" s="2"/>
      <c r="F244" s="2"/>
      <c r="G244" s="2">
        <v>0.13</v>
      </c>
      <c r="H244" s="2"/>
      <c r="I244" s="2"/>
      <c r="J244" s="2"/>
      <c r="K244" s="2">
        <f t="shared" si="23"/>
        <v>0.13</v>
      </c>
    </row>
    <row r="245" spans="2:11" x14ac:dyDescent="0.25">
      <c r="B245" s="1"/>
      <c r="C245" s="2">
        <v>11</v>
      </c>
      <c r="D245" s="46">
        <f t="shared" si="24"/>
        <v>2.1463333333333332</v>
      </c>
      <c r="E245" s="2"/>
      <c r="F245" s="2"/>
      <c r="G245" s="2"/>
      <c r="H245" s="2"/>
      <c r="I245" s="2"/>
      <c r="J245" s="2"/>
      <c r="K245" s="2">
        <f t="shared" si="23"/>
        <v>0</v>
      </c>
    </row>
    <row r="246" spans="2:11" x14ac:dyDescent="0.25">
      <c r="B246" s="1"/>
      <c r="C246" s="2">
        <v>12</v>
      </c>
      <c r="D246" s="46">
        <f t="shared" si="24"/>
        <v>2.1463333333333332</v>
      </c>
      <c r="E246" s="2"/>
      <c r="F246" s="2"/>
      <c r="G246" s="2">
        <v>0.62</v>
      </c>
      <c r="H246" s="2"/>
      <c r="I246" s="2"/>
      <c r="J246" s="2"/>
      <c r="K246" s="2">
        <f t="shared" si="23"/>
        <v>0.62</v>
      </c>
    </row>
    <row r="247" spans="2:11" x14ac:dyDescent="0.25">
      <c r="B247" s="1"/>
      <c r="C247" s="2">
        <v>13</v>
      </c>
      <c r="D247" s="46">
        <f t="shared" si="24"/>
        <v>2.1463333333333332</v>
      </c>
      <c r="E247" s="2">
        <v>0.5</v>
      </c>
      <c r="F247" s="2">
        <v>1.33</v>
      </c>
      <c r="G247" s="2"/>
      <c r="H247" s="2">
        <v>0.17</v>
      </c>
      <c r="I247" s="2"/>
      <c r="J247" s="2"/>
      <c r="K247" s="2">
        <f t="shared" si="23"/>
        <v>2</v>
      </c>
    </row>
    <row r="248" spans="2:11" x14ac:dyDescent="0.25">
      <c r="B248" s="1"/>
      <c r="C248" s="2">
        <v>14</v>
      </c>
      <c r="D248" s="46">
        <f t="shared" si="24"/>
        <v>2.1463333333333332</v>
      </c>
      <c r="E248" s="2">
        <v>0.56999999999999995</v>
      </c>
      <c r="F248" s="2"/>
      <c r="G248" s="2"/>
      <c r="H248" s="2"/>
      <c r="I248" s="2"/>
      <c r="J248" s="2"/>
      <c r="K248" s="2">
        <f t="shared" si="23"/>
        <v>0.56999999999999995</v>
      </c>
    </row>
    <row r="249" spans="2:11" x14ac:dyDescent="0.25">
      <c r="B249" s="1"/>
      <c r="C249" s="2">
        <v>15</v>
      </c>
      <c r="D249" s="46">
        <f t="shared" si="24"/>
        <v>2.1463333333333332</v>
      </c>
      <c r="E249" s="2">
        <v>0.57999999999999996</v>
      </c>
      <c r="F249" s="2"/>
      <c r="G249" s="2"/>
      <c r="H249" s="2"/>
      <c r="I249" s="2"/>
      <c r="J249" s="2"/>
      <c r="K249" s="2">
        <f t="shared" si="23"/>
        <v>0.57999999999999996</v>
      </c>
    </row>
    <row r="250" spans="2:11" x14ac:dyDescent="0.25">
      <c r="B250" s="1"/>
      <c r="C250" s="2">
        <v>16</v>
      </c>
      <c r="D250" s="46">
        <f t="shared" si="24"/>
        <v>2.1463333333333332</v>
      </c>
      <c r="E250" s="2"/>
      <c r="F250" s="2"/>
      <c r="G250" s="2"/>
      <c r="H250" s="2"/>
      <c r="I250" s="2"/>
      <c r="J250" s="2"/>
      <c r="K250" s="2">
        <f t="shared" si="23"/>
        <v>0</v>
      </c>
    </row>
    <row r="251" spans="2:11" x14ac:dyDescent="0.25">
      <c r="B251" s="1"/>
      <c r="C251" s="2">
        <v>17</v>
      </c>
      <c r="D251" s="46">
        <f t="shared" si="24"/>
        <v>2.1463333333333332</v>
      </c>
      <c r="E251" s="2"/>
      <c r="F251" s="2"/>
      <c r="G251" s="2"/>
      <c r="H251" s="2"/>
      <c r="I251" s="2"/>
      <c r="J251" s="2"/>
      <c r="K251" s="2">
        <f t="shared" si="23"/>
        <v>0</v>
      </c>
    </row>
    <row r="252" spans="2:11" x14ac:dyDescent="0.25">
      <c r="B252" s="1"/>
      <c r="C252" s="2">
        <v>18</v>
      </c>
      <c r="D252" s="46">
        <f t="shared" si="24"/>
        <v>2.1463333333333332</v>
      </c>
      <c r="E252" s="2"/>
      <c r="F252" s="2"/>
      <c r="G252" s="2"/>
      <c r="H252" s="2"/>
      <c r="I252" s="2"/>
      <c r="J252" s="2"/>
      <c r="K252" s="2">
        <f t="shared" si="23"/>
        <v>0</v>
      </c>
    </row>
    <row r="253" spans="2:11" x14ac:dyDescent="0.25">
      <c r="B253" s="1"/>
      <c r="C253" s="2">
        <v>19</v>
      </c>
      <c r="D253" s="46">
        <f t="shared" si="24"/>
        <v>2.1463333333333332</v>
      </c>
      <c r="E253" s="2">
        <v>0.17</v>
      </c>
      <c r="F253" s="2">
        <v>2.96</v>
      </c>
      <c r="G253" s="2"/>
      <c r="H253" s="2"/>
      <c r="I253" s="2"/>
      <c r="J253" s="2"/>
      <c r="K253" s="2">
        <f t="shared" si="23"/>
        <v>3.13</v>
      </c>
    </row>
    <row r="254" spans="2:11" x14ac:dyDescent="0.25">
      <c r="B254" s="1"/>
      <c r="C254" s="2">
        <v>20</v>
      </c>
      <c r="D254" s="46">
        <f t="shared" si="24"/>
        <v>2.1463333333333332</v>
      </c>
      <c r="E254" s="2"/>
      <c r="F254" s="2"/>
      <c r="G254" s="2"/>
      <c r="H254" s="2"/>
      <c r="I254" s="2"/>
      <c r="J254" s="2"/>
      <c r="K254" s="2">
        <f t="shared" si="23"/>
        <v>0</v>
      </c>
    </row>
    <row r="255" spans="2:11" x14ac:dyDescent="0.25">
      <c r="B255" s="1"/>
      <c r="C255" s="2">
        <v>21</v>
      </c>
      <c r="D255" s="46">
        <f t="shared" si="24"/>
        <v>2.1463333333333332</v>
      </c>
      <c r="E255" s="2"/>
      <c r="F255" s="2"/>
      <c r="G255" s="2"/>
      <c r="H255" s="2"/>
      <c r="I255" s="2"/>
      <c r="J255" s="2"/>
      <c r="K255" s="2">
        <f t="shared" si="23"/>
        <v>0</v>
      </c>
    </row>
    <row r="256" spans="2:11" x14ac:dyDescent="0.25">
      <c r="B256" s="1"/>
      <c r="C256" s="2">
        <v>22</v>
      </c>
      <c r="D256" s="46">
        <f t="shared" si="24"/>
        <v>2.1463333333333332</v>
      </c>
      <c r="E256" s="2"/>
      <c r="F256" s="2"/>
      <c r="H256" s="2"/>
      <c r="I256" s="2"/>
      <c r="J256" s="2"/>
      <c r="K256" s="2">
        <f t="shared" si="23"/>
        <v>0</v>
      </c>
    </row>
    <row r="257" spans="2:11" x14ac:dyDescent="0.25">
      <c r="B257" s="1"/>
      <c r="C257" s="2">
        <v>23</v>
      </c>
      <c r="D257" s="46">
        <f t="shared" si="24"/>
        <v>2.1463333333333332</v>
      </c>
      <c r="E257" s="2"/>
      <c r="F257" s="2"/>
      <c r="G257" s="2"/>
      <c r="H257" s="2"/>
      <c r="I257" s="2"/>
      <c r="J257" s="2"/>
      <c r="K257" s="2">
        <f t="shared" si="23"/>
        <v>0</v>
      </c>
    </row>
    <row r="258" spans="2:11" x14ac:dyDescent="0.25">
      <c r="B258" s="1"/>
      <c r="C258" s="2">
        <v>24</v>
      </c>
      <c r="D258" s="46">
        <f t="shared" si="24"/>
        <v>2.1463333333333332</v>
      </c>
      <c r="E258" s="2"/>
      <c r="F258" s="2"/>
      <c r="G258" s="2"/>
      <c r="H258" s="2"/>
      <c r="I258" s="2"/>
      <c r="J258" s="2"/>
      <c r="K258" s="2">
        <f t="shared" si="23"/>
        <v>0</v>
      </c>
    </row>
    <row r="259" spans="2:11" x14ac:dyDescent="0.25">
      <c r="B259" s="1"/>
      <c r="C259" s="2">
        <v>25</v>
      </c>
      <c r="D259" s="46">
        <f t="shared" si="24"/>
        <v>2.1463333333333332</v>
      </c>
      <c r="E259" s="2"/>
      <c r="F259" s="2"/>
      <c r="G259" s="2"/>
      <c r="H259" s="2"/>
      <c r="I259" s="2"/>
      <c r="K259" s="2">
        <f t="shared" si="23"/>
        <v>0</v>
      </c>
    </row>
    <row r="260" spans="2:11" x14ac:dyDescent="0.25">
      <c r="B260" s="1"/>
      <c r="C260" s="2">
        <v>26</v>
      </c>
      <c r="D260" s="46">
        <f t="shared" si="24"/>
        <v>2.1463333333333332</v>
      </c>
      <c r="E260" s="2"/>
      <c r="F260" s="2"/>
      <c r="G260" s="2"/>
      <c r="H260" s="2"/>
      <c r="I260" s="2"/>
      <c r="J260" s="2"/>
      <c r="K260" s="2">
        <f t="shared" si="23"/>
        <v>0</v>
      </c>
    </row>
    <row r="261" spans="2:11" x14ac:dyDescent="0.25">
      <c r="B261" s="1"/>
      <c r="C261" s="2">
        <v>27</v>
      </c>
      <c r="D261" s="46">
        <f t="shared" si="24"/>
        <v>2.1463333333333332</v>
      </c>
      <c r="E261" s="2"/>
      <c r="F261" s="2"/>
      <c r="G261" s="2"/>
      <c r="H261" s="2"/>
      <c r="I261" s="2"/>
      <c r="J261" s="2"/>
      <c r="K261" s="2">
        <f t="shared" si="23"/>
        <v>0</v>
      </c>
    </row>
    <row r="262" spans="2:11" x14ac:dyDescent="0.25">
      <c r="B262" s="1"/>
      <c r="C262" s="2">
        <v>28</v>
      </c>
      <c r="D262" s="46">
        <f t="shared" si="24"/>
        <v>2.1463333333333332</v>
      </c>
      <c r="E262" s="2">
        <v>0.38</v>
      </c>
      <c r="F262" s="2">
        <v>4.33</v>
      </c>
      <c r="G262" s="2"/>
      <c r="H262" s="2"/>
      <c r="I262" s="2"/>
      <c r="J262" s="2"/>
      <c r="K262" s="2">
        <f t="shared" si="23"/>
        <v>4.71</v>
      </c>
    </row>
    <row r="263" spans="2:11" x14ac:dyDescent="0.25">
      <c r="B263" s="1"/>
      <c r="C263" s="2">
        <v>29</v>
      </c>
      <c r="D263" s="46">
        <f t="shared" si="24"/>
        <v>2.1463333333333332</v>
      </c>
      <c r="E263" s="2"/>
      <c r="F263" s="2"/>
      <c r="G263" s="2"/>
      <c r="H263" s="2"/>
      <c r="I263" s="2"/>
      <c r="J263" s="2"/>
      <c r="K263" s="2"/>
    </row>
    <row r="264" spans="2:11" x14ac:dyDescent="0.25">
      <c r="B264" s="1"/>
      <c r="C264" s="2">
        <v>30</v>
      </c>
      <c r="D264" s="46">
        <f t="shared" si="24"/>
        <v>2.1463333333333332</v>
      </c>
      <c r="E264" s="2"/>
      <c r="F264" s="2"/>
      <c r="G264" s="2"/>
      <c r="H264" s="2"/>
      <c r="I264" s="2"/>
      <c r="J264" s="2"/>
      <c r="K264" s="2"/>
    </row>
    <row r="265" spans="2:11" x14ac:dyDescent="0.25">
      <c r="B265" s="1"/>
      <c r="C265" s="2"/>
      <c r="D265" s="46"/>
      <c r="E265" s="2"/>
      <c r="F265" s="2"/>
      <c r="G265" s="2"/>
      <c r="H265" s="2"/>
      <c r="I265" s="2"/>
      <c r="J265" s="2"/>
      <c r="K265" s="2"/>
    </row>
    <row r="266" spans="2:11" x14ac:dyDescent="0.25">
      <c r="B266" s="4" t="s">
        <v>8</v>
      </c>
      <c r="C266" s="3"/>
      <c r="D266" s="47">
        <f>SUM(D235:D265)</f>
        <v>64.389999999999972</v>
      </c>
      <c r="E266" s="3">
        <f>SUM(E235:E265)</f>
        <v>2.92</v>
      </c>
      <c r="F266" s="3">
        <f t="shared" ref="F266:J266" si="25">SUM(F235:F265)</f>
        <v>8.620000000000001</v>
      </c>
      <c r="G266" s="3">
        <f t="shared" si="25"/>
        <v>3.48</v>
      </c>
      <c r="H266" s="3">
        <f t="shared" si="25"/>
        <v>0.55000000000000004</v>
      </c>
      <c r="I266" s="3">
        <f t="shared" si="25"/>
        <v>0</v>
      </c>
      <c r="J266" s="3">
        <f t="shared" si="25"/>
        <v>0</v>
      </c>
      <c r="K266" s="2">
        <f t="shared" si="23"/>
        <v>15.570000000000002</v>
      </c>
    </row>
    <row r="267" spans="2:11" x14ac:dyDescent="0.25">
      <c r="B267" s="1" t="s">
        <v>9</v>
      </c>
      <c r="C267" s="2"/>
      <c r="D267" s="2" t="s">
        <v>10</v>
      </c>
      <c r="E267" s="2">
        <f>(E266/$D$266)*100</f>
        <v>4.5348656623699348</v>
      </c>
      <c r="F267" s="2">
        <f>(F266/$D$266)*100</f>
        <v>13.38717192110577</v>
      </c>
      <c r="G267" s="2">
        <f>(G266/$D$266)*100</f>
        <v>5.4045659263860877</v>
      </c>
      <c r="H267" s="2">
        <f>(H266/$D$266)*100</f>
        <v>0.8541699021587208</v>
      </c>
      <c r="I267" s="2">
        <f>(I266/$D$266)*100</f>
        <v>0</v>
      </c>
      <c r="J267" s="2"/>
      <c r="K267" s="2"/>
    </row>
    <row r="268" spans="2:11" x14ac:dyDescent="0.25">
      <c r="B268" s="1">
        <f>(1-(K266/D266))*100</f>
        <v>75.819226587979486</v>
      </c>
      <c r="C268" s="2"/>
      <c r="D268" s="2"/>
      <c r="E268" s="2">
        <f>(D266-E266)/D266*100</f>
        <v>95.465134337630062</v>
      </c>
      <c r="F268" s="2">
        <f>(D266-F266)/D266*100</f>
        <v>86.612828078894225</v>
      </c>
      <c r="G268" s="2">
        <f>(D266-G266)/D266*100</f>
        <v>94.595434073613916</v>
      </c>
      <c r="H268" s="2">
        <f>(D266-H266)/D266*100</f>
        <v>99.145830097841284</v>
      </c>
      <c r="I268" s="2">
        <f>(D266-I266)/D266*100</f>
        <v>100</v>
      </c>
      <c r="J268" s="2"/>
      <c r="K268" s="2" t="s">
        <v>15</v>
      </c>
    </row>
    <row r="271" spans="2:11" ht="18.75" thickBot="1" x14ac:dyDescent="0.3">
      <c r="B271" s="31"/>
      <c r="C271" s="31"/>
      <c r="D271" s="31"/>
    </row>
    <row r="272" spans="2:11" x14ac:dyDescent="0.25">
      <c r="B272" s="14" t="s">
        <v>21</v>
      </c>
      <c r="C272" s="15"/>
      <c r="D272" s="16"/>
    </row>
    <row r="273" spans="2:12" x14ac:dyDescent="0.25">
      <c r="B273" s="10">
        <f>(1-(K266/D266))*100</f>
        <v>75.819226587979486</v>
      </c>
      <c r="C273" s="18"/>
      <c r="D273" s="19"/>
      <c r="F273" s="25">
        <f>304.54/31</f>
        <v>9.8238709677419358</v>
      </c>
      <c r="G273" s="26"/>
    </row>
    <row r="274" spans="2:12" ht="18.75" thickBot="1" x14ac:dyDescent="0.3">
      <c r="B274" s="20"/>
      <c r="C274" s="21"/>
      <c r="D274" s="22"/>
    </row>
    <row r="275" spans="2:12" x14ac:dyDescent="0.25">
      <c r="B275" s="31"/>
      <c r="C275" s="31"/>
      <c r="D275" s="31"/>
    </row>
    <row r="276" spans="2:12" x14ac:dyDescent="0.25">
      <c r="B276" s="31"/>
      <c r="C276" s="31"/>
      <c r="D276" s="31"/>
    </row>
    <row r="277" spans="2:12" x14ac:dyDescent="0.25">
      <c r="B277" s="31"/>
      <c r="C277" s="31"/>
      <c r="D277" s="31"/>
    </row>
    <row r="278" spans="2:12" x14ac:dyDescent="0.25">
      <c r="B278" s="170" t="s">
        <v>40</v>
      </c>
      <c r="C278" s="170"/>
      <c r="D278" s="170"/>
      <c r="E278" s="170"/>
      <c r="F278" s="170"/>
      <c r="G278" s="170"/>
      <c r="H278" s="170"/>
      <c r="I278" s="170"/>
      <c r="J278" s="170"/>
      <c r="K278" s="170"/>
    </row>
    <row r="279" spans="2:12" x14ac:dyDescent="0.25">
      <c r="B279" s="170" t="s">
        <v>82</v>
      </c>
      <c r="C279" s="170"/>
      <c r="D279" s="170"/>
      <c r="E279" s="170"/>
      <c r="F279" s="170"/>
      <c r="G279" s="170"/>
      <c r="H279" s="170"/>
      <c r="I279" s="170"/>
      <c r="J279" s="170"/>
      <c r="K279" s="170"/>
    </row>
    <row r="280" spans="2:12" ht="54" x14ac:dyDescent="0.25">
      <c r="B280" s="32"/>
      <c r="C280" s="11" t="s">
        <v>1</v>
      </c>
      <c r="D280" s="11" t="s">
        <v>2</v>
      </c>
      <c r="E280" s="13" t="s">
        <v>46</v>
      </c>
      <c r="F280" s="13" t="s">
        <v>81</v>
      </c>
      <c r="G280" s="13" t="s">
        <v>66</v>
      </c>
      <c r="H280" s="13" t="s">
        <v>67</v>
      </c>
      <c r="I280" s="13" t="s">
        <v>50</v>
      </c>
      <c r="J280" s="13" t="s">
        <v>49</v>
      </c>
      <c r="K280" s="11" t="s">
        <v>7</v>
      </c>
    </row>
    <row r="281" spans="2:12" x14ac:dyDescent="0.25">
      <c r="B281" s="1"/>
      <c r="C281" s="2">
        <v>1</v>
      </c>
      <c r="D281" s="46">
        <f>425.36/30</f>
        <v>14.178666666666667</v>
      </c>
      <c r="E281" s="2"/>
      <c r="F281" s="2"/>
      <c r="G281" s="2"/>
      <c r="H281" s="2"/>
      <c r="I281" s="2"/>
      <c r="J281" s="2"/>
      <c r="K281" s="2">
        <f t="shared" ref="K281:K312" si="26">SUM(E281:J281)</f>
        <v>0</v>
      </c>
    </row>
    <row r="282" spans="2:12" x14ac:dyDescent="0.25">
      <c r="B282" s="1"/>
      <c r="C282" s="2">
        <v>2</v>
      </c>
      <c r="D282" s="46">
        <f t="shared" ref="D282:D310" si="27">425.36/30</f>
        <v>14.178666666666667</v>
      </c>
      <c r="E282" s="2"/>
      <c r="F282" s="2"/>
      <c r="G282" s="2"/>
      <c r="H282" s="2"/>
      <c r="I282" s="2"/>
      <c r="J282" s="2"/>
      <c r="K282" s="2">
        <f t="shared" si="26"/>
        <v>0</v>
      </c>
      <c r="L282" s="25" t="s">
        <v>28</v>
      </c>
    </row>
    <row r="283" spans="2:12" x14ac:dyDescent="0.25">
      <c r="B283" s="1"/>
      <c r="C283" s="2">
        <v>3</v>
      </c>
      <c r="D283" s="46">
        <f t="shared" si="27"/>
        <v>14.178666666666667</v>
      </c>
      <c r="E283" s="2"/>
      <c r="F283" s="2"/>
      <c r="G283" s="2"/>
      <c r="H283" s="2"/>
      <c r="I283" s="2"/>
      <c r="J283" s="2"/>
      <c r="K283" s="2">
        <f t="shared" si="26"/>
        <v>0</v>
      </c>
    </row>
    <row r="284" spans="2:12" x14ac:dyDescent="0.25">
      <c r="B284" s="1"/>
      <c r="C284" s="2">
        <v>4</v>
      </c>
      <c r="D284" s="46">
        <f t="shared" si="27"/>
        <v>14.178666666666667</v>
      </c>
      <c r="E284" s="2"/>
      <c r="F284" s="2"/>
      <c r="G284" s="2"/>
      <c r="H284" s="2"/>
      <c r="I284" s="2">
        <v>1.23</v>
      </c>
      <c r="J284" s="2"/>
      <c r="K284" s="2">
        <f t="shared" si="26"/>
        <v>1.23</v>
      </c>
    </row>
    <row r="285" spans="2:12" x14ac:dyDescent="0.25">
      <c r="B285" s="1"/>
      <c r="C285" s="2">
        <v>5</v>
      </c>
      <c r="D285" s="46">
        <f t="shared" si="27"/>
        <v>14.178666666666667</v>
      </c>
      <c r="E285" s="2"/>
      <c r="F285" s="2"/>
      <c r="G285" s="2">
        <v>0.25</v>
      </c>
      <c r="H285" s="2"/>
      <c r="I285" s="2"/>
      <c r="J285" s="2"/>
      <c r="K285" s="2">
        <f t="shared" si="26"/>
        <v>0.25</v>
      </c>
    </row>
    <row r="286" spans="2:12" x14ac:dyDescent="0.25">
      <c r="B286" s="1"/>
      <c r="C286" s="2">
        <v>6</v>
      </c>
      <c r="D286" s="46">
        <f t="shared" si="27"/>
        <v>14.178666666666667</v>
      </c>
      <c r="E286" s="2"/>
      <c r="F286" s="2"/>
      <c r="G286" s="2"/>
      <c r="H286" s="2"/>
      <c r="I286" s="2"/>
      <c r="J286" s="2"/>
      <c r="K286" s="2">
        <f t="shared" si="26"/>
        <v>0</v>
      </c>
    </row>
    <row r="287" spans="2:12" x14ac:dyDescent="0.25">
      <c r="B287" s="1"/>
      <c r="C287" s="2">
        <v>7</v>
      </c>
      <c r="D287" s="46">
        <f t="shared" si="27"/>
        <v>14.178666666666667</v>
      </c>
      <c r="E287" s="2"/>
      <c r="F287" s="2"/>
      <c r="G287" s="54"/>
      <c r="H287" s="2">
        <v>0.36</v>
      </c>
      <c r="I287" s="2"/>
      <c r="J287" s="2"/>
      <c r="K287" s="2">
        <f t="shared" si="26"/>
        <v>0.36</v>
      </c>
    </row>
    <row r="288" spans="2:12" x14ac:dyDescent="0.25">
      <c r="B288" s="1"/>
      <c r="C288" s="2">
        <v>8</v>
      </c>
      <c r="D288" s="46">
        <f t="shared" si="27"/>
        <v>14.178666666666667</v>
      </c>
      <c r="E288" s="2"/>
      <c r="F288" s="2"/>
      <c r="G288" s="2"/>
      <c r="H288" s="2"/>
      <c r="I288" s="2"/>
      <c r="J288" s="2"/>
      <c r="K288" s="2">
        <f t="shared" si="26"/>
        <v>0</v>
      </c>
    </row>
    <row r="289" spans="2:11" x14ac:dyDescent="0.25">
      <c r="B289" s="1"/>
      <c r="C289" s="2">
        <v>9</v>
      </c>
      <c r="D289" s="46">
        <f t="shared" si="27"/>
        <v>14.178666666666667</v>
      </c>
      <c r="E289" s="2"/>
      <c r="F289" s="2"/>
      <c r="G289" s="2"/>
      <c r="H289" s="2">
        <v>0.3</v>
      </c>
      <c r="I289" s="2"/>
      <c r="J289" s="2"/>
      <c r="K289" s="2">
        <f t="shared" si="26"/>
        <v>0.3</v>
      </c>
    </row>
    <row r="290" spans="2:11" x14ac:dyDescent="0.25">
      <c r="B290" s="1"/>
      <c r="C290" s="2">
        <v>10</v>
      </c>
      <c r="D290" s="46">
        <f t="shared" si="27"/>
        <v>14.178666666666667</v>
      </c>
      <c r="E290" s="2"/>
      <c r="F290" s="2"/>
      <c r="G290" s="2"/>
      <c r="H290" s="2"/>
      <c r="I290" s="2"/>
      <c r="J290" s="2"/>
      <c r="K290" s="2">
        <f t="shared" si="26"/>
        <v>0</v>
      </c>
    </row>
    <row r="291" spans="2:11" x14ac:dyDescent="0.25">
      <c r="B291" s="1"/>
      <c r="C291" s="2">
        <v>11</v>
      </c>
      <c r="D291" s="46">
        <f t="shared" si="27"/>
        <v>14.178666666666667</v>
      </c>
      <c r="E291" s="2"/>
      <c r="F291" s="2"/>
      <c r="G291" s="2"/>
      <c r="H291" s="2"/>
      <c r="I291" s="2"/>
      <c r="J291" s="2"/>
      <c r="K291" s="2">
        <f t="shared" si="26"/>
        <v>0</v>
      </c>
    </row>
    <row r="292" spans="2:11" x14ac:dyDescent="0.25">
      <c r="B292" s="1"/>
      <c r="C292" s="2">
        <v>12</v>
      </c>
      <c r="D292" s="46">
        <f t="shared" si="27"/>
        <v>14.178666666666667</v>
      </c>
      <c r="E292" s="2"/>
      <c r="F292" s="2"/>
      <c r="G292" s="2"/>
      <c r="H292" s="2">
        <v>0.12</v>
      </c>
      <c r="I292" s="2">
        <v>1.05</v>
      </c>
      <c r="J292" s="2">
        <v>0.65</v>
      </c>
      <c r="K292" s="2">
        <f t="shared" si="26"/>
        <v>1.8199999999999998</v>
      </c>
    </row>
    <row r="293" spans="2:11" x14ac:dyDescent="0.25">
      <c r="B293" s="1"/>
      <c r="C293" s="2">
        <v>13</v>
      </c>
      <c r="D293" s="46">
        <f t="shared" si="27"/>
        <v>14.178666666666667</v>
      </c>
      <c r="E293" s="2"/>
      <c r="F293" s="2"/>
      <c r="G293" s="2"/>
      <c r="H293" s="2"/>
      <c r="I293" s="2"/>
      <c r="J293" s="2"/>
      <c r="K293" s="2">
        <f t="shared" si="26"/>
        <v>0</v>
      </c>
    </row>
    <row r="294" spans="2:11" x14ac:dyDescent="0.25">
      <c r="B294" s="1"/>
      <c r="C294" s="2">
        <v>14</v>
      </c>
      <c r="D294" s="46">
        <f t="shared" si="27"/>
        <v>14.178666666666667</v>
      </c>
      <c r="E294" s="2"/>
      <c r="F294" s="2"/>
      <c r="G294" s="2"/>
      <c r="H294" s="2"/>
      <c r="I294" s="2"/>
      <c r="J294" s="2"/>
      <c r="K294" s="2">
        <f t="shared" si="26"/>
        <v>0</v>
      </c>
    </row>
    <row r="295" spans="2:11" x14ac:dyDescent="0.25">
      <c r="B295" s="1"/>
      <c r="C295" s="2">
        <v>15</v>
      </c>
      <c r="D295" s="46">
        <f t="shared" si="27"/>
        <v>14.178666666666667</v>
      </c>
      <c r="E295" s="2"/>
      <c r="F295" s="2"/>
      <c r="G295" s="2"/>
      <c r="H295" s="2"/>
      <c r="I295" s="2"/>
      <c r="J295" s="2"/>
      <c r="K295" s="2">
        <f t="shared" si="26"/>
        <v>0</v>
      </c>
    </row>
    <row r="296" spans="2:11" x14ac:dyDescent="0.25">
      <c r="B296" s="1"/>
      <c r="C296" s="2">
        <v>16</v>
      </c>
      <c r="D296" s="46">
        <f t="shared" si="27"/>
        <v>14.178666666666667</v>
      </c>
      <c r="E296" s="2"/>
      <c r="F296" s="2">
        <v>0.67</v>
      </c>
      <c r="G296" s="2"/>
      <c r="H296" s="2"/>
      <c r="I296" s="2">
        <v>0.4</v>
      </c>
      <c r="J296" s="2"/>
      <c r="K296" s="2">
        <f t="shared" si="26"/>
        <v>1.07</v>
      </c>
    </row>
    <row r="297" spans="2:11" x14ac:dyDescent="0.25">
      <c r="B297" s="1"/>
      <c r="C297" s="2">
        <v>17</v>
      </c>
      <c r="D297" s="46">
        <f t="shared" si="27"/>
        <v>14.178666666666667</v>
      </c>
      <c r="E297" s="2"/>
      <c r="F297" s="2"/>
      <c r="G297" s="2"/>
      <c r="H297" s="2"/>
      <c r="I297" s="2">
        <v>0.33</v>
      </c>
      <c r="J297" s="2"/>
      <c r="K297" s="2">
        <f t="shared" si="26"/>
        <v>0.33</v>
      </c>
    </row>
    <row r="298" spans="2:11" x14ac:dyDescent="0.25">
      <c r="B298" s="1"/>
      <c r="C298" s="2">
        <v>18</v>
      </c>
      <c r="D298" s="46">
        <f t="shared" si="27"/>
        <v>14.178666666666667</v>
      </c>
      <c r="E298" s="2"/>
      <c r="F298" s="2"/>
      <c r="G298" s="2"/>
      <c r="H298" s="2"/>
      <c r="I298" s="2"/>
      <c r="J298" s="2"/>
      <c r="K298" s="2">
        <f t="shared" si="26"/>
        <v>0</v>
      </c>
    </row>
    <row r="299" spans="2:11" x14ac:dyDescent="0.25">
      <c r="B299" s="1"/>
      <c r="C299" s="2">
        <v>19</v>
      </c>
      <c r="D299" s="46">
        <f t="shared" si="27"/>
        <v>14.178666666666667</v>
      </c>
      <c r="E299" s="2"/>
      <c r="F299" s="2"/>
      <c r="G299" s="2"/>
      <c r="H299" s="2"/>
      <c r="I299" s="2"/>
      <c r="J299" s="2"/>
      <c r="K299" s="2">
        <f t="shared" si="26"/>
        <v>0</v>
      </c>
    </row>
    <row r="300" spans="2:11" x14ac:dyDescent="0.25">
      <c r="B300" s="1"/>
      <c r="C300" s="2">
        <v>20</v>
      </c>
      <c r="D300" s="46">
        <f t="shared" si="27"/>
        <v>14.178666666666667</v>
      </c>
      <c r="E300" s="2"/>
      <c r="F300" s="2"/>
      <c r="G300" s="2"/>
      <c r="H300" s="2">
        <v>0.35</v>
      </c>
      <c r="I300" s="2">
        <v>0.08</v>
      </c>
      <c r="J300" s="2"/>
      <c r="K300" s="2">
        <f t="shared" si="26"/>
        <v>0.43</v>
      </c>
    </row>
    <row r="301" spans="2:11" x14ac:dyDescent="0.25">
      <c r="B301" s="1"/>
      <c r="C301" s="2">
        <v>21</v>
      </c>
      <c r="D301" s="46">
        <f t="shared" si="27"/>
        <v>14.178666666666667</v>
      </c>
      <c r="E301" s="2"/>
      <c r="F301" s="2"/>
      <c r="G301" s="2"/>
      <c r="H301" s="2"/>
      <c r="I301" s="2"/>
      <c r="J301" s="2"/>
      <c r="K301" s="2">
        <f t="shared" si="26"/>
        <v>0</v>
      </c>
    </row>
    <row r="302" spans="2:11" x14ac:dyDescent="0.25">
      <c r="B302" s="1"/>
      <c r="C302" s="2">
        <v>22</v>
      </c>
      <c r="D302" s="46">
        <f t="shared" si="27"/>
        <v>14.178666666666667</v>
      </c>
      <c r="E302" s="2"/>
      <c r="F302" s="2"/>
      <c r="H302" s="2"/>
      <c r="I302" s="2"/>
      <c r="J302" s="2"/>
      <c r="K302" s="2">
        <f t="shared" si="26"/>
        <v>0</v>
      </c>
    </row>
    <row r="303" spans="2:11" x14ac:dyDescent="0.25">
      <c r="B303" s="1"/>
      <c r="C303" s="2">
        <v>23</v>
      </c>
      <c r="D303" s="46">
        <f t="shared" si="27"/>
        <v>14.178666666666667</v>
      </c>
      <c r="E303" s="2"/>
      <c r="F303" s="2"/>
      <c r="G303" s="2"/>
      <c r="H303" s="2">
        <v>0.93</v>
      </c>
      <c r="I303" s="2"/>
      <c r="J303" s="2"/>
      <c r="K303" s="2">
        <f t="shared" si="26"/>
        <v>0.93</v>
      </c>
    </row>
    <row r="304" spans="2:11" x14ac:dyDescent="0.25">
      <c r="B304" s="1"/>
      <c r="C304" s="2">
        <v>24</v>
      </c>
      <c r="D304" s="46">
        <f t="shared" si="27"/>
        <v>14.178666666666667</v>
      </c>
      <c r="E304" s="2"/>
      <c r="F304" s="2"/>
      <c r="G304" s="2"/>
      <c r="H304" s="2"/>
      <c r="I304" s="2">
        <v>0.17</v>
      </c>
      <c r="J304" s="2">
        <v>0.17</v>
      </c>
      <c r="K304" s="2">
        <f t="shared" si="26"/>
        <v>0.34</v>
      </c>
    </row>
    <row r="305" spans="2:11" x14ac:dyDescent="0.25">
      <c r="B305" s="1"/>
      <c r="C305" s="2">
        <v>25</v>
      </c>
      <c r="D305" s="46">
        <f t="shared" si="27"/>
        <v>14.178666666666667</v>
      </c>
      <c r="E305" s="2"/>
      <c r="F305" s="2"/>
      <c r="G305" s="2"/>
      <c r="H305" s="2">
        <v>0.08</v>
      </c>
      <c r="I305" s="2">
        <v>0.22</v>
      </c>
      <c r="K305" s="2">
        <f t="shared" si="26"/>
        <v>0.3</v>
      </c>
    </row>
    <row r="306" spans="2:11" x14ac:dyDescent="0.25">
      <c r="B306" s="1"/>
      <c r="C306" s="2">
        <v>26</v>
      </c>
      <c r="D306" s="46">
        <f t="shared" si="27"/>
        <v>14.178666666666667</v>
      </c>
      <c r="E306" s="2">
        <v>0.57999999999999996</v>
      </c>
      <c r="F306" s="2"/>
      <c r="G306" s="2"/>
      <c r="H306" s="2"/>
      <c r="I306" s="2"/>
      <c r="J306" s="2"/>
      <c r="K306" s="2">
        <f t="shared" si="26"/>
        <v>0.57999999999999996</v>
      </c>
    </row>
    <row r="307" spans="2:11" x14ac:dyDescent="0.25">
      <c r="B307" s="1"/>
      <c r="C307" s="2">
        <v>27</v>
      </c>
      <c r="D307" s="46">
        <f t="shared" si="27"/>
        <v>14.178666666666667</v>
      </c>
      <c r="E307" s="2"/>
      <c r="F307" s="2"/>
      <c r="G307" s="2"/>
      <c r="H307" s="2">
        <v>0.18</v>
      </c>
      <c r="I307" s="2"/>
      <c r="J307" s="2">
        <v>0.17</v>
      </c>
      <c r="K307" s="2">
        <f t="shared" si="26"/>
        <v>0.35</v>
      </c>
    </row>
    <row r="308" spans="2:11" x14ac:dyDescent="0.25">
      <c r="B308" s="1"/>
      <c r="C308" s="2">
        <v>28</v>
      </c>
      <c r="D308" s="46">
        <f t="shared" si="27"/>
        <v>14.178666666666667</v>
      </c>
      <c r="E308" s="2"/>
      <c r="F308" s="2"/>
      <c r="G308" s="2"/>
      <c r="H308" s="2"/>
      <c r="I308" s="2"/>
      <c r="J308" s="2"/>
      <c r="K308" s="2">
        <f t="shared" si="26"/>
        <v>0</v>
      </c>
    </row>
    <row r="309" spans="2:11" x14ac:dyDescent="0.25">
      <c r="B309" s="1"/>
      <c r="C309" s="2">
        <v>29</v>
      </c>
      <c r="D309" s="46">
        <f t="shared" si="27"/>
        <v>14.178666666666667</v>
      </c>
      <c r="E309" s="2"/>
      <c r="F309" s="2"/>
      <c r="G309" s="2"/>
      <c r="H309" s="2"/>
      <c r="I309" s="2"/>
      <c r="J309" s="2"/>
      <c r="K309" s="2"/>
    </row>
    <row r="310" spans="2:11" x14ac:dyDescent="0.25">
      <c r="B310" s="1"/>
      <c r="C310" s="2">
        <v>30</v>
      </c>
      <c r="D310" s="46">
        <f t="shared" si="27"/>
        <v>14.178666666666667</v>
      </c>
      <c r="E310" s="2"/>
      <c r="F310" s="2"/>
      <c r="G310" s="2"/>
      <c r="H310" s="2"/>
      <c r="I310" s="2"/>
      <c r="J310" s="2"/>
      <c r="K310" s="2"/>
    </row>
    <row r="311" spans="2:11" x14ac:dyDescent="0.25">
      <c r="B311" s="1"/>
      <c r="C311" s="2"/>
      <c r="D311" s="46"/>
      <c r="E311" s="2"/>
      <c r="F311" s="2"/>
      <c r="G311" s="2"/>
      <c r="H311" s="2"/>
      <c r="I311" s="2"/>
      <c r="J311" s="2"/>
      <c r="K311" s="2"/>
    </row>
    <row r="312" spans="2:11" x14ac:dyDescent="0.25">
      <c r="B312" s="4" t="s">
        <v>8</v>
      </c>
      <c r="C312" s="3"/>
      <c r="D312" s="47">
        <f>SUM(D281:D311)</f>
        <v>425.36000000000018</v>
      </c>
      <c r="E312" s="3">
        <f>SUM(E281:E311)</f>
        <v>0.57999999999999996</v>
      </c>
      <c r="F312" s="3">
        <f t="shared" ref="F312:J312" si="28">SUM(F281:F311)</f>
        <v>0.67</v>
      </c>
      <c r="G312" s="3">
        <f t="shared" si="28"/>
        <v>0.25</v>
      </c>
      <c r="H312" s="3">
        <f t="shared" si="28"/>
        <v>2.3200000000000003</v>
      </c>
      <c r="I312" s="3">
        <f t="shared" si="28"/>
        <v>3.4800000000000004</v>
      </c>
      <c r="J312" s="3">
        <f t="shared" si="28"/>
        <v>0.9900000000000001</v>
      </c>
      <c r="K312" s="2">
        <f t="shared" si="26"/>
        <v>8.2900000000000009</v>
      </c>
    </row>
    <row r="313" spans="2:11" x14ac:dyDescent="0.25">
      <c r="B313" s="1" t="s">
        <v>9</v>
      </c>
      <c r="C313" s="2"/>
      <c r="D313" s="2" t="s">
        <v>10</v>
      </c>
      <c r="E313" s="2">
        <f>(E312/$D$266)*100</f>
        <v>0.90076098773101443</v>
      </c>
      <c r="F313" s="2">
        <f>(F312/$D$266)*100</f>
        <v>1.0405342444478962</v>
      </c>
      <c r="G313" s="2">
        <f>(G312/$D$266)*100</f>
        <v>0.38825904643578213</v>
      </c>
      <c r="H313" s="2">
        <f>(H312/$D$266)*100</f>
        <v>3.6030439509240586</v>
      </c>
      <c r="I313" s="2">
        <f>(I312/$D$266)*100</f>
        <v>5.4045659263860877</v>
      </c>
      <c r="J313" s="2"/>
      <c r="K313" s="2"/>
    </row>
    <row r="314" spans="2:11" x14ac:dyDescent="0.25">
      <c r="B314" s="1">
        <f>(1-(K312/D312))*100</f>
        <v>98.051062629302237</v>
      </c>
      <c r="C314" s="2"/>
      <c r="D314" s="2"/>
      <c r="E314" s="2">
        <f>(D312-E312)/D312*100</f>
        <v>99.863644912544672</v>
      </c>
      <c r="F314" s="2">
        <f>(D312-F312)/D312*100</f>
        <v>99.842486364491251</v>
      </c>
      <c r="G314" s="2">
        <f>(D312-G312)/D312*100</f>
        <v>99.941226255407187</v>
      </c>
      <c r="H314" s="2">
        <f>(D312-H312)/D312*100</f>
        <v>99.454579650178673</v>
      </c>
      <c r="I314" s="2">
        <f>(D312-I312)/D312*100</f>
        <v>99.181869475268002</v>
      </c>
      <c r="J314" s="2"/>
      <c r="K314" s="2" t="s">
        <v>15</v>
      </c>
    </row>
    <row r="317" spans="2:11" ht="18.75" thickBot="1" x14ac:dyDescent="0.3">
      <c r="B317" s="31"/>
      <c r="C317" s="31"/>
      <c r="D317" s="31"/>
    </row>
    <row r="318" spans="2:11" x14ac:dyDescent="0.25">
      <c r="B318" s="14" t="s">
        <v>21</v>
      </c>
      <c r="C318" s="15"/>
      <c r="D318" s="16"/>
    </row>
    <row r="319" spans="2:11" x14ac:dyDescent="0.25">
      <c r="B319" s="10">
        <f>(1-(K312/D312))*100</f>
        <v>98.051062629302237</v>
      </c>
      <c r="C319" s="18"/>
      <c r="D319" s="19"/>
      <c r="G319" s="26"/>
    </row>
    <row r="320" spans="2:11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22</v>
      </c>
      <c r="C323" s="34"/>
      <c r="D323" s="35"/>
    </row>
    <row r="324" spans="2:4" ht="18.75" thickBot="1" x14ac:dyDescent="0.3">
      <c r="B324" s="36">
        <f>((K312+K266+K174+K128+K82+K36+K220)/(D312+D266+D174+D128+D82+D36+D220))*100</f>
        <v>4.3398345757173482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23</v>
      </c>
      <c r="C328" s="40"/>
      <c r="D328" s="41"/>
    </row>
    <row r="329" spans="2:4" x14ac:dyDescent="0.25">
      <c r="B329" s="194">
        <f>(100-B324)</f>
        <v>95.660165424282653</v>
      </c>
      <c r="C329" s="195"/>
      <c r="D329" s="42"/>
    </row>
    <row r="330" spans="2:4" ht="18.75" thickBot="1" x14ac:dyDescent="0.3">
      <c r="B330" s="196"/>
      <c r="C330" s="197"/>
      <c r="D330" s="43"/>
    </row>
  </sheetData>
  <mergeCells count="21"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  <mergeCell ref="B278:K278"/>
    <mergeCell ref="B279:K279"/>
    <mergeCell ref="B329:C330"/>
    <mergeCell ref="B140:K140"/>
    <mergeCell ref="B141:K141"/>
    <mergeCell ref="B186:K186"/>
    <mergeCell ref="B187:K187"/>
    <mergeCell ref="B232:K232"/>
    <mergeCell ref="B233:K233"/>
  </mergeCells>
  <conditionalFormatting sqref="I37">
    <cfRule type="cellIs" dxfId="7" priority="1" operator="greaterThan">
      <formula>2.822580645</formula>
    </cfRule>
    <cfRule type="cellIs" dxfId="6" priority="2" operator="greaterThan">
      <formula>2.822580645</formula>
    </cfRule>
    <cfRule type="cellIs" dxfId="5" priority="4" operator="greaterThan">
      <formula>2.822580645</formula>
    </cfRule>
  </conditionalFormatting>
  <conditionalFormatting sqref="J37">
    <cfRule type="cellIs" dxfId="4" priority="3" operator="greaterThan">
      <formula>2.822580645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EA73-866F-43BE-A08B-1DF189A16242}">
  <dimension ref="B1:L330"/>
  <sheetViews>
    <sheetView topLeftCell="A241" zoomScale="55" zoomScaleNormal="55" workbookViewId="0">
      <selection activeCell="F312" sqref="F312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45.85546875" style="25" bestFit="1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0.140625" style="25" customWidth="1"/>
    <col min="11" max="11" width="19.7109375" style="25" customWidth="1"/>
    <col min="12" max="12" width="23.140625" style="25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</row>
    <row r="3" spans="2:11" x14ac:dyDescent="0.25">
      <c r="B3" s="170" t="s">
        <v>88</v>
      </c>
      <c r="C3" s="170"/>
      <c r="D3" s="170"/>
      <c r="E3" s="170"/>
      <c r="F3" s="170"/>
      <c r="G3" s="170"/>
      <c r="H3" s="170"/>
      <c r="I3" s="170"/>
      <c r="J3" s="170"/>
      <c r="K3" s="170"/>
    </row>
    <row r="4" spans="2:11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50" t="s">
        <v>7</v>
      </c>
    </row>
    <row r="5" spans="2:11" x14ac:dyDescent="0.25">
      <c r="B5" s="1"/>
      <c r="C5" s="2">
        <v>1</v>
      </c>
      <c r="D5" s="46"/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46"/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46"/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46"/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46"/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46"/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46"/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46"/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46"/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46"/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46"/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46"/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46"/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46"/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46"/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46"/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46"/>
      <c r="E21" s="2"/>
      <c r="F21" s="2"/>
      <c r="G21" s="2"/>
      <c r="H21" s="2"/>
      <c r="I21" s="2"/>
      <c r="J21" s="2"/>
      <c r="K21" s="1">
        <f t="shared" si="0"/>
        <v>0</v>
      </c>
    </row>
    <row r="22" spans="2:11" x14ac:dyDescent="0.25">
      <c r="B22" s="1"/>
      <c r="C22" s="2">
        <v>18</v>
      </c>
      <c r="D22" s="46"/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46"/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46"/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46"/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46"/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46"/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46"/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46"/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46"/>
      <c r="E30" s="2"/>
      <c r="F30" s="2"/>
      <c r="G30" s="2"/>
      <c r="H30" s="2"/>
      <c r="I30" s="2"/>
      <c r="J30" s="2"/>
      <c r="K30" s="1">
        <f t="shared" ref="K30:K35" si="1">SUM(E30:J30)</f>
        <v>0</v>
      </c>
    </row>
    <row r="31" spans="2:11" x14ac:dyDescent="0.25">
      <c r="B31" s="1"/>
      <c r="C31" s="2">
        <v>27</v>
      </c>
      <c r="D31" s="46"/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46"/>
      <c r="E32" s="2"/>
      <c r="F32" s="2"/>
      <c r="G32" s="2"/>
      <c r="H32" s="2"/>
      <c r="I32" s="2"/>
      <c r="J32" s="2"/>
      <c r="K32" s="1">
        <f t="shared" si="1"/>
        <v>0</v>
      </c>
    </row>
    <row r="33" spans="2:11" x14ac:dyDescent="0.25">
      <c r="B33" s="55"/>
      <c r="C33" s="2">
        <v>29</v>
      </c>
      <c r="D33" s="46"/>
      <c r="E33" s="2"/>
      <c r="F33" s="2"/>
      <c r="G33" s="2"/>
      <c r="H33" s="2"/>
      <c r="I33" s="2"/>
      <c r="J33" s="2"/>
      <c r="K33" s="1">
        <f t="shared" si="1"/>
        <v>0</v>
      </c>
    </row>
    <row r="34" spans="2:11" x14ac:dyDescent="0.25">
      <c r="B34" s="55"/>
      <c r="C34" s="2">
        <v>30</v>
      </c>
      <c r="D34" s="46"/>
      <c r="E34" s="2"/>
      <c r="F34" s="2"/>
      <c r="G34" s="2"/>
      <c r="H34" s="2"/>
      <c r="I34" s="2"/>
      <c r="J34" s="2"/>
      <c r="K34" s="1"/>
    </row>
    <row r="35" spans="2:11" x14ac:dyDescent="0.25">
      <c r="B35" s="55"/>
      <c r="C35" s="2">
        <v>31</v>
      </c>
      <c r="D35" s="46"/>
      <c r="E35" s="2"/>
      <c r="F35" s="2"/>
      <c r="G35" s="2"/>
      <c r="H35" s="2"/>
      <c r="I35" s="2"/>
      <c r="J35" s="2"/>
      <c r="K35" s="1">
        <f t="shared" si="1"/>
        <v>0</v>
      </c>
    </row>
    <row r="36" spans="2:11" x14ac:dyDescent="0.25">
      <c r="B36" s="171" t="s">
        <v>8</v>
      </c>
      <c r="C36" s="172"/>
      <c r="D36" s="47">
        <f>SUM(D5:D35)</f>
        <v>0</v>
      </c>
      <c r="E36" s="47">
        <f t="shared" ref="E36:J36" si="2">SUM(E5:E34)</f>
        <v>0</v>
      </c>
      <c r="F36" s="47">
        <f t="shared" si="2"/>
        <v>0</v>
      </c>
      <c r="G36" s="47">
        <f t="shared" si="2"/>
        <v>0</v>
      </c>
      <c r="H36" s="47">
        <f t="shared" si="2"/>
        <v>0</v>
      </c>
      <c r="I36" s="47">
        <f t="shared" si="2"/>
        <v>0</v>
      </c>
      <c r="J36" s="47">
        <f t="shared" si="2"/>
        <v>0</v>
      </c>
      <c r="K36" s="1">
        <f>SUM(E36:J36)</f>
        <v>0</v>
      </c>
    </row>
    <row r="37" spans="2:11" x14ac:dyDescent="0.25">
      <c r="B37" s="173" t="s">
        <v>9</v>
      </c>
      <c r="C37" s="174"/>
      <c r="D37" s="175" t="s">
        <v>10</v>
      </c>
      <c r="E37" s="5" t="e">
        <f>(E36/$D$36)*100</f>
        <v>#DIV/0!</v>
      </c>
      <c r="F37" s="5" t="e">
        <f>+(F36/$D$36)*100</f>
        <v>#DIV/0!</v>
      </c>
      <c r="G37" s="5" t="e">
        <f>+(G36/$D$36)*100</f>
        <v>#DIV/0!</v>
      </c>
      <c r="H37" s="5" t="e">
        <f>+(H36/$D$36)*100</f>
        <v>#DIV/0!</v>
      </c>
      <c r="I37" s="6" t="e">
        <f>(I36/$D$36)*100</f>
        <v>#DIV/0!</v>
      </c>
      <c r="J37" s="6" t="e">
        <f>(J36/$D$36)*100</f>
        <v>#DIV/0!</v>
      </c>
      <c r="K37" s="6"/>
    </row>
    <row r="38" spans="2:11" x14ac:dyDescent="0.25">
      <c r="B38" s="173" t="e">
        <f>(1-(K36/D36))*100</f>
        <v>#DIV/0!</v>
      </c>
      <c r="C38" s="174"/>
      <c r="D38" s="176"/>
      <c r="E38" s="5" t="e">
        <f>(D36-E36)/D36*100</f>
        <v>#DIV/0!</v>
      </c>
      <c r="F38" s="5" t="e">
        <f>(D36-F36)/D36*100</f>
        <v>#DIV/0!</v>
      </c>
      <c r="G38" s="5" t="e">
        <f>(D36-G36)/D36*100</f>
        <v>#DIV/0!</v>
      </c>
      <c r="H38" s="5" t="e">
        <f>(D36-H36)/D36*100</f>
        <v>#DIV/0!</v>
      </c>
      <c r="I38" s="6" t="e">
        <f>(D36-I36)/D36*100</f>
        <v>#DIV/0!</v>
      </c>
      <c r="J38" s="6" t="e">
        <f>(D36-J36)/D36*100</f>
        <v>#DIV/0!</v>
      </c>
      <c r="K38" s="6"/>
    </row>
    <row r="39" spans="2:11" x14ac:dyDescent="0.25">
      <c r="B39" s="7"/>
      <c r="C39" s="7"/>
      <c r="D39" s="177"/>
      <c r="E39" s="7"/>
      <c r="F39" s="7"/>
      <c r="G39" s="7"/>
      <c r="H39" s="7"/>
      <c r="I39" s="7"/>
      <c r="J39" s="7"/>
      <c r="K39" s="7"/>
    </row>
    <row r="41" spans="2:11" ht="18.75" thickBot="1" x14ac:dyDescent="0.3"/>
    <row r="42" spans="2:11" x14ac:dyDescent="0.25">
      <c r="B42" s="199" t="s">
        <v>11</v>
      </c>
      <c r="C42" s="200"/>
      <c r="D42" s="201"/>
    </row>
    <row r="43" spans="2:11" ht="15" customHeight="1" x14ac:dyDescent="0.25">
      <c r="B43" s="202" t="e">
        <f>(1-(K36/D36))*100</f>
        <v>#DIV/0!</v>
      </c>
      <c r="C43" s="203"/>
      <c r="D43" s="204"/>
    </row>
    <row r="44" spans="2:11" ht="15" customHeight="1" thickBot="1" x14ac:dyDescent="0.3">
      <c r="B44" s="205"/>
      <c r="C44" s="206"/>
      <c r="D44" s="207"/>
      <c r="F44" s="27"/>
      <c r="J44" s="31"/>
    </row>
    <row r="46" spans="2:11" x14ac:dyDescent="0.25">
      <c r="D46" s="53"/>
      <c r="F46" s="44"/>
    </row>
    <row r="48" spans="2:11" x14ac:dyDescent="0.25">
      <c r="B48" s="187" t="s">
        <v>12</v>
      </c>
      <c r="C48" s="188"/>
      <c r="D48" s="188"/>
      <c r="E48" s="188"/>
      <c r="F48" s="188"/>
      <c r="G48" s="188"/>
      <c r="H48" s="188"/>
      <c r="I48" s="188"/>
      <c r="J48" s="188"/>
      <c r="K48" s="189"/>
    </row>
    <row r="49" spans="2:11" x14ac:dyDescent="0.25">
      <c r="B49" s="170" t="s">
        <v>88</v>
      </c>
      <c r="C49" s="170"/>
      <c r="D49" s="170"/>
      <c r="E49" s="170"/>
      <c r="F49" s="170"/>
      <c r="G49" s="170"/>
      <c r="H49" s="170"/>
      <c r="I49" s="170"/>
      <c r="J49" s="170"/>
      <c r="K49" s="170"/>
    </row>
    <row r="50" spans="2:11" s="52" customFormat="1" ht="36" x14ac:dyDescent="0.25">
      <c r="B50" s="50"/>
      <c r="C50" s="12" t="s">
        <v>1</v>
      </c>
      <c r="D50" s="12" t="s">
        <v>2</v>
      </c>
      <c r="E50" s="13" t="s">
        <v>27</v>
      </c>
      <c r="F50" s="13" t="s">
        <v>83</v>
      </c>
      <c r="G50" s="13" t="s">
        <v>84</v>
      </c>
      <c r="H50" s="13" t="s">
        <v>30</v>
      </c>
      <c r="I50" s="13" t="s">
        <v>85</v>
      </c>
      <c r="J50" s="13"/>
      <c r="K50" s="12" t="s">
        <v>7</v>
      </c>
    </row>
    <row r="51" spans="2:11" x14ac:dyDescent="0.25">
      <c r="B51" s="1"/>
      <c r="C51" s="1">
        <v>1</v>
      </c>
      <c r="D51" s="46">
        <v>11.623548387096699</v>
      </c>
      <c r="E51" s="2"/>
      <c r="F51" s="2"/>
      <c r="G51" s="62"/>
      <c r="H51" s="62"/>
      <c r="I51" s="2"/>
      <c r="J51" s="2"/>
      <c r="K51" s="1">
        <f t="shared" ref="K51:K53" si="3">SUM(E51:J51)</f>
        <v>0</v>
      </c>
    </row>
    <row r="52" spans="2:11" x14ac:dyDescent="0.25">
      <c r="B52" s="1"/>
      <c r="C52" s="1">
        <v>2</v>
      </c>
      <c r="D52" s="46">
        <v>11.623548387096699</v>
      </c>
      <c r="E52" s="2"/>
      <c r="F52" s="2"/>
      <c r="G52" s="62"/>
      <c r="H52" s="62"/>
      <c r="I52" s="2"/>
      <c r="J52" s="2"/>
      <c r="K52" s="1">
        <f t="shared" si="3"/>
        <v>0</v>
      </c>
    </row>
    <row r="53" spans="2:11" x14ac:dyDescent="0.25">
      <c r="B53" s="1"/>
      <c r="C53" s="1">
        <v>3</v>
      </c>
      <c r="D53" s="46">
        <v>11.623548387096699</v>
      </c>
      <c r="E53" s="2"/>
      <c r="F53" s="2"/>
      <c r="G53" s="63"/>
      <c r="H53" s="63"/>
      <c r="I53" s="2"/>
      <c r="J53" s="2"/>
      <c r="K53" s="1">
        <f t="shared" si="3"/>
        <v>0</v>
      </c>
    </row>
    <row r="54" spans="2:11" x14ac:dyDescent="0.25">
      <c r="B54" s="1"/>
      <c r="C54" s="1">
        <v>4</v>
      </c>
      <c r="D54" s="46">
        <v>11.623548387096699</v>
      </c>
      <c r="E54" s="2"/>
      <c r="F54" s="2"/>
      <c r="G54" s="62"/>
      <c r="H54" s="62"/>
      <c r="I54" s="2"/>
      <c r="J54" s="2"/>
      <c r="K54" s="1">
        <f>SUM(E54:J54)</f>
        <v>0</v>
      </c>
    </row>
    <row r="55" spans="2:11" x14ac:dyDescent="0.25">
      <c r="B55" s="1"/>
      <c r="C55" s="1">
        <v>5</v>
      </c>
      <c r="D55" s="46">
        <v>11.623548387096699</v>
      </c>
      <c r="E55" s="2"/>
      <c r="F55" s="2"/>
      <c r="G55" s="62"/>
      <c r="H55" s="62"/>
      <c r="I55" s="2"/>
      <c r="J55" s="2"/>
      <c r="K55" s="1">
        <f t="shared" ref="K55:K80" si="4">SUM(E55:J55)</f>
        <v>0</v>
      </c>
    </row>
    <row r="56" spans="2:11" x14ac:dyDescent="0.25">
      <c r="B56" s="1"/>
      <c r="C56" s="1">
        <v>6</v>
      </c>
      <c r="D56" s="46">
        <v>11.623548387096699</v>
      </c>
      <c r="E56" s="2"/>
      <c r="F56" s="2"/>
      <c r="G56" s="62"/>
      <c r="H56" s="62"/>
      <c r="I56" s="2"/>
      <c r="J56" s="2"/>
      <c r="K56" s="1">
        <f t="shared" si="4"/>
        <v>0</v>
      </c>
    </row>
    <row r="57" spans="2:11" x14ac:dyDescent="0.25">
      <c r="B57" s="1"/>
      <c r="C57" s="1">
        <v>7</v>
      </c>
      <c r="D57" s="46">
        <v>11.623548387096699</v>
      </c>
      <c r="E57" s="2"/>
      <c r="F57" s="2"/>
      <c r="G57" s="62"/>
      <c r="H57" s="62">
        <v>6</v>
      </c>
      <c r="I57" s="2"/>
      <c r="J57" s="2"/>
      <c r="K57" s="1">
        <f t="shared" si="4"/>
        <v>6</v>
      </c>
    </row>
    <row r="58" spans="2:11" x14ac:dyDescent="0.25">
      <c r="B58" s="1"/>
      <c r="C58" s="1">
        <v>8</v>
      </c>
      <c r="D58" s="46">
        <v>11.623548387096699</v>
      </c>
      <c r="E58" s="2"/>
      <c r="F58" s="2"/>
      <c r="G58" s="62"/>
      <c r="H58" s="62"/>
      <c r="I58" s="2"/>
      <c r="J58" s="2"/>
      <c r="K58" s="1">
        <f t="shared" si="4"/>
        <v>0</v>
      </c>
    </row>
    <row r="59" spans="2:11" x14ac:dyDescent="0.25">
      <c r="B59" s="1"/>
      <c r="C59" s="1">
        <v>9</v>
      </c>
      <c r="D59" s="46">
        <v>11.623548387096699</v>
      </c>
      <c r="E59" s="2"/>
      <c r="F59" s="2"/>
      <c r="G59" s="62">
        <v>2.33</v>
      </c>
      <c r="H59" s="62">
        <v>2</v>
      </c>
      <c r="I59" s="2">
        <v>0.5</v>
      </c>
      <c r="J59" s="2"/>
      <c r="K59" s="1">
        <f t="shared" si="4"/>
        <v>4.83</v>
      </c>
    </row>
    <row r="60" spans="2:11" x14ac:dyDescent="0.25">
      <c r="B60" s="1"/>
      <c r="C60" s="1">
        <v>10</v>
      </c>
      <c r="D60" s="46">
        <v>11.623548387096699</v>
      </c>
      <c r="E60" s="2"/>
      <c r="F60" s="2"/>
      <c r="G60" s="62">
        <v>0.75</v>
      </c>
      <c r="H60" s="62"/>
      <c r="I60" s="2"/>
      <c r="J60" s="2"/>
      <c r="K60" s="1">
        <f t="shared" si="4"/>
        <v>0.75</v>
      </c>
    </row>
    <row r="61" spans="2:11" x14ac:dyDescent="0.25">
      <c r="B61" s="1"/>
      <c r="C61" s="1">
        <v>11</v>
      </c>
      <c r="D61" s="46">
        <v>11.623548387096699</v>
      </c>
      <c r="E61" s="2"/>
      <c r="F61" s="2"/>
      <c r="G61" s="62"/>
      <c r="H61" s="62"/>
      <c r="I61" s="2"/>
      <c r="J61" s="2"/>
      <c r="K61" s="1">
        <f t="shared" si="4"/>
        <v>0</v>
      </c>
    </row>
    <row r="62" spans="2:11" x14ac:dyDescent="0.25">
      <c r="B62" s="1"/>
      <c r="C62" s="1">
        <v>12</v>
      </c>
      <c r="D62" s="46">
        <v>11.623548387096699</v>
      </c>
      <c r="E62" s="2"/>
      <c r="F62" s="2"/>
      <c r="G62" s="62"/>
      <c r="H62" s="62"/>
      <c r="I62" s="2"/>
      <c r="J62" s="2"/>
      <c r="K62" s="1">
        <f t="shared" si="4"/>
        <v>0</v>
      </c>
    </row>
    <row r="63" spans="2:11" x14ac:dyDescent="0.25">
      <c r="B63" s="1"/>
      <c r="C63" s="1">
        <v>13</v>
      </c>
      <c r="D63" s="46">
        <v>11.623548387096699</v>
      </c>
      <c r="E63" s="2"/>
      <c r="F63" s="2"/>
      <c r="G63" s="62"/>
      <c r="H63" s="62"/>
      <c r="I63" s="2"/>
      <c r="J63" s="2"/>
      <c r="K63" s="1">
        <f t="shared" si="4"/>
        <v>0</v>
      </c>
    </row>
    <row r="64" spans="2:11" x14ac:dyDescent="0.25">
      <c r="B64" s="1"/>
      <c r="C64" s="1">
        <v>14</v>
      </c>
      <c r="D64" s="46">
        <v>11.623548387096699</v>
      </c>
      <c r="E64" s="2"/>
      <c r="F64" s="2"/>
      <c r="G64" s="62"/>
      <c r="H64" s="62"/>
      <c r="I64" s="2"/>
      <c r="J64" s="2"/>
      <c r="K64" s="1">
        <f t="shared" si="4"/>
        <v>0</v>
      </c>
    </row>
    <row r="65" spans="2:11" x14ac:dyDescent="0.25">
      <c r="B65" s="1"/>
      <c r="C65" s="1">
        <v>15</v>
      </c>
      <c r="D65" s="46">
        <v>11.623548387096699</v>
      </c>
      <c r="E65" s="2"/>
      <c r="F65" s="2"/>
      <c r="G65" s="62"/>
      <c r="H65" s="62"/>
      <c r="I65" s="2"/>
      <c r="J65" s="2"/>
      <c r="K65" s="1">
        <f t="shared" si="4"/>
        <v>0</v>
      </c>
    </row>
    <row r="66" spans="2:11" x14ac:dyDescent="0.25">
      <c r="B66" s="1"/>
      <c r="C66" s="1">
        <v>16</v>
      </c>
      <c r="D66" s="46">
        <v>11.623548387096699</v>
      </c>
      <c r="E66" s="2"/>
      <c r="F66" s="2"/>
      <c r="G66" s="62"/>
      <c r="H66" s="62"/>
      <c r="I66" s="2"/>
      <c r="J66" s="2"/>
      <c r="K66" s="1">
        <f t="shared" si="4"/>
        <v>0</v>
      </c>
    </row>
    <row r="67" spans="2:11" x14ac:dyDescent="0.25">
      <c r="B67" s="1"/>
      <c r="C67" s="1">
        <v>17</v>
      </c>
      <c r="D67" s="46">
        <v>11.623548387096699</v>
      </c>
      <c r="E67" s="2"/>
      <c r="F67" s="2"/>
      <c r="G67" s="62"/>
      <c r="H67" s="62"/>
      <c r="I67" s="2"/>
      <c r="J67" s="2"/>
      <c r="K67" s="1">
        <f t="shared" si="4"/>
        <v>0</v>
      </c>
    </row>
    <row r="68" spans="2:11" x14ac:dyDescent="0.25">
      <c r="B68" s="1"/>
      <c r="C68" s="1">
        <v>18</v>
      </c>
      <c r="D68" s="46">
        <v>11.623548387096699</v>
      </c>
      <c r="E68" s="2"/>
      <c r="F68" s="2"/>
      <c r="G68" s="62"/>
      <c r="H68" s="62"/>
      <c r="I68" s="2"/>
      <c r="J68" s="2"/>
      <c r="K68" s="1">
        <f t="shared" si="4"/>
        <v>0</v>
      </c>
    </row>
    <row r="69" spans="2:11" x14ac:dyDescent="0.25">
      <c r="B69" s="1"/>
      <c r="C69" s="1">
        <v>19</v>
      </c>
      <c r="D69" s="46">
        <v>11.623548387096699</v>
      </c>
      <c r="E69" s="2"/>
      <c r="F69" s="2"/>
      <c r="G69" s="62">
        <v>2.67</v>
      </c>
      <c r="H69" s="62"/>
      <c r="I69" s="2"/>
      <c r="J69" s="2"/>
      <c r="K69" s="1">
        <f t="shared" si="4"/>
        <v>2.67</v>
      </c>
    </row>
    <row r="70" spans="2:11" x14ac:dyDescent="0.25">
      <c r="B70" s="1"/>
      <c r="C70" s="1">
        <v>20</v>
      </c>
      <c r="D70" s="46">
        <v>11.623548387096699</v>
      </c>
      <c r="E70" s="2"/>
      <c r="F70" s="2"/>
      <c r="G70" s="2"/>
      <c r="H70" s="62">
        <v>0.33</v>
      </c>
      <c r="I70" s="2"/>
      <c r="J70" s="2"/>
      <c r="K70" s="1">
        <f t="shared" si="4"/>
        <v>0.33</v>
      </c>
    </row>
    <row r="71" spans="2:11" x14ac:dyDescent="0.25">
      <c r="B71" s="1"/>
      <c r="C71" s="1">
        <v>21</v>
      </c>
      <c r="D71" s="46">
        <v>11.623548387096699</v>
      </c>
      <c r="E71" s="2"/>
      <c r="F71" s="2"/>
      <c r="G71" s="2"/>
      <c r="H71" s="62"/>
      <c r="I71" s="2"/>
      <c r="J71" s="2"/>
      <c r="K71" s="1">
        <f t="shared" si="4"/>
        <v>0</v>
      </c>
    </row>
    <row r="72" spans="2:11" x14ac:dyDescent="0.25">
      <c r="B72" s="1"/>
      <c r="C72" s="1">
        <v>22</v>
      </c>
      <c r="D72" s="46">
        <v>11.623548387096699</v>
      </c>
      <c r="E72" s="62"/>
      <c r="F72" s="2"/>
      <c r="G72" s="2"/>
      <c r="H72" s="62">
        <v>0.67</v>
      </c>
      <c r="I72" s="2"/>
      <c r="J72" s="2"/>
      <c r="K72" s="1">
        <f t="shared" si="4"/>
        <v>0.67</v>
      </c>
    </row>
    <row r="73" spans="2:11" x14ac:dyDescent="0.25">
      <c r="B73" s="1"/>
      <c r="C73" s="1">
        <v>23</v>
      </c>
      <c r="D73" s="46">
        <v>11.623548387096699</v>
      </c>
      <c r="E73" s="62"/>
      <c r="F73" s="2"/>
      <c r="G73" s="2"/>
      <c r="H73" s="62"/>
      <c r="I73" s="2"/>
      <c r="J73" s="2"/>
      <c r="K73" s="1">
        <f t="shared" si="4"/>
        <v>0</v>
      </c>
    </row>
    <row r="74" spans="2:11" x14ac:dyDescent="0.25">
      <c r="B74" s="1"/>
      <c r="C74" s="1">
        <v>24</v>
      </c>
      <c r="D74" s="46">
        <v>11.623548387096699</v>
      </c>
      <c r="E74" s="2"/>
      <c r="F74" s="2"/>
      <c r="G74" s="2"/>
      <c r="H74" s="62"/>
      <c r="I74" s="2"/>
      <c r="J74" s="2"/>
      <c r="K74" s="1">
        <f t="shared" si="4"/>
        <v>0</v>
      </c>
    </row>
    <row r="75" spans="2:11" x14ac:dyDescent="0.25">
      <c r="B75" s="1"/>
      <c r="C75" s="1">
        <v>25</v>
      </c>
      <c r="D75" s="46">
        <v>11.623548387096699</v>
      </c>
      <c r="E75" s="2"/>
      <c r="F75" s="2"/>
      <c r="G75" s="2"/>
      <c r="H75" s="62"/>
      <c r="I75" s="2"/>
      <c r="J75" s="2"/>
      <c r="K75" s="1">
        <f t="shared" si="4"/>
        <v>0</v>
      </c>
    </row>
    <row r="76" spans="2:11" x14ac:dyDescent="0.25">
      <c r="B76" s="1"/>
      <c r="C76" s="1">
        <v>26</v>
      </c>
      <c r="D76" s="46">
        <v>11.623548387096699</v>
      </c>
      <c r="E76" s="2"/>
      <c r="F76" s="2"/>
      <c r="G76" s="2"/>
      <c r="H76" s="62"/>
      <c r="I76" s="2"/>
      <c r="J76" s="2"/>
      <c r="K76" s="1">
        <f t="shared" si="4"/>
        <v>0</v>
      </c>
    </row>
    <row r="77" spans="2:11" x14ac:dyDescent="0.25">
      <c r="B77" s="1"/>
      <c r="C77" s="1">
        <v>27</v>
      </c>
      <c r="D77" s="46">
        <v>11.623548387096699</v>
      </c>
      <c r="E77" s="2"/>
      <c r="F77" s="2"/>
      <c r="G77" s="2"/>
      <c r="H77" s="62"/>
      <c r="I77" s="2"/>
      <c r="J77" s="2"/>
      <c r="K77" s="1">
        <f t="shared" si="4"/>
        <v>0</v>
      </c>
    </row>
    <row r="78" spans="2:11" x14ac:dyDescent="0.25">
      <c r="B78" s="1"/>
      <c r="C78" s="1">
        <v>28</v>
      </c>
      <c r="D78" s="46">
        <v>11.623548387096699</v>
      </c>
      <c r="E78" s="2"/>
      <c r="F78" s="2">
        <v>1.25</v>
      </c>
      <c r="G78" s="2"/>
      <c r="H78" s="62"/>
      <c r="I78" s="2"/>
      <c r="J78" s="2"/>
      <c r="K78" s="1">
        <f t="shared" si="4"/>
        <v>1.25</v>
      </c>
    </row>
    <row r="79" spans="2:11" x14ac:dyDescent="0.25">
      <c r="B79" s="1"/>
      <c r="C79" s="1">
        <v>29</v>
      </c>
      <c r="D79" s="46">
        <v>11.623548387096699</v>
      </c>
      <c r="E79" s="2"/>
      <c r="F79" s="2"/>
      <c r="G79" s="2"/>
      <c r="H79" s="62"/>
      <c r="I79" s="2"/>
      <c r="J79" s="2"/>
      <c r="K79" s="1">
        <f t="shared" si="4"/>
        <v>0</v>
      </c>
    </row>
    <row r="80" spans="2:11" x14ac:dyDescent="0.25">
      <c r="B80" s="1"/>
      <c r="C80" s="1">
        <v>30</v>
      </c>
      <c r="D80" s="46">
        <v>11.623548387096699</v>
      </c>
      <c r="E80" s="2"/>
      <c r="F80" s="2"/>
      <c r="G80" s="2"/>
      <c r="H80" s="62"/>
      <c r="I80" s="2"/>
      <c r="J80" s="2"/>
      <c r="K80" s="1">
        <f t="shared" si="4"/>
        <v>0</v>
      </c>
    </row>
    <row r="81" spans="2:11" x14ac:dyDescent="0.25">
      <c r="B81" s="1"/>
      <c r="C81" s="1">
        <v>31</v>
      </c>
      <c r="D81" s="46">
        <v>11.623548387096699</v>
      </c>
      <c r="E81" s="2"/>
      <c r="F81" s="2"/>
      <c r="G81" s="2"/>
      <c r="H81" s="62"/>
      <c r="I81" s="2"/>
      <c r="J81" s="2"/>
      <c r="K81" s="1"/>
    </row>
    <row r="82" spans="2:11" x14ac:dyDescent="0.25">
      <c r="B82" s="4" t="s">
        <v>8</v>
      </c>
      <c r="C82" s="4"/>
      <c r="D82" s="47">
        <f>SUM(D51:D81)</f>
        <v>360.32999999999777</v>
      </c>
      <c r="E82" s="47">
        <f t="shared" ref="E82:J82" si="5">SUM(E51:E80)</f>
        <v>0</v>
      </c>
      <c r="F82" s="47">
        <f t="shared" si="5"/>
        <v>1.25</v>
      </c>
      <c r="G82" s="47">
        <f t="shared" si="5"/>
        <v>5.75</v>
      </c>
      <c r="H82" s="47">
        <f t="shared" si="5"/>
        <v>9</v>
      </c>
      <c r="I82" s="47">
        <f>SUM(I51:I80)</f>
        <v>0.5</v>
      </c>
      <c r="J82" s="47">
        <f t="shared" si="5"/>
        <v>0</v>
      </c>
      <c r="K82" s="1">
        <f>SUM(E82:J82)</f>
        <v>16.5</v>
      </c>
    </row>
    <row r="83" spans="2:11" x14ac:dyDescent="0.25">
      <c r="B83" s="1" t="s">
        <v>9</v>
      </c>
      <c r="C83" s="1"/>
      <c r="D83" s="1" t="s">
        <v>10</v>
      </c>
      <c r="E83" s="1">
        <f>(E82/$D$82)*100</f>
        <v>0</v>
      </c>
      <c r="F83" s="1">
        <f t="shared" ref="F83:J83" si="6">(F82/$D$82)*100</f>
        <v>0.34690422668110005</v>
      </c>
      <c r="G83" s="1">
        <f t="shared" si="6"/>
        <v>1.5957594427330599</v>
      </c>
      <c r="H83" s="1">
        <f t="shared" si="6"/>
        <v>2.4977104321039203</v>
      </c>
      <c r="I83" s="1">
        <f t="shared" si="6"/>
        <v>0.13876169067244001</v>
      </c>
      <c r="J83" s="1">
        <f t="shared" si="6"/>
        <v>0</v>
      </c>
      <c r="K83" s="1"/>
    </row>
    <row r="84" spans="2:11" x14ac:dyDescent="0.25">
      <c r="B84" s="1">
        <f>(1-(K82/D82))*100</f>
        <v>95.420864207809473</v>
      </c>
      <c r="C84" s="1"/>
      <c r="D84" s="1"/>
      <c r="E84" s="1">
        <f>(D82-E82)/D82*100</f>
        <v>100</v>
      </c>
      <c r="F84" s="1">
        <f>(D82-F82)/D82*100</f>
        <v>99.653095773318896</v>
      </c>
      <c r="G84" s="1">
        <f>(D82-G82)/D82*100</f>
        <v>98.404240557266945</v>
      </c>
      <c r="H84" s="1">
        <f>(D82-H82)/D82*100</f>
        <v>97.502289567896085</v>
      </c>
      <c r="I84" s="1">
        <f>(D82-I82)/D82*100</f>
        <v>99.861238309327561</v>
      </c>
      <c r="J84" s="1">
        <f>(D82-J82)/D82*100</f>
        <v>100</v>
      </c>
      <c r="K84" s="1" t="s">
        <v>15</v>
      </c>
    </row>
    <row r="87" spans="2:11" ht="18.75" thickBot="1" x14ac:dyDescent="0.3"/>
    <row r="88" spans="2:11" x14ac:dyDescent="0.25">
      <c r="B88" s="9" t="s">
        <v>16</v>
      </c>
      <c r="C88" s="15"/>
      <c r="D88" s="16"/>
    </row>
    <row r="89" spans="2:11" x14ac:dyDescent="0.25">
      <c r="B89" s="80">
        <f>(1-(K82/D82))*100</f>
        <v>95.420864207809473</v>
      </c>
      <c r="C89" s="18"/>
      <c r="D89" s="19"/>
    </row>
    <row r="90" spans="2:11" ht="18.75" thickBot="1" x14ac:dyDescent="0.3">
      <c r="B90" s="20"/>
      <c r="C90" s="21"/>
      <c r="D90" s="22"/>
    </row>
    <row r="91" spans="2:11" x14ac:dyDescent="0.25">
      <c r="F91" s="25" t="s">
        <v>28</v>
      </c>
    </row>
    <row r="94" spans="2:11" x14ac:dyDescent="0.25">
      <c r="B94" s="170" t="s">
        <v>26</v>
      </c>
      <c r="C94" s="170"/>
      <c r="D94" s="170"/>
      <c r="E94" s="170"/>
      <c r="F94" s="170"/>
      <c r="G94" s="170"/>
      <c r="H94" s="170"/>
      <c r="I94" s="170"/>
      <c r="J94" s="170"/>
    </row>
    <row r="95" spans="2:11" x14ac:dyDescent="0.25">
      <c r="B95" s="170" t="s">
        <v>88</v>
      </c>
      <c r="C95" s="170"/>
      <c r="D95" s="170"/>
      <c r="E95" s="170"/>
      <c r="F95" s="170"/>
      <c r="G95" s="170"/>
      <c r="H95" s="170"/>
      <c r="I95" s="170"/>
      <c r="J95" s="170"/>
    </row>
    <row r="96" spans="2:11" x14ac:dyDescent="0.25">
      <c r="B96" s="8"/>
      <c r="C96" s="11" t="s">
        <v>1</v>
      </c>
      <c r="D96" s="12" t="s">
        <v>2</v>
      </c>
      <c r="E96" s="12" t="s">
        <v>87</v>
      </c>
      <c r="F96" s="13" t="s">
        <v>86</v>
      </c>
      <c r="G96" s="13" t="s">
        <v>27</v>
      </c>
      <c r="H96" s="13" t="s">
        <v>30</v>
      </c>
      <c r="I96" s="13"/>
      <c r="J96" s="12"/>
      <c r="K96" s="8" t="s">
        <v>7</v>
      </c>
    </row>
    <row r="97" spans="2:11" x14ac:dyDescent="0.25">
      <c r="B97" s="1"/>
      <c r="C97" s="1">
        <v>1</v>
      </c>
      <c r="D97" s="46">
        <v>16.7293548387096</v>
      </c>
      <c r="E97" s="2"/>
      <c r="F97" s="2"/>
      <c r="G97" s="2"/>
      <c r="H97" s="2"/>
      <c r="I97" s="2"/>
      <c r="J97" s="2"/>
      <c r="K97" s="1">
        <f t="shared" ref="K97:K126" si="7">SUM(E97:J97)</f>
        <v>0</v>
      </c>
    </row>
    <row r="98" spans="2:11" x14ac:dyDescent="0.25">
      <c r="B98" s="1"/>
      <c r="C98" s="1">
        <v>2</v>
      </c>
      <c r="D98" s="46">
        <v>16.7293548387096</v>
      </c>
      <c r="E98" s="2"/>
      <c r="F98" s="2"/>
      <c r="G98" s="2"/>
      <c r="H98" s="2"/>
      <c r="I98" s="2"/>
      <c r="J98" s="2"/>
      <c r="K98" s="1">
        <f t="shared" si="7"/>
        <v>0</v>
      </c>
    </row>
    <row r="99" spans="2:11" x14ac:dyDescent="0.25">
      <c r="B99" s="1"/>
      <c r="C99" s="1">
        <v>3</v>
      </c>
      <c r="D99" s="46">
        <v>16.7293548387096</v>
      </c>
      <c r="E99" s="2"/>
      <c r="F99" s="2"/>
      <c r="G99" s="2"/>
      <c r="H99" s="2"/>
      <c r="I99" s="2"/>
      <c r="J99" s="2"/>
      <c r="K99" s="1">
        <f t="shared" si="7"/>
        <v>0</v>
      </c>
    </row>
    <row r="100" spans="2:11" x14ac:dyDescent="0.25">
      <c r="B100" s="1"/>
      <c r="C100" s="1">
        <v>4</v>
      </c>
      <c r="D100" s="46">
        <v>16.7293548387096</v>
      </c>
      <c r="E100" s="2"/>
      <c r="F100" s="2"/>
      <c r="G100" s="2"/>
      <c r="H100" s="2"/>
      <c r="I100" s="2"/>
      <c r="J100" s="2"/>
      <c r="K100" s="1">
        <f t="shared" si="7"/>
        <v>0</v>
      </c>
    </row>
    <row r="101" spans="2:11" x14ac:dyDescent="0.25">
      <c r="B101" s="1"/>
      <c r="C101" s="1">
        <v>5</v>
      </c>
      <c r="D101" s="46">
        <v>16.7293548387096</v>
      </c>
      <c r="E101" s="2"/>
      <c r="F101" s="2"/>
      <c r="G101" s="2"/>
      <c r="H101" s="2"/>
      <c r="I101" s="2"/>
      <c r="J101" s="2"/>
      <c r="K101" s="1">
        <f t="shared" si="7"/>
        <v>0</v>
      </c>
    </row>
    <row r="102" spans="2:11" x14ac:dyDescent="0.25">
      <c r="B102" s="1"/>
      <c r="C102" s="1">
        <v>6</v>
      </c>
      <c r="D102" s="46">
        <v>16.7293548387096</v>
      </c>
      <c r="E102" s="2"/>
      <c r="F102" s="2"/>
      <c r="G102" s="2"/>
      <c r="H102" s="2"/>
      <c r="I102" s="2"/>
      <c r="J102" s="2"/>
      <c r="K102" s="1">
        <f>SUM(E102:J102)</f>
        <v>0</v>
      </c>
    </row>
    <row r="103" spans="2:11" x14ac:dyDescent="0.25">
      <c r="B103" s="1"/>
      <c r="C103" s="1">
        <v>7</v>
      </c>
      <c r="D103" s="46">
        <v>16.7293548387096</v>
      </c>
      <c r="E103" s="2"/>
      <c r="F103" s="2"/>
      <c r="G103" s="2"/>
      <c r="H103" s="2"/>
      <c r="I103" s="2"/>
      <c r="J103" s="2"/>
      <c r="K103" s="1">
        <f t="shared" si="7"/>
        <v>0</v>
      </c>
    </row>
    <row r="104" spans="2:11" x14ac:dyDescent="0.25">
      <c r="B104" s="1"/>
      <c r="C104" s="1">
        <v>8</v>
      </c>
      <c r="D104" s="46">
        <v>16.7293548387096</v>
      </c>
      <c r="E104" s="2"/>
      <c r="F104" s="2"/>
      <c r="G104" s="2"/>
      <c r="H104" s="2"/>
      <c r="I104" s="2"/>
      <c r="J104" s="2"/>
      <c r="K104" s="1">
        <f t="shared" si="7"/>
        <v>0</v>
      </c>
    </row>
    <row r="105" spans="2:11" x14ac:dyDescent="0.25">
      <c r="B105" s="1"/>
      <c r="C105" s="1">
        <v>9</v>
      </c>
      <c r="D105" s="46">
        <v>16.7293548387096</v>
      </c>
      <c r="E105" s="2"/>
      <c r="F105" s="2"/>
      <c r="G105" s="2"/>
      <c r="H105" s="85">
        <v>3.25</v>
      </c>
      <c r="I105" s="2"/>
      <c r="J105" s="2"/>
      <c r="K105" s="1">
        <f t="shared" si="7"/>
        <v>3.25</v>
      </c>
    </row>
    <row r="106" spans="2:11" x14ac:dyDescent="0.25">
      <c r="B106" s="1"/>
      <c r="C106" s="1">
        <v>10</v>
      </c>
      <c r="D106" s="46">
        <v>16.7293548387096</v>
      </c>
      <c r="E106" s="2"/>
      <c r="F106" s="2"/>
      <c r="G106" s="2"/>
      <c r="H106" s="85"/>
      <c r="I106" s="2"/>
      <c r="J106" s="2"/>
      <c r="K106" s="1">
        <f t="shared" si="7"/>
        <v>0</v>
      </c>
    </row>
    <row r="107" spans="2:11" x14ac:dyDescent="0.25">
      <c r="B107" s="1"/>
      <c r="C107" s="1">
        <v>11</v>
      </c>
      <c r="D107" s="46">
        <v>16.7293548387096</v>
      </c>
      <c r="E107" s="2"/>
      <c r="G107" s="2"/>
      <c r="H107" s="85"/>
      <c r="I107" s="2"/>
      <c r="J107" s="2"/>
      <c r="K107" s="1">
        <f t="shared" si="7"/>
        <v>0</v>
      </c>
    </row>
    <row r="108" spans="2:11" x14ac:dyDescent="0.25">
      <c r="B108" s="1"/>
      <c r="C108" s="1">
        <v>12</v>
      </c>
      <c r="D108" s="46">
        <v>16.7293548387096</v>
      </c>
      <c r="E108" s="2"/>
      <c r="F108" s="2"/>
      <c r="G108" s="2"/>
      <c r="H108" s="85"/>
      <c r="I108" s="2"/>
      <c r="J108" s="2"/>
      <c r="K108" s="1">
        <f t="shared" si="7"/>
        <v>0</v>
      </c>
    </row>
    <row r="109" spans="2:11" x14ac:dyDescent="0.25">
      <c r="B109" s="1"/>
      <c r="C109" s="1">
        <v>13</v>
      </c>
      <c r="D109" s="46">
        <v>16.7293548387096</v>
      </c>
      <c r="E109" s="2"/>
      <c r="F109" s="2"/>
      <c r="G109" s="2">
        <v>1.33</v>
      </c>
      <c r="H109" s="85">
        <v>1</v>
      </c>
      <c r="I109" s="2"/>
      <c r="J109" s="2"/>
      <c r="K109" s="1">
        <f t="shared" si="7"/>
        <v>2.33</v>
      </c>
    </row>
    <row r="110" spans="2:11" x14ac:dyDescent="0.25">
      <c r="B110" s="1"/>
      <c r="C110" s="1">
        <v>14</v>
      </c>
      <c r="D110" s="46">
        <v>16.7293548387096</v>
      </c>
      <c r="E110" s="2"/>
      <c r="F110" s="2"/>
      <c r="G110" s="2"/>
      <c r="H110" s="85"/>
      <c r="I110" s="2"/>
      <c r="J110" s="2"/>
      <c r="K110" s="1">
        <f t="shared" si="7"/>
        <v>0</v>
      </c>
    </row>
    <row r="111" spans="2:11" x14ac:dyDescent="0.25">
      <c r="B111" s="1"/>
      <c r="C111" s="1">
        <v>15</v>
      </c>
      <c r="D111" s="46">
        <v>16.7293548387096</v>
      </c>
      <c r="E111" s="2"/>
      <c r="F111" s="2"/>
      <c r="G111" s="2"/>
      <c r="H111" s="85"/>
      <c r="I111" s="2"/>
      <c r="J111" s="2"/>
      <c r="K111" s="1">
        <f t="shared" si="7"/>
        <v>0</v>
      </c>
    </row>
    <row r="112" spans="2:11" x14ac:dyDescent="0.25">
      <c r="B112" s="1"/>
      <c r="C112" s="1">
        <v>16</v>
      </c>
      <c r="D112" s="46">
        <v>16.7293548387096</v>
      </c>
      <c r="E112" s="2"/>
      <c r="F112" s="2"/>
      <c r="G112" s="2"/>
      <c r="H112" s="87"/>
      <c r="I112" s="2"/>
      <c r="J112" s="2"/>
      <c r="K112" s="1">
        <f t="shared" si="7"/>
        <v>0</v>
      </c>
    </row>
    <row r="113" spans="2:11" x14ac:dyDescent="0.25">
      <c r="B113" s="1"/>
      <c r="C113" s="1">
        <v>17</v>
      </c>
      <c r="D113" s="46">
        <v>16.7293548387096</v>
      </c>
      <c r="E113" s="2"/>
      <c r="F113" s="2"/>
      <c r="G113" s="2"/>
      <c r="H113" s="85"/>
      <c r="I113" s="2"/>
      <c r="J113" s="2"/>
      <c r="K113" s="1">
        <f t="shared" si="7"/>
        <v>0</v>
      </c>
    </row>
    <row r="114" spans="2:11" x14ac:dyDescent="0.25">
      <c r="B114" s="1"/>
      <c r="C114" s="1">
        <v>18</v>
      </c>
      <c r="D114" s="46">
        <v>16.7293548387096</v>
      </c>
      <c r="E114" s="2"/>
      <c r="F114" s="2"/>
      <c r="G114" s="2">
        <v>0.5</v>
      </c>
      <c r="H114" s="88"/>
      <c r="I114" s="2"/>
      <c r="J114" s="2"/>
      <c r="K114" s="1">
        <f t="shared" si="7"/>
        <v>0.5</v>
      </c>
    </row>
    <row r="115" spans="2:11" x14ac:dyDescent="0.25">
      <c r="B115" s="1"/>
      <c r="C115" s="1">
        <v>19</v>
      </c>
      <c r="D115" s="46">
        <v>16.7293548387096</v>
      </c>
      <c r="E115" s="2"/>
      <c r="F115" s="2"/>
      <c r="G115" s="2"/>
      <c r="H115" s="88">
        <v>0.57999999999999996</v>
      </c>
      <c r="I115" s="2"/>
      <c r="J115" s="2"/>
      <c r="K115" s="1">
        <f t="shared" si="7"/>
        <v>0.57999999999999996</v>
      </c>
    </row>
    <row r="116" spans="2:11" x14ac:dyDescent="0.25">
      <c r="B116" s="1"/>
      <c r="C116" s="1">
        <v>20</v>
      </c>
      <c r="D116" s="46">
        <v>16.7293548387096</v>
      </c>
      <c r="E116" s="2"/>
      <c r="F116" s="2"/>
      <c r="G116" s="2"/>
      <c r="H116" s="85">
        <v>0.33</v>
      </c>
      <c r="I116" s="2"/>
      <c r="J116" s="2"/>
      <c r="K116" s="1">
        <f t="shared" si="7"/>
        <v>0.33</v>
      </c>
    </row>
    <row r="117" spans="2:11" x14ac:dyDescent="0.25">
      <c r="B117" s="1"/>
      <c r="C117" s="1">
        <v>21</v>
      </c>
      <c r="D117" s="46">
        <v>16.7293548387096</v>
      </c>
      <c r="E117" s="2"/>
      <c r="F117" s="2"/>
      <c r="G117" s="2"/>
      <c r="H117" s="85"/>
      <c r="I117" s="2"/>
      <c r="J117" s="2"/>
      <c r="K117" s="1">
        <f t="shared" si="7"/>
        <v>0</v>
      </c>
    </row>
    <row r="118" spans="2:11" x14ac:dyDescent="0.25">
      <c r="B118" s="1"/>
      <c r="C118" s="1">
        <v>22</v>
      </c>
      <c r="D118" s="46">
        <v>16.7293548387096</v>
      </c>
      <c r="E118" s="2"/>
      <c r="F118" s="2"/>
      <c r="G118" s="2"/>
      <c r="H118" s="85">
        <v>1.83</v>
      </c>
      <c r="I118" s="2"/>
      <c r="J118" s="2"/>
      <c r="K118" s="1">
        <f t="shared" si="7"/>
        <v>1.83</v>
      </c>
    </row>
    <row r="119" spans="2:11" x14ac:dyDescent="0.25">
      <c r="B119" s="1"/>
      <c r="C119" s="1">
        <v>23</v>
      </c>
      <c r="D119" s="46">
        <v>16.7293548387096</v>
      </c>
      <c r="E119" s="2"/>
      <c r="F119" s="2"/>
      <c r="G119" s="2"/>
      <c r="H119" s="2"/>
      <c r="I119" s="2"/>
      <c r="J119" s="2"/>
      <c r="K119" s="1">
        <f t="shared" si="7"/>
        <v>0</v>
      </c>
    </row>
    <row r="120" spans="2:11" x14ac:dyDescent="0.25">
      <c r="B120" s="1"/>
      <c r="C120" s="1">
        <v>24</v>
      </c>
      <c r="D120" s="46">
        <v>16.7293548387096</v>
      </c>
      <c r="E120" s="2">
        <v>2</v>
      </c>
      <c r="F120" s="2">
        <v>3.66</v>
      </c>
      <c r="G120" s="2"/>
      <c r="H120" s="2"/>
      <c r="I120" s="2"/>
      <c r="J120" s="2"/>
      <c r="K120" s="1">
        <f t="shared" si="7"/>
        <v>5.66</v>
      </c>
    </row>
    <row r="121" spans="2:11" x14ac:dyDescent="0.25">
      <c r="B121" s="1"/>
      <c r="C121" s="1">
        <v>25</v>
      </c>
      <c r="D121" s="46">
        <v>16.7293548387096</v>
      </c>
      <c r="E121" s="2"/>
      <c r="F121" s="2"/>
      <c r="G121" s="2"/>
      <c r="H121" s="2"/>
      <c r="I121" s="2"/>
      <c r="J121" s="2"/>
      <c r="K121" s="1">
        <f t="shared" si="7"/>
        <v>0</v>
      </c>
    </row>
    <row r="122" spans="2:11" x14ac:dyDescent="0.25">
      <c r="B122" s="1"/>
      <c r="C122" s="1">
        <v>26</v>
      </c>
      <c r="D122" s="46">
        <v>16.7293548387096</v>
      </c>
      <c r="E122" s="2"/>
      <c r="F122" s="2"/>
      <c r="G122" s="2"/>
      <c r="H122" s="2"/>
      <c r="I122" s="2"/>
      <c r="J122" s="2"/>
      <c r="K122" s="1">
        <f t="shared" si="7"/>
        <v>0</v>
      </c>
    </row>
    <row r="123" spans="2:11" x14ac:dyDescent="0.25">
      <c r="B123" s="1"/>
      <c r="C123" s="1">
        <v>27</v>
      </c>
      <c r="D123" s="46">
        <v>16.7293548387096</v>
      </c>
      <c r="E123" s="2"/>
      <c r="F123" s="2"/>
      <c r="G123" s="2"/>
      <c r="H123" s="2"/>
      <c r="I123" s="2"/>
      <c r="J123" s="2"/>
      <c r="K123" s="1">
        <f t="shared" si="7"/>
        <v>0</v>
      </c>
    </row>
    <row r="124" spans="2:11" x14ac:dyDescent="0.25">
      <c r="B124" s="1"/>
      <c r="C124" s="1">
        <v>28</v>
      </c>
      <c r="D124" s="46">
        <v>16.7293548387096</v>
      </c>
      <c r="E124" s="2"/>
      <c r="F124" s="2"/>
      <c r="G124" s="2"/>
      <c r="H124" s="2"/>
      <c r="I124" s="2"/>
      <c r="J124" s="2"/>
      <c r="K124" s="1">
        <f t="shared" si="7"/>
        <v>0</v>
      </c>
    </row>
    <row r="125" spans="2:11" x14ac:dyDescent="0.25">
      <c r="B125" s="1"/>
      <c r="C125" s="1">
        <v>29</v>
      </c>
      <c r="D125" s="46">
        <v>16.7293548387096</v>
      </c>
      <c r="E125" s="2"/>
      <c r="F125" s="2"/>
      <c r="G125" s="2"/>
      <c r="H125" s="2"/>
      <c r="I125" s="2"/>
      <c r="J125" s="2"/>
      <c r="K125" s="1">
        <f t="shared" si="7"/>
        <v>0</v>
      </c>
    </row>
    <row r="126" spans="2:11" x14ac:dyDescent="0.25">
      <c r="B126" s="1"/>
      <c r="C126" s="1">
        <v>30</v>
      </c>
      <c r="D126" s="46">
        <v>16.7293548387096</v>
      </c>
      <c r="E126" s="2"/>
      <c r="F126" s="2"/>
      <c r="G126" s="2"/>
      <c r="H126" s="2"/>
      <c r="I126" s="2"/>
      <c r="J126" s="2"/>
      <c r="K126" s="1">
        <f t="shared" si="7"/>
        <v>0</v>
      </c>
    </row>
    <row r="127" spans="2:11" x14ac:dyDescent="0.25">
      <c r="B127" s="1"/>
      <c r="C127" s="1">
        <v>31</v>
      </c>
      <c r="D127" s="46">
        <v>16.7293548387096</v>
      </c>
      <c r="E127" s="2"/>
      <c r="F127" s="2"/>
      <c r="G127" s="2"/>
      <c r="H127" s="2"/>
      <c r="I127" s="2"/>
      <c r="J127" s="2"/>
      <c r="K127" s="1"/>
    </row>
    <row r="128" spans="2:11" x14ac:dyDescent="0.25">
      <c r="B128" s="4" t="s">
        <v>8</v>
      </c>
      <c r="C128" s="4"/>
      <c r="D128" s="47">
        <f>SUM(D97:D127)</f>
        <v>518.6099999999974</v>
      </c>
      <c r="E128" s="47">
        <f t="shared" ref="E128:J128" si="8">SUM(E97:E126)</f>
        <v>2</v>
      </c>
      <c r="F128" s="47">
        <f t="shared" si="8"/>
        <v>3.66</v>
      </c>
      <c r="G128" s="47">
        <f t="shared" si="8"/>
        <v>1.83</v>
      </c>
      <c r="H128" s="47">
        <f t="shared" si="8"/>
        <v>6.99</v>
      </c>
      <c r="I128" s="47">
        <f t="shared" si="8"/>
        <v>0</v>
      </c>
      <c r="J128" s="47">
        <f t="shared" si="8"/>
        <v>0</v>
      </c>
      <c r="K128" s="81">
        <f>SUM(E128:J128)</f>
        <v>14.48</v>
      </c>
    </row>
    <row r="129" spans="2:11" x14ac:dyDescent="0.25">
      <c r="B129" s="1" t="s">
        <v>9</v>
      </c>
      <c r="C129" s="1"/>
      <c r="D129" s="1" t="s">
        <v>10</v>
      </c>
      <c r="E129" s="1">
        <f>(E128/$D$128)*100</f>
        <v>0.38564624669790593</v>
      </c>
      <c r="F129" s="1">
        <f t="shared" ref="F129:J129" si="9">(F128/$D$128)*100</f>
        <v>0.70573263145716791</v>
      </c>
      <c r="G129" s="1">
        <f t="shared" si="9"/>
        <v>0.35286631572858396</v>
      </c>
      <c r="H129" s="1">
        <f t="shared" si="9"/>
        <v>1.3478336322091813</v>
      </c>
      <c r="I129" s="1">
        <f t="shared" si="9"/>
        <v>0</v>
      </c>
      <c r="J129" s="1">
        <f t="shared" si="9"/>
        <v>0</v>
      </c>
      <c r="K129" s="1"/>
    </row>
    <row r="130" spans="2:11" x14ac:dyDescent="0.25">
      <c r="B130" s="1">
        <f>(1-(K128/D128))*100</f>
        <v>97.207921173907167</v>
      </c>
      <c r="C130" s="1"/>
      <c r="D130" s="1">
        <f>SUM(D97:D124)</f>
        <v>468.42193548386865</v>
      </c>
      <c r="E130" s="1">
        <f>(D128-E128)/D128*100</f>
        <v>99.614353753302098</v>
      </c>
      <c r="F130" s="1">
        <f>(D128-F128)/D128*100</f>
        <v>99.294267368542847</v>
      </c>
      <c r="G130" s="1">
        <f>(D128-G128)/D128*100</f>
        <v>99.647133684271409</v>
      </c>
      <c r="H130" s="1">
        <f>(D128-H128)/D128*100</f>
        <v>98.652166367790812</v>
      </c>
      <c r="I130" s="1">
        <f>(D128-I128)/D128*100</f>
        <v>100</v>
      </c>
      <c r="J130" s="1">
        <f>(D128-J128)/D128*100</f>
        <v>100</v>
      </c>
      <c r="K130" s="1"/>
    </row>
    <row r="133" spans="2:11" ht="18.75" thickBot="1" x14ac:dyDescent="0.3"/>
    <row r="134" spans="2:11" x14ac:dyDescent="0.25">
      <c r="B134" s="14" t="s">
        <v>17</v>
      </c>
      <c r="C134" s="15"/>
      <c r="D134" s="16"/>
      <c r="F134" s="53"/>
    </row>
    <row r="135" spans="2:11" x14ac:dyDescent="0.25">
      <c r="B135" s="17">
        <f>(1-(K128/D128))*100</f>
        <v>97.207921173907167</v>
      </c>
      <c r="C135" s="18"/>
      <c r="D135" s="19"/>
    </row>
    <row r="136" spans="2:11" ht="18.75" thickBot="1" x14ac:dyDescent="0.3">
      <c r="B136" s="20"/>
      <c r="C136" s="21"/>
      <c r="D136" s="22"/>
    </row>
    <row r="137" spans="2:11" x14ac:dyDescent="0.25">
      <c r="F137" s="26"/>
    </row>
    <row r="140" spans="2:11" x14ac:dyDescent="0.25">
      <c r="B140" s="170" t="s">
        <v>18</v>
      </c>
      <c r="C140" s="170"/>
      <c r="D140" s="170"/>
      <c r="E140" s="170"/>
      <c r="F140" s="170"/>
      <c r="G140" s="170"/>
      <c r="H140" s="170"/>
      <c r="I140" s="170"/>
      <c r="J140" s="170"/>
      <c r="K140" s="170"/>
    </row>
    <row r="141" spans="2:11" x14ac:dyDescent="0.25">
      <c r="B141" s="170" t="s">
        <v>88</v>
      </c>
      <c r="C141" s="170"/>
      <c r="D141" s="170"/>
      <c r="E141" s="170"/>
      <c r="F141" s="170"/>
      <c r="G141" s="170"/>
      <c r="H141" s="170"/>
      <c r="I141" s="170"/>
      <c r="J141" s="170"/>
      <c r="K141" s="170"/>
    </row>
    <row r="142" spans="2:11" s="48" customFormat="1" x14ac:dyDescent="0.25">
      <c r="B142" s="13"/>
      <c r="C142" s="13" t="s">
        <v>1</v>
      </c>
      <c r="D142" s="13" t="s">
        <v>2</v>
      </c>
      <c r="E142" s="13" t="s">
        <v>32</v>
      </c>
      <c r="F142" s="13" t="s">
        <v>62</v>
      </c>
      <c r="G142" s="13"/>
      <c r="H142" s="13"/>
      <c r="I142" s="13"/>
      <c r="J142" s="13"/>
      <c r="K142" s="8" t="s">
        <v>7</v>
      </c>
    </row>
    <row r="143" spans="2:11" x14ac:dyDescent="0.25">
      <c r="B143" s="1"/>
      <c r="C143" s="1">
        <v>1</v>
      </c>
      <c r="D143" s="46">
        <v>15.0106451612903</v>
      </c>
      <c r="E143" s="85"/>
      <c r="F143" s="2"/>
      <c r="G143" s="2"/>
      <c r="H143" s="2"/>
      <c r="I143" s="2"/>
      <c r="J143" s="2"/>
      <c r="K143" s="1">
        <f t="shared" ref="K143:K166" si="10">SUM(E143:J143)</f>
        <v>0</v>
      </c>
    </row>
    <row r="144" spans="2:11" x14ac:dyDescent="0.25">
      <c r="B144" s="1"/>
      <c r="C144" s="1">
        <v>2</v>
      </c>
      <c r="D144" s="46">
        <v>15.0106451612903</v>
      </c>
      <c r="E144" s="85"/>
      <c r="F144" s="2"/>
      <c r="G144" s="2"/>
      <c r="H144" s="2"/>
      <c r="I144" s="2"/>
      <c r="J144" s="2"/>
      <c r="K144" s="1">
        <f t="shared" si="10"/>
        <v>0</v>
      </c>
    </row>
    <row r="145" spans="2:11" x14ac:dyDescent="0.25">
      <c r="B145" s="1"/>
      <c r="C145" s="1">
        <v>3</v>
      </c>
      <c r="D145" s="46">
        <v>15.0106451612903</v>
      </c>
      <c r="E145" s="85"/>
      <c r="F145" s="2"/>
      <c r="G145" s="2"/>
      <c r="H145" s="2"/>
      <c r="I145" s="2"/>
      <c r="J145" s="2"/>
      <c r="K145" s="1">
        <f t="shared" si="10"/>
        <v>0</v>
      </c>
    </row>
    <row r="146" spans="2:11" x14ac:dyDescent="0.25">
      <c r="B146" s="1"/>
      <c r="C146" s="1">
        <v>4</v>
      </c>
      <c r="D146" s="46">
        <v>15.0106451612903</v>
      </c>
      <c r="E146" s="85"/>
      <c r="F146" s="2"/>
      <c r="G146" s="2"/>
      <c r="H146" s="2"/>
      <c r="I146" s="2"/>
      <c r="J146" s="2"/>
      <c r="K146" s="1">
        <f t="shared" si="10"/>
        <v>0</v>
      </c>
    </row>
    <row r="147" spans="2:11" x14ac:dyDescent="0.25">
      <c r="B147" s="1"/>
      <c r="C147" s="1">
        <v>5</v>
      </c>
      <c r="D147" s="46">
        <v>15.0106451612903</v>
      </c>
      <c r="E147" s="85"/>
      <c r="F147" s="2"/>
      <c r="H147" s="2"/>
      <c r="I147" s="2"/>
      <c r="J147" s="2"/>
      <c r="K147" s="1">
        <f t="shared" si="10"/>
        <v>0</v>
      </c>
    </row>
    <row r="148" spans="2:11" x14ac:dyDescent="0.25">
      <c r="B148" s="1"/>
      <c r="C148" s="1">
        <v>6</v>
      </c>
      <c r="D148" s="46">
        <v>15.0106451612903</v>
      </c>
      <c r="E148" s="85">
        <v>3</v>
      </c>
      <c r="F148" s="2"/>
      <c r="G148" s="2"/>
      <c r="H148" s="2"/>
      <c r="I148" s="2"/>
      <c r="J148" s="2"/>
      <c r="K148" s="1">
        <f t="shared" si="10"/>
        <v>3</v>
      </c>
    </row>
    <row r="149" spans="2:11" x14ac:dyDescent="0.25">
      <c r="B149" s="1"/>
      <c r="C149" s="1">
        <v>7</v>
      </c>
      <c r="D149" s="46">
        <v>15.0106451612903</v>
      </c>
      <c r="E149" s="85"/>
      <c r="F149" s="2"/>
      <c r="G149" s="2"/>
      <c r="H149" s="2"/>
      <c r="I149" s="2"/>
      <c r="J149" s="2"/>
      <c r="K149" s="1">
        <f t="shared" si="10"/>
        <v>0</v>
      </c>
    </row>
    <row r="150" spans="2:11" x14ac:dyDescent="0.25">
      <c r="B150" s="1"/>
      <c r="C150" s="1">
        <v>8</v>
      </c>
      <c r="D150" s="46">
        <v>15.0106451612903</v>
      </c>
      <c r="E150" s="85"/>
      <c r="F150" s="2"/>
      <c r="G150" s="2"/>
      <c r="H150" s="2"/>
      <c r="I150" s="2"/>
      <c r="J150" s="2"/>
      <c r="K150" s="1">
        <f t="shared" si="10"/>
        <v>0</v>
      </c>
    </row>
    <row r="151" spans="2:11" x14ac:dyDescent="0.25">
      <c r="B151" s="1"/>
      <c r="C151" s="1">
        <v>9</v>
      </c>
      <c r="D151" s="46">
        <v>15.0106451612903</v>
      </c>
      <c r="E151" s="85"/>
      <c r="F151" s="2"/>
      <c r="G151" s="2"/>
      <c r="H151" s="2"/>
      <c r="I151" s="2"/>
      <c r="J151" s="2"/>
      <c r="K151" s="1">
        <f t="shared" si="10"/>
        <v>0</v>
      </c>
    </row>
    <row r="152" spans="2:11" x14ac:dyDescent="0.25">
      <c r="B152" s="1"/>
      <c r="C152" s="1">
        <v>10</v>
      </c>
      <c r="D152" s="46">
        <v>15.0106451612903</v>
      </c>
      <c r="E152" s="85"/>
      <c r="F152" s="2"/>
      <c r="G152" s="2"/>
      <c r="H152" s="2"/>
      <c r="I152" s="2"/>
      <c r="J152" s="2"/>
      <c r="K152" s="1">
        <f t="shared" si="10"/>
        <v>0</v>
      </c>
    </row>
    <row r="153" spans="2:11" x14ac:dyDescent="0.25">
      <c r="B153" s="1"/>
      <c r="C153" s="1">
        <v>11</v>
      </c>
      <c r="D153" s="46">
        <v>15.0106451612903</v>
      </c>
      <c r="E153" s="85">
        <v>2</v>
      </c>
      <c r="F153" s="2"/>
      <c r="G153" s="2"/>
      <c r="H153" s="2"/>
      <c r="I153" s="2"/>
      <c r="J153" s="2"/>
      <c r="K153" s="1">
        <f t="shared" si="10"/>
        <v>2</v>
      </c>
    </row>
    <row r="154" spans="2:11" x14ac:dyDescent="0.25">
      <c r="B154" s="1"/>
      <c r="C154" s="1">
        <v>12</v>
      </c>
      <c r="D154" s="46">
        <v>15.0106451612903</v>
      </c>
      <c r="E154" s="85">
        <v>4.5</v>
      </c>
      <c r="F154" s="2"/>
      <c r="G154" s="2"/>
      <c r="H154" s="2"/>
      <c r="I154" s="2"/>
      <c r="J154" s="2"/>
      <c r="K154" s="1">
        <f t="shared" si="10"/>
        <v>4.5</v>
      </c>
    </row>
    <row r="155" spans="2:11" x14ac:dyDescent="0.25">
      <c r="B155" s="1"/>
      <c r="C155" s="1">
        <v>13</v>
      </c>
      <c r="D155" s="46">
        <v>15.0106451612903</v>
      </c>
      <c r="E155" s="85"/>
      <c r="F155" s="2"/>
      <c r="G155" s="2"/>
      <c r="H155" s="2"/>
      <c r="I155" s="2"/>
      <c r="J155" s="2"/>
      <c r="K155" s="1">
        <f t="shared" si="10"/>
        <v>0</v>
      </c>
    </row>
    <row r="156" spans="2:11" x14ac:dyDescent="0.25">
      <c r="B156" s="1"/>
      <c r="C156" s="1">
        <v>14</v>
      </c>
      <c r="D156" s="46">
        <v>15.0106451612903</v>
      </c>
      <c r="E156" s="85"/>
      <c r="F156" s="2"/>
      <c r="G156" s="2"/>
      <c r="H156" s="2"/>
      <c r="I156" s="2"/>
      <c r="J156" s="2"/>
      <c r="K156" s="1">
        <f t="shared" si="10"/>
        <v>0</v>
      </c>
    </row>
    <row r="157" spans="2:11" x14ac:dyDescent="0.25">
      <c r="B157" s="1"/>
      <c r="C157" s="1">
        <v>15</v>
      </c>
      <c r="D157" s="46">
        <v>15.0106451612903</v>
      </c>
      <c r="E157" s="85"/>
      <c r="F157" s="2"/>
      <c r="G157" s="2"/>
      <c r="H157" s="2"/>
      <c r="I157" s="2"/>
      <c r="J157" s="2"/>
      <c r="K157" s="1">
        <f t="shared" si="10"/>
        <v>0</v>
      </c>
    </row>
    <row r="158" spans="2:11" x14ac:dyDescent="0.25">
      <c r="B158" s="1"/>
      <c r="C158" s="1">
        <v>16</v>
      </c>
      <c r="D158" s="46">
        <v>15.0106451612903</v>
      </c>
      <c r="E158" s="85"/>
      <c r="F158" s="2"/>
      <c r="G158" s="2"/>
      <c r="H158" s="2"/>
      <c r="I158" s="2"/>
      <c r="J158" s="2"/>
      <c r="K158" s="1">
        <f t="shared" si="10"/>
        <v>0</v>
      </c>
    </row>
    <row r="159" spans="2:11" x14ac:dyDescent="0.25">
      <c r="B159" s="1"/>
      <c r="C159" s="1">
        <v>17</v>
      </c>
      <c r="D159" s="46">
        <v>15.0106451612903</v>
      </c>
      <c r="E159" s="85"/>
      <c r="F159" s="2"/>
      <c r="G159" s="2"/>
      <c r="H159" s="2"/>
      <c r="I159" s="2"/>
      <c r="J159" s="2"/>
      <c r="K159" s="1">
        <f t="shared" si="10"/>
        <v>0</v>
      </c>
    </row>
    <row r="160" spans="2:11" x14ac:dyDescent="0.25">
      <c r="B160" s="1"/>
      <c r="C160" s="1">
        <v>18</v>
      </c>
      <c r="D160" s="46">
        <v>15.0106451612903</v>
      </c>
      <c r="E160" s="85"/>
      <c r="F160" s="2"/>
      <c r="G160" s="2"/>
      <c r="H160" s="2"/>
      <c r="I160" s="2"/>
      <c r="J160" s="2"/>
      <c r="K160" s="1">
        <f t="shared" si="10"/>
        <v>0</v>
      </c>
    </row>
    <row r="161" spans="2:11" x14ac:dyDescent="0.25">
      <c r="B161" s="1"/>
      <c r="C161" s="1">
        <v>19</v>
      </c>
      <c r="D161" s="94">
        <v>15.0106451612903</v>
      </c>
      <c r="E161" s="85"/>
      <c r="F161" s="2"/>
      <c r="G161" s="2"/>
      <c r="H161" s="2"/>
      <c r="I161" s="2"/>
      <c r="J161" s="2"/>
      <c r="K161" s="1">
        <f t="shared" si="10"/>
        <v>0</v>
      </c>
    </row>
    <row r="162" spans="2:11" x14ac:dyDescent="0.25">
      <c r="B162" s="1"/>
      <c r="C162" s="1">
        <v>20</v>
      </c>
      <c r="D162" s="94">
        <v>15.0106451612903</v>
      </c>
      <c r="E162" s="85">
        <v>2</v>
      </c>
      <c r="F162" s="2"/>
      <c r="G162" s="2"/>
      <c r="H162" s="2"/>
      <c r="I162" s="2"/>
      <c r="J162" s="2"/>
      <c r="K162" s="1">
        <f t="shared" si="10"/>
        <v>2</v>
      </c>
    </row>
    <row r="163" spans="2:11" x14ac:dyDescent="0.25">
      <c r="B163" s="1"/>
      <c r="C163" s="1">
        <v>21</v>
      </c>
      <c r="D163" s="94">
        <v>15.0106451612903</v>
      </c>
      <c r="E163" s="85"/>
      <c r="F163" s="2"/>
      <c r="G163" s="2"/>
      <c r="H163" s="2"/>
      <c r="I163" s="2"/>
      <c r="J163" s="2"/>
      <c r="K163" s="1">
        <f t="shared" si="10"/>
        <v>0</v>
      </c>
    </row>
    <row r="164" spans="2:11" x14ac:dyDescent="0.25">
      <c r="B164" s="1"/>
      <c r="C164" s="1">
        <v>22</v>
      </c>
      <c r="D164" s="94">
        <v>15.0106451612903</v>
      </c>
      <c r="E164" s="85"/>
      <c r="F164" s="2"/>
      <c r="G164" s="2"/>
      <c r="H164" s="2"/>
      <c r="I164" s="2"/>
      <c r="J164" s="2"/>
      <c r="K164" s="1">
        <f t="shared" si="10"/>
        <v>0</v>
      </c>
    </row>
    <row r="165" spans="2:11" x14ac:dyDescent="0.25">
      <c r="B165" s="1"/>
      <c r="C165" s="1">
        <v>23</v>
      </c>
      <c r="D165" s="94">
        <v>15.0106451612903</v>
      </c>
      <c r="E165" s="85">
        <v>4</v>
      </c>
      <c r="F165" s="2"/>
      <c r="G165" s="2"/>
      <c r="H165" s="2"/>
      <c r="I165" s="2"/>
      <c r="J165" s="2"/>
      <c r="K165" s="1">
        <f t="shared" si="10"/>
        <v>4</v>
      </c>
    </row>
    <row r="166" spans="2:11" x14ac:dyDescent="0.25">
      <c r="B166" s="1"/>
      <c r="C166" s="1">
        <v>24</v>
      </c>
      <c r="D166" s="94">
        <v>15.0106451612903</v>
      </c>
      <c r="E166" s="85"/>
      <c r="F166" s="2"/>
      <c r="G166" s="2"/>
      <c r="H166" s="2"/>
      <c r="I166" s="2"/>
      <c r="J166" s="2"/>
      <c r="K166" s="1">
        <f t="shared" si="10"/>
        <v>0</v>
      </c>
    </row>
    <row r="167" spans="2:11" x14ac:dyDescent="0.25">
      <c r="B167" s="1"/>
      <c r="C167" s="1">
        <v>25</v>
      </c>
      <c r="D167" s="94">
        <v>15.0106451612903</v>
      </c>
      <c r="E167" s="85">
        <v>2</v>
      </c>
      <c r="F167" s="2"/>
      <c r="G167" s="2"/>
      <c r="H167" s="2"/>
      <c r="I167" s="2"/>
      <c r="J167" s="2"/>
      <c r="K167" s="1">
        <f>SUM(E167:J167)</f>
        <v>2</v>
      </c>
    </row>
    <row r="168" spans="2:11" x14ac:dyDescent="0.25">
      <c r="B168" s="1"/>
      <c r="C168" s="1">
        <v>26</v>
      </c>
      <c r="D168" s="94">
        <v>15.0106451612903</v>
      </c>
      <c r="E168" s="85"/>
      <c r="F168" s="2"/>
      <c r="G168" s="2"/>
      <c r="H168" s="2"/>
      <c r="I168" s="2"/>
      <c r="J168" s="2"/>
      <c r="K168" s="1">
        <f t="shared" ref="K168:K172" si="11">SUM(E168:J168)</f>
        <v>0</v>
      </c>
    </row>
    <row r="169" spans="2:11" x14ac:dyDescent="0.25">
      <c r="B169" s="1"/>
      <c r="C169" s="1">
        <v>27</v>
      </c>
      <c r="D169" s="94">
        <v>15.0106451612903</v>
      </c>
      <c r="E169" s="85"/>
      <c r="F169" s="2"/>
      <c r="G169" s="2"/>
      <c r="H169" s="2"/>
      <c r="I169" s="2"/>
      <c r="J169" s="2"/>
      <c r="K169" s="1">
        <f t="shared" si="11"/>
        <v>0</v>
      </c>
    </row>
    <row r="170" spans="2:11" x14ac:dyDescent="0.25">
      <c r="B170" s="1"/>
      <c r="C170" s="1">
        <v>28</v>
      </c>
      <c r="D170" s="94">
        <v>15.0106451612903</v>
      </c>
      <c r="E170" s="85">
        <v>1.5</v>
      </c>
      <c r="F170" s="2">
        <v>1.5</v>
      </c>
      <c r="G170" s="2"/>
      <c r="H170" s="2"/>
      <c r="I170" s="2"/>
      <c r="J170" s="2"/>
      <c r="K170" s="1">
        <f t="shared" si="11"/>
        <v>3</v>
      </c>
    </row>
    <row r="171" spans="2:11" x14ac:dyDescent="0.25">
      <c r="B171" s="1"/>
      <c r="C171" s="1">
        <v>29</v>
      </c>
      <c r="D171" s="46">
        <v>15.0106451612903</v>
      </c>
      <c r="E171" s="86"/>
      <c r="F171" s="2"/>
      <c r="G171" s="2"/>
      <c r="H171" s="2"/>
      <c r="I171" s="2"/>
      <c r="J171" s="2"/>
      <c r="K171" s="1">
        <f t="shared" si="11"/>
        <v>0</v>
      </c>
    </row>
    <row r="172" spans="2:11" x14ac:dyDescent="0.25">
      <c r="B172" s="1"/>
      <c r="C172" s="1">
        <v>30</v>
      </c>
      <c r="D172" s="46">
        <v>15.0106451612903</v>
      </c>
      <c r="E172" s="82"/>
      <c r="F172" s="2"/>
      <c r="G172" s="2"/>
      <c r="H172" s="2"/>
      <c r="I172" s="2"/>
      <c r="J172" s="2"/>
      <c r="K172" s="1">
        <f t="shared" si="11"/>
        <v>0</v>
      </c>
    </row>
    <row r="173" spans="2:11" x14ac:dyDescent="0.25">
      <c r="B173" s="1"/>
      <c r="C173" s="1">
        <v>31</v>
      </c>
      <c r="D173" s="46">
        <v>15.0106451612903</v>
      </c>
      <c r="E173" s="82"/>
      <c r="F173" s="2"/>
      <c r="G173" s="2"/>
      <c r="H173" s="2"/>
      <c r="I173" s="2"/>
      <c r="J173" s="2"/>
      <c r="K173" s="1"/>
    </row>
    <row r="174" spans="2:11" x14ac:dyDescent="0.25">
      <c r="B174" s="4" t="s">
        <v>8</v>
      </c>
      <c r="C174" s="4"/>
      <c r="D174" s="47">
        <f>SUM(D143:D173)</f>
        <v>465.32999999999959</v>
      </c>
      <c r="E174" s="47">
        <f t="shared" ref="E174:J174" si="12">SUM(E143:E172)</f>
        <v>19</v>
      </c>
      <c r="F174" s="47">
        <f t="shared" si="12"/>
        <v>1.5</v>
      </c>
      <c r="G174" s="47">
        <f t="shared" si="12"/>
        <v>0</v>
      </c>
      <c r="H174" s="47">
        <f t="shared" si="12"/>
        <v>0</v>
      </c>
      <c r="I174" s="47">
        <f t="shared" si="12"/>
        <v>0</v>
      </c>
      <c r="J174" s="47">
        <f t="shared" si="12"/>
        <v>0</v>
      </c>
      <c r="K174" s="1">
        <f>SUM(E174:J174)</f>
        <v>20.5</v>
      </c>
    </row>
    <row r="175" spans="2:11" x14ac:dyDescent="0.25">
      <c r="B175" s="1" t="s">
        <v>9</v>
      </c>
      <c r="C175" s="1"/>
      <c r="D175" s="1" t="s">
        <v>10</v>
      </c>
      <c r="E175" s="1">
        <f>(E174/$D$174)*100</f>
        <v>4.0831238046117848</v>
      </c>
      <c r="F175" s="1">
        <f t="shared" ref="F175:J175" si="13">(F174/$D$174)*100</f>
        <v>0.32235187931145665</v>
      </c>
      <c r="G175" s="1">
        <f t="shared" si="13"/>
        <v>0</v>
      </c>
      <c r="H175" s="1">
        <f t="shared" si="13"/>
        <v>0</v>
      </c>
      <c r="I175" s="1">
        <f t="shared" si="13"/>
        <v>0</v>
      </c>
      <c r="J175" s="1">
        <f t="shared" si="13"/>
        <v>0</v>
      </c>
      <c r="K175" s="1"/>
    </row>
    <row r="176" spans="2:11" x14ac:dyDescent="0.25">
      <c r="B176" s="1">
        <f>(1-(K174/D174))*100</f>
        <v>95.594524316076757</v>
      </c>
      <c r="C176" s="1"/>
      <c r="D176" s="1"/>
      <c r="E176" s="1">
        <f>(D174-E174)/D174*100</f>
        <v>95.916876195388213</v>
      </c>
      <c r="F176" s="1">
        <f>(D174-F174)/D174*100</f>
        <v>99.677648120688545</v>
      </c>
      <c r="G176" s="1">
        <f>(D174-G174)/D174*100</f>
        <v>100</v>
      </c>
      <c r="H176" s="1">
        <f>(D174-H174)/D174*100</f>
        <v>100</v>
      </c>
      <c r="I176" s="1">
        <f>(D174-I174)/D174*100</f>
        <v>100</v>
      </c>
      <c r="J176" s="1">
        <f>(D174-J174)/D174*100</f>
        <v>100</v>
      </c>
      <c r="K176" s="1"/>
    </row>
    <row r="179" spans="2:11" ht="18.75" thickBot="1" x14ac:dyDescent="0.3"/>
    <row r="180" spans="2:11" x14ac:dyDescent="0.25">
      <c r="B180" s="14" t="s">
        <v>19</v>
      </c>
      <c r="C180" s="15"/>
      <c r="D180" s="23"/>
    </row>
    <row r="181" spans="2:11" ht="18.75" thickBot="1" x14ac:dyDescent="0.3">
      <c r="B181" s="29">
        <f>(1-(K174/D174))*100</f>
        <v>95.594524316076757</v>
      </c>
      <c r="C181" s="18"/>
      <c r="D181" s="24"/>
      <c r="G181" s="26"/>
      <c r="H181" s="27"/>
    </row>
    <row r="182" spans="2:11" ht="18.75" thickBot="1" x14ac:dyDescent="0.3">
      <c r="B182" s="28"/>
      <c r="C182" s="29"/>
      <c r="D182" s="30"/>
    </row>
    <row r="183" spans="2:11" x14ac:dyDescent="0.25">
      <c r="F183" s="45"/>
    </row>
    <row r="186" spans="2:11" x14ac:dyDescent="0.25">
      <c r="B186" s="170" t="s">
        <v>20</v>
      </c>
      <c r="C186" s="170"/>
      <c r="D186" s="170"/>
      <c r="E186" s="170"/>
      <c r="F186" s="170"/>
      <c r="G186" s="170"/>
      <c r="H186" s="170"/>
      <c r="I186" s="170"/>
      <c r="J186" s="170"/>
      <c r="K186" s="170"/>
    </row>
    <row r="187" spans="2:11" x14ac:dyDescent="0.25">
      <c r="B187" s="170" t="s">
        <v>88</v>
      </c>
      <c r="C187" s="170"/>
      <c r="D187" s="170"/>
      <c r="E187" s="170"/>
      <c r="F187" s="170"/>
      <c r="G187" s="170"/>
      <c r="H187" s="170"/>
      <c r="I187" s="170"/>
      <c r="J187" s="170"/>
      <c r="K187" s="170"/>
    </row>
    <row r="188" spans="2:11" ht="72" x14ac:dyDescent="0.25">
      <c r="B188" s="32"/>
      <c r="C188" s="11" t="s">
        <v>1</v>
      </c>
      <c r="D188" s="11" t="s">
        <v>2</v>
      </c>
      <c r="E188" s="13" t="s">
        <v>43</v>
      </c>
      <c r="F188" s="13" t="s">
        <v>90</v>
      </c>
      <c r="G188" s="83" t="s">
        <v>89</v>
      </c>
      <c r="H188" s="13" t="s">
        <v>91</v>
      </c>
      <c r="I188" s="84" t="s">
        <v>100</v>
      </c>
      <c r="J188" s="13" t="s">
        <v>92</v>
      </c>
      <c r="K188" s="11" t="s">
        <v>7</v>
      </c>
    </row>
    <row r="189" spans="2:11" x14ac:dyDescent="0.25">
      <c r="B189" s="1"/>
      <c r="C189" s="1">
        <v>1</v>
      </c>
      <c r="D189" s="46">
        <v>14.738387096774099</v>
      </c>
      <c r="E189" s="2"/>
      <c r="F189" s="2"/>
      <c r="G189" s="2"/>
      <c r="H189" s="1"/>
      <c r="I189" s="2"/>
      <c r="J189" s="2"/>
      <c r="K189" s="1">
        <f>SUM(E189:J189)</f>
        <v>0</v>
      </c>
    </row>
    <row r="190" spans="2:11" x14ac:dyDescent="0.25">
      <c r="B190" s="1"/>
      <c r="C190" s="1">
        <v>2</v>
      </c>
      <c r="D190" s="46">
        <v>14.738387096774099</v>
      </c>
      <c r="E190" s="2"/>
      <c r="F190" s="2"/>
      <c r="G190" s="2">
        <v>3.5</v>
      </c>
      <c r="H190" s="1"/>
      <c r="I190" s="2"/>
      <c r="J190" s="2"/>
      <c r="K190" s="1">
        <f t="shared" ref="K190:K214" si="14">SUM(E190:J190)</f>
        <v>3.5</v>
      </c>
    </row>
    <row r="191" spans="2:11" x14ac:dyDescent="0.25">
      <c r="B191" s="1"/>
      <c r="C191" s="1">
        <v>3</v>
      </c>
      <c r="D191" s="46">
        <v>14.738387096774099</v>
      </c>
      <c r="E191" s="2"/>
      <c r="F191" s="2"/>
      <c r="G191" s="1"/>
      <c r="H191" s="85">
        <v>0.42</v>
      </c>
      <c r="I191" s="85"/>
      <c r="J191" s="85"/>
      <c r="K191" s="1">
        <f t="shared" si="14"/>
        <v>0.42</v>
      </c>
    </row>
    <row r="192" spans="2:11" x14ac:dyDescent="0.25">
      <c r="B192" s="1"/>
      <c r="C192" s="1">
        <v>4</v>
      </c>
      <c r="D192" s="46">
        <v>14.738387096774099</v>
      </c>
      <c r="E192" s="2"/>
      <c r="F192" s="2"/>
      <c r="G192" s="2"/>
      <c r="H192" s="2"/>
      <c r="I192" s="2"/>
      <c r="J192" s="2"/>
      <c r="K192" s="1">
        <f t="shared" si="14"/>
        <v>0</v>
      </c>
    </row>
    <row r="193" spans="2:11" x14ac:dyDescent="0.25">
      <c r="B193" s="1"/>
      <c r="C193" s="1">
        <v>5</v>
      </c>
      <c r="D193" s="46">
        <v>14.738387096774099</v>
      </c>
      <c r="E193" s="2"/>
      <c r="F193" s="2"/>
      <c r="G193" s="2"/>
      <c r="H193" s="2"/>
      <c r="I193" s="2"/>
      <c r="J193" s="2"/>
      <c r="K193" s="1">
        <f t="shared" si="14"/>
        <v>0</v>
      </c>
    </row>
    <row r="194" spans="2:11" x14ac:dyDescent="0.25">
      <c r="B194" s="1"/>
      <c r="C194" s="1">
        <v>6</v>
      </c>
      <c r="D194" s="46">
        <v>14.738387096774099</v>
      </c>
      <c r="E194" s="2"/>
      <c r="F194" s="2">
        <v>0.5</v>
      </c>
      <c r="G194" s="2"/>
      <c r="H194" s="2"/>
      <c r="I194" s="2"/>
      <c r="J194" s="2"/>
      <c r="K194" s="1">
        <f t="shared" si="14"/>
        <v>0.5</v>
      </c>
    </row>
    <row r="195" spans="2:11" x14ac:dyDescent="0.25">
      <c r="B195" s="1"/>
      <c r="C195" s="1">
        <v>7</v>
      </c>
      <c r="D195" s="46">
        <v>14.738387096774099</v>
      </c>
      <c r="E195" s="2"/>
      <c r="F195" s="2"/>
      <c r="G195" s="2"/>
      <c r="H195" s="2"/>
      <c r="I195" s="1"/>
      <c r="J195" s="2"/>
      <c r="K195" s="1">
        <f>SUM(E195:J195)</f>
        <v>0</v>
      </c>
    </row>
    <row r="196" spans="2:11" x14ac:dyDescent="0.25">
      <c r="B196" s="1"/>
      <c r="C196" s="1">
        <v>8</v>
      </c>
      <c r="D196" s="46">
        <v>14.738387096774099</v>
      </c>
      <c r="E196" s="2"/>
      <c r="F196" s="2"/>
      <c r="G196" s="2"/>
      <c r="H196" s="2"/>
      <c r="I196" s="2"/>
      <c r="J196" s="2"/>
      <c r="K196" s="1">
        <f t="shared" si="14"/>
        <v>0</v>
      </c>
    </row>
    <row r="197" spans="2:11" x14ac:dyDescent="0.25">
      <c r="B197" s="1"/>
      <c r="C197" s="1">
        <v>9</v>
      </c>
      <c r="D197" s="46">
        <v>14.738387096774099</v>
      </c>
      <c r="E197" s="2"/>
      <c r="F197" s="2"/>
      <c r="G197" s="2"/>
      <c r="H197" s="2"/>
      <c r="I197" s="2"/>
      <c r="J197" s="2"/>
      <c r="K197" s="1">
        <f t="shared" si="14"/>
        <v>0</v>
      </c>
    </row>
    <row r="198" spans="2:11" x14ac:dyDescent="0.25">
      <c r="B198" s="1"/>
      <c r="C198" s="1">
        <v>10</v>
      </c>
      <c r="D198" s="46">
        <v>14.738387096774099</v>
      </c>
      <c r="E198" s="2"/>
      <c r="F198" s="2">
        <v>1.42</v>
      </c>
      <c r="G198" s="2"/>
      <c r="H198" s="2"/>
      <c r="I198" s="85">
        <v>1</v>
      </c>
      <c r="J198" s="2"/>
      <c r="K198" s="1">
        <f t="shared" si="14"/>
        <v>2.42</v>
      </c>
    </row>
    <row r="199" spans="2:11" x14ac:dyDescent="0.25">
      <c r="B199" s="1"/>
      <c r="C199" s="1">
        <v>11</v>
      </c>
      <c r="D199" s="46">
        <v>14.738387096774099</v>
      </c>
      <c r="E199" s="85"/>
      <c r="F199" s="2"/>
      <c r="G199" s="2"/>
      <c r="H199" s="85">
        <v>0.42</v>
      </c>
      <c r="I199" s="85">
        <v>0.5</v>
      </c>
      <c r="J199" s="2">
        <v>0.25</v>
      </c>
      <c r="K199" s="1">
        <f>SUM(E199:J199)</f>
        <v>1.17</v>
      </c>
    </row>
    <row r="200" spans="2:11" x14ac:dyDescent="0.25">
      <c r="B200" s="1"/>
      <c r="C200" s="1">
        <v>12</v>
      </c>
      <c r="D200" s="46">
        <v>14.738387096774099</v>
      </c>
      <c r="E200" s="85"/>
      <c r="F200" s="2"/>
      <c r="G200" s="2"/>
      <c r="H200" s="85"/>
      <c r="I200" s="2">
        <v>0.25</v>
      </c>
      <c r="J200" s="2"/>
      <c r="K200" s="1">
        <f>SUM(E200:J200)</f>
        <v>0.25</v>
      </c>
    </row>
    <row r="201" spans="2:11" x14ac:dyDescent="0.25">
      <c r="B201" s="1"/>
      <c r="C201" s="1">
        <v>13</v>
      </c>
      <c r="D201" s="46">
        <v>14.738387096774099</v>
      </c>
      <c r="E201" s="85"/>
      <c r="F201" s="2"/>
      <c r="G201" s="2"/>
      <c r="H201" s="85">
        <v>0.67</v>
      </c>
      <c r="I201" s="2"/>
      <c r="J201" s="2"/>
      <c r="K201" s="1">
        <f t="shared" si="14"/>
        <v>0.67</v>
      </c>
    </row>
    <row r="202" spans="2:11" x14ac:dyDescent="0.25">
      <c r="B202" s="1"/>
      <c r="C202" s="1">
        <v>14</v>
      </c>
      <c r="D202" s="46">
        <v>14.738387096774099</v>
      </c>
      <c r="E202" s="85"/>
      <c r="F202" s="2"/>
      <c r="G202" s="2">
        <v>1.5</v>
      </c>
      <c r="H202" s="85"/>
      <c r="I202" s="1"/>
      <c r="J202" s="85">
        <f>0.83+0.33</f>
        <v>1.1599999999999999</v>
      </c>
      <c r="K202" s="1">
        <f t="shared" si="14"/>
        <v>2.66</v>
      </c>
    </row>
    <row r="203" spans="2:11" x14ac:dyDescent="0.25">
      <c r="B203" s="1"/>
      <c r="C203" s="1">
        <v>15</v>
      </c>
      <c r="D203" s="46">
        <v>14.738387096774099</v>
      </c>
      <c r="E203" s="85"/>
      <c r="F203" s="2"/>
      <c r="G203" s="2"/>
      <c r="H203" s="85">
        <v>0.92</v>
      </c>
      <c r="I203" s="1"/>
      <c r="J203" s="2"/>
      <c r="K203" s="1">
        <f t="shared" si="14"/>
        <v>0.92</v>
      </c>
    </row>
    <row r="204" spans="2:11" x14ac:dyDescent="0.25">
      <c r="B204" s="1"/>
      <c r="C204" s="1">
        <v>16</v>
      </c>
      <c r="D204" s="46">
        <v>14.738387096774099</v>
      </c>
      <c r="E204" s="85">
        <v>2</v>
      </c>
      <c r="F204" s="2"/>
      <c r="G204" s="2"/>
      <c r="H204" s="85">
        <v>6</v>
      </c>
      <c r="I204" s="2"/>
      <c r="J204" s="2"/>
      <c r="K204" s="1">
        <f t="shared" si="14"/>
        <v>8</v>
      </c>
    </row>
    <row r="205" spans="2:11" x14ac:dyDescent="0.25">
      <c r="B205" s="1"/>
      <c r="C205" s="1">
        <v>17</v>
      </c>
      <c r="D205" s="46">
        <v>14.738387096774099</v>
      </c>
      <c r="E205" s="85">
        <v>2.92</v>
      </c>
      <c r="F205" s="2"/>
      <c r="G205" s="2"/>
      <c r="H205" s="85"/>
      <c r="I205" s="2"/>
      <c r="J205" s="2"/>
      <c r="K205" s="1">
        <f t="shared" si="14"/>
        <v>2.92</v>
      </c>
    </row>
    <row r="206" spans="2:11" x14ac:dyDescent="0.25">
      <c r="B206" s="1"/>
      <c r="C206" s="1">
        <v>18</v>
      </c>
      <c r="D206" s="46">
        <v>14.738387096774099</v>
      </c>
      <c r="E206" s="85"/>
      <c r="F206" s="2"/>
      <c r="G206" s="1"/>
      <c r="H206" s="85"/>
      <c r="I206" s="2"/>
      <c r="J206" s="2"/>
      <c r="K206" s="1">
        <f>SUM(E206:J206)</f>
        <v>0</v>
      </c>
    </row>
    <row r="207" spans="2:11" x14ac:dyDescent="0.25">
      <c r="B207" s="1"/>
      <c r="C207" s="1">
        <v>19</v>
      </c>
      <c r="D207" s="46">
        <v>14.738387096774099</v>
      </c>
      <c r="E207" s="85"/>
      <c r="F207" s="2"/>
      <c r="G207" s="2"/>
      <c r="H207" s="85"/>
      <c r="I207" s="2"/>
      <c r="J207" s="2"/>
      <c r="K207" s="1">
        <f t="shared" si="14"/>
        <v>0</v>
      </c>
    </row>
    <row r="208" spans="2:11" x14ac:dyDescent="0.25">
      <c r="B208" s="1"/>
      <c r="C208" s="1">
        <v>20</v>
      </c>
      <c r="D208" s="46">
        <v>14.738387096774099</v>
      </c>
      <c r="E208" s="2"/>
      <c r="F208" s="2"/>
      <c r="G208" s="2"/>
      <c r="H208" s="2"/>
      <c r="I208" s="2"/>
      <c r="J208" s="2"/>
      <c r="K208" s="1">
        <f t="shared" si="14"/>
        <v>0</v>
      </c>
    </row>
    <row r="209" spans="2:11" x14ac:dyDescent="0.25">
      <c r="B209" s="1"/>
      <c r="C209" s="1">
        <v>21</v>
      </c>
      <c r="D209" s="46">
        <v>14.738387096774099</v>
      </c>
      <c r="E209" s="2"/>
      <c r="F209" s="2"/>
      <c r="G209" s="2"/>
      <c r="H209" s="2"/>
      <c r="I209" s="2"/>
      <c r="J209" s="2"/>
      <c r="K209" s="1">
        <f t="shared" si="14"/>
        <v>0</v>
      </c>
    </row>
    <row r="210" spans="2:11" x14ac:dyDescent="0.25">
      <c r="B210" s="1"/>
      <c r="C210" s="1">
        <v>22</v>
      </c>
      <c r="D210" s="46">
        <v>14.738387096774099</v>
      </c>
      <c r="E210" s="2"/>
      <c r="F210" s="2"/>
      <c r="G210" s="2"/>
      <c r="H210" s="2"/>
      <c r="I210" s="2"/>
      <c r="J210" s="2"/>
      <c r="K210" s="1">
        <f t="shared" si="14"/>
        <v>0</v>
      </c>
    </row>
    <row r="211" spans="2:11" x14ac:dyDescent="0.25">
      <c r="B211" s="1"/>
      <c r="C211" s="1">
        <v>23</v>
      </c>
      <c r="D211" s="46">
        <v>14.738387096774099</v>
      </c>
      <c r="E211" s="2"/>
      <c r="F211" s="2"/>
      <c r="G211" s="2"/>
      <c r="H211" s="2"/>
      <c r="I211" s="2"/>
      <c r="J211" s="2"/>
      <c r="K211" s="1">
        <f>SUM(E211:J211)</f>
        <v>0</v>
      </c>
    </row>
    <row r="212" spans="2:11" x14ac:dyDescent="0.25">
      <c r="B212" s="1"/>
      <c r="C212" s="1">
        <v>24</v>
      </c>
      <c r="D212" s="46">
        <v>14.738387096774099</v>
      </c>
      <c r="E212" s="2"/>
      <c r="F212" s="2"/>
      <c r="G212" s="2"/>
      <c r="H212" s="2"/>
      <c r="I212" s="2"/>
      <c r="J212" s="2"/>
      <c r="K212" s="1">
        <f t="shared" si="14"/>
        <v>0</v>
      </c>
    </row>
    <row r="213" spans="2:11" x14ac:dyDescent="0.25">
      <c r="B213" s="1"/>
      <c r="C213" s="1">
        <v>25</v>
      </c>
      <c r="D213" s="46">
        <v>14.738387096774099</v>
      </c>
      <c r="E213" s="2"/>
      <c r="F213" s="2"/>
      <c r="G213" s="2"/>
      <c r="H213" s="85"/>
      <c r="I213" s="2"/>
      <c r="J213" s="85"/>
      <c r="K213" s="1">
        <f t="shared" si="14"/>
        <v>0</v>
      </c>
    </row>
    <row r="214" spans="2:11" x14ac:dyDescent="0.25">
      <c r="B214" s="1"/>
      <c r="C214" s="1">
        <v>26</v>
      </c>
      <c r="D214" s="46">
        <v>14.738387096774099</v>
      </c>
      <c r="E214" s="2"/>
      <c r="F214" s="2"/>
      <c r="G214" s="2"/>
      <c r="H214" s="1"/>
      <c r="I214" s="2"/>
      <c r="J214" s="2"/>
      <c r="K214" s="1">
        <f t="shared" si="14"/>
        <v>0</v>
      </c>
    </row>
    <row r="215" spans="2:11" x14ac:dyDescent="0.25">
      <c r="B215" s="1"/>
      <c r="C215" s="1">
        <v>27</v>
      </c>
      <c r="D215" s="46">
        <v>14.738387096774099</v>
      </c>
      <c r="E215" s="2"/>
      <c r="F215" s="2"/>
      <c r="G215" s="2">
        <v>1.17</v>
      </c>
      <c r="H215" s="1"/>
      <c r="I215" s="2"/>
      <c r="J215" s="2"/>
      <c r="K215" s="1">
        <f>SUM(E215:J215)</f>
        <v>1.17</v>
      </c>
    </row>
    <row r="216" spans="2:11" x14ac:dyDescent="0.25">
      <c r="B216" s="1"/>
      <c r="C216" s="1">
        <v>28</v>
      </c>
      <c r="D216" s="46">
        <v>14.738387096774099</v>
      </c>
      <c r="E216" s="2"/>
      <c r="F216" s="2"/>
      <c r="G216" s="2"/>
      <c r="H216" s="2"/>
      <c r="I216" s="2"/>
      <c r="J216" s="2"/>
      <c r="K216" s="1">
        <f t="shared" ref="K216:K218" si="15">SUM(E216:J216)</f>
        <v>0</v>
      </c>
    </row>
    <row r="217" spans="2:11" x14ac:dyDescent="0.25">
      <c r="B217" s="1"/>
      <c r="C217" s="1">
        <v>29</v>
      </c>
      <c r="D217" s="46">
        <v>14.738387096774099</v>
      </c>
      <c r="E217" s="2"/>
      <c r="F217" s="2"/>
      <c r="G217" s="2"/>
      <c r="H217" s="2"/>
      <c r="I217" s="2"/>
      <c r="J217" s="2"/>
      <c r="K217" s="1">
        <f t="shared" si="15"/>
        <v>0</v>
      </c>
    </row>
    <row r="218" spans="2:11" x14ac:dyDescent="0.25">
      <c r="B218" s="1"/>
      <c r="C218" s="1">
        <v>30</v>
      </c>
      <c r="D218" s="46">
        <v>14.738387096774099</v>
      </c>
      <c r="E218" s="2"/>
      <c r="F218" s="2"/>
      <c r="G218" s="2"/>
      <c r="H218" s="2"/>
      <c r="I218" s="2"/>
      <c r="J218" s="2"/>
      <c r="K218" s="1">
        <f t="shared" si="15"/>
        <v>0</v>
      </c>
    </row>
    <row r="219" spans="2:11" x14ac:dyDescent="0.25">
      <c r="B219" s="1"/>
      <c r="C219" s="1">
        <v>31</v>
      </c>
      <c r="D219" s="46">
        <v>14.738387096774099</v>
      </c>
      <c r="E219" s="2"/>
      <c r="F219" s="2"/>
      <c r="G219" s="2"/>
      <c r="H219" s="2"/>
      <c r="I219" s="2"/>
      <c r="J219" s="2"/>
      <c r="K219" s="1"/>
    </row>
    <row r="220" spans="2:11" x14ac:dyDescent="0.25">
      <c r="B220" s="4" t="s">
        <v>8</v>
      </c>
      <c r="C220" s="4"/>
      <c r="D220" s="47">
        <f>SUM(D189:D219)</f>
        <v>456.88999999999692</v>
      </c>
      <c r="E220" s="47">
        <f>SUM(E189:E218)</f>
        <v>4.92</v>
      </c>
      <c r="F220" s="47">
        <f t="shared" ref="F220:J220" si="16">SUM(F189:F218)</f>
        <v>1.92</v>
      </c>
      <c r="G220" s="47">
        <f>SUM(G189:G219)</f>
        <v>6.17</v>
      </c>
      <c r="H220" s="47">
        <f t="shared" si="16"/>
        <v>8.43</v>
      </c>
      <c r="I220" s="47">
        <f t="shared" si="16"/>
        <v>1.75</v>
      </c>
      <c r="J220" s="47">
        <f t="shared" si="16"/>
        <v>1.41</v>
      </c>
      <c r="K220" s="1">
        <f>SUM(E220:J220)</f>
        <v>24.599999999999998</v>
      </c>
    </row>
    <row r="221" spans="2:11" x14ac:dyDescent="0.25">
      <c r="B221" s="1" t="s">
        <v>9</v>
      </c>
      <c r="C221" s="1"/>
      <c r="D221" s="1" t="s">
        <v>10</v>
      </c>
      <c r="E221" s="1">
        <f>(E220/$D$220)*100</f>
        <v>1.0768456302392333</v>
      </c>
      <c r="F221" s="1">
        <f t="shared" ref="F221:J221" si="17">(F220/$D$220)*100</f>
        <v>0.42023244106896906</v>
      </c>
      <c r="G221" s="1">
        <f t="shared" si="17"/>
        <v>1.3504344590601767</v>
      </c>
      <c r="H221" s="1">
        <f t="shared" si="17"/>
        <v>1.8450830615684426</v>
      </c>
      <c r="I221" s="1">
        <f t="shared" si="17"/>
        <v>0.3830243603493208</v>
      </c>
      <c r="J221" s="1">
        <f t="shared" si="17"/>
        <v>0.30860819891002417</v>
      </c>
      <c r="K221" s="1"/>
    </row>
    <row r="222" spans="2:11" x14ac:dyDescent="0.25">
      <c r="B222" s="1">
        <f>(1-(K220/D220))*100</f>
        <v>94.615771848803831</v>
      </c>
      <c r="C222" s="1"/>
      <c r="D222" s="1"/>
      <c r="E222" s="1">
        <f>(D220-E220)/D220*100</f>
        <v>98.923154369760766</v>
      </c>
      <c r="F222" s="1">
        <f>(D220-F220)/D220*100</f>
        <v>99.579767558931024</v>
      </c>
      <c r="G222" s="1">
        <f>(D220-G220)/D220*100</f>
        <v>98.649565540939818</v>
      </c>
      <c r="H222" s="1">
        <f>(D220-H220)/D220*100</f>
        <v>98.154916938431555</v>
      </c>
      <c r="I222" s="1">
        <f>(D220-I220)/D220*100</f>
        <v>99.61697563965069</v>
      </c>
      <c r="J222" s="1">
        <f>(D220-J220)/D220*100</f>
        <v>99.691391801089964</v>
      </c>
      <c r="K222" s="1" t="s">
        <v>15</v>
      </c>
    </row>
    <row r="225" spans="2:12" ht="18.75" thickBot="1" x14ac:dyDescent="0.3">
      <c r="B225" s="31"/>
      <c r="C225" s="31"/>
      <c r="D225" s="31"/>
    </row>
    <row r="226" spans="2:12" x14ac:dyDescent="0.25">
      <c r="B226" s="14" t="s">
        <v>21</v>
      </c>
      <c r="C226" s="15"/>
      <c r="D226" s="16"/>
    </row>
    <row r="227" spans="2:12" x14ac:dyDescent="0.25">
      <c r="B227" s="10">
        <f>(1-(K220/D220))*100</f>
        <v>94.615771848803831</v>
      </c>
      <c r="C227" s="18"/>
      <c r="D227" s="19"/>
    </row>
    <row r="228" spans="2:12" ht="18.75" thickBot="1" x14ac:dyDescent="0.3">
      <c r="B228" s="20"/>
      <c r="C228" s="21"/>
      <c r="D228" s="22"/>
    </row>
    <row r="229" spans="2:12" x14ac:dyDescent="0.25">
      <c r="B229" s="31"/>
      <c r="C229" s="31"/>
      <c r="D229" s="31"/>
      <c r="F229" s="26"/>
    </row>
    <row r="230" spans="2:12" x14ac:dyDescent="0.25">
      <c r="B230" s="31"/>
      <c r="C230" s="31"/>
      <c r="D230" s="49"/>
    </row>
    <row r="231" spans="2:12" x14ac:dyDescent="0.25">
      <c r="B231" s="31"/>
      <c r="C231" s="31"/>
      <c r="D231" s="31"/>
    </row>
    <row r="232" spans="2:12" x14ac:dyDescent="0.25">
      <c r="B232" s="187" t="s">
        <v>41</v>
      </c>
      <c r="C232" s="188"/>
      <c r="D232" s="188"/>
      <c r="E232" s="188"/>
      <c r="F232" s="188"/>
      <c r="G232" s="188"/>
      <c r="H232" s="188"/>
      <c r="I232" s="188"/>
      <c r="J232" s="188"/>
      <c r="K232" s="189"/>
    </row>
    <row r="233" spans="2:12" x14ac:dyDescent="0.25">
      <c r="B233" s="187" t="s">
        <v>88</v>
      </c>
      <c r="C233" s="188"/>
      <c r="D233" s="188"/>
      <c r="E233" s="188"/>
      <c r="F233" s="188"/>
      <c r="G233" s="188"/>
      <c r="H233" s="188"/>
      <c r="I233" s="188"/>
      <c r="J233" s="188"/>
      <c r="K233" s="189"/>
    </row>
    <row r="234" spans="2:12" ht="36" x14ac:dyDescent="0.25">
      <c r="B234" s="32"/>
      <c r="C234" s="11" t="s">
        <v>1</v>
      </c>
      <c r="D234" s="11" t="s">
        <v>2</v>
      </c>
      <c r="E234" s="13" t="s">
        <v>94</v>
      </c>
      <c r="F234" s="13" t="s">
        <v>93</v>
      </c>
      <c r="G234" s="13" t="s">
        <v>95</v>
      </c>
      <c r="H234" s="13" t="s">
        <v>96</v>
      </c>
      <c r="I234" s="13"/>
      <c r="J234" s="13"/>
      <c r="K234" s="11" t="s">
        <v>7</v>
      </c>
    </row>
    <row r="235" spans="2:12" x14ac:dyDescent="0.25">
      <c r="B235" s="1"/>
      <c r="C235" s="2">
        <v>1</v>
      </c>
      <c r="D235" s="46">
        <v>2.5009677419354799</v>
      </c>
      <c r="E235" s="2"/>
      <c r="F235" s="2"/>
      <c r="G235" s="2"/>
      <c r="H235" s="2"/>
      <c r="I235" s="2"/>
      <c r="J235" s="2"/>
      <c r="K235" s="2">
        <f t="shared" ref="K235:K266" si="18">SUM(E235:J235)</f>
        <v>0</v>
      </c>
    </row>
    <row r="236" spans="2:12" x14ac:dyDescent="0.25">
      <c r="B236" s="1"/>
      <c r="C236" s="2">
        <v>2</v>
      </c>
      <c r="D236" s="46">
        <v>2.5009677419354799</v>
      </c>
      <c r="E236" s="2"/>
      <c r="F236" s="2"/>
      <c r="G236" s="2"/>
      <c r="H236" s="2"/>
      <c r="I236" s="2"/>
      <c r="J236" s="2"/>
      <c r="K236" s="2">
        <f t="shared" si="18"/>
        <v>0</v>
      </c>
      <c r="L236" s="25" t="s">
        <v>28</v>
      </c>
    </row>
    <row r="237" spans="2:12" x14ac:dyDescent="0.25">
      <c r="B237" s="1"/>
      <c r="C237" s="2">
        <v>3</v>
      </c>
      <c r="D237" s="46">
        <v>2.5009677419354799</v>
      </c>
      <c r="E237" s="89">
        <v>0.17</v>
      </c>
      <c r="F237" s="2"/>
      <c r="G237" s="89">
        <v>0.25</v>
      </c>
      <c r="H237" s="2"/>
      <c r="I237" s="2"/>
      <c r="J237" s="2"/>
      <c r="K237" s="2">
        <f t="shared" si="18"/>
        <v>0.42000000000000004</v>
      </c>
    </row>
    <row r="238" spans="2:12" x14ac:dyDescent="0.25">
      <c r="B238" s="1"/>
      <c r="C238" s="2">
        <v>4</v>
      </c>
      <c r="D238" s="46">
        <v>2.5009677419354799</v>
      </c>
      <c r="E238" s="89">
        <v>0.67</v>
      </c>
      <c r="F238" s="2"/>
      <c r="G238" s="2"/>
      <c r="H238" s="2"/>
      <c r="I238" s="2"/>
      <c r="J238" s="2"/>
      <c r="K238" s="2">
        <f t="shared" si="18"/>
        <v>0.67</v>
      </c>
    </row>
    <row r="239" spans="2:12" x14ac:dyDescent="0.25">
      <c r="B239" s="1"/>
      <c r="C239" s="2">
        <v>5</v>
      </c>
      <c r="D239" s="46">
        <v>2.5009677419354799</v>
      </c>
      <c r="E239" s="89">
        <v>0.32</v>
      </c>
      <c r="F239" s="2"/>
      <c r="G239" s="2"/>
      <c r="H239" s="2"/>
      <c r="I239" s="2"/>
      <c r="J239" s="2"/>
      <c r="K239" s="2">
        <f t="shared" si="18"/>
        <v>0.32</v>
      </c>
    </row>
    <row r="240" spans="2:12" x14ac:dyDescent="0.25">
      <c r="B240" s="1"/>
      <c r="C240" s="2">
        <v>6</v>
      </c>
      <c r="D240" s="46">
        <v>2.5009677419354799</v>
      </c>
      <c r="E240" s="2"/>
      <c r="F240" s="2"/>
      <c r="G240" s="2"/>
      <c r="H240" s="2"/>
      <c r="I240" s="2"/>
      <c r="J240" s="2"/>
      <c r="K240" s="2">
        <f t="shared" si="18"/>
        <v>0</v>
      </c>
    </row>
    <row r="241" spans="2:11" x14ac:dyDescent="0.25">
      <c r="B241" s="1"/>
      <c r="C241" s="2">
        <v>7</v>
      </c>
      <c r="D241" s="46">
        <v>2.5009677419354799</v>
      </c>
      <c r="E241" s="2"/>
      <c r="F241" s="89">
        <v>0.08</v>
      </c>
      <c r="G241" s="89">
        <v>0.3</v>
      </c>
      <c r="H241" s="2"/>
      <c r="I241" s="2"/>
      <c r="J241" s="2"/>
      <c r="K241" s="2">
        <f t="shared" si="18"/>
        <v>0.38</v>
      </c>
    </row>
    <row r="242" spans="2:11" x14ac:dyDescent="0.25">
      <c r="B242" s="1"/>
      <c r="C242" s="2">
        <v>8</v>
      </c>
      <c r="D242" s="46">
        <v>2.5009677419354799</v>
      </c>
      <c r="E242" s="2"/>
      <c r="F242" s="90"/>
      <c r="G242" s="2"/>
      <c r="H242" s="2"/>
      <c r="I242" s="2"/>
      <c r="J242" s="2"/>
      <c r="K242" s="2">
        <f t="shared" si="18"/>
        <v>0</v>
      </c>
    </row>
    <row r="243" spans="2:11" x14ac:dyDescent="0.25">
      <c r="B243" s="1"/>
      <c r="C243" s="2">
        <v>9</v>
      </c>
      <c r="D243" s="46">
        <v>2.5009677419354799</v>
      </c>
      <c r="E243" s="2"/>
      <c r="F243" s="89"/>
      <c r="G243" s="2"/>
      <c r="H243" s="2"/>
      <c r="I243" s="2"/>
      <c r="J243" s="2"/>
      <c r="K243" s="2">
        <f t="shared" si="18"/>
        <v>0</v>
      </c>
    </row>
    <row r="244" spans="2:11" x14ac:dyDescent="0.25">
      <c r="B244" s="1"/>
      <c r="C244" s="2">
        <v>10</v>
      </c>
      <c r="D244" s="46">
        <v>2.5009677419354799</v>
      </c>
      <c r="E244" s="2"/>
      <c r="F244" s="89">
        <v>0.42</v>
      </c>
      <c r="G244" s="2"/>
      <c r="H244" s="2"/>
      <c r="I244" s="2"/>
      <c r="J244" s="2"/>
      <c r="K244" s="2">
        <f t="shared" si="18"/>
        <v>0.42</v>
      </c>
    </row>
    <row r="245" spans="2:11" x14ac:dyDescent="0.25">
      <c r="B245" s="1"/>
      <c r="C245" s="2">
        <v>11</v>
      </c>
      <c r="D245" s="46">
        <v>2.5009677419354799</v>
      </c>
      <c r="E245" s="2"/>
      <c r="F245" s="89"/>
      <c r="G245" s="2"/>
      <c r="H245" s="2"/>
      <c r="I245" s="2"/>
      <c r="J245" s="2"/>
      <c r="K245" s="2">
        <f t="shared" si="18"/>
        <v>0</v>
      </c>
    </row>
    <row r="246" spans="2:11" x14ac:dyDescent="0.25">
      <c r="B246" s="1"/>
      <c r="C246" s="2">
        <v>12</v>
      </c>
      <c r="D246" s="46">
        <v>2.5009677419354799</v>
      </c>
      <c r="E246" s="2"/>
      <c r="F246" s="89"/>
      <c r="G246" s="2"/>
      <c r="H246" s="2"/>
      <c r="I246" s="2"/>
      <c r="J246" s="2"/>
      <c r="K246" s="2">
        <f t="shared" si="18"/>
        <v>0</v>
      </c>
    </row>
    <row r="247" spans="2:11" x14ac:dyDescent="0.25">
      <c r="B247" s="1"/>
      <c r="C247" s="2">
        <v>13</v>
      </c>
      <c r="D247" s="46">
        <v>2.5009677419354799</v>
      </c>
      <c r="E247" s="2"/>
      <c r="F247" s="89"/>
      <c r="G247" s="2"/>
      <c r="H247" s="2"/>
      <c r="I247" s="2"/>
      <c r="J247" s="2"/>
      <c r="K247" s="2">
        <f t="shared" si="18"/>
        <v>0</v>
      </c>
    </row>
    <row r="248" spans="2:11" ht="18.75" x14ac:dyDescent="0.25">
      <c r="B248" s="1"/>
      <c r="C248" s="2">
        <v>14</v>
      </c>
      <c r="D248" s="46">
        <v>2.5009677419354799</v>
      </c>
      <c r="E248" s="2"/>
      <c r="F248" s="89"/>
      <c r="G248" s="2"/>
      <c r="H248" s="91">
        <v>0.67</v>
      </c>
      <c r="I248" s="2"/>
      <c r="J248" s="2"/>
      <c r="K248" s="2">
        <f t="shared" si="18"/>
        <v>0.67</v>
      </c>
    </row>
    <row r="249" spans="2:11" x14ac:dyDescent="0.25">
      <c r="B249" s="1"/>
      <c r="C249" s="2">
        <v>15</v>
      </c>
      <c r="D249" s="46">
        <v>2.5009677419354799</v>
      </c>
      <c r="E249" s="2"/>
      <c r="F249" s="90"/>
      <c r="G249" s="2"/>
      <c r="H249" s="2"/>
      <c r="I249" s="2"/>
      <c r="J249" s="2"/>
      <c r="K249" s="2">
        <f t="shared" si="18"/>
        <v>0</v>
      </c>
    </row>
    <row r="250" spans="2:11" x14ac:dyDescent="0.25">
      <c r="B250" s="1"/>
      <c r="C250" s="2">
        <v>16</v>
      </c>
      <c r="D250" s="46">
        <v>2.5009677419354799</v>
      </c>
      <c r="E250" s="2"/>
      <c r="F250" s="90"/>
      <c r="G250" s="2"/>
      <c r="H250" s="2"/>
      <c r="I250" s="2"/>
      <c r="J250" s="2"/>
      <c r="K250" s="2">
        <f t="shared" si="18"/>
        <v>0</v>
      </c>
    </row>
    <row r="251" spans="2:11" x14ac:dyDescent="0.25">
      <c r="B251" s="1"/>
      <c r="C251" s="2">
        <v>17</v>
      </c>
      <c r="D251" s="46">
        <v>2.5009677419354799</v>
      </c>
      <c r="E251" s="2"/>
      <c r="F251" s="89"/>
      <c r="G251" s="2"/>
      <c r="H251" s="2"/>
      <c r="I251" s="2"/>
      <c r="J251" s="2"/>
      <c r="K251" s="2">
        <f t="shared" si="18"/>
        <v>0</v>
      </c>
    </row>
    <row r="252" spans="2:11" x14ac:dyDescent="0.25">
      <c r="B252" s="1"/>
      <c r="C252" s="2">
        <v>18</v>
      </c>
      <c r="D252" s="46">
        <v>2.5009677419354799</v>
      </c>
      <c r="E252" s="2"/>
      <c r="F252" s="89"/>
      <c r="G252" s="2"/>
      <c r="H252" s="2"/>
      <c r="I252" s="2"/>
      <c r="J252" s="2"/>
      <c r="K252" s="2">
        <f t="shared" si="18"/>
        <v>0</v>
      </c>
    </row>
    <row r="253" spans="2:11" x14ac:dyDescent="0.25">
      <c r="B253" s="1"/>
      <c r="C253" s="2">
        <v>19</v>
      </c>
      <c r="D253" s="46">
        <v>2.5009677419354799</v>
      </c>
      <c r="E253" s="2"/>
      <c r="F253" s="89">
        <v>1.83</v>
      </c>
      <c r="G253" s="2"/>
      <c r="H253" s="2"/>
      <c r="I253" s="2"/>
      <c r="J253" s="2"/>
      <c r="K253" s="2">
        <f t="shared" si="18"/>
        <v>1.83</v>
      </c>
    </row>
    <row r="254" spans="2:11" x14ac:dyDescent="0.25">
      <c r="B254" s="1"/>
      <c r="C254" s="2">
        <v>20</v>
      </c>
      <c r="D254" s="46">
        <v>2.5009677419354799</v>
      </c>
      <c r="E254" s="2"/>
      <c r="F254" s="89">
        <v>0.28000000000000003</v>
      </c>
      <c r="G254" s="2"/>
      <c r="H254" s="2"/>
      <c r="I254" s="2"/>
      <c r="J254" s="2"/>
      <c r="K254" s="2">
        <f t="shared" si="18"/>
        <v>0.28000000000000003</v>
      </c>
    </row>
    <row r="255" spans="2:11" x14ac:dyDescent="0.25">
      <c r="B255" s="1"/>
      <c r="C255" s="2">
        <v>21</v>
      </c>
      <c r="D255" s="46">
        <v>2.5009677419354799</v>
      </c>
      <c r="E255" s="2"/>
      <c r="F255" s="89"/>
      <c r="G255" s="2"/>
      <c r="H255" s="2"/>
      <c r="I255" s="2"/>
      <c r="J255" s="2"/>
      <c r="K255" s="2">
        <f t="shared" si="18"/>
        <v>0</v>
      </c>
    </row>
    <row r="256" spans="2:11" x14ac:dyDescent="0.25">
      <c r="B256" s="1"/>
      <c r="C256" s="2">
        <v>22</v>
      </c>
      <c r="D256" s="46">
        <v>2.5009677419354799</v>
      </c>
      <c r="E256" s="2"/>
      <c r="F256" s="89"/>
      <c r="H256" s="2"/>
      <c r="I256" s="2"/>
      <c r="J256" s="2"/>
      <c r="K256" s="2">
        <f t="shared" si="18"/>
        <v>0</v>
      </c>
    </row>
    <row r="257" spans="2:11" x14ac:dyDescent="0.25">
      <c r="B257" s="1"/>
      <c r="C257" s="2">
        <v>23</v>
      </c>
      <c r="D257" s="46">
        <v>2.5009677419354799</v>
      </c>
      <c r="E257" s="2"/>
      <c r="F257" s="89"/>
      <c r="G257" s="2"/>
      <c r="H257" s="2"/>
      <c r="I257" s="2"/>
      <c r="J257" s="2"/>
      <c r="K257" s="2">
        <f t="shared" si="18"/>
        <v>0</v>
      </c>
    </row>
    <row r="258" spans="2:11" x14ac:dyDescent="0.25">
      <c r="B258" s="1"/>
      <c r="C258" s="2">
        <v>24</v>
      </c>
      <c r="D258" s="46">
        <v>2.5009677419354799</v>
      </c>
      <c r="E258" s="2"/>
      <c r="F258" s="89">
        <v>0.28000000000000003</v>
      </c>
      <c r="G258" s="2"/>
      <c r="H258" s="2"/>
      <c r="I258" s="2"/>
      <c r="J258" s="2"/>
      <c r="K258" s="2">
        <f t="shared" si="18"/>
        <v>0.28000000000000003</v>
      </c>
    </row>
    <row r="259" spans="2:11" x14ac:dyDescent="0.25">
      <c r="B259" s="1"/>
      <c r="C259" s="2">
        <v>25</v>
      </c>
      <c r="D259" s="46">
        <v>2.5009677419354799</v>
      </c>
      <c r="E259" s="2"/>
      <c r="F259" s="89"/>
      <c r="G259" s="2"/>
      <c r="H259" s="2"/>
      <c r="I259" s="2"/>
      <c r="K259" s="2">
        <f t="shared" si="18"/>
        <v>0</v>
      </c>
    </row>
    <row r="260" spans="2:11" x14ac:dyDescent="0.25">
      <c r="B260" s="1"/>
      <c r="C260" s="2">
        <v>26</v>
      </c>
      <c r="D260" s="46">
        <v>2.5009677419354799</v>
      </c>
      <c r="E260" s="2"/>
      <c r="F260" s="89"/>
      <c r="G260" s="2"/>
      <c r="H260" s="2"/>
      <c r="I260" s="2"/>
      <c r="J260" s="2"/>
      <c r="K260" s="2">
        <f t="shared" si="18"/>
        <v>0</v>
      </c>
    </row>
    <row r="261" spans="2:11" x14ac:dyDescent="0.25">
      <c r="B261" s="1"/>
      <c r="C261" s="2">
        <v>27</v>
      </c>
      <c r="D261" s="46">
        <v>2.5009677419354799</v>
      </c>
      <c r="E261" s="89">
        <v>0.17</v>
      </c>
      <c r="F261" s="2"/>
      <c r="G261" s="2"/>
      <c r="H261" s="2"/>
      <c r="I261" s="2"/>
      <c r="J261" s="2"/>
      <c r="K261" s="2">
        <f t="shared" si="18"/>
        <v>0.17</v>
      </c>
    </row>
    <row r="262" spans="2:11" x14ac:dyDescent="0.25">
      <c r="B262" s="1"/>
      <c r="C262" s="2">
        <v>28</v>
      </c>
      <c r="D262" s="46">
        <v>2.5009677419354799</v>
      </c>
      <c r="E262" s="2"/>
      <c r="F262" s="2"/>
      <c r="G262" s="89">
        <v>0.7</v>
      </c>
      <c r="H262" s="2"/>
      <c r="I262" s="2"/>
      <c r="J262" s="2"/>
      <c r="K262" s="2">
        <f t="shared" si="18"/>
        <v>0.7</v>
      </c>
    </row>
    <row r="263" spans="2:11" x14ac:dyDescent="0.25">
      <c r="B263" s="1"/>
      <c r="C263" s="2">
        <v>29</v>
      </c>
      <c r="D263" s="46">
        <v>2.5009677419354799</v>
      </c>
      <c r="E263" s="2"/>
      <c r="F263" s="2"/>
      <c r="G263" s="2"/>
      <c r="H263" s="2"/>
      <c r="I263" s="2"/>
      <c r="J263" s="2"/>
      <c r="K263" s="2"/>
    </row>
    <row r="264" spans="2:11" x14ac:dyDescent="0.25">
      <c r="B264" s="1"/>
      <c r="C264" s="2">
        <v>30</v>
      </c>
      <c r="D264" s="46">
        <v>2.5009677419354799</v>
      </c>
      <c r="E264" s="2"/>
      <c r="F264" s="2"/>
      <c r="G264" s="2"/>
      <c r="H264" s="2"/>
      <c r="I264" s="2"/>
      <c r="J264" s="2"/>
      <c r="K264" s="2"/>
    </row>
    <row r="265" spans="2:11" x14ac:dyDescent="0.25">
      <c r="B265" s="1"/>
      <c r="C265" s="2">
        <v>31</v>
      </c>
      <c r="D265" s="46">
        <v>2.5009677419354799</v>
      </c>
      <c r="E265" s="2"/>
      <c r="F265" s="2"/>
      <c r="G265" s="2"/>
      <c r="H265" s="2"/>
      <c r="I265" s="2"/>
      <c r="J265" s="2"/>
      <c r="K265" s="2"/>
    </row>
    <row r="266" spans="2:11" x14ac:dyDescent="0.25">
      <c r="B266" s="4" t="s">
        <v>8</v>
      </c>
      <c r="C266" s="3"/>
      <c r="D266" s="47">
        <f>SUM(D235:D265)</f>
        <v>77.52999999999993</v>
      </c>
      <c r="E266" s="3">
        <f>SUM(E235:E265)</f>
        <v>1.33</v>
      </c>
      <c r="F266" s="3">
        <f t="shared" ref="F266:J266" si="19">SUM(F235:F265)</f>
        <v>2.8900000000000006</v>
      </c>
      <c r="G266" s="3">
        <f t="shared" si="19"/>
        <v>1.25</v>
      </c>
      <c r="H266" s="3">
        <f t="shared" si="19"/>
        <v>0.67</v>
      </c>
      <c r="I266" s="3">
        <f t="shared" si="19"/>
        <v>0</v>
      </c>
      <c r="J266" s="3">
        <f t="shared" si="19"/>
        <v>0</v>
      </c>
      <c r="K266" s="2">
        <f t="shared" si="18"/>
        <v>6.1400000000000006</v>
      </c>
    </row>
    <row r="267" spans="2:11" x14ac:dyDescent="0.25">
      <c r="B267" s="1" t="s">
        <v>9</v>
      </c>
      <c r="C267" s="2"/>
      <c r="D267" s="2" t="s">
        <v>10</v>
      </c>
      <c r="E267" s="2">
        <f>(E266/$D$266)*100</f>
        <v>1.715464981297564</v>
      </c>
      <c r="F267" s="2">
        <f>(F266/$D$266)*100</f>
        <v>3.7275893202631276</v>
      </c>
      <c r="G267" s="2">
        <f>(G266/$D$266)*100</f>
        <v>1.6122791177608682</v>
      </c>
      <c r="H267" s="2">
        <f>(H266/$D$266)*100</f>
        <v>0.86418160711982539</v>
      </c>
      <c r="I267" s="2">
        <f>(I266/$D$266)*100</f>
        <v>0</v>
      </c>
      <c r="J267" s="2"/>
      <c r="K267" s="2"/>
    </row>
    <row r="268" spans="2:11" x14ac:dyDescent="0.25">
      <c r="B268" s="1">
        <f>(1-(K266/D266))*100</f>
        <v>92.080484973558612</v>
      </c>
      <c r="C268" s="2"/>
      <c r="D268" s="2"/>
      <c r="E268" s="2">
        <f>(D266-E266)/D266*100</f>
        <v>98.284535018702428</v>
      </c>
      <c r="F268" s="2">
        <f>(D266-F266)/D266*100</f>
        <v>96.272410679736879</v>
      </c>
      <c r="G268" s="2">
        <f>(D266-G266)/D266*100</f>
        <v>98.387720882239122</v>
      </c>
      <c r="H268" s="2">
        <f>(D266-H266)/D266*100</f>
        <v>99.135818392880168</v>
      </c>
      <c r="I268" s="2">
        <f>(D266-I266)/D266*100</f>
        <v>100</v>
      </c>
      <c r="J268" s="2"/>
      <c r="K268" s="2" t="s">
        <v>15</v>
      </c>
    </row>
    <row r="271" spans="2:11" ht="18.75" thickBot="1" x14ac:dyDescent="0.3">
      <c r="B271" s="31"/>
      <c r="C271" s="31"/>
      <c r="D271" s="31"/>
    </row>
    <row r="272" spans="2:11" x14ac:dyDescent="0.25">
      <c r="B272" s="14" t="s">
        <v>21</v>
      </c>
      <c r="C272" s="15"/>
      <c r="D272" s="16"/>
    </row>
    <row r="273" spans="2:12" x14ac:dyDescent="0.25">
      <c r="B273" s="10">
        <f>(1-(K266/D266))*100</f>
        <v>92.080484973558612</v>
      </c>
      <c r="C273" s="18"/>
      <c r="D273" s="19"/>
      <c r="G273" s="26"/>
    </row>
    <row r="274" spans="2:12" ht="18.75" thickBot="1" x14ac:dyDescent="0.3">
      <c r="B274" s="20"/>
      <c r="C274" s="21"/>
      <c r="D274" s="22"/>
    </row>
    <row r="275" spans="2:12" x14ac:dyDescent="0.25">
      <c r="B275" s="31"/>
      <c r="C275" s="31"/>
      <c r="D275" s="31"/>
    </row>
    <row r="276" spans="2:12" x14ac:dyDescent="0.25">
      <c r="B276" s="31"/>
      <c r="C276" s="31"/>
      <c r="D276" s="31"/>
    </row>
    <row r="277" spans="2:12" x14ac:dyDescent="0.25">
      <c r="B277" s="31"/>
      <c r="C277" s="31"/>
      <c r="D277" s="31"/>
    </row>
    <row r="278" spans="2:12" x14ac:dyDescent="0.25">
      <c r="B278" s="170" t="s">
        <v>40</v>
      </c>
      <c r="C278" s="170"/>
      <c r="D278" s="170"/>
      <c r="E278" s="170"/>
      <c r="F278" s="170"/>
      <c r="G278" s="170"/>
      <c r="H278" s="170"/>
      <c r="I278" s="170"/>
      <c r="J278" s="170"/>
      <c r="K278" s="170"/>
    </row>
    <row r="279" spans="2:12" x14ac:dyDescent="0.25">
      <c r="B279" s="170" t="s">
        <v>88</v>
      </c>
      <c r="C279" s="170"/>
      <c r="D279" s="170"/>
      <c r="E279" s="170"/>
      <c r="F279" s="170"/>
      <c r="G279" s="170"/>
      <c r="H279" s="170"/>
      <c r="I279" s="170"/>
      <c r="J279" s="170"/>
      <c r="K279" s="170"/>
    </row>
    <row r="280" spans="2:12" ht="54" x14ac:dyDescent="0.25">
      <c r="B280" s="32"/>
      <c r="C280" s="11" t="s">
        <v>1</v>
      </c>
      <c r="D280" s="11" t="s">
        <v>2</v>
      </c>
      <c r="E280" s="92" t="s">
        <v>97</v>
      </c>
      <c r="F280" s="13" t="s">
        <v>98</v>
      </c>
      <c r="G280" s="13" t="s">
        <v>99</v>
      </c>
      <c r="H280" s="93" t="s">
        <v>95</v>
      </c>
      <c r="I280" s="13"/>
      <c r="J280" s="13"/>
      <c r="K280" s="11" t="s">
        <v>7</v>
      </c>
    </row>
    <row r="281" spans="2:12" x14ac:dyDescent="0.25">
      <c r="B281" s="1"/>
      <c r="C281" s="2">
        <v>1</v>
      </c>
      <c r="D281" s="46">
        <v>11.242580645161199</v>
      </c>
      <c r="E281" s="2"/>
      <c r="F281" s="2"/>
      <c r="G281" s="2"/>
      <c r="H281" s="2"/>
      <c r="I281" s="2"/>
      <c r="J281" s="2"/>
      <c r="K281" s="2">
        <f t="shared" ref="K281:K312" si="20">SUM(E281:J281)</f>
        <v>0</v>
      </c>
    </row>
    <row r="282" spans="2:12" x14ac:dyDescent="0.25">
      <c r="B282" s="1"/>
      <c r="C282" s="2">
        <v>2</v>
      </c>
      <c r="D282" s="46">
        <v>11.242580645161199</v>
      </c>
      <c r="E282" s="2"/>
      <c r="F282" s="2"/>
      <c r="G282" s="2"/>
      <c r="H282" s="2"/>
      <c r="I282" s="2"/>
      <c r="J282" s="2"/>
      <c r="K282" s="2">
        <f t="shared" si="20"/>
        <v>0</v>
      </c>
      <c r="L282" s="25" t="s">
        <v>28</v>
      </c>
    </row>
    <row r="283" spans="2:12" x14ac:dyDescent="0.25">
      <c r="B283" s="1"/>
      <c r="C283" s="2">
        <v>3</v>
      </c>
      <c r="D283" s="46">
        <v>11.242580645161199</v>
      </c>
      <c r="E283" s="2"/>
      <c r="F283" s="2"/>
      <c r="G283" s="2"/>
      <c r="H283" s="2"/>
      <c r="I283" s="2"/>
      <c r="J283" s="2"/>
      <c r="K283" s="2">
        <f t="shared" si="20"/>
        <v>0</v>
      </c>
    </row>
    <row r="284" spans="2:12" x14ac:dyDescent="0.25">
      <c r="B284" s="1"/>
      <c r="C284" s="2">
        <v>4</v>
      </c>
      <c r="D284" s="46">
        <v>11.242580645161199</v>
      </c>
      <c r="E284" s="2"/>
      <c r="F284" s="2"/>
      <c r="G284" s="2"/>
      <c r="H284" s="2"/>
      <c r="I284" s="2"/>
      <c r="J284" s="2"/>
      <c r="K284" s="2">
        <f t="shared" si="20"/>
        <v>0</v>
      </c>
    </row>
    <row r="285" spans="2:12" x14ac:dyDescent="0.25">
      <c r="B285" s="1"/>
      <c r="C285" s="2">
        <v>5</v>
      </c>
      <c r="D285" s="46">
        <v>11.242580645161199</v>
      </c>
      <c r="E285" s="2">
        <v>1.25</v>
      </c>
      <c r="F285" s="89">
        <v>0.67</v>
      </c>
      <c r="G285" s="2"/>
      <c r="H285" s="89">
        <v>0.95</v>
      </c>
      <c r="I285" s="2"/>
      <c r="J285" s="2"/>
      <c r="K285" s="2">
        <f t="shared" si="20"/>
        <v>2.87</v>
      </c>
    </row>
    <row r="286" spans="2:12" x14ac:dyDescent="0.25">
      <c r="B286" s="1"/>
      <c r="C286" s="2">
        <v>6</v>
      </c>
      <c r="D286" s="46">
        <v>11.242580645161199</v>
      </c>
      <c r="E286" s="2"/>
      <c r="F286" s="89">
        <v>1.48</v>
      </c>
      <c r="G286" s="89">
        <v>1.17</v>
      </c>
      <c r="H286" s="2"/>
      <c r="I286" s="2"/>
      <c r="J286" s="2"/>
      <c r="K286" s="2">
        <f t="shared" si="20"/>
        <v>2.65</v>
      </c>
    </row>
    <row r="287" spans="2:12" x14ac:dyDescent="0.25">
      <c r="B287" s="1"/>
      <c r="C287" s="2">
        <v>7</v>
      </c>
      <c r="D287" s="46">
        <v>11.242580645161199</v>
      </c>
      <c r="E287" s="2"/>
      <c r="F287" s="2"/>
      <c r="G287" s="90"/>
      <c r="H287" s="2"/>
      <c r="I287" s="2"/>
      <c r="J287" s="2"/>
      <c r="K287" s="2">
        <f t="shared" si="20"/>
        <v>0</v>
      </c>
    </row>
    <row r="288" spans="2:12" x14ac:dyDescent="0.25">
      <c r="B288" s="1"/>
      <c r="C288" s="2">
        <v>8</v>
      </c>
      <c r="D288" s="46">
        <v>11.242580645161199</v>
      </c>
      <c r="E288" s="2"/>
      <c r="F288" s="2"/>
      <c r="G288" s="90">
        <v>1.58</v>
      </c>
      <c r="H288" s="2"/>
      <c r="I288" s="2"/>
      <c r="J288" s="2"/>
      <c r="K288" s="2">
        <f t="shared" si="20"/>
        <v>1.58</v>
      </c>
    </row>
    <row r="289" spans="2:11" x14ac:dyDescent="0.25">
      <c r="B289" s="1"/>
      <c r="C289" s="2">
        <v>9</v>
      </c>
      <c r="D289" s="46">
        <v>11.242580645161199</v>
      </c>
      <c r="E289" s="2"/>
      <c r="F289" s="2"/>
      <c r="G289" s="89">
        <v>0.25</v>
      </c>
      <c r="H289" s="2"/>
      <c r="I289" s="2"/>
      <c r="J289" s="2"/>
      <c r="K289" s="2">
        <f t="shared" si="20"/>
        <v>0.25</v>
      </c>
    </row>
    <row r="290" spans="2:11" x14ac:dyDescent="0.25">
      <c r="B290" s="1"/>
      <c r="C290" s="2">
        <v>10</v>
      </c>
      <c r="D290" s="46">
        <v>11.242580645161199</v>
      </c>
      <c r="E290" s="2"/>
      <c r="F290" s="2"/>
      <c r="G290" s="2"/>
      <c r="H290" s="2"/>
      <c r="I290" s="2"/>
      <c r="J290" s="2"/>
      <c r="K290" s="2">
        <f t="shared" si="20"/>
        <v>0</v>
      </c>
    </row>
    <row r="291" spans="2:11" x14ac:dyDescent="0.25">
      <c r="B291" s="1"/>
      <c r="C291" s="2">
        <v>11</v>
      </c>
      <c r="D291" s="46">
        <v>11.242580645161199</v>
      </c>
      <c r="E291" s="2"/>
      <c r="F291" s="2"/>
      <c r="G291" s="2"/>
      <c r="H291" s="2"/>
      <c r="I291" s="2"/>
      <c r="J291" s="2"/>
      <c r="K291" s="2">
        <f t="shared" si="20"/>
        <v>0</v>
      </c>
    </row>
    <row r="292" spans="2:11" x14ac:dyDescent="0.25">
      <c r="B292" s="1"/>
      <c r="C292" s="2">
        <v>12</v>
      </c>
      <c r="D292" s="46">
        <v>11.242580645161199</v>
      </c>
      <c r="E292" s="2"/>
      <c r="F292" s="2"/>
      <c r="G292" s="89">
        <v>1.17</v>
      </c>
      <c r="H292" s="2"/>
      <c r="I292" s="2"/>
      <c r="J292" s="2"/>
      <c r="K292" s="2">
        <f t="shared" si="20"/>
        <v>1.17</v>
      </c>
    </row>
    <row r="293" spans="2:11" x14ac:dyDescent="0.25">
      <c r="B293" s="1"/>
      <c r="C293" s="2">
        <v>13</v>
      </c>
      <c r="D293" s="46">
        <v>11.242580645161199</v>
      </c>
      <c r="E293" s="2"/>
      <c r="F293" s="2"/>
      <c r="G293" s="2"/>
      <c r="H293" s="2"/>
      <c r="I293" s="2"/>
      <c r="J293" s="2"/>
      <c r="K293" s="2">
        <f t="shared" si="20"/>
        <v>0</v>
      </c>
    </row>
    <row r="294" spans="2:11" x14ac:dyDescent="0.25">
      <c r="B294" s="1"/>
      <c r="C294" s="2">
        <v>14</v>
      </c>
      <c r="D294" s="46">
        <v>11.242580645161199</v>
      </c>
      <c r="E294" s="2"/>
      <c r="F294" s="89">
        <v>0.9</v>
      </c>
      <c r="G294" s="89">
        <v>0.38</v>
      </c>
      <c r="H294" s="2"/>
      <c r="I294" s="2"/>
      <c r="J294" s="2"/>
      <c r="K294" s="2">
        <f t="shared" si="20"/>
        <v>1.28</v>
      </c>
    </row>
    <row r="295" spans="2:11" x14ac:dyDescent="0.25">
      <c r="B295" s="1"/>
      <c r="C295" s="2">
        <v>15</v>
      </c>
      <c r="D295" s="46">
        <v>11.242580645161199</v>
      </c>
      <c r="E295" s="2"/>
      <c r="F295" s="2"/>
      <c r="G295" s="1"/>
      <c r="H295" s="2"/>
      <c r="I295" s="2"/>
      <c r="J295" s="2"/>
      <c r="K295" s="2">
        <f t="shared" si="20"/>
        <v>0</v>
      </c>
    </row>
    <row r="296" spans="2:11" x14ac:dyDescent="0.25">
      <c r="B296" s="1"/>
      <c r="C296" s="2">
        <v>16</v>
      </c>
      <c r="D296" s="46">
        <v>11.242580645161199</v>
      </c>
      <c r="E296" s="2">
        <v>0.77</v>
      </c>
      <c r="F296" s="2"/>
      <c r="G296" s="2">
        <v>0.53</v>
      </c>
      <c r="H296" s="89">
        <v>0.45</v>
      </c>
      <c r="I296" s="2"/>
      <c r="J296" s="2"/>
      <c r="K296" s="2">
        <f t="shared" si="20"/>
        <v>1.75</v>
      </c>
    </row>
    <row r="297" spans="2:11" x14ac:dyDescent="0.25">
      <c r="B297" s="1"/>
      <c r="C297" s="2">
        <v>17</v>
      </c>
      <c r="D297" s="46">
        <v>11.242580645161199</v>
      </c>
      <c r="E297" s="2"/>
      <c r="F297" s="2"/>
      <c r="G297" s="89">
        <v>0.45</v>
      </c>
      <c r="H297" s="2"/>
      <c r="I297" s="2"/>
      <c r="J297" s="2"/>
      <c r="K297" s="2">
        <f t="shared" si="20"/>
        <v>0.45</v>
      </c>
    </row>
    <row r="298" spans="2:11" x14ac:dyDescent="0.25">
      <c r="B298" s="1"/>
      <c r="C298" s="2">
        <v>18</v>
      </c>
      <c r="D298" s="46">
        <v>11.242580645161199</v>
      </c>
      <c r="E298" s="2"/>
      <c r="F298" s="2"/>
      <c r="G298" s="2">
        <v>1</v>
      </c>
      <c r="H298" s="2"/>
      <c r="I298" s="2"/>
      <c r="J298" s="2"/>
      <c r="K298" s="2">
        <f t="shared" si="20"/>
        <v>1</v>
      </c>
    </row>
    <row r="299" spans="2:11" x14ac:dyDescent="0.25">
      <c r="B299" s="1"/>
      <c r="C299" s="2">
        <v>19</v>
      </c>
      <c r="D299" s="46">
        <v>11.242580645161199</v>
      </c>
      <c r="E299" s="2"/>
      <c r="F299" s="2"/>
      <c r="G299" s="89">
        <v>0.25</v>
      </c>
      <c r="H299" s="2"/>
      <c r="I299" s="2"/>
      <c r="J299" s="2"/>
      <c r="K299" s="2">
        <f t="shared" si="20"/>
        <v>0.25</v>
      </c>
    </row>
    <row r="300" spans="2:11" x14ac:dyDescent="0.25">
      <c r="B300" s="1"/>
      <c r="C300" s="2">
        <v>20</v>
      </c>
      <c r="D300" s="46">
        <v>11.242580645161199</v>
      </c>
      <c r="E300" s="2"/>
      <c r="F300" s="2"/>
      <c r="G300" s="2"/>
      <c r="H300" s="2"/>
      <c r="I300" s="2"/>
      <c r="J300" s="2"/>
      <c r="K300" s="2">
        <f t="shared" si="20"/>
        <v>0</v>
      </c>
    </row>
    <row r="301" spans="2:11" x14ac:dyDescent="0.25">
      <c r="B301" s="1"/>
      <c r="C301" s="2">
        <v>21</v>
      </c>
      <c r="D301" s="46">
        <v>11.242580645161199</v>
      </c>
      <c r="E301" s="2"/>
      <c r="F301" s="2"/>
      <c r="G301" s="2"/>
      <c r="H301" s="2"/>
      <c r="I301" s="2"/>
      <c r="J301" s="2"/>
      <c r="K301" s="2">
        <f t="shared" si="20"/>
        <v>0</v>
      </c>
    </row>
    <row r="302" spans="2:11" x14ac:dyDescent="0.25">
      <c r="B302" s="1"/>
      <c r="C302" s="2">
        <v>22</v>
      </c>
      <c r="D302" s="46">
        <v>11.242580645161199</v>
      </c>
      <c r="E302" s="2"/>
      <c r="F302" s="2"/>
      <c r="H302" s="2"/>
      <c r="I302" s="2"/>
      <c r="J302" s="2"/>
      <c r="K302" s="2">
        <f t="shared" si="20"/>
        <v>0</v>
      </c>
    </row>
    <row r="303" spans="2:11" x14ac:dyDescent="0.25">
      <c r="B303" s="1"/>
      <c r="C303" s="2">
        <v>23</v>
      </c>
      <c r="D303" s="46">
        <v>11.242580645161199</v>
      </c>
      <c r="E303" s="2"/>
      <c r="F303" s="2"/>
      <c r="G303" s="2"/>
      <c r="H303" s="2"/>
      <c r="I303" s="2"/>
      <c r="J303" s="2"/>
      <c r="K303" s="2">
        <f t="shared" si="20"/>
        <v>0</v>
      </c>
    </row>
    <row r="304" spans="2:11" x14ac:dyDescent="0.25">
      <c r="B304" s="1"/>
      <c r="C304" s="2">
        <v>24</v>
      </c>
      <c r="D304" s="46">
        <v>11.242580645161199</v>
      </c>
      <c r="E304" s="2"/>
      <c r="F304" s="2"/>
      <c r="G304" s="2"/>
      <c r="H304" s="2"/>
      <c r="I304" s="2"/>
      <c r="J304" s="2"/>
      <c r="K304" s="2">
        <f t="shared" si="20"/>
        <v>0</v>
      </c>
    </row>
    <row r="305" spans="2:11" x14ac:dyDescent="0.25">
      <c r="B305" s="1"/>
      <c r="C305" s="2">
        <v>25</v>
      </c>
      <c r="D305" s="46">
        <v>11.242580645161199</v>
      </c>
      <c r="E305" s="2"/>
      <c r="F305" s="2"/>
      <c r="G305" s="2"/>
      <c r="H305" s="2"/>
      <c r="I305" s="2"/>
      <c r="K305" s="2">
        <f t="shared" si="20"/>
        <v>0</v>
      </c>
    </row>
    <row r="306" spans="2:11" x14ac:dyDescent="0.25">
      <c r="B306" s="1"/>
      <c r="C306" s="2">
        <v>26</v>
      </c>
      <c r="D306" s="46">
        <v>11.242580645161199</v>
      </c>
      <c r="E306" s="2"/>
      <c r="F306" s="2"/>
      <c r="G306" s="2"/>
      <c r="H306" s="2"/>
      <c r="I306" s="2"/>
      <c r="J306" s="2"/>
      <c r="K306" s="2">
        <f t="shared" si="20"/>
        <v>0</v>
      </c>
    </row>
    <row r="307" spans="2:11" x14ac:dyDescent="0.25">
      <c r="B307" s="1"/>
      <c r="C307" s="2">
        <v>27</v>
      </c>
      <c r="D307" s="46">
        <v>11.242580645161199</v>
      </c>
      <c r="E307" s="2"/>
      <c r="F307" s="2"/>
      <c r="G307" s="2"/>
      <c r="H307" s="2"/>
      <c r="I307" s="2"/>
      <c r="J307" s="2"/>
      <c r="K307" s="2">
        <f t="shared" si="20"/>
        <v>0</v>
      </c>
    </row>
    <row r="308" spans="2:11" x14ac:dyDescent="0.25">
      <c r="B308" s="1"/>
      <c r="C308" s="2">
        <v>28</v>
      </c>
      <c r="D308" s="46">
        <v>11.242580645161199</v>
      </c>
      <c r="E308" s="2"/>
      <c r="F308" s="2"/>
      <c r="G308" s="89">
        <v>0.25</v>
      </c>
      <c r="H308" s="2"/>
      <c r="I308" s="2"/>
      <c r="J308" s="2"/>
      <c r="K308" s="2">
        <f t="shared" si="20"/>
        <v>0.25</v>
      </c>
    </row>
    <row r="309" spans="2:11" x14ac:dyDescent="0.25">
      <c r="B309" s="1"/>
      <c r="C309" s="2">
        <v>29</v>
      </c>
      <c r="D309" s="46">
        <v>11.242580645161199</v>
      </c>
      <c r="E309" s="2"/>
      <c r="F309" s="2"/>
      <c r="G309" s="89">
        <v>0.06</v>
      </c>
      <c r="H309" s="2"/>
      <c r="I309" s="2"/>
      <c r="J309" s="2"/>
      <c r="K309" s="2"/>
    </row>
    <row r="310" spans="2:11" x14ac:dyDescent="0.25">
      <c r="B310" s="1"/>
      <c r="C310" s="2">
        <v>30</v>
      </c>
      <c r="D310" s="46">
        <v>11.242580645161199</v>
      </c>
      <c r="E310" s="2"/>
      <c r="F310" s="2"/>
      <c r="G310" s="89">
        <v>0.03</v>
      </c>
      <c r="H310" s="2"/>
      <c r="I310" s="2"/>
      <c r="J310" s="2"/>
      <c r="K310" s="2"/>
    </row>
    <row r="311" spans="2:11" x14ac:dyDescent="0.25">
      <c r="B311" s="1"/>
      <c r="C311" s="2">
        <v>31</v>
      </c>
      <c r="D311" s="46">
        <v>11.242580645161199</v>
      </c>
      <c r="E311" s="89">
        <v>0.83</v>
      </c>
      <c r="F311" s="2"/>
      <c r="G311" s="2"/>
      <c r="H311" s="2"/>
      <c r="I311" s="2"/>
      <c r="J311" s="2"/>
      <c r="K311" s="2"/>
    </row>
    <row r="312" spans="2:11" x14ac:dyDescent="0.25">
      <c r="B312" s="4" t="s">
        <v>8</v>
      </c>
      <c r="C312" s="3"/>
      <c r="D312" s="47">
        <f>SUM(D281:D311)</f>
        <v>348.5199999999972</v>
      </c>
      <c r="E312" s="3">
        <f>SUM(E281:E311)</f>
        <v>2.85</v>
      </c>
      <c r="F312" s="3">
        <f t="shared" ref="F312:J312" si="21">SUM(F281:F311)</f>
        <v>3.05</v>
      </c>
      <c r="G312" s="3">
        <f>SUM(G281:G311)</f>
        <v>7.12</v>
      </c>
      <c r="H312" s="3">
        <f t="shared" si="21"/>
        <v>1.4</v>
      </c>
      <c r="I312" s="3">
        <f t="shared" si="21"/>
        <v>0</v>
      </c>
      <c r="J312" s="3">
        <f t="shared" si="21"/>
        <v>0</v>
      </c>
      <c r="K312" s="2">
        <f t="shared" si="20"/>
        <v>14.42</v>
      </c>
    </row>
    <row r="313" spans="2:11" x14ac:dyDescent="0.25">
      <c r="B313" s="1" t="s">
        <v>9</v>
      </c>
      <c r="C313" s="2"/>
      <c r="D313" s="2" t="s">
        <v>10</v>
      </c>
      <c r="E313" s="2">
        <f>(E312/$D$266)*100</f>
        <v>3.6759963884947795</v>
      </c>
      <c r="F313" s="2">
        <f>(F312/$D$266)*100</f>
        <v>3.9339610473365183</v>
      </c>
      <c r="G313" s="2">
        <f>(G312/$D$266)*100</f>
        <v>9.183541854765906</v>
      </c>
      <c r="H313" s="2">
        <f>(H312/$D$266)*100</f>
        <v>1.8057526118921725</v>
      </c>
      <c r="I313" s="2">
        <f>(I312/$D$266)*100</f>
        <v>0</v>
      </c>
      <c r="J313" s="2"/>
      <c r="K313" s="2"/>
    </row>
    <row r="314" spans="2:11" x14ac:dyDescent="0.25">
      <c r="B314" s="1">
        <f>(1-(K312/D312))*100</f>
        <v>95.862504303913653</v>
      </c>
      <c r="C314" s="2"/>
      <c r="D314" s="2"/>
      <c r="E314" s="2">
        <f>(D312-E312)/D312*100</f>
        <v>99.182256398485009</v>
      </c>
      <c r="F314" s="2">
        <f>(D312-F312)/D312*100</f>
        <v>99.124870882589221</v>
      </c>
      <c r="G314" s="2">
        <f>(D312-G312)/D312*100</f>
        <v>97.957075634109941</v>
      </c>
      <c r="H314" s="2">
        <f>(D312-H312)/D312*100</f>
        <v>99.598301388729496</v>
      </c>
      <c r="I314" s="2">
        <f>(D312-I312)/D312*100</f>
        <v>100</v>
      </c>
      <c r="J314" s="2"/>
      <c r="K314" s="2" t="s">
        <v>15</v>
      </c>
    </row>
    <row r="317" spans="2:11" ht="18.75" thickBot="1" x14ac:dyDescent="0.3">
      <c r="B317" s="31"/>
      <c r="C317" s="31"/>
      <c r="D317" s="31"/>
    </row>
    <row r="318" spans="2:11" x14ac:dyDescent="0.25">
      <c r="B318" s="14" t="s">
        <v>21</v>
      </c>
      <c r="C318" s="15"/>
      <c r="D318" s="16"/>
    </row>
    <row r="319" spans="2:11" x14ac:dyDescent="0.25">
      <c r="B319" s="10">
        <f>(1-(K312/D312))*100</f>
        <v>95.862504303913653</v>
      </c>
      <c r="C319" s="18"/>
      <c r="D319" s="19"/>
      <c r="G319" s="26"/>
    </row>
    <row r="320" spans="2:11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22</v>
      </c>
      <c r="C323" s="34"/>
      <c r="D323" s="35"/>
    </row>
    <row r="324" spans="2:4" ht="18.75" thickBot="1" x14ac:dyDescent="0.3">
      <c r="B324" s="36">
        <f>((K312+K266+K174+K128+K82+K36+K220)/(D312+D266+D174+D128+D82+D36+D220))*100</f>
        <v>4.3390609776357181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23</v>
      </c>
      <c r="C328" s="40"/>
      <c r="D328" s="41"/>
    </row>
    <row r="329" spans="2:4" x14ac:dyDescent="0.25">
      <c r="B329" s="194">
        <f>(100-B324)</f>
        <v>95.660939022364289</v>
      </c>
      <c r="C329" s="195"/>
      <c r="D329" s="42"/>
    </row>
    <row r="330" spans="2:4" ht="18.75" thickBot="1" x14ac:dyDescent="0.3">
      <c r="B330" s="196"/>
      <c r="C330" s="197"/>
      <c r="D330" s="43"/>
    </row>
  </sheetData>
  <mergeCells count="21">
    <mergeCell ref="B278:K278"/>
    <mergeCell ref="B279:K279"/>
    <mergeCell ref="B329:C330"/>
    <mergeCell ref="B140:K140"/>
    <mergeCell ref="B141:K141"/>
    <mergeCell ref="B186:K186"/>
    <mergeCell ref="B187:K187"/>
    <mergeCell ref="B232:K232"/>
    <mergeCell ref="B233:K233"/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</mergeCells>
  <conditionalFormatting sqref="I37">
    <cfRule type="cellIs" dxfId="3" priority="1" operator="greaterThan">
      <formula>2.822580645</formula>
    </cfRule>
    <cfRule type="cellIs" dxfId="2" priority="2" operator="greaterThan">
      <formula>2.822580645</formula>
    </cfRule>
    <cfRule type="cellIs" dxfId="1" priority="4" operator="greaterThan">
      <formula>2.822580645</formula>
    </cfRule>
  </conditionalFormatting>
  <conditionalFormatting sqref="J37">
    <cfRule type="cellIs" dxfId="0" priority="3" operator="greaterThan">
      <formula>2.822580645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E098-BCE5-421E-9C41-9E1AB247DEA7}">
  <sheetPr codeName="Hoja2"/>
  <dimension ref="B1:O309"/>
  <sheetViews>
    <sheetView topLeftCell="A175" zoomScale="55" zoomScaleNormal="55" workbookViewId="0">
      <selection activeCell="H199" sqref="H199"/>
    </sheetView>
  </sheetViews>
  <sheetFormatPr baseColWidth="10" defaultRowHeight="18" x14ac:dyDescent="0.25"/>
  <cols>
    <col min="1" max="1" width="6.140625" style="25" customWidth="1"/>
    <col min="2" max="2" width="18.42578125" style="25" customWidth="1"/>
    <col min="3" max="3" width="13.140625" style="25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3" width="31.28515625" style="25" customWidth="1"/>
    <col min="14" max="14" width="31" style="25" customWidth="1"/>
    <col min="15" max="15" width="19.7109375" style="25" customWidth="1"/>
    <col min="16" max="16" width="23.140625" style="25" customWidth="1"/>
    <col min="17" max="17" width="26.5703125" style="25" customWidth="1"/>
    <col min="18" max="18" width="20.140625" style="25" bestFit="1" customWidth="1"/>
    <col min="19" max="16384" width="11.42578125" style="25"/>
  </cols>
  <sheetData>
    <row r="1" spans="2:15" x14ac:dyDescent="0.25">
      <c r="D1" s="53"/>
    </row>
    <row r="2" spans="2:15" x14ac:dyDescent="0.25">
      <c r="B2" s="198" t="s">
        <v>0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</row>
    <row r="3" spans="2:15" x14ac:dyDescent="0.25">
      <c r="B3" s="170" t="s">
        <v>36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</row>
    <row r="4" spans="2:15" s="52" customFormat="1" x14ac:dyDescent="0.25">
      <c r="B4" s="122"/>
      <c r="C4" s="122" t="s">
        <v>1</v>
      </c>
      <c r="D4" s="122" t="s">
        <v>2</v>
      </c>
      <c r="E4" s="121"/>
      <c r="F4" s="121"/>
      <c r="G4" s="121"/>
      <c r="H4" s="121"/>
      <c r="I4" s="121"/>
      <c r="J4" s="121"/>
      <c r="K4" s="121"/>
      <c r="L4" s="121"/>
      <c r="M4" s="121"/>
      <c r="N4" s="121" t="s">
        <v>6</v>
      </c>
      <c r="O4" s="122" t="s">
        <v>7</v>
      </c>
    </row>
    <row r="5" spans="2:15" x14ac:dyDescent="0.25">
      <c r="B5" s="1"/>
      <c r="C5" s="2">
        <v>1</v>
      </c>
      <c r="D5" s="46">
        <f>$D$33/28</f>
        <v>21</v>
      </c>
      <c r="E5" s="2"/>
      <c r="F5" s="2"/>
      <c r="G5" s="2"/>
      <c r="H5" s="2"/>
      <c r="I5" s="2"/>
      <c r="J5" s="2"/>
      <c r="K5" s="2"/>
      <c r="L5" s="2"/>
      <c r="M5" s="2"/>
      <c r="N5" s="2"/>
      <c r="O5" s="1">
        <f t="shared" ref="O5:O28" si="0">SUM(E5:N5)</f>
        <v>0</v>
      </c>
    </row>
    <row r="6" spans="2:15" x14ac:dyDescent="0.25">
      <c r="B6" s="1"/>
      <c r="C6" s="2">
        <v>2</v>
      </c>
      <c r="D6" s="46">
        <f t="shared" ref="D6:D32" si="1">$D$33/28</f>
        <v>21</v>
      </c>
      <c r="E6" s="2"/>
      <c r="F6" s="2"/>
      <c r="G6" s="2"/>
      <c r="H6" s="2"/>
      <c r="I6" s="2"/>
      <c r="J6" s="2"/>
      <c r="K6" s="2"/>
      <c r="L6" s="2"/>
      <c r="M6" s="2"/>
      <c r="N6" s="2"/>
      <c r="O6" s="1">
        <f t="shared" si="0"/>
        <v>0</v>
      </c>
    </row>
    <row r="7" spans="2:15" x14ac:dyDescent="0.25">
      <c r="B7" s="1"/>
      <c r="C7" s="2">
        <v>3</v>
      </c>
      <c r="D7" s="46">
        <f t="shared" si="1"/>
        <v>21</v>
      </c>
      <c r="E7" s="2"/>
      <c r="F7" s="2"/>
      <c r="G7" s="2"/>
      <c r="H7" s="2"/>
      <c r="I7" s="2"/>
      <c r="J7" s="2"/>
      <c r="K7" s="2"/>
      <c r="L7" s="2"/>
      <c r="M7" s="2"/>
      <c r="N7" s="2"/>
      <c r="O7" s="1">
        <f t="shared" si="0"/>
        <v>0</v>
      </c>
    </row>
    <row r="8" spans="2:15" x14ac:dyDescent="0.25">
      <c r="B8" s="1"/>
      <c r="C8" s="2">
        <v>4</v>
      </c>
      <c r="D8" s="46">
        <f t="shared" si="1"/>
        <v>21</v>
      </c>
      <c r="E8" s="2"/>
      <c r="F8" s="2"/>
      <c r="G8" s="2"/>
      <c r="H8" s="2"/>
      <c r="I8" s="2"/>
      <c r="J8" s="2"/>
      <c r="K8" s="2"/>
      <c r="L8" s="2"/>
      <c r="M8" s="2"/>
      <c r="N8" s="2"/>
      <c r="O8" s="1">
        <f t="shared" si="0"/>
        <v>0</v>
      </c>
    </row>
    <row r="9" spans="2:15" x14ac:dyDescent="0.25">
      <c r="B9" s="1"/>
      <c r="C9" s="2">
        <v>5</v>
      </c>
      <c r="D9" s="46">
        <f t="shared" si="1"/>
        <v>21</v>
      </c>
      <c r="E9" s="2"/>
      <c r="F9" s="2"/>
      <c r="G9" s="2"/>
      <c r="H9" s="2"/>
      <c r="I9" s="2"/>
      <c r="J9" s="2"/>
      <c r="K9" s="2"/>
      <c r="L9" s="2"/>
      <c r="M9" s="2"/>
      <c r="N9" s="2"/>
      <c r="O9" s="1">
        <f t="shared" si="0"/>
        <v>0</v>
      </c>
    </row>
    <row r="10" spans="2:15" x14ac:dyDescent="0.25">
      <c r="B10" s="1"/>
      <c r="C10" s="2">
        <v>6</v>
      </c>
      <c r="D10" s="46">
        <f t="shared" si="1"/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1">
        <f t="shared" si="0"/>
        <v>0</v>
      </c>
    </row>
    <row r="11" spans="2:15" x14ac:dyDescent="0.25">
      <c r="B11" s="1"/>
      <c r="C11" s="2">
        <v>7</v>
      </c>
      <c r="D11" s="46">
        <f t="shared" si="1"/>
        <v>21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1">
        <f t="shared" si="0"/>
        <v>0</v>
      </c>
    </row>
    <row r="12" spans="2:15" x14ac:dyDescent="0.25">
      <c r="B12" s="1"/>
      <c r="C12" s="2">
        <v>8</v>
      </c>
      <c r="D12" s="46">
        <f t="shared" si="1"/>
        <v>21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1">
        <f t="shared" si="0"/>
        <v>0</v>
      </c>
    </row>
    <row r="13" spans="2:15" x14ac:dyDescent="0.25">
      <c r="B13" s="1"/>
      <c r="C13" s="2">
        <v>9</v>
      </c>
      <c r="D13" s="46">
        <f t="shared" si="1"/>
        <v>21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1">
        <f t="shared" si="0"/>
        <v>0</v>
      </c>
    </row>
    <row r="14" spans="2:15" x14ac:dyDescent="0.25">
      <c r="B14" s="1"/>
      <c r="C14" s="2">
        <v>10</v>
      </c>
      <c r="D14" s="46">
        <f t="shared" si="1"/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1">
        <f t="shared" si="0"/>
        <v>0</v>
      </c>
    </row>
    <row r="15" spans="2:15" x14ac:dyDescent="0.25">
      <c r="B15" s="1"/>
      <c r="C15" s="2">
        <v>11</v>
      </c>
      <c r="D15" s="46">
        <f t="shared" si="1"/>
        <v>21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1">
        <f t="shared" si="0"/>
        <v>0</v>
      </c>
    </row>
    <row r="16" spans="2:15" x14ac:dyDescent="0.25">
      <c r="B16" s="1"/>
      <c r="C16" s="2">
        <v>12</v>
      </c>
      <c r="D16" s="46">
        <f t="shared" si="1"/>
        <v>21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1">
        <f t="shared" si="0"/>
        <v>0</v>
      </c>
    </row>
    <row r="17" spans="2:15" x14ac:dyDescent="0.25">
      <c r="B17" s="1"/>
      <c r="C17" s="2">
        <v>13</v>
      </c>
      <c r="D17" s="46">
        <f t="shared" si="1"/>
        <v>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1">
        <f t="shared" si="0"/>
        <v>0</v>
      </c>
    </row>
    <row r="18" spans="2:15" x14ac:dyDescent="0.25">
      <c r="B18" s="1"/>
      <c r="C18" s="2">
        <v>14</v>
      </c>
      <c r="D18" s="46">
        <f t="shared" si="1"/>
        <v>21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1">
        <f t="shared" si="0"/>
        <v>0</v>
      </c>
    </row>
    <row r="19" spans="2:15" x14ac:dyDescent="0.25">
      <c r="B19" s="1"/>
      <c r="C19" s="2">
        <v>15</v>
      </c>
      <c r="D19" s="46">
        <f t="shared" si="1"/>
        <v>21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1">
        <f t="shared" si="0"/>
        <v>0</v>
      </c>
    </row>
    <row r="20" spans="2:15" x14ac:dyDescent="0.25">
      <c r="B20" s="1"/>
      <c r="C20" s="2">
        <v>16</v>
      </c>
      <c r="D20" s="46">
        <f t="shared" si="1"/>
        <v>21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1">
        <f t="shared" si="0"/>
        <v>0</v>
      </c>
    </row>
    <row r="21" spans="2:15" x14ac:dyDescent="0.25">
      <c r="B21" s="1"/>
      <c r="C21" s="2">
        <v>17</v>
      </c>
      <c r="D21" s="46">
        <f t="shared" si="1"/>
        <v>21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1">
        <f t="shared" si="0"/>
        <v>0</v>
      </c>
    </row>
    <row r="22" spans="2:15" x14ac:dyDescent="0.25">
      <c r="B22" s="1"/>
      <c r="C22" s="2">
        <v>18</v>
      </c>
      <c r="D22" s="46">
        <f t="shared" si="1"/>
        <v>21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1">
        <f t="shared" si="0"/>
        <v>0</v>
      </c>
    </row>
    <row r="23" spans="2:15" x14ac:dyDescent="0.25">
      <c r="B23" s="1"/>
      <c r="C23" s="2">
        <v>19</v>
      </c>
      <c r="D23" s="46">
        <f t="shared" si="1"/>
        <v>21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1">
        <f t="shared" si="0"/>
        <v>0</v>
      </c>
    </row>
    <row r="24" spans="2:15" x14ac:dyDescent="0.25">
      <c r="B24" s="1"/>
      <c r="C24" s="2">
        <v>20</v>
      </c>
      <c r="D24" s="46">
        <f t="shared" si="1"/>
        <v>21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1">
        <f t="shared" si="0"/>
        <v>0</v>
      </c>
    </row>
    <row r="25" spans="2:15" x14ac:dyDescent="0.25">
      <c r="B25" s="1"/>
      <c r="C25" s="2">
        <v>21</v>
      </c>
      <c r="D25" s="46">
        <f t="shared" si="1"/>
        <v>21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1">
        <f t="shared" si="0"/>
        <v>0</v>
      </c>
    </row>
    <row r="26" spans="2:15" x14ac:dyDescent="0.25">
      <c r="B26" s="1"/>
      <c r="C26" s="2">
        <v>22</v>
      </c>
      <c r="D26" s="46">
        <f t="shared" si="1"/>
        <v>21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1">
        <f t="shared" si="0"/>
        <v>0</v>
      </c>
    </row>
    <row r="27" spans="2:15" x14ac:dyDescent="0.25">
      <c r="B27" s="1"/>
      <c r="C27" s="2">
        <v>23</v>
      </c>
      <c r="D27" s="46">
        <f t="shared" si="1"/>
        <v>21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1">
        <f t="shared" si="0"/>
        <v>0</v>
      </c>
    </row>
    <row r="28" spans="2:15" x14ac:dyDescent="0.25">
      <c r="B28" s="1"/>
      <c r="C28" s="2">
        <v>24</v>
      </c>
      <c r="D28" s="46">
        <f t="shared" si="1"/>
        <v>21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1">
        <f t="shared" si="0"/>
        <v>0</v>
      </c>
    </row>
    <row r="29" spans="2:15" x14ac:dyDescent="0.25">
      <c r="B29" s="1"/>
      <c r="C29" s="2">
        <v>25</v>
      </c>
      <c r="D29" s="46">
        <f t="shared" si="1"/>
        <v>21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1">
        <f>SUM(E29:N29)</f>
        <v>0</v>
      </c>
    </row>
    <row r="30" spans="2:15" x14ac:dyDescent="0.25">
      <c r="B30" s="1"/>
      <c r="C30" s="2">
        <v>26</v>
      </c>
      <c r="D30" s="46">
        <f t="shared" si="1"/>
        <v>21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1">
        <f t="shared" ref="O30" si="2">SUM(E30:N30)</f>
        <v>0</v>
      </c>
    </row>
    <row r="31" spans="2:15" x14ac:dyDescent="0.25">
      <c r="B31" s="1"/>
      <c r="C31" s="2">
        <v>27</v>
      </c>
      <c r="D31" s="46">
        <f t="shared" si="1"/>
        <v>21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1">
        <f>SUM(E31:N31)</f>
        <v>0</v>
      </c>
    </row>
    <row r="32" spans="2:15" x14ac:dyDescent="0.25">
      <c r="B32" s="1"/>
      <c r="C32" s="2">
        <v>28</v>
      </c>
      <c r="D32" s="46">
        <f t="shared" si="1"/>
        <v>21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</row>
    <row r="33" spans="2:15" x14ac:dyDescent="0.25">
      <c r="B33" s="171" t="s">
        <v>8</v>
      </c>
      <c r="C33" s="172"/>
      <c r="D33" s="47">
        <v>588</v>
      </c>
      <c r="E33" s="4">
        <f>SUM(E5:E32)</f>
        <v>0</v>
      </c>
      <c r="F33" s="4">
        <f>SUM(F5:F32)</f>
        <v>0</v>
      </c>
      <c r="G33" s="4">
        <f>SUM(G5:G32)</f>
        <v>0</v>
      </c>
      <c r="H33" s="4">
        <f>SUM(H5:H32)</f>
        <v>0</v>
      </c>
      <c r="I33" s="4">
        <f>SUM(I5:I32)</f>
        <v>0</v>
      </c>
      <c r="J33" s="4"/>
      <c r="K33" s="4"/>
      <c r="L33" s="4"/>
      <c r="M33" s="4"/>
      <c r="N33" s="4">
        <f>SUM(N5:N32)</f>
        <v>0</v>
      </c>
      <c r="O33" s="1">
        <f>SUM(E33:N33)</f>
        <v>0</v>
      </c>
    </row>
    <row r="34" spans="2:15" x14ac:dyDescent="0.25">
      <c r="B34" s="173" t="s">
        <v>9</v>
      </c>
      <c r="C34" s="174"/>
      <c r="D34" s="175" t="s">
        <v>10</v>
      </c>
      <c r="E34" s="5">
        <f>(E33/$D$33)*100</f>
        <v>0</v>
      </c>
      <c r="F34" s="5">
        <f>+(F33/$D$33)*100</f>
        <v>0</v>
      </c>
      <c r="G34" s="5">
        <f>+(G33/$D$33)*100</f>
        <v>0</v>
      </c>
      <c r="H34" s="5">
        <f>+(H33/$D$33)*100</f>
        <v>0</v>
      </c>
      <c r="I34" s="6">
        <f>(I33/$D$33)*100</f>
        <v>0</v>
      </c>
      <c r="J34" s="6"/>
      <c r="K34" s="6"/>
      <c r="L34" s="6"/>
      <c r="M34" s="6"/>
      <c r="N34" s="6">
        <f>(N33/$D$33)*100</f>
        <v>0</v>
      </c>
      <c r="O34" s="6"/>
    </row>
    <row r="35" spans="2:15" x14ac:dyDescent="0.25">
      <c r="B35" s="173">
        <f>(O33/D33)*100</f>
        <v>0</v>
      </c>
      <c r="C35" s="174"/>
      <c r="D35" s="176"/>
      <c r="E35" s="5">
        <f>(D33-E33)/D33*100</f>
        <v>100</v>
      </c>
      <c r="F35" s="5">
        <f>(D33-F33)/D33*100</f>
        <v>100</v>
      </c>
      <c r="G35" s="5">
        <f>(D33-G33)/D33*100</f>
        <v>100</v>
      </c>
      <c r="H35" s="5">
        <f>(D33-H33)/D33*100</f>
        <v>100</v>
      </c>
      <c r="I35" s="6">
        <f>(D33-I33)/D33*100</f>
        <v>100</v>
      </c>
      <c r="J35" s="6"/>
      <c r="K35" s="6"/>
      <c r="L35" s="6"/>
      <c r="M35" s="6"/>
      <c r="N35" s="6">
        <f>(D33-N33)/D33*100</f>
        <v>100</v>
      </c>
      <c r="O35" s="6"/>
    </row>
    <row r="36" spans="2:15" x14ac:dyDescent="0.25">
      <c r="B36" s="7"/>
      <c r="C36" s="7"/>
      <c r="D36" s="17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8" spans="2:15" ht="18.75" thickBot="1" x14ac:dyDescent="0.3"/>
    <row r="39" spans="2:15" x14ac:dyDescent="0.25">
      <c r="B39" s="199" t="s">
        <v>11</v>
      </c>
      <c r="C39" s="200"/>
      <c r="D39" s="201"/>
    </row>
    <row r="40" spans="2:15" ht="15" customHeight="1" x14ac:dyDescent="0.25">
      <c r="B40" s="202">
        <f>100-B35</f>
        <v>100</v>
      </c>
      <c r="C40" s="203"/>
      <c r="D40" s="204"/>
    </row>
    <row r="41" spans="2:15" ht="15" customHeight="1" thickBot="1" x14ac:dyDescent="0.3">
      <c r="B41" s="205"/>
      <c r="C41" s="206"/>
      <c r="D41" s="207"/>
      <c r="F41" s="27"/>
      <c r="N41" s="31"/>
    </row>
    <row r="43" spans="2:15" x14ac:dyDescent="0.25">
      <c r="D43" s="53"/>
      <c r="F43" s="44"/>
    </row>
    <row r="45" spans="2:15" x14ac:dyDescent="0.25">
      <c r="B45" s="208" t="s">
        <v>12</v>
      </c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10"/>
    </row>
    <row r="46" spans="2:15" x14ac:dyDescent="0.25">
      <c r="B46" s="190" t="s">
        <v>36</v>
      </c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</row>
    <row r="47" spans="2:15" s="52" customFormat="1" ht="36" x14ac:dyDescent="0.25">
      <c r="B47" s="122"/>
      <c r="C47" s="122" t="s">
        <v>1</v>
      </c>
      <c r="D47" s="122" t="s">
        <v>2</v>
      </c>
      <c r="E47" s="121" t="s">
        <v>133</v>
      </c>
      <c r="F47" s="121" t="s">
        <v>134</v>
      </c>
      <c r="G47" s="121" t="s">
        <v>135</v>
      </c>
      <c r="H47" s="121"/>
      <c r="I47" s="121"/>
      <c r="J47" s="121"/>
      <c r="K47" s="121"/>
      <c r="L47" s="121"/>
      <c r="M47" s="121"/>
      <c r="N47" s="121"/>
      <c r="O47" s="122" t="s">
        <v>7</v>
      </c>
    </row>
    <row r="48" spans="2:15" x14ac:dyDescent="0.25">
      <c r="B48" s="1"/>
      <c r="C48" s="1">
        <v>1</v>
      </c>
      <c r="D48" s="46">
        <f>$D$76/28</f>
        <v>11.06892857142857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</row>
    <row r="49" spans="2:15" x14ac:dyDescent="0.25">
      <c r="B49" s="1"/>
      <c r="C49" s="1">
        <v>2</v>
      </c>
      <c r="D49" s="46">
        <f t="shared" ref="D49:D75" si="3">$D$76/28</f>
        <v>11.06892857142857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</row>
    <row r="50" spans="2:15" x14ac:dyDescent="0.25">
      <c r="B50" s="1"/>
      <c r="C50" s="1">
        <v>3</v>
      </c>
      <c r="D50" s="46">
        <f t="shared" si="3"/>
        <v>11.06892857142857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</row>
    <row r="51" spans="2:15" x14ac:dyDescent="0.25">
      <c r="B51" s="1"/>
      <c r="C51" s="1">
        <v>4</v>
      </c>
      <c r="D51" s="46">
        <f t="shared" si="3"/>
        <v>11.06892857142857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</row>
    <row r="52" spans="2:15" x14ac:dyDescent="0.25">
      <c r="B52" s="1"/>
      <c r="C52" s="1">
        <v>5</v>
      </c>
      <c r="D52" s="46">
        <f t="shared" si="3"/>
        <v>11.06892857142857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</row>
    <row r="53" spans="2:15" x14ac:dyDescent="0.25">
      <c r="B53" s="1"/>
      <c r="C53" s="1">
        <v>6</v>
      </c>
      <c r="D53" s="46">
        <f t="shared" si="3"/>
        <v>11.06892857142857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</row>
    <row r="54" spans="2:15" x14ac:dyDescent="0.25">
      <c r="B54" s="1"/>
      <c r="C54" s="1">
        <v>7</v>
      </c>
      <c r="D54" s="46">
        <f t="shared" si="3"/>
        <v>11.06892857142857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</row>
    <row r="55" spans="2:15" x14ac:dyDescent="0.25">
      <c r="B55" s="1"/>
      <c r="C55" s="1">
        <v>8</v>
      </c>
      <c r="D55" s="46">
        <f t="shared" si="3"/>
        <v>11.06892857142857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</row>
    <row r="56" spans="2:15" x14ac:dyDescent="0.25">
      <c r="B56" s="1"/>
      <c r="C56" s="1">
        <v>9</v>
      </c>
      <c r="D56" s="46">
        <f t="shared" si="3"/>
        <v>11.06892857142857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</row>
    <row r="57" spans="2:15" x14ac:dyDescent="0.25">
      <c r="B57" s="1"/>
      <c r="C57" s="1">
        <v>10</v>
      </c>
      <c r="D57" s="46">
        <f t="shared" si="3"/>
        <v>11.06892857142857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/>
    </row>
    <row r="58" spans="2:15" x14ac:dyDescent="0.25">
      <c r="B58" s="1"/>
      <c r="C58" s="1">
        <v>11</v>
      </c>
      <c r="D58" s="46">
        <f t="shared" si="3"/>
        <v>11.06892857142857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/>
    </row>
    <row r="59" spans="2:15" x14ac:dyDescent="0.25">
      <c r="B59" s="1"/>
      <c r="C59" s="1">
        <v>12</v>
      </c>
      <c r="D59" s="46">
        <f t="shared" si="3"/>
        <v>11.06892857142857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/>
    </row>
    <row r="60" spans="2:15" x14ac:dyDescent="0.25">
      <c r="B60" s="1"/>
      <c r="C60" s="1">
        <v>13</v>
      </c>
      <c r="D60" s="46">
        <f t="shared" si="3"/>
        <v>11.06892857142857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</row>
    <row r="61" spans="2:15" x14ac:dyDescent="0.25">
      <c r="B61" s="1"/>
      <c r="C61" s="1">
        <v>14</v>
      </c>
      <c r="D61" s="46">
        <f t="shared" si="3"/>
        <v>11.06892857142857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/>
    </row>
    <row r="62" spans="2:15" x14ac:dyDescent="0.25">
      <c r="B62" s="1"/>
      <c r="C62" s="1">
        <v>15</v>
      </c>
      <c r="D62" s="46">
        <f t="shared" si="3"/>
        <v>11.06892857142857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/>
    </row>
    <row r="63" spans="2:15" x14ac:dyDescent="0.25">
      <c r="B63" s="1"/>
      <c r="C63" s="1">
        <v>16</v>
      </c>
      <c r="D63" s="46">
        <f t="shared" si="3"/>
        <v>11.06892857142857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</row>
    <row r="64" spans="2:15" x14ac:dyDescent="0.25">
      <c r="B64" s="1"/>
      <c r="C64" s="1">
        <v>17</v>
      </c>
      <c r="D64" s="46">
        <f t="shared" si="3"/>
        <v>11.06892857142857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</row>
    <row r="65" spans="2:15" x14ac:dyDescent="0.25">
      <c r="B65" s="1"/>
      <c r="C65" s="1">
        <v>18</v>
      </c>
      <c r="D65" s="46">
        <f t="shared" si="3"/>
        <v>11.06892857142857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/>
    </row>
    <row r="66" spans="2:15" x14ac:dyDescent="0.25">
      <c r="B66" s="1"/>
      <c r="C66" s="1">
        <v>19</v>
      </c>
      <c r="D66" s="46">
        <f t="shared" si="3"/>
        <v>11.06892857142857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</row>
    <row r="67" spans="2:15" x14ac:dyDescent="0.25">
      <c r="B67" s="1"/>
      <c r="C67" s="1">
        <v>20</v>
      </c>
      <c r="D67" s="46">
        <f t="shared" si="3"/>
        <v>11.06892857142857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/>
    </row>
    <row r="68" spans="2:15" x14ac:dyDescent="0.25">
      <c r="B68" s="1"/>
      <c r="C68" s="1">
        <v>21</v>
      </c>
      <c r="D68" s="46">
        <f t="shared" si="3"/>
        <v>11.06892857142857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1"/>
    </row>
    <row r="69" spans="2:15" x14ac:dyDescent="0.25">
      <c r="B69" s="1"/>
      <c r="C69" s="1">
        <v>22</v>
      </c>
      <c r="D69" s="46">
        <f t="shared" si="3"/>
        <v>11.06892857142857</v>
      </c>
      <c r="E69" s="2"/>
      <c r="F69" s="2"/>
      <c r="G69" s="2">
        <v>0.5</v>
      </c>
      <c r="H69" s="2"/>
      <c r="I69" s="2"/>
      <c r="J69" s="2"/>
      <c r="K69" s="2"/>
      <c r="L69" s="2"/>
      <c r="M69" s="2"/>
      <c r="N69" s="2"/>
      <c r="O69" s="1"/>
    </row>
    <row r="70" spans="2:15" x14ac:dyDescent="0.25">
      <c r="B70" s="1"/>
      <c r="C70" s="1">
        <v>23</v>
      </c>
      <c r="D70" s="46">
        <f t="shared" si="3"/>
        <v>11.06892857142857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/>
    </row>
    <row r="71" spans="2:15" x14ac:dyDescent="0.25">
      <c r="B71" s="1"/>
      <c r="C71" s="1">
        <v>24</v>
      </c>
      <c r="D71" s="46">
        <f t="shared" si="3"/>
        <v>11.06892857142857</v>
      </c>
      <c r="E71" s="2">
        <v>1.5</v>
      </c>
      <c r="F71" s="2"/>
      <c r="G71" s="2">
        <v>2.83</v>
      </c>
      <c r="H71" s="2"/>
      <c r="I71" s="2"/>
      <c r="J71" s="2"/>
      <c r="K71" s="2"/>
      <c r="L71" s="2"/>
      <c r="M71" s="2"/>
      <c r="N71" s="2"/>
      <c r="O71" s="1"/>
    </row>
    <row r="72" spans="2:15" x14ac:dyDescent="0.25">
      <c r="B72" s="1"/>
      <c r="C72" s="1">
        <v>25</v>
      </c>
      <c r="D72" s="46">
        <f t="shared" si="3"/>
        <v>11.06892857142857</v>
      </c>
      <c r="E72" s="2"/>
      <c r="F72" s="2">
        <v>12</v>
      </c>
      <c r="G72" s="2">
        <v>1</v>
      </c>
      <c r="H72" s="2"/>
      <c r="I72" s="2"/>
      <c r="J72" s="2"/>
      <c r="K72" s="2"/>
      <c r="L72" s="2"/>
      <c r="M72" s="2"/>
      <c r="N72" s="2"/>
      <c r="O72" s="1"/>
    </row>
    <row r="73" spans="2:15" x14ac:dyDescent="0.25">
      <c r="B73" s="1"/>
      <c r="C73" s="1">
        <v>26</v>
      </c>
      <c r="D73" s="46">
        <f t="shared" si="3"/>
        <v>11.06892857142857</v>
      </c>
      <c r="E73" s="2"/>
      <c r="F73" s="2">
        <v>4.25</v>
      </c>
      <c r="G73" s="2"/>
      <c r="H73" s="2"/>
      <c r="I73" s="2"/>
      <c r="J73" s="2"/>
      <c r="K73" s="2"/>
      <c r="L73" s="2"/>
      <c r="M73" s="2"/>
      <c r="N73" s="2"/>
      <c r="O73" s="1"/>
    </row>
    <row r="74" spans="2:15" x14ac:dyDescent="0.25">
      <c r="B74" s="1"/>
      <c r="C74" s="1">
        <v>27</v>
      </c>
      <c r="D74" s="46">
        <f t="shared" si="3"/>
        <v>11.06892857142857</v>
      </c>
      <c r="E74" s="2"/>
      <c r="F74" s="2"/>
      <c r="G74" s="62">
        <v>0.16</v>
      </c>
      <c r="H74" s="2"/>
      <c r="I74" s="2"/>
      <c r="J74" s="2"/>
      <c r="K74" s="2"/>
      <c r="L74" s="2"/>
      <c r="M74" s="2"/>
      <c r="N74" s="2"/>
      <c r="O74" s="1"/>
    </row>
    <row r="75" spans="2:15" x14ac:dyDescent="0.25">
      <c r="B75" s="1"/>
      <c r="C75" s="1">
        <v>28</v>
      </c>
      <c r="D75" s="46">
        <f t="shared" si="3"/>
        <v>11.06892857142857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/>
    </row>
    <row r="76" spans="2:15" x14ac:dyDescent="0.25">
      <c r="B76" s="4" t="s">
        <v>8</v>
      </c>
      <c r="C76" s="4"/>
      <c r="D76" s="47">
        <v>309.92999999999995</v>
      </c>
      <c r="E76" s="4">
        <f>SUM(E48:E75)</f>
        <v>1.5</v>
      </c>
      <c r="F76" s="4">
        <f>SUM(F48:F75)</f>
        <v>16.25</v>
      </c>
      <c r="G76" s="4">
        <f>SUM(G48:G75)</f>
        <v>4.49</v>
      </c>
      <c r="H76" s="4">
        <f>SUM(H48:H75)</f>
        <v>0</v>
      </c>
      <c r="I76" s="4">
        <f>SUM(I48:I75)</f>
        <v>0</v>
      </c>
      <c r="J76" s="4"/>
      <c r="K76" s="4"/>
      <c r="L76" s="4"/>
      <c r="M76" s="4"/>
      <c r="N76" s="4">
        <f>SUM(N48:N75)</f>
        <v>0</v>
      </c>
      <c r="O76" s="1">
        <f>SUM(E76:N76)</f>
        <v>22.240000000000002</v>
      </c>
    </row>
    <row r="77" spans="2:15" x14ac:dyDescent="0.25">
      <c r="B77" s="1" t="s">
        <v>9</v>
      </c>
      <c r="C77" s="1"/>
      <c r="D77" s="1" t="s">
        <v>10</v>
      </c>
      <c r="E77" s="1">
        <f>(E76/$D$76)*100</f>
        <v>0.483980253605653</v>
      </c>
      <c r="F77" s="1">
        <f t="shared" ref="F77:N77" si="4">(F76/$D$76)*100</f>
        <v>5.2431194140612405</v>
      </c>
      <c r="G77" s="1">
        <f t="shared" si="4"/>
        <v>1.4487142257929213</v>
      </c>
      <c r="H77" s="1">
        <f t="shared" si="4"/>
        <v>0</v>
      </c>
      <c r="I77" s="1">
        <f t="shared" si="4"/>
        <v>0</v>
      </c>
      <c r="J77" s="1"/>
      <c r="K77" s="1"/>
      <c r="L77" s="1"/>
      <c r="M77" s="1"/>
      <c r="N77" s="1">
        <f t="shared" si="4"/>
        <v>0</v>
      </c>
      <c r="O77" s="1"/>
    </row>
    <row r="78" spans="2:15" x14ac:dyDescent="0.25">
      <c r="B78" s="1">
        <f>(O76/D76)*100</f>
        <v>7.1758138934598144</v>
      </c>
      <c r="C78" s="1"/>
      <c r="D78" s="1"/>
      <c r="E78" s="1">
        <f>(D76-E76)/D76*100</f>
        <v>99.516019746394349</v>
      </c>
      <c r="F78" s="1">
        <f>(D76-F76)/D76*100</f>
        <v>94.75688058593876</v>
      </c>
      <c r="G78" s="1">
        <f>(D76-G76)/D76*100</f>
        <v>98.551285774207074</v>
      </c>
      <c r="H78" s="1">
        <f>(D76-H76)/D76*100</f>
        <v>100</v>
      </c>
      <c r="I78" s="1">
        <f>(D76-I76)/D76*100</f>
        <v>100</v>
      </c>
      <c r="J78" s="1"/>
      <c r="K78" s="1"/>
      <c r="L78" s="1"/>
      <c r="M78" s="1"/>
      <c r="N78" s="1">
        <f>(D76-N76)/D76*100</f>
        <v>100</v>
      </c>
      <c r="O78" s="1" t="s">
        <v>15</v>
      </c>
    </row>
    <row r="81" spans="2:15" ht="18.75" thickBot="1" x14ac:dyDescent="0.3">
      <c r="E81" s="25">
        <f>306.46/29</f>
        <v>10.567586206896552</v>
      </c>
    </row>
    <row r="82" spans="2:15" x14ac:dyDescent="0.25">
      <c r="B82" s="9" t="s">
        <v>16</v>
      </c>
      <c r="C82" s="15"/>
      <c r="D82" s="16"/>
    </row>
    <row r="83" spans="2:15" x14ac:dyDescent="0.25">
      <c r="B83" s="10">
        <f>(100-B78)</f>
        <v>92.824186106540182</v>
      </c>
      <c r="C83" s="18"/>
      <c r="D83" s="19"/>
    </row>
    <row r="84" spans="2:15" ht="18.75" thickBot="1" x14ac:dyDescent="0.3">
      <c r="B84" s="20"/>
      <c r="C84" s="21"/>
      <c r="D84" s="22"/>
    </row>
    <row r="88" spans="2:15" x14ac:dyDescent="0.25">
      <c r="B88" s="198" t="s">
        <v>26</v>
      </c>
      <c r="C88" s="198"/>
      <c r="D88" s="198"/>
      <c r="E88" s="198"/>
      <c r="F88" s="198"/>
      <c r="G88" s="198"/>
      <c r="H88" s="198"/>
      <c r="I88" s="198"/>
      <c r="J88" s="198"/>
      <c r="K88" s="198"/>
      <c r="L88" s="198"/>
      <c r="M88" s="198"/>
      <c r="N88" s="198"/>
    </row>
    <row r="89" spans="2:15" x14ac:dyDescent="0.25">
      <c r="B89" s="170" t="s">
        <v>36</v>
      </c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</row>
    <row r="90" spans="2:15" x14ac:dyDescent="0.25">
      <c r="B90" s="123"/>
      <c r="C90" s="123" t="s">
        <v>1</v>
      </c>
      <c r="D90" s="122" t="s">
        <v>2</v>
      </c>
      <c r="E90" s="122" t="s">
        <v>136</v>
      </c>
      <c r="F90" s="122" t="s">
        <v>137</v>
      </c>
      <c r="G90" s="121" t="s">
        <v>135</v>
      </c>
      <c r="H90" s="121" t="s">
        <v>138</v>
      </c>
      <c r="I90" s="121" t="s">
        <v>139</v>
      </c>
      <c r="J90" s="121"/>
      <c r="K90" s="121"/>
      <c r="L90" s="121"/>
      <c r="M90" s="121"/>
      <c r="N90" s="122"/>
      <c r="O90" s="123" t="s">
        <v>7</v>
      </c>
    </row>
    <row r="91" spans="2:15" x14ac:dyDescent="0.25">
      <c r="B91" s="1"/>
      <c r="C91" s="1">
        <v>1</v>
      </c>
      <c r="D91" s="46">
        <f>$D$119/28</f>
        <v>15.104285714285714</v>
      </c>
      <c r="E91" s="2"/>
      <c r="F91" s="2"/>
      <c r="G91" s="2"/>
      <c r="H91" s="2"/>
      <c r="I91" s="63">
        <v>1.42</v>
      </c>
      <c r="J91" s="2"/>
      <c r="K91" s="2"/>
      <c r="L91" s="2"/>
      <c r="M91" s="2"/>
      <c r="N91" s="2"/>
      <c r="O91" s="1">
        <f t="shared" ref="O91:O117" si="5">SUM(E91:N91)</f>
        <v>1.42</v>
      </c>
    </row>
    <row r="92" spans="2:15" x14ac:dyDescent="0.25">
      <c r="B92" s="1"/>
      <c r="C92" s="1">
        <v>2</v>
      </c>
      <c r="D92" s="46">
        <f t="shared" ref="D92:D118" si="6">$D$119/28</f>
        <v>15.104285714285714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1">
        <f t="shared" si="5"/>
        <v>0</v>
      </c>
    </row>
    <row r="93" spans="2:15" x14ac:dyDescent="0.25">
      <c r="B93" s="1"/>
      <c r="C93" s="1">
        <v>3</v>
      </c>
      <c r="D93" s="46">
        <f t="shared" si="6"/>
        <v>15.104285714285714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1">
        <f t="shared" si="5"/>
        <v>0</v>
      </c>
    </row>
    <row r="94" spans="2:15" x14ac:dyDescent="0.25">
      <c r="B94" s="1"/>
      <c r="C94" s="1">
        <v>4</v>
      </c>
      <c r="D94" s="46">
        <f t="shared" si="6"/>
        <v>15.104285714285714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1">
        <f t="shared" si="5"/>
        <v>0</v>
      </c>
    </row>
    <row r="95" spans="2:15" x14ac:dyDescent="0.25">
      <c r="B95" s="1"/>
      <c r="C95" s="1">
        <v>5</v>
      </c>
      <c r="D95" s="46">
        <f t="shared" si="6"/>
        <v>15.104285714285714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1">
        <f t="shared" si="5"/>
        <v>0</v>
      </c>
    </row>
    <row r="96" spans="2:15" x14ac:dyDescent="0.25">
      <c r="B96" s="1"/>
      <c r="C96" s="1">
        <v>6</v>
      </c>
      <c r="D96" s="46">
        <f t="shared" si="6"/>
        <v>15.104285714285714</v>
      </c>
      <c r="E96" s="85">
        <v>0.5</v>
      </c>
      <c r="F96" s="85">
        <v>3.33</v>
      </c>
      <c r="G96" s="2"/>
      <c r="H96" s="2"/>
      <c r="I96" s="2"/>
      <c r="J96" s="2"/>
      <c r="K96" s="2"/>
      <c r="L96" s="2"/>
      <c r="M96" s="2"/>
      <c r="N96" s="2"/>
      <c r="O96" s="1">
        <f>SUM(E96:N96)</f>
        <v>3.83</v>
      </c>
    </row>
    <row r="97" spans="2:15" x14ac:dyDescent="0.25">
      <c r="B97" s="1"/>
      <c r="C97" s="1">
        <v>7</v>
      </c>
      <c r="D97" s="46">
        <f t="shared" si="6"/>
        <v>15.104285714285714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1">
        <f t="shared" si="5"/>
        <v>0</v>
      </c>
    </row>
    <row r="98" spans="2:15" x14ac:dyDescent="0.25">
      <c r="B98" s="1"/>
      <c r="C98" s="1">
        <v>8</v>
      </c>
      <c r="D98" s="46">
        <f t="shared" si="6"/>
        <v>15.104285714285714</v>
      </c>
      <c r="E98" s="2"/>
      <c r="F98" s="2"/>
      <c r="G98" s="2">
        <v>1.17</v>
      </c>
      <c r="H98" s="2"/>
      <c r="I98" s="2"/>
      <c r="J98" s="2"/>
      <c r="K98" s="2"/>
      <c r="L98" s="2"/>
      <c r="M98" s="2"/>
      <c r="N98" s="2"/>
      <c r="O98" s="1">
        <f t="shared" si="5"/>
        <v>1.17</v>
      </c>
    </row>
    <row r="99" spans="2:15" x14ac:dyDescent="0.25">
      <c r="B99" s="1"/>
      <c r="C99" s="1">
        <v>9</v>
      </c>
      <c r="D99" s="46">
        <f t="shared" si="6"/>
        <v>15.104285714285714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1">
        <f t="shared" si="5"/>
        <v>0</v>
      </c>
    </row>
    <row r="100" spans="2:15" x14ac:dyDescent="0.25">
      <c r="B100" s="1"/>
      <c r="C100" s="1">
        <v>10</v>
      </c>
      <c r="D100" s="46">
        <f t="shared" si="6"/>
        <v>15.104285714285714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>
        <f t="shared" si="5"/>
        <v>0</v>
      </c>
    </row>
    <row r="101" spans="2:15" x14ac:dyDescent="0.25">
      <c r="B101" s="1"/>
      <c r="C101" s="1">
        <v>11</v>
      </c>
      <c r="D101" s="46">
        <f t="shared" si="6"/>
        <v>15.104285714285714</v>
      </c>
      <c r="E101" s="2"/>
      <c r="G101" s="2">
        <v>3.67</v>
      </c>
      <c r="H101" s="2"/>
      <c r="I101" s="2"/>
      <c r="J101" s="2"/>
      <c r="K101" s="2"/>
      <c r="L101" s="2"/>
      <c r="M101" s="2"/>
      <c r="N101" s="2"/>
      <c r="O101" s="1">
        <f t="shared" si="5"/>
        <v>3.67</v>
      </c>
    </row>
    <row r="102" spans="2:15" x14ac:dyDescent="0.25">
      <c r="B102" s="1"/>
      <c r="C102" s="1">
        <v>12</v>
      </c>
      <c r="D102" s="46">
        <f t="shared" si="6"/>
        <v>15.104285714285714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>
        <f t="shared" si="5"/>
        <v>0</v>
      </c>
    </row>
    <row r="103" spans="2:15" x14ac:dyDescent="0.25">
      <c r="B103" s="1"/>
      <c r="C103" s="1">
        <v>13</v>
      </c>
      <c r="D103" s="46">
        <f t="shared" si="6"/>
        <v>15.104285714285714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>
        <f t="shared" si="5"/>
        <v>0</v>
      </c>
    </row>
    <row r="104" spans="2:15" x14ac:dyDescent="0.25">
      <c r="B104" s="1"/>
      <c r="C104" s="1">
        <v>14</v>
      </c>
      <c r="D104" s="46">
        <f t="shared" si="6"/>
        <v>15.104285714285714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>
        <f t="shared" si="5"/>
        <v>0</v>
      </c>
    </row>
    <row r="105" spans="2:15" x14ac:dyDescent="0.25">
      <c r="B105" s="1"/>
      <c r="C105" s="1">
        <v>15</v>
      </c>
      <c r="D105" s="46">
        <f t="shared" si="6"/>
        <v>15.104285714285714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>
        <f t="shared" si="5"/>
        <v>0</v>
      </c>
    </row>
    <row r="106" spans="2:15" x14ac:dyDescent="0.25">
      <c r="B106" s="1"/>
      <c r="C106" s="1">
        <v>16</v>
      </c>
      <c r="D106" s="46">
        <f t="shared" si="6"/>
        <v>15.104285714285714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>
        <f t="shared" si="5"/>
        <v>0</v>
      </c>
    </row>
    <row r="107" spans="2:15" x14ac:dyDescent="0.25">
      <c r="B107" s="1"/>
      <c r="C107" s="1">
        <v>17</v>
      </c>
      <c r="D107" s="46">
        <f t="shared" si="6"/>
        <v>15.104285714285714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>
        <f t="shared" si="5"/>
        <v>0</v>
      </c>
    </row>
    <row r="108" spans="2:15" x14ac:dyDescent="0.25">
      <c r="B108" s="1"/>
      <c r="C108" s="1">
        <v>18</v>
      </c>
      <c r="D108" s="46">
        <f t="shared" si="6"/>
        <v>15.104285714285714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>
        <f t="shared" si="5"/>
        <v>0</v>
      </c>
    </row>
    <row r="109" spans="2:15" x14ac:dyDescent="0.25">
      <c r="B109" s="1"/>
      <c r="C109" s="1">
        <v>19</v>
      </c>
      <c r="D109" s="46">
        <f t="shared" si="6"/>
        <v>15.104285714285714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>
        <f t="shared" si="5"/>
        <v>0</v>
      </c>
    </row>
    <row r="110" spans="2:15" x14ac:dyDescent="0.25">
      <c r="B110" s="1"/>
      <c r="C110" s="1">
        <v>20</v>
      </c>
      <c r="D110" s="46">
        <f t="shared" si="6"/>
        <v>15.104285714285714</v>
      </c>
      <c r="E110" s="2"/>
      <c r="F110" s="2"/>
      <c r="G110" s="2"/>
      <c r="H110" s="2"/>
      <c r="I110" s="88">
        <v>2</v>
      </c>
      <c r="J110" s="2"/>
      <c r="K110" s="2"/>
      <c r="L110" s="2"/>
      <c r="M110" s="2"/>
      <c r="N110" s="2"/>
      <c r="O110" s="1">
        <f t="shared" si="5"/>
        <v>2</v>
      </c>
    </row>
    <row r="111" spans="2:15" x14ac:dyDescent="0.25">
      <c r="B111" s="1"/>
      <c r="C111" s="1">
        <v>21</v>
      </c>
      <c r="D111" s="46">
        <f t="shared" si="6"/>
        <v>15.104285714285714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>
        <f t="shared" si="5"/>
        <v>0</v>
      </c>
    </row>
    <row r="112" spans="2:15" x14ac:dyDescent="0.25">
      <c r="B112" s="1"/>
      <c r="C112" s="1">
        <v>22</v>
      </c>
      <c r="D112" s="46">
        <f t="shared" si="6"/>
        <v>15.104285714285714</v>
      </c>
      <c r="E112" s="2"/>
      <c r="F112" s="2"/>
      <c r="G112" s="85">
        <v>0.83</v>
      </c>
      <c r="H112" s="2"/>
      <c r="I112" s="2"/>
      <c r="J112" s="2"/>
      <c r="K112" s="2"/>
      <c r="L112" s="2"/>
      <c r="M112" s="2"/>
      <c r="N112" s="2"/>
      <c r="O112" s="1">
        <f t="shared" si="5"/>
        <v>0.83</v>
      </c>
    </row>
    <row r="113" spans="2:15" x14ac:dyDescent="0.25">
      <c r="B113" s="1"/>
      <c r="C113" s="1">
        <v>23</v>
      </c>
      <c r="D113" s="46">
        <f t="shared" si="6"/>
        <v>15.104285714285714</v>
      </c>
      <c r="E113" s="2"/>
      <c r="F113" s="2"/>
      <c r="G113" s="85">
        <v>0.17</v>
      </c>
      <c r="H113" s="2"/>
      <c r="I113" s="2"/>
      <c r="J113" s="2"/>
      <c r="K113" s="2"/>
      <c r="L113" s="2"/>
      <c r="M113" s="2"/>
      <c r="N113" s="2"/>
      <c r="O113" s="1">
        <f t="shared" si="5"/>
        <v>0.17</v>
      </c>
    </row>
    <row r="114" spans="2:15" x14ac:dyDescent="0.25">
      <c r="B114" s="1"/>
      <c r="C114" s="1">
        <v>24</v>
      </c>
      <c r="D114" s="46">
        <f t="shared" si="6"/>
        <v>15.104285714285714</v>
      </c>
      <c r="E114" s="2"/>
      <c r="F114" s="2"/>
      <c r="G114" s="85">
        <v>3.04</v>
      </c>
      <c r="H114" s="2">
        <v>0.33</v>
      </c>
      <c r="I114" s="2"/>
      <c r="J114" s="2"/>
      <c r="K114" s="2"/>
      <c r="L114" s="2"/>
      <c r="M114" s="2"/>
      <c r="N114" s="2"/>
      <c r="O114" s="1">
        <f t="shared" si="5"/>
        <v>3.37</v>
      </c>
    </row>
    <row r="115" spans="2:15" x14ac:dyDescent="0.25">
      <c r="B115" s="1"/>
      <c r="C115" s="1">
        <v>25</v>
      </c>
      <c r="D115" s="46">
        <f t="shared" si="6"/>
        <v>15.104285714285714</v>
      </c>
      <c r="E115" s="2"/>
      <c r="F115" s="2"/>
      <c r="G115" s="85">
        <v>3.2</v>
      </c>
      <c r="H115" s="2"/>
      <c r="I115" s="2"/>
      <c r="J115" s="2"/>
      <c r="K115" s="2"/>
      <c r="L115" s="2"/>
      <c r="M115" s="2"/>
      <c r="N115" s="2"/>
      <c r="O115" s="1">
        <f t="shared" si="5"/>
        <v>3.2</v>
      </c>
    </row>
    <row r="116" spans="2:15" x14ac:dyDescent="0.25">
      <c r="B116" s="1"/>
      <c r="C116" s="1">
        <v>26</v>
      </c>
      <c r="D116" s="46">
        <f t="shared" si="6"/>
        <v>15.104285714285714</v>
      </c>
      <c r="E116" s="2"/>
      <c r="F116" s="2"/>
      <c r="G116" s="87"/>
      <c r="H116" s="2"/>
      <c r="I116" s="2"/>
      <c r="J116" s="2"/>
      <c r="K116" s="2"/>
      <c r="L116" s="2"/>
      <c r="M116" s="2"/>
      <c r="N116" s="2"/>
      <c r="O116" s="1">
        <f t="shared" si="5"/>
        <v>0</v>
      </c>
    </row>
    <row r="117" spans="2:15" x14ac:dyDescent="0.25">
      <c r="B117" s="1"/>
      <c r="C117" s="1">
        <v>27</v>
      </c>
      <c r="D117" s="46">
        <f t="shared" si="6"/>
        <v>15.104285714285714</v>
      </c>
      <c r="E117" s="2"/>
      <c r="F117" s="2"/>
      <c r="G117" s="88">
        <v>0.33</v>
      </c>
      <c r="H117" s="2"/>
      <c r="I117" s="2"/>
      <c r="J117" s="2"/>
      <c r="K117" s="2"/>
      <c r="L117" s="2"/>
      <c r="M117" s="2"/>
      <c r="N117" s="2"/>
      <c r="O117" s="1">
        <f t="shared" si="5"/>
        <v>0.33</v>
      </c>
    </row>
    <row r="118" spans="2:15" x14ac:dyDescent="0.25">
      <c r="B118" s="1"/>
      <c r="C118" s="1">
        <v>28</v>
      </c>
      <c r="D118" s="46">
        <f t="shared" si="6"/>
        <v>15.104285714285714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/>
    </row>
    <row r="119" spans="2:15" x14ac:dyDescent="0.25">
      <c r="B119" s="4" t="s">
        <v>8</v>
      </c>
      <c r="C119" s="4"/>
      <c r="D119" s="47">
        <v>422.92</v>
      </c>
      <c r="E119" s="4">
        <f>SUM(E91:E118)</f>
        <v>0.5</v>
      </c>
      <c r="F119" s="4">
        <f>SUM(F91:F118)</f>
        <v>3.33</v>
      </c>
      <c r="G119" s="4">
        <f>SUM(G91:G118)</f>
        <v>12.409999999999998</v>
      </c>
      <c r="H119" s="4">
        <f>SUM(H91:H118)</f>
        <v>0.33</v>
      </c>
      <c r="I119" s="4">
        <f>SUM(I91:I118)</f>
        <v>3.42</v>
      </c>
      <c r="J119" s="4"/>
      <c r="K119" s="4"/>
      <c r="L119" s="4"/>
      <c r="M119" s="4"/>
      <c r="N119" s="4">
        <f>SUM(N91:N118)</f>
        <v>0</v>
      </c>
      <c r="O119" s="1">
        <f>SUM(E119:N119)</f>
        <v>19.989999999999995</v>
      </c>
    </row>
    <row r="120" spans="2:15" x14ac:dyDescent="0.25">
      <c r="B120" s="1" t="s">
        <v>9</v>
      </c>
      <c r="C120" s="1"/>
      <c r="D120" s="1" t="s">
        <v>10</v>
      </c>
      <c r="E120" s="1">
        <f>(E119/$D$119)*100</f>
        <v>0.11822566915728742</v>
      </c>
      <c r="F120" s="1">
        <f t="shared" ref="F120:N120" si="7">(F119/$D$119)*100</f>
        <v>0.78738295658753421</v>
      </c>
      <c r="G120" s="1">
        <f t="shared" si="7"/>
        <v>2.9343611084838734</v>
      </c>
      <c r="H120" s="1">
        <f t="shared" si="7"/>
        <v>7.8028941643809704E-2</v>
      </c>
      <c r="I120" s="1">
        <f t="shared" si="7"/>
        <v>0.8086635770358459</v>
      </c>
      <c r="J120" s="1"/>
      <c r="K120" s="1"/>
      <c r="L120" s="1"/>
      <c r="M120" s="1"/>
      <c r="N120" s="1">
        <f t="shared" si="7"/>
        <v>0</v>
      </c>
      <c r="O120" s="1"/>
    </row>
    <row r="121" spans="2:15" x14ac:dyDescent="0.25">
      <c r="B121" s="1">
        <f>(O119/D119)*100</f>
        <v>4.7266622529083504</v>
      </c>
      <c r="C121" s="1"/>
      <c r="D121" s="1">
        <f>SUM(D91:D118)</f>
        <v>422.9199999999999</v>
      </c>
      <c r="E121" s="1">
        <f>(D119-E119)/D119*100</f>
        <v>99.881774330842717</v>
      </c>
      <c r="F121" s="1">
        <f>(D119-F119)/D119*100</f>
        <v>99.212617043412465</v>
      </c>
      <c r="G121" s="1">
        <f>(D119-G119)/D119*100</f>
        <v>97.065638891516116</v>
      </c>
      <c r="H121" s="1">
        <f>(D119-H119)/D119*100</f>
        <v>99.921971058356192</v>
      </c>
      <c r="I121" s="1">
        <f>(D119-I119)/D119*100</f>
        <v>99.191336422964156</v>
      </c>
      <c r="J121" s="1"/>
      <c r="K121" s="1"/>
      <c r="L121" s="1"/>
      <c r="M121" s="1"/>
      <c r="N121" s="1">
        <f>(D119-N119)/D119*100</f>
        <v>100</v>
      </c>
      <c r="O121" s="1"/>
    </row>
    <row r="124" spans="2:15" ht="18.75" thickBot="1" x14ac:dyDescent="0.3">
      <c r="F124" s="25">
        <f>588.43/29</f>
        <v>20.290689655172411</v>
      </c>
    </row>
    <row r="125" spans="2:15" x14ac:dyDescent="0.25">
      <c r="B125" s="14" t="s">
        <v>17</v>
      </c>
      <c r="C125" s="15"/>
      <c r="D125" s="16"/>
    </row>
    <row r="126" spans="2:15" x14ac:dyDescent="0.25">
      <c r="B126" s="17">
        <f>(100-B121)</f>
        <v>95.273337747091645</v>
      </c>
      <c r="C126" s="18"/>
      <c r="D126" s="19"/>
    </row>
    <row r="127" spans="2:15" ht="18.75" thickBot="1" x14ac:dyDescent="0.3">
      <c r="B127" s="20"/>
      <c r="C127" s="21"/>
      <c r="D127" s="22"/>
    </row>
    <row r="128" spans="2:15" x14ac:dyDescent="0.25">
      <c r="F128" s="26"/>
    </row>
    <row r="129" spans="2:15" x14ac:dyDescent="0.25">
      <c r="D129" s="53">
        <v>21.821428571428573</v>
      </c>
    </row>
    <row r="131" spans="2:15" x14ac:dyDescent="0.25">
      <c r="B131" s="198" t="s">
        <v>18</v>
      </c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</row>
    <row r="132" spans="2:15" x14ac:dyDescent="0.25">
      <c r="B132" s="190" t="s">
        <v>36</v>
      </c>
      <c r="C132" s="190"/>
      <c r="D132" s="190"/>
      <c r="E132" s="190"/>
      <c r="F132" s="190"/>
      <c r="G132" s="190"/>
      <c r="H132" s="190"/>
      <c r="I132" s="190"/>
      <c r="J132" s="190"/>
      <c r="K132" s="190"/>
      <c r="L132" s="190"/>
      <c r="M132" s="190"/>
      <c r="N132" s="190"/>
      <c r="O132" s="190"/>
    </row>
    <row r="133" spans="2:15" s="48" customFormat="1" ht="42.75" customHeight="1" x14ac:dyDescent="0.25">
      <c r="B133" s="121"/>
      <c r="C133" s="121" t="s">
        <v>1</v>
      </c>
      <c r="D133" s="121" t="s">
        <v>2</v>
      </c>
      <c r="E133" s="121" t="s">
        <v>32</v>
      </c>
      <c r="F133" s="121" t="s">
        <v>140</v>
      </c>
      <c r="G133" s="121" t="s">
        <v>141</v>
      </c>
      <c r="H133" s="121"/>
      <c r="I133" s="121"/>
      <c r="J133" s="121"/>
      <c r="K133" s="121"/>
      <c r="L133" s="121"/>
      <c r="M133" s="121"/>
      <c r="N133" s="121"/>
      <c r="O133" s="123" t="s">
        <v>7</v>
      </c>
    </row>
    <row r="134" spans="2:15" x14ac:dyDescent="0.25">
      <c r="B134" s="1"/>
      <c r="C134" s="1">
        <v>1</v>
      </c>
      <c r="D134" s="60">
        <f>$D$162/28</f>
        <v>19.125</v>
      </c>
      <c r="E134" s="124"/>
      <c r="F134" s="2"/>
      <c r="G134" s="2"/>
      <c r="H134" s="2"/>
      <c r="I134" s="2"/>
      <c r="J134" s="2"/>
      <c r="K134" s="2"/>
      <c r="L134" s="2"/>
      <c r="M134" s="2"/>
      <c r="N134" s="2"/>
      <c r="O134" s="1">
        <f t="shared" ref="O134:O157" si="8">SUM(E134:N134)</f>
        <v>0</v>
      </c>
    </row>
    <row r="135" spans="2:15" x14ac:dyDescent="0.25">
      <c r="B135" s="1"/>
      <c r="C135" s="1">
        <v>2</v>
      </c>
      <c r="D135" s="60">
        <f t="shared" ref="D135:D161" si="9">$D$162/28</f>
        <v>19.125</v>
      </c>
      <c r="E135" s="124"/>
      <c r="F135" s="2"/>
      <c r="G135" s="2"/>
      <c r="H135" s="2"/>
      <c r="I135" s="2"/>
      <c r="J135" s="2"/>
      <c r="K135" s="2"/>
      <c r="L135" s="2"/>
      <c r="M135" s="2"/>
      <c r="N135" s="2"/>
      <c r="O135" s="1">
        <f t="shared" si="8"/>
        <v>0</v>
      </c>
    </row>
    <row r="136" spans="2:15" x14ac:dyDescent="0.25">
      <c r="B136" s="1"/>
      <c r="C136" s="1">
        <v>3</v>
      </c>
      <c r="D136" s="60">
        <f t="shared" si="9"/>
        <v>19.125</v>
      </c>
      <c r="E136" s="85">
        <v>0.83</v>
      </c>
      <c r="F136" s="2"/>
      <c r="G136" s="2"/>
      <c r="H136" s="2"/>
      <c r="I136" s="2"/>
      <c r="J136" s="2"/>
      <c r="K136" s="2"/>
      <c r="L136" s="2"/>
      <c r="M136" s="2"/>
      <c r="N136" s="2"/>
      <c r="O136" s="1">
        <f t="shared" si="8"/>
        <v>0.83</v>
      </c>
    </row>
    <row r="137" spans="2:15" x14ac:dyDescent="0.25">
      <c r="B137" s="1"/>
      <c r="C137" s="1">
        <v>4</v>
      </c>
      <c r="D137" s="60">
        <f t="shared" si="9"/>
        <v>19.125</v>
      </c>
      <c r="E137" s="124"/>
      <c r="F137" s="2"/>
      <c r="G137" s="2"/>
      <c r="H137" s="2"/>
      <c r="I137" s="2"/>
      <c r="J137" s="2"/>
      <c r="K137" s="2"/>
      <c r="L137" s="2"/>
      <c r="M137" s="2"/>
      <c r="N137" s="2"/>
      <c r="O137" s="1">
        <f t="shared" si="8"/>
        <v>0</v>
      </c>
    </row>
    <row r="138" spans="2:15" x14ac:dyDescent="0.25">
      <c r="B138" s="1"/>
      <c r="C138" s="1">
        <v>5</v>
      </c>
      <c r="D138" s="60">
        <f t="shared" si="9"/>
        <v>19.125</v>
      </c>
      <c r="E138" s="124"/>
      <c r="F138" s="2"/>
      <c r="H138" s="2"/>
      <c r="I138" s="2"/>
      <c r="J138" s="2"/>
      <c r="K138" s="2"/>
      <c r="L138" s="2"/>
      <c r="M138" s="2"/>
      <c r="N138" s="2"/>
      <c r="O138" s="1">
        <f t="shared" si="8"/>
        <v>0</v>
      </c>
    </row>
    <row r="139" spans="2:15" x14ac:dyDescent="0.25">
      <c r="B139" s="1"/>
      <c r="C139" s="1">
        <v>6</v>
      </c>
      <c r="D139" s="60">
        <f t="shared" si="9"/>
        <v>19.125</v>
      </c>
      <c r="E139" s="124"/>
      <c r="F139" s="2"/>
      <c r="G139" s="2"/>
      <c r="H139" s="2"/>
      <c r="I139" s="2"/>
      <c r="J139" s="2"/>
      <c r="K139" s="2"/>
      <c r="L139" s="2"/>
      <c r="M139" s="2"/>
      <c r="N139" s="2"/>
      <c r="O139" s="1">
        <f t="shared" si="8"/>
        <v>0</v>
      </c>
    </row>
    <row r="140" spans="2:15" x14ac:dyDescent="0.25">
      <c r="B140" s="1"/>
      <c r="C140" s="1">
        <v>7</v>
      </c>
      <c r="D140" s="60">
        <f t="shared" si="9"/>
        <v>19.125</v>
      </c>
      <c r="E140" s="124"/>
      <c r="F140" s="2"/>
      <c r="G140" s="2"/>
      <c r="H140" s="2"/>
      <c r="I140" s="2"/>
      <c r="J140" s="2"/>
      <c r="K140" s="2"/>
      <c r="L140" s="2"/>
      <c r="M140" s="2"/>
      <c r="N140" s="2"/>
      <c r="O140" s="1">
        <f t="shared" si="8"/>
        <v>0</v>
      </c>
    </row>
    <row r="141" spans="2:15" x14ac:dyDescent="0.25">
      <c r="B141" s="1"/>
      <c r="C141" s="1">
        <v>8</v>
      </c>
      <c r="D141" s="60">
        <f t="shared" si="9"/>
        <v>19.125</v>
      </c>
      <c r="E141" s="124"/>
      <c r="F141" s="2"/>
      <c r="G141" s="2"/>
      <c r="H141" s="2"/>
      <c r="I141" s="2"/>
      <c r="J141" s="2"/>
      <c r="K141" s="2"/>
      <c r="L141" s="2"/>
      <c r="M141" s="2"/>
      <c r="N141" s="2"/>
      <c r="O141" s="1">
        <f t="shared" si="8"/>
        <v>0</v>
      </c>
    </row>
    <row r="142" spans="2:15" x14ac:dyDescent="0.25">
      <c r="B142" s="1"/>
      <c r="C142" s="1">
        <v>9</v>
      </c>
      <c r="D142" s="60">
        <f t="shared" si="9"/>
        <v>19.125</v>
      </c>
      <c r="E142" s="124"/>
      <c r="F142" s="2"/>
      <c r="G142" s="2"/>
      <c r="H142" s="2"/>
      <c r="I142" s="2"/>
      <c r="J142" s="2"/>
      <c r="K142" s="2"/>
      <c r="L142" s="2"/>
      <c r="M142" s="2"/>
      <c r="N142" s="2"/>
      <c r="O142" s="1">
        <f t="shared" si="8"/>
        <v>0</v>
      </c>
    </row>
    <row r="143" spans="2:15" x14ac:dyDescent="0.25">
      <c r="B143" s="1"/>
      <c r="C143" s="1">
        <v>10</v>
      </c>
      <c r="D143" s="60">
        <f t="shared" si="9"/>
        <v>19.125</v>
      </c>
      <c r="E143" s="124"/>
      <c r="F143" s="2"/>
      <c r="G143" s="2"/>
      <c r="H143" s="2"/>
      <c r="I143" s="2"/>
      <c r="J143" s="2"/>
      <c r="K143" s="2"/>
      <c r="L143" s="2"/>
      <c r="M143" s="2"/>
      <c r="N143" s="2"/>
      <c r="O143" s="1">
        <f t="shared" si="8"/>
        <v>0</v>
      </c>
    </row>
    <row r="144" spans="2:15" x14ac:dyDescent="0.25">
      <c r="B144" s="1"/>
      <c r="C144" s="1">
        <v>11</v>
      </c>
      <c r="D144" s="60">
        <f t="shared" si="9"/>
        <v>19.125</v>
      </c>
      <c r="E144" s="124"/>
      <c r="F144" s="2"/>
      <c r="G144" s="2"/>
      <c r="H144" s="2"/>
      <c r="I144" s="2"/>
      <c r="J144" s="2"/>
      <c r="K144" s="2"/>
      <c r="L144" s="2"/>
      <c r="M144" s="2"/>
      <c r="N144" s="2"/>
      <c r="O144" s="1">
        <f t="shared" si="8"/>
        <v>0</v>
      </c>
    </row>
    <row r="145" spans="2:15" x14ac:dyDescent="0.25">
      <c r="B145" s="1"/>
      <c r="C145" s="1">
        <v>12</v>
      </c>
      <c r="D145" s="60">
        <f t="shared" si="9"/>
        <v>19.125</v>
      </c>
      <c r="E145" s="124"/>
      <c r="F145" s="2"/>
      <c r="G145" s="2"/>
      <c r="H145" s="2"/>
      <c r="I145" s="2"/>
      <c r="J145" s="2"/>
      <c r="K145" s="2"/>
      <c r="L145" s="2"/>
      <c r="M145" s="2"/>
      <c r="N145" s="2"/>
      <c r="O145" s="1">
        <f t="shared" si="8"/>
        <v>0</v>
      </c>
    </row>
    <row r="146" spans="2:15" x14ac:dyDescent="0.25">
      <c r="B146" s="1"/>
      <c r="C146" s="1">
        <v>13</v>
      </c>
      <c r="D146" s="60">
        <f t="shared" si="9"/>
        <v>19.125</v>
      </c>
      <c r="E146" s="124"/>
      <c r="F146" s="2"/>
      <c r="G146" s="2"/>
      <c r="H146" s="2"/>
      <c r="I146" s="2"/>
      <c r="J146" s="2"/>
      <c r="K146" s="2"/>
      <c r="L146" s="2"/>
      <c r="M146" s="2"/>
      <c r="N146" s="2"/>
      <c r="O146" s="1">
        <f t="shared" si="8"/>
        <v>0</v>
      </c>
    </row>
    <row r="147" spans="2:15" x14ac:dyDescent="0.25">
      <c r="B147" s="1"/>
      <c r="C147" s="1">
        <v>14</v>
      </c>
      <c r="D147" s="60">
        <f t="shared" si="9"/>
        <v>19.125</v>
      </c>
      <c r="E147" s="124"/>
      <c r="F147" s="2"/>
      <c r="G147" s="2"/>
      <c r="H147" s="2"/>
      <c r="I147" s="2"/>
      <c r="J147" s="2"/>
      <c r="K147" s="2"/>
      <c r="L147" s="2"/>
      <c r="M147" s="2"/>
      <c r="N147" s="2"/>
      <c r="O147" s="1">
        <f t="shared" si="8"/>
        <v>0</v>
      </c>
    </row>
    <row r="148" spans="2:15" x14ac:dyDescent="0.25">
      <c r="B148" s="1"/>
      <c r="C148" s="1">
        <v>15</v>
      </c>
      <c r="D148" s="60">
        <f t="shared" si="9"/>
        <v>19.125</v>
      </c>
      <c r="E148" s="124"/>
      <c r="F148" s="2"/>
      <c r="G148" s="2"/>
      <c r="H148" s="2"/>
      <c r="I148" s="2"/>
      <c r="J148" s="2"/>
      <c r="K148" s="2"/>
      <c r="L148" s="2"/>
      <c r="M148" s="2"/>
      <c r="N148" s="2"/>
      <c r="O148" s="1">
        <f t="shared" si="8"/>
        <v>0</v>
      </c>
    </row>
    <row r="149" spans="2:15" x14ac:dyDescent="0.25">
      <c r="B149" s="1"/>
      <c r="C149" s="1">
        <v>16</v>
      </c>
      <c r="D149" s="60">
        <f t="shared" si="9"/>
        <v>19.125</v>
      </c>
      <c r="E149" s="85">
        <v>4</v>
      </c>
      <c r="F149" s="2"/>
      <c r="G149" s="2"/>
      <c r="H149" s="2"/>
      <c r="I149" s="2"/>
      <c r="J149" s="2"/>
      <c r="K149" s="2"/>
      <c r="L149" s="2"/>
      <c r="M149" s="2"/>
      <c r="N149" s="2"/>
      <c r="O149" s="1">
        <f t="shared" si="8"/>
        <v>4</v>
      </c>
    </row>
    <row r="150" spans="2:15" x14ac:dyDescent="0.25">
      <c r="B150" s="1"/>
      <c r="C150" s="1">
        <v>17</v>
      </c>
      <c r="D150" s="60">
        <f t="shared" si="9"/>
        <v>19.125</v>
      </c>
      <c r="E150" s="124"/>
      <c r="F150" s="2"/>
      <c r="G150" s="2"/>
      <c r="H150" s="2"/>
      <c r="I150" s="2"/>
      <c r="J150" s="2"/>
      <c r="K150" s="2"/>
      <c r="L150" s="2"/>
      <c r="M150" s="2"/>
      <c r="N150" s="2"/>
      <c r="O150" s="1">
        <f t="shared" si="8"/>
        <v>0</v>
      </c>
    </row>
    <row r="151" spans="2:15" x14ac:dyDescent="0.25">
      <c r="B151" s="1"/>
      <c r="C151" s="1">
        <v>18</v>
      </c>
      <c r="D151" s="60">
        <f t="shared" si="9"/>
        <v>19.125</v>
      </c>
      <c r="E151" s="124"/>
      <c r="F151" s="2"/>
      <c r="G151" s="2"/>
      <c r="H151" s="2"/>
      <c r="I151" s="2"/>
      <c r="J151" s="2"/>
      <c r="K151" s="2"/>
      <c r="L151" s="2"/>
      <c r="M151" s="2"/>
      <c r="N151" s="2"/>
      <c r="O151" s="1">
        <f t="shared" si="8"/>
        <v>0</v>
      </c>
    </row>
    <row r="152" spans="2:15" x14ac:dyDescent="0.25">
      <c r="B152" s="1"/>
      <c r="C152" s="1">
        <v>19</v>
      </c>
      <c r="D152" s="60">
        <f t="shared" si="9"/>
        <v>19.125</v>
      </c>
      <c r="E152" s="124"/>
      <c r="F152" s="85">
        <v>2.35</v>
      </c>
      <c r="G152" s="2"/>
      <c r="H152" s="2"/>
      <c r="I152" s="2"/>
      <c r="J152" s="2"/>
      <c r="K152" s="2"/>
      <c r="L152" s="2"/>
      <c r="M152" s="2"/>
      <c r="N152" s="2"/>
      <c r="O152" s="1">
        <f t="shared" si="8"/>
        <v>2.35</v>
      </c>
    </row>
    <row r="153" spans="2:15" x14ac:dyDescent="0.25">
      <c r="B153" s="1"/>
      <c r="C153" s="1">
        <v>20</v>
      </c>
      <c r="D153" s="60">
        <f t="shared" si="9"/>
        <v>19.125</v>
      </c>
      <c r="E153" s="124"/>
      <c r="F153" s="2"/>
      <c r="G153" s="125">
        <v>8</v>
      </c>
      <c r="H153" s="2"/>
      <c r="I153" s="2"/>
      <c r="J153" s="2"/>
      <c r="K153" s="2"/>
      <c r="L153" s="2"/>
      <c r="M153" s="2"/>
      <c r="N153" s="2"/>
      <c r="O153" s="1">
        <f t="shared" si="8"/>
        <v>8</v>
      </c>
    </row>
    <row r="154" spans="2:15" x14ac:dyDescent="0.25">
      <c r="B154" s="1"/>
      <c r="C154" s="1">
        <v>21</v>
      </c>
      <c r="D154" s="60">
        <f t="shared" si="9"/>
        <v>19.125</v>
      </c>
      <c r="E154" s="124"/>
      <c r="F154" s="2"/>
      <c r="G154" s="125">
        <v>24</v>
      </c>
      <c r="H154" s="2"/>
      <c r="I154" s="2"/>
      <c r="J154" s="2"/>
      <c r="K154" s="2"/>
      <c r="L154" s="2"/>
      <c r="M154" s="2"/>
      <c r="N154" s="2"/>
      <c r="O154" s="1">
        <f t="shared" si="8"/>
        <v>24</v>
      </c>
    </row>
    <row r="155" spans="2:15" x14ac:dyDescent="0.25">
      <c r="B155" s="1"/>
      <c r="C155" s="1">
        <v>22</v>
      </c>
      <c r="D155" s="60">
        <f t="shared" si="9"/>
        <v>19.125</v>
      </c>
      <c r="E155" s="124"/>
      <c r="F155" s="2"/>
      <c r="G155" s="85">
        <v>8</v>
      </c>
      <c r="H155" s="2"/>
      <c r="I155" s="2"/>
      <c r="J155" s="2"/>
      <c r="K155" s="2"/>
      <c r="L155" s="2"/>
      <c r="M155" s="2"/>
      <c r="N155" s="2"/>
      <c r="O155" s="1">
        <f t="shared" si="8"/>
        <v>8</v>
      </c>
    </row>
    <row r="156" spans="2:15" x14ac:dyDescent="0.25">
      <c r="B156" s="1"/>
      <c r="C156" s="1">
        <v>23</v>
      </c>
      <c r="D156" s="60">
        <f t="shared" si="9"/>
        <v>19.125</v>
      </c>
      <c r="E156" s="124"/>
      <c r="F156" s="2"/>
      <c r="G156" s="2"/>
      <c r="H156" s="2"/>
      <c r="I156" s="2"/>
      <c r="J156" s="2"/>
      <c r="K156" s="2"/>
      <c r="L156" s="2"/>
      <c r="M156" s="2"/>
      <c r="N156" s="2"/>
      <c r="O156" s="1">
        <f t="shared" si="8"/>
        <v>0</v>
      </c>
    </row>
    <row r="157" spans="2:15" x14ac:dyDescent="0.25">
      <c r="B157" s="1"/>
      <c r="C157" s="1">
        <v>24</v>
      </c>
      <c r="D157" s="60">
        <f t="shared" si="9"/>
        <v>19.125</v>
      </c>
      <c r="E157" s="124"/>
      <c r="F157" s="2"/>
      <c r="G157" s="2"/>
      <c r="H157" s="2"/>
      <c r="I157" s="2"/>
      <c r="J157" s="2"/>
      <c r="K157" s="2"/>
      <c r="L157" s="2"/>
      <c r="M157" s="2"/>
      <c r="N157" s="2"/>
      <c r="O157" s="1">
        <f t="shared" si="8"/>
        <v>0</v>
      </c>
    </row>
    <row r="158" spans="2:15" x14ac:dyDescent="0.25">
      <c r="B158" s="1"/>
      <c r="C158" s="1">
        <v>25</v>
      </c>
      <c r="D158" s="60">
        <f t="shared" si="9"/>
        <v>19.125</v>
      </c>
      <c r="E158" s="124"/>
      <c r="F158" s="2"/>
      <c r="G158" s="2"/>
      <c r="H158" s="2"/>
      <c r="I158" s="2"/>
      <c r="J158" s="2"/>
      <c r="K158" s="2"/>
      <c r="L158" s="2"/>
      <c r="M158" s="2"/>
      <c r="N158" s="2"/>
      <c r="O158" s="1">
        <f>SUM(E158:N158)</f>
        <v>0</v>
      </c>
    </row>
    <row r="159" spans="2:15" x14ac:dyDescent="0.25">
      <c r="B159" s="1"/>
      <c r="C159" s="1">
        <v>26</v>
      </c>
      <c r="D159" s="60">
        <f t="shared" si="9"/>
        <v>19.125</v>
      </c>
      <c r="E159" s="124"/>
      <c r="F159" s="2"/>
      <c r="G159" s="2"/>
      <c r="H159" s="2"/>
      <c r="I159" s="2"/>
      <c r="J159" s="2"/>
      <c r="K159" s="2"/>
      <c r="L159" s="2"/>
      <c r="M159" s="2"/>
      <c r="N159" s="2"/>
      <c r="O159" s="1">
        <f t="shared" ref="O159:O160" si="10">SUM(E159:N159)</f>
        <v>0</v>
      </c>
    </row>
    <row r="160" spans="2:15" x14ac:dyDescent="0.25">
      <c r="B160" s="1"/>
      <c r="C160" s="1">
        <v>27</v>
      </c>
      <c r="D160" s="60">
        <f t="shared" si="9"/>
        <v>19.125</v>
      </c>
      <c r="E160" s="124"/>
      <c r="F160" s="2"/>
      <c r="G160" s="2"/>
      <c r="H160" s="2"/>
      <c r="I160" s="2"/>
      <c r="J160" s="2"/>
      <c r="K160" s="2"/>
      <c r="L160" s="2"/>
      <c r="M160" s="2"/>
      <c r="N160" s="2"/>
      <c r="O160" s="1">
        <f t="shared" si="10"/>
        <v>0</v>
      </c>
    </row>
    <row r="161" spans="2:15" x14ac:dyDescent="0.25">
      <c r="B161" s="1"/>
      <c r="C161" s="1">
        <v>28</v>
      </c>
      <c r="D161" s="60">
        <f t="shared" si="9"/>
        <v>19.125</v>
      </c>
      <c r="E161" s="124"/>
      <c r="F161" s="2"/>
      <c r="G161" s="2"/>
      <c r="H161" s="2"/>
      <c r="I161" s="2"/>
      <c r="J161" s="2"/>
      <c r="K161" s="2"/>
      <c r="L161" s="2"/>
      <c r="M161" s="2"/>
      <c r="N161" s="2"/>
      <c r="O161" s="1"/>
    </row>
    <row r="162" spans="2:15" x14ac:dyDescent="0.25">
      <c r="B162" s="4" t="s">
        <v>8</v>
      </c>
      <c r="C162" s="4"/>
      <c r="D162" s="47">
        <v>535.5</v>
      </c>
      <c r="E162" s="4">
        <f>SUM(E134:E161)</f>
        <v>4.83</v>
      </c>
      <c r="F162" s="4">
        <f>SUM(F134:F161)</f>
        <v>2.35</v>
      </c>
      <c r="G162" s="4">
        <f>SUM(G134:G161)</f>
        <v>40</v>
      </c>
      <c r="H162" s="4">
        <f>SUM(H134:H161)</f>
        <v>0</v>
      </c>
      <c r="I162" s="4">
        <f>SUM(I134:I161)</f>
        <v>0</v>
      </c>
      <c r="J162" s="4"/>
      <c r="K162" s="4"/>
      <c r="L162" s="4"/>
      <c r="M162" s="4"/>
      <c r="N162" s="4">
        <f>SUM(N134:N161)</f>
        <v>0</v>
      </c>
      <c r="O162" s="1">
        <f>SUM(E162:N162)</f>
        <v>47.18</v>
      </c>
    </row>
    <row r="163" spans="2:15" x14ac:dyDescent="0.25">
      <c r="B163" s="1" t="s">
        <v>9</v>
      </c>
      <c r="C163" s="1"/>
      <c r="D163" s="1" t="s">
        <v>10</v>
      </c>
      <c r="E163" s="1">
        <f>(E162/$D$162)*100</f>
        <v>0.90196078431372551</v>
      </c>
      <c r="F163" s="1">
        <f t="shared" ref="F163:N163" si="11">(F162/$D$162)*100</f>
        <v>0.4388422035480859</v>
      </c>
      <c r="G163" s="1">
        <f t="shared" si="11"/>
        <v>7.469654528478058</v>
      </c>
      <c r="H163" s="1">
        <f t="shared" si="11"/>
        <v>0</v>
      </c>
      <c r="I163" s="1">
        <f t="shared" si="11"/>
        <v>0</v>
      </c>
      <c r="J163" s="1"/>
      <c r="K163" s="1"/>
      <c r="L163" s="1"/>
      <c r="M163" s="1"/>
      <c r="N163" s="1">
        <f t="shared" si="11"/>
        <v>0</v>
      </c>
      <c r="O163" s="1"/>
    </row>
    <row r="164" spans="2:15" x14ac:dyDescent="0.25">
      <c r="B164" s="1">
        <f>(O162/D162)*100</f>
        <v>8.8104575163398682</v>
      </c>
      <c r="C164" s="1"/>
      <c r="D164" s="81">
        <f>SUM(D134:D161)</f>
        <v>535.5</v>
      </c>
      <c r="E164" s="1">
        <f>(D162-E162)/D162*100</f>
        <v>99.098039215686256</v>
      </c>
      <c r="F164" s="1">
        <f>(D162-F162)/D162*100</f>
        <v>99.561157796451909</v>
      </c>
      <c r="G164" s="1">
        <f>(D162-G162)/D162*100</f>
        <v>92.53034547152194</v>
      </c>
      <c r="H164" s="1">
        <f>(D162-H162)/D162*100</f>
        <v>100</v>
      </c>
      <c r="I164" s="1">
        <f>(D162-I162)/D162*100</f>
        <v>100</v>
      </c>
      <c r="J164" s="1"/>
      <c r="K164" s="1"/>
      <c r="L164" s="1"/>
      <c r="M164" s="1"/>
      <c r="N164" s="1">
        <f>(D162-N162)/D162*100</f>
        <v>100</v>
      </c>
      <c r="O164" s="1"/>
    </row>
    <row r="167" spans="2:15" ht="18.75" thickBot="1" x14ac:dyDescent="0.3"/>
    <row r="168" spans="2:15" x14ac:dyDescent="0.25">
      <c r="B168" s="14" t="s">
        <v>19</v>
      </c>
      <c r="C168" s="15"/>
      <c r="D168" s="23"/>
      <c r="F168" s="25">
        <f>488.92/29</f>
        <v>16.859310344827588</v>
      </c>
    </row>
    <row r="169" spans="2:15" x14ac:dyDescent="0.25">
      <c r="B169" s="17">
        <f>(100-B164)</f>
        <v>91.189542483660134</v>
      </c>
      <c r="C169" s="18"/>
      <c r="D169" s="24"/>
      <c r="G169" s="26"/>
      <c r="H169" s="27"/>
    </row>
    <row r="170" spans="2:15" ht="18.75" thickBot="1" x14ac:dyDescent="0.3">
      <c r="B170" s="28"/>
      <c r="C170" s="29"/>
      <c r="D170" s="30"/>
    </row>
    <row r="171" spans="2:15" x14ac:dyDescent="0.25">
      <c r="F171" s="45"/>
    </row>
    <row r="174" spans="2:15" x14ac:dyDescent="0.25">
      <c r="B174" s="198" t="s">
        <v>20</v>
      </c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  <c r="M174" s="198"/>
      <c r="N174" s="198"/>
      <c r="O174" s="198"/>
    </row>
    <row r="175" spans="2:15" x14ac:dyDescent="0.25">
      <c r="B175" s="190" t="s">
        <v>36</v>
      </c>
      <c r="C175" s="190"/>
      <c r="D175" s="190"/>
      <c r="E175" s="190"/>
      <c r="F175" s="190"/>
      <c r="G175" s="190"/>
      <c r="H175" s="190"/>
      <c r="I175" s="190"/>
      <c r="J175" s="190"/>
      <c r="K175" s="190"/>
      <c r="L175" s="190"/>
      <c r="M175" s="190"/>
      <c r="N175" s="190"/>
      <c r="O175" s="190"/>
    </row>
    <row r="176" spans="2:15" ht="47.25" customHeight="1" x14ac:dyDescent="0.25">
      <c r="B176" s="122"/>
      <c r="C176" s="122" t="s">
        <v>1</v>
      </c>
      <c r="D176" s="122" t="s">
        <v>2</v>
      </c>
      <c r="E176" s="121" t="s">
        <v>127</v>
      </c>
      <c r="F176" s="121" t="s">
        <v>128</v>
      </c>
      <c r="G176" s="121" t="s">
        <v>129</v>
      </c>
      <c r="H176" s="121" t="s">
        <v>130</v>
      </c>
      <c r="I176" s="121" t="s">
        <v>131</v>
      </c>
      <c r="J176" s="121" t="s">
        <v>132</v>
      </c>
      <c r="K176" s="122" t="s">
        <v>7</v>
      </c>
    </row>
    <row r="177" spans="2:11" x14ac:dyDescent="0.25">
      <c r="B177" s="1"/>
      <c r="C177" s="1">
        <v>1</v>
      </c>
      <c r="D177" s="46">
        <f>$D$205/28</f>
        <v>16.830357142857142</v>
      </c>
      <c r="E177" s="2"/>
      <c r="F177" s="2"/>
      <c r="G177" s="2"/>
      <c r="H177" s="2"/>
      <c r="I177" s="2"/>
      <c r="J177" s="2"/>
      <c r="K177" s="1">
        <f>SUM(E177:J177)</f>
        <v>0</v>
      </c>
    </row>
    <row r="178" spans="2:11" x14ac:dyDescent="0.25">
      <c r="B178" s="1"/>
      <c r="C178" s="1">
        <v>2</v>
      </c>
      <c r="D178" s="46">
        <f t="shared" ref="D178:D204" si="12">$D$205/28</f>
        <v>16.830357142857142</v>
      </c>
      <c r="E178" s="2"/>
      <c r="F178" s="2"/>
      <c r="G178" s="2"/>
      <c r="H178" s="2"/>
      <c r="I178" s="2">
        <v>0.83</v>
      </c>
      <c r="J178" s="2"/>
      <c r="K178" s="1">
        <f t="shared" ref="K178:K204" si="13">SUM(E178:J178)</f>
        <v>0.83</v>
      </c>
    </row>
    <row r="179" spans="2:11" x14ac:dyDescent="0.25">
      <c r="B179" s="1"/>
      <c r="C179" s="1">
        <v>3</v>
      </c>
      <c r="D179" s="46">
        <f t="shared" si="12"/>
        <v>16.830357142857142</v>
      </c>
      <c r="E179" s="2"/>
      <c r="F179" s="1"/>
      <c r="G179" s="2"/>
      <c r="H179" s="1"/>
      <c r="I179" s="2"/>
      <c r="J179" s="2"/>
      <c r="K179" s="1">
        <f t="shared" si="13"/>
        <v>0</v>
      </c>
    </row>
    <row r="180" spans="2:11" x14ac:dyDescent="0.25">
      <c r="B180" s="1"/>
      <c r="C180" s="1">
        <v>4</v>
      </c>
      <c r="D180" s="46">
        <f t="shared" si="12"/>
        <v>16.830357142857142</v>
      </c>
      <c r="E180" s="2"/>
      <c r="F180" s="2"/>
      <c r="G180" s="2"/>
      <c r="H180" s="2"/>
      <c r="I180" s="2"/>
      <c r="J180" s="2"/>
      <c r="K180" s="1">
        <f t="shared" si="13"/>
        <v>0</v>
      </c>
    </row>
    <row r="181" spans="2:11" x14ac:dyDescent="0.25">
      <c r="B181" s="1"/>
      <c r="C181" s="1">
        <v>5</v>
      </c>
      <c r="D181" s="46">
        <f t="shared" si="12"/>
        <v>16.830357142857142</v>
      </c>
      <c r="E181" s="2"/>
      <c r="F181" s="2"/>
      <c r="G181" s="2"/>
      <c r="H181" s="2"/>
      <c r="I181" s="2"/>
      <c r="J181" s="2"/>
      <c r="K181" s="1">
        <f t="shared" si="13"/>
        <v>0</v>
      </c>
    </row>
    <row r="182" spans="2:11" x14ac:dyDescent="0.25">
      <c r="B182" s="1"/>
      <c r="C182" s="1">
        <v>6</v>
      </c>
      <c r="D182" s="46">
        <f t="shared" si="12"/>
        <v>16.830357142857142</v>
      </c>
      <c r="E182" s="2"/>
      <c r="F182" s="2"/>
      <c r="G182" s="2"/>
      <c r="H182" s="2"/>
      <c r="I182" s="2"/>
      <c r="J182" s="2"/>
      <c r="K182" s="1">
        <f t="shared" si="13"/>
        <v>0</v>
      </c>
    </row>
    <row r="183" spans="2:11" x14ac:dyDescent="0.25">
      <c r="B183" s="1"/>
      <c r="C183" s="1">
        <v>7</v>
      </c>
      <c r="D183" s="46">
        <f t="shared" si="12"/>
        <v>16.830357142857142</v>
      </c>
      <c r="E183" s="2"/>
      <c r="F183" s="2"/>
      <c r="G183" s="2"/>
      <c r="H183" s="2"/>
      <c r="I183" s="2"/>
      <c r="J183" s="2"/>
      <c r="K183" s="1">
        <f t="shared" si="13"/>
        <v>0</v>
      </c>
    </row>
    <row r="184" spans="2:11" x14ac:dyDescent="0.25">
      <c r="B184" s="1"/>
      <c r="C184" s="1">
        <v>8</v>
      </c>
      <c r="D184" s="46">
        <f t="shared" si="12"/>
        <v>16.830357142857142</v>
      </c>
      <c r="E184" s="2"/>
      <c r="F184" s="2"/>
      <c r="G184" s="2"/>
      <c r="H184" s="2"/>
      <c r="I184" s="2"/>
      <c r="J184" s="2"/>
      <c r="K184" s="1">
        <f t="shared" si="13"/>
        <v>0</v>
      </c>
    </row>
    <row r="185" spans="2:11" x14ac:dyDescent="0.25">
      <c r="B185" s="1"/>
      <c r="C185" s="1">
        <v>9</v>
      </c>
      <c r="D185" s="46">
        <f t="shared" si="12"/>
        <v>16.830357142857142</v>
      </c>
      <c r="E185" s="2"/>
      <c r="F185" s="2"/>
      <c r="G185" s="2"/>
      <c r="H185" s="2"/>
      <c r="I185" s="2"/>
      <c r="J185" s="2"/>
      <c r="K185" s="1">
        <f t="shared" si="13"/>
        <v>0</v>
      </c>
    </row>
    <row r="186" spans="2:11" x14ac:dyDescent="0.25">
      <c r="B186" s="1"/>
      <c r="C186" s="1">
        <v>10</v>
      </c>
      <c r="D186" s="46">
        <f t="shared" si="12"/>
        <v>16.830357142857142</v>
      </c>
      <c r="E186" s="2"/>
      <c r="F186" s="2"/>
      <c r="G186" s="2"/>
      <c r="H186" s="2"/>
      <c r="I186" s="2"/>
      <c r="J186" s="2"/>
      <c r="K186" s="1">
        <f t="shared" si="13"/>
        <v>0</v>
      </c>
    </row>
    <row r="187" spans="2:11" x14ac:dyDescent="0.25">
      <c r="B187" s="1"/>
      <c r="C187" s="1">
        <v>11</v>
      </c>
      <c r="D187" s="46">
        <f t="shared" si="12"/>
        <v>16.830357142857142</v>
      </c>
      <c r="E187" s="2"/>
      <c r="F187" s="2"/>
      <c r="G187" s="2"/>
      <c r="H187" s="2"/>
      <c r="I187" s="2"/>
      <c r="J187" s="2"/>
      <c r="K187" s="1">
        <f t="shared" si="13"/>
        <v>0</v>
      </c>
    </row>
    <row r="188" spans="2:11" x14ac:dyDescent="0.25">
      <c r="B188" s="1"/>
      <c r="C188" s="1">
        <v>12</v>
      </c>
      <c r="D188" s="46">
        <f t="shared" si="12"/>
        <v>16.830357142857142</v>
      </c>
      <c r="E188" s="2"/>
      <c r="F188" s="2"/>
      <c r="G188" s="2"/>
      <c r="H188" s="2"/>
      <c r="I188" s="2"/>
      <c r="J188" s="2"/>
      <c r="K188" s="1">
        <f t="shared" si="13"/>
        <v>0</v>
      </c>
    </row>
    <row r="189" spans="2:11" x14ac:dyDescent="0.25">
      <c r="B189" s="1"/>
      <c r="C189" s="1">
        <v>13</v>
      </c>
      <c r="D189" s="46">
        <f t="shared" si="12"/>
        <v>16.830357142857142</v>
      </c>
      <c r="E189" s="2"/>
      <c r="F189" s="2"/>
      <c r="G189" s="2"/>
      <c r="H189" s="2"/>
      <c r="I189" s="2"/>
      <c r="J189" s="2"/>
      <c r="K189" s="1">
        <f t="shared" si="13"/>
        <v>0</v>
      </c>
    </row>
    <row r="190" spans="2:11" x14ac:dyDescent="0.25">
      <c r="B190" s="1"/>
      <c r="C190" s="1">
        <v>14</v>
      </c>
      <c r="D190" s="46">
        <f t="shared" si="12"/>
        <v>16.830357142857142</v>
      </c>
      <c r="E190" s="2"/>
      <c r="F190" s="2"/>
      <c r="G190" s="2"/>
      <c r="H190" s="2"/>
      <c r="I190" s="2"/>
      <c r="J190" s="2"/>
      <c r="K190" s="1">
        <f t="shared" si="13"/>
        <v>0</v>
      </c>
    </row>
    <row r="191" spans="2:11" x14ac:dyDescent="0.25">
      <c r="B191" s="1"/>
      <c r="C191" s="1">
        <v>15</v>
      </c>
      <c r="D191" s="46">
        <f t="shared" si="12"/>
        <v>16.830357142857142</v>
      </c>
      <c r="E191" s="2"/>
      <c r="F191" s="2">
        <v>0.33</v>
      </c>
      <c r="G191" s="2"/>
      <c r="H191" s="2"/>
      <c r="I191" s="2"/>
      <c r="J191" s="2"/>
      <c r="K191" s="1">
        <f t="shared" si="13"/>
        <v>0.33</v>
      </c>
    </row>
    <row r="192" spans="2:11" x14ac:dyDescent="0.25">
      <c r="B192" s="1"/>
      <c r="C192" s="1">
        <v>16</v>
      </c>
      <c r="D192" s="46">
        <f t="shared" si="12"/>
        <v>16.830357142857142</v>
      </c>
      <c r="E192" s="2"/>
      <c r="F192" s="2"/>
      <c r="G192" s="2"/>
      <c r="H192" s="2"/>
      <c r="I192" s="2"/>
      <c r="J192" s="2"/>
      <c r="K192" s="1">
        <f t="shared" si="13"/>
        <v>0</v>
      </c>
    </row>
    <row r="193" spans="2:15" x14ac:dyDescent="0.25">
      <c r="B193" s="1"/>
      <c r="C193" s="1">
        <v>17</v>
      </c>
      <c r="D193" s="46">
        <f t="shared" si="12"/>
        <v>16.830357142857142</v>
      </c>
      <c r="E193" s="2"/>
      <c r="F193" s="2"/>
      <c r="G193" s="2"/>
      <c r="H193" s="2"/>
      <c r="I193" s="2"/>
      <c r="J193" s="2"/>
      <c r="K193" s="1">
        <f t="shared" si="13"/>
        <v>0</v>
      </c>
    </row>
    <row r="194" spans="2:15" x14ac:dyDescent="0.25">
      <c r="B194" s="1"/>
      <c r="C194" s="1">
        <v>18</v>
      </c>
      <c r="D194" s="46">
        <f t="shared" si="12"/>
        <v>16.830357142857142</v>
      </c>
      <c r="E194" s="2"/>
      <c r="F194" s="2"/>
      <c r="G194" s="2"/>
      <c r="H194" s="2"/>
      <c r="I194" s="2"/>
      <c r="J194" s="2"/>
      <c r="K194" s="1">
        <f t="shared" si="13"/>
        <v>0</v>
      </c>
    </row>
    <row r="195" spans="2:15" x14ac:dyDescent="0.25">
      <c r="B195" s="1"/>
      <c r="C195" s="1">
        <v>19</v>
      </c>
      <c r="D195" s="46">
        <f t="shared" si="12"/>
        <v>16.830357142857142</v>
      </c>
      <c r="E195" s="2"/>
      <c r="F195" s="2"/>
      <c r="G195" s="2"/>
      <c r="H195" s="2"/>
      <c r="I195" s="2"/>
      <c r="J195" s="2"/>
      <c r="K195" s="1">
        <f t="shared" si="13"/>
        <v>0</v>
      </c>
    </row>
    <row r="196" spans="2:15" x14ac:dyDescent="0.25">
      <c r="B196" s="1"/>
      <c r="C196" s="1">
        <v>20</v>
      </c>
      <c r="D196" s="46">
        <f t="shared" si="12"/>
        <v>16.830357142857142</v>
      </c>
      <c r="E196" s="2"/>
      <c r="F196" s="2"/>
      <c r="G196" s="2"/>
      <c r="H196" s="2"/>
      <c r="I196" s="2"/>
      <c r="J196" s="2"/>
      <c r="K196" s="1">
        <f t="shared" si="13"/>
        <v>0</v>
      </c>
    </row>
    <row r="197" spans="2:15" x14ac:dyDescent="0.25">
      <c r="B197" s="1"/>
      <c r="C197" s="1">
        <v>21</v>
      </c>
      <c r="D197" s="46">
        <f t="shared" si="12"/>
        <v>16.830357142857142</v>
      </c>
      <c r="E197" s="2"/>
      <c r="F197" s="2"/>
      <c r="G197" s="2"/>
      <c r="H197" s="2"/>
      <c r="I197" s="2"/>
      <c r="J197" s="2"/>
      <c r="K197" s="1">
        <f t="shared" si="13"/>
        <v>0</v>
      </c>
    </row>
    <row r="198" spans="2:15" x14ac:dyDescent="0.25">
      <c r="B198" s="1"/>
      <c r="C198" s="1">
        <v>22</v>
      </c>
      <c r="D198" s="46">
        <f t="shared" si="12"/>
        <v>16.830357142857142</v>
      </c>
      <c r="E198" s="2"/>
      <c r="F198" s="2"/>
      <c r="G198" s="2"/>
      <c r="H198" s="2"/>
      <c r="I198" s="2"/>
      <c r="J198" s="2"/>
      <c r="K198" s="1">
        <f t="shared" si="13"/>
        <v>0</v>
      </c>
    </row>
    <row r="199" spans="2:15" x14ac:dyDescent="0.25">
      <c r="B199" s="1"/>
      <c r="C199" s="1">
        <v>23</v>
      </c>
      <c r="D199" s="46">
        <f t="shared" si="12"/>
        <v>16.830357142857142</v>
      </c>
      <c r="E199" s="2">
        <v>1</v>
      </c>
      <c r="F199" s="2"/>
      <c r="G199" s="2"/>
      <c r="H199" s="2">
        <v>0.33</v>
      </c>
      <c r="I199" s="2"/>
      <c r="J199" s="2">
        <v>0.25</v>
      </c>
      <c r="K199" s="1">
        <f t="shared" si="13"/>
        <v>1.58</v>
      </c>
    </row>
    <row r="200" spans="2:15" x14ac:dyDescent="0.25">
      <c r="B200" s="1"/>
      <c r="C200" s="1">
        <v>24</v>
      </c>
      <c r="D200" s="46">
        <f t="shared" si="12"/>
        <v>16.830357142857142</v>
      </c>
      <c r="E200" s="2">
        <v>3.58</v>
      </c>
      <c r="F200" s="2"/>
      <c r="G200" s="2"/>
      <c r="H200" s="2"/>
      <c r="I200" s="2"/>
      <c r="J200" s="2"/>
      <c r="K200" s="1">
        <f t="shared" si="13"/>
        <v>3.58</v>
      </c>
    </row>
    <row r="201" spans="2:15" x14ac:dyDescent="0.25">
      <c r="B201" s="1"/>
      <c r="C201" s="1">
        <v>25</v>
      </c>
      <c r="D201" s="46">
        <f t="shared" si="12"/>
        <v>16.830357142857142</v>
      </c>
      <c r="E201" s="2"/>
      <c r="F201" s="2"/>
      <c r="G201" s="2"/>
      <c r="H201" s="2"/>
      <c r="I201" s="2"/>
      <c r="J201" s="2"/>
      <c r="K201" s="1">
        <f t="shared" si="13"/>
        <v>0</v>
      </c>
    </row>
    <row r="202" spans="2:15" x14ac:dyDescent="0.25">
      <c r="B202" s="1"/>
      <c r="C202" s="1">
        <v>26</v>
      </c>
      <c r="D202" s="46">
        <f t="shared" si="12"/>
        <v>16.830357142857142</v>
      </c>
      <c r="E202" s="2"/>
      <c r="F202" s="2"/>
      <c r="G202" s="2">
        <v>0.75</v>
      </c>
      <c r="H202" s="2"/>
      <c r="I202" s="2"/>
      <c r="J202" s="2"/>
      <c r="K202" s="1">
        <f t="shared" si="13"/>
        <v>0.75</v>
      </c>
    </row>
    <row r="203" spans="2:15" x14ac:dyDescent="0.25">
      <c r="B203" s="1"/>
      <c r="C203" s="1">
        <v>27</v>
      </c>
      <c r="D203" s="46">
        <f t="shared" si="12"/>
        <v>16.830357142857142</v>
      </c>
      <c r="E203" s="2"/>
      <c r="F203" s="2"/>
      <c r="G203" s="2"/>
      <c r="H203" s="2"/>
      <c r="I203" s="2"/>
      <c r="J203" s="2"/>
      <c r="K203" s="1">
        <f t="shared" si="13"/>
        <v>0</v>
      </c>
    </row>
    <row r="204" spans="2:15" x14ac:dyDescent="0.25">
      <c r="B204" s="1"/>
      <c r="C204" s="1">
        <v>28</v>
      </c>
      <c r="D204" s="46">
        <f t="shared" si="12"/>
        <v>16.830357142857142</v>
      </c>
      <c r="E204" s="2"/>
      <c r="F204" s="2"/>
      <c r="G204" s="2"/>
      <c r="H204" s="2"/>
      <c r="I204" s="2"/>
      <c r="J204" s="2"/>
      <c r="K204" s="1">
        <f t="shared" si="13"/>
        <v>0</v>
      </c>
    </row>
    <row r="205" spans="2:15" x14ac:dyDescent="0.25">
      <c r="B205" s="4" t="s">
        <v>8</v>
      </c>
      <c r="C205" s="4"/>
      <c r="D205" s="47">
        <v>471.25</v>
      </c>
      <c r="E205" s="4">
        <f t="shared" ref="E205:J205" si="14">SUM(E177:E204)</f>
        <v>4.58</v>
      </c>
      <c r="F205" s="4">
        <f t="shared" si="14"/>
        <v>0.33</v>
      </c>
      <c r="G205" s="4">
        <f t="shared" si="14"/>
        <v>0.75</v>
      </c>
      <c r="H205" s="4">
        <f t="shared" si="14"/>
        <v>0.33</v>
      </c>
      <c r="I205" s="4">
        <f t="shared" si="14"/>
        <v>0.83</v>
      </c>
      <c r="J205" s="4">
        <f t="shared" si="14"/>
        <v>0.25</v>
      </c>
      <c r="K205" s="4">
        <f>SUM(E205:J205)</f>
        <v>7.07</v>
      </c>
      <c r="L205"/>
      <c r="M205"/>
      <c r="N205"/>
      <c r="O205"/>
    </row>
    <row r="206" spans="2:15" x14ac:dyDescent="0.25">
      <c r="B206" s="1" t="s">
        <v>9</v>
      </c>
      <c r="C206" s="1"/>
      <c r="D206" s="1" t="s">
        <v>10</v>
      </c>
      <c r="E206" s="1">
        <f>(E205/$D$205)*100</f>
        <v>0.97188328912466848</v>
      </c>
      <c r="F206" s="1">
        <f t="shared" ref="F206:I206" si="15">(F205/$D$205)*100</f>
        <v>7.0026525198938996E-2</v>
      </c>
      <c r="G206" s="1">
        <f t="shared" si="15"/>
        <v>0.15915119363395225</v>
      </c>
      <c r="H206" s="1">
        <f t="shared" si="15"/>
        <v>7.0026525198938996E-2</v>
      </c>
      <c r="I206" s="1">
        <f t="shared" si="15"/>
        <v>0.17612732095490716</v>
      </c>
      <c r="J206" s="1">
        <f>SUM(J177:J204)</f>
        <v>0.25</v>
      </c>
      <c r="K206" s="1"/>
      <c r="L206"/>
      <c r="M206"/>
      <c r="N206"/>
      <c r="O206"/>
    </row>
    <row r="207" spans="2:15" x14ac:dyDescent="0.25">
      <c r="B207" s="1">
        <f>(K205/D205)*100</f>
        <v>1.50026525198939</v>
      </c>
      <c r="C207" s="1"/>
      <c r="D207" s="81">
        <f>SUM(D177:D204)</f>
        <v>471.25000000000028</v>
      </c>
      <c r="E207" s="1">
        <f>(D205-E205)/D205*100</f>
        <v>99.028116710875338</v>
      </c>
      <c r="F207" s="1">
        <f>(D205-F205)/D205*100</f>
        <v>99.929973474801059</v>
      </c>
      <c r="G207" s="1">
        <f>(D205-G205)/D205*100</f>
        <v>99.84084880636604</v>
      </c>
      <c r="H207" s="1">
        <f>(D205-H205)/D205*100</f>
        <v>99.929973474801059</v>
      </c>
      <c r="I207" s="1">
        <f>(D205-I205)/D205*100</f>
        <v>99.823872679045095</v>
      </c>
      <c r="J207" s="1">
        <f>(D205-J205)/D205*100</f>
        <v>99.946949602122018</v>
      </c>
      <c r="K207" s="1"/>
      <c r="L207"/>
      <c r="M207"/>
      <c r="N207"/>
      <c r="O207"/>
    </row>
    <row r="210" spans="2:15" ht="18.75" thickBot="1" x14ac:dyDescent="0.3">
      <c r="B210" s="31"/>
      <c r="C210" s="31"/>
      <c r="D210" s="31"/>
    </row>
    <row r="211" spans="2:15" x14ac:dyDescent="0.25">
      <c r="B211" s="14" t="s">
        <v>21</v>
      </c>
      <c r="C211" s="15"/>
      <c r="D211" s="16"/>
    </row>
    <row r="212" spans="2:15" x14ac:dyDescent="0.25">
      <c r="B212" s="10">
        <f>(100-B207)</f>
        <v>98.49973474801061</v>
      </c>
      <c r="C212" s="18"/>
      <c r="D212" s="19"/>
      <c r="F212" s="25">
        <f>338.65/29</f>
        <v>11.677586206896551</v>
      </c>
    </row>
    <row r="213" spans="2:15" ht="18.75" thickBot="1" x14ac:dyDescent="0.3">
      <c r="B213" s="20"/>
      <c r="C213" s="21"/>
      <c r="D213" s="22"/>
    </row>
    <row r="214" spans="2:15" x14ac:dyDescent="0.25">
      <c r="B214" s="31"/>
      <c r="C214" s="31"/>
      <c r="D214" s="31"/>
      <c r="F214" s="26"/>
    </row>
    <row r="215" spans="2:15" x14ac:dyDescent="0.25">
      <c r="B215" s="31"/>
      <c r="C215" s="31"/>
      <c r="D215" s="49"/>
    </row>
    <row r="216" spans="2:15" x14ac:dyDescent="0.25">
      <c r="B216" s="31"/>
      <c r="C216" s="31"/>
      <c r="D216" s="31"/>
    </row>
    <row r="217" spans="2:15" x14ac:dyDescent="0.25">
      <c r="B217" s="198" t="s">
        <v>40</v>
      </c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</row>
    <row r="218" spans="2:15" x14ac:dyDescent="0.25">
      <c r="B218" s="190" t="s">
        <v>36</v>
      </c>
      <c r="C218" s="190"/>
      <c r="D218" s="190"/>
      <c r="E218" s="190"/>
      <c r="F218" s="190"/>
      <c r="G218" s="190"/>
      <c r="H218" s="190"/>
      <c r="I218" s="190"/>
      <c r="J218" s="190"/>
      <c r="K218" s="190"/>
      <c r="L218" s="190"/>
      <c r="M218" s="190"/>
      <c r="N218" s="190"/>
      <c r="O218" s="190"/>
    </row>
    <row r="219" spans="2:15" ht="36" x14ac:dyDescent="0.25">
      <c r="B219" s="122"/>
      <c r="C219" s="122" t="s">
        <v>1</v>
      </c>
      <c r="D219" s="122" t="s">
        <v>2</v>
      </c>
      <c r="E219" s="126" t="s">
        <v>94</v>
      </c>
      <c r="F219" s="126" t="s">
        <v>123</v>
      </c>
      <c r="G219" s="121" t="s">
        <v>124</v>
      </c>
      <c r="H219" s="121" t="s">
        <v>122</v>
      </c>
      <c r="I219" s="121" t="s">
        <v>96</v>
      </c>
      <c r="J219" s="121" t="s">
        <v>126</v>
      </c>
      <c r="K219" s="122" t="s">
        <v>7</v>
      </c>
      <c r="L219" s="122" t="s">
        <v>125</v>
      </c>
    </row>
    <row r="220" spans="2:15" x14ac:dyDescent="0.25">
      <c r="B220" s="1"/>
      <c r="C220" s="2">
        <v>1</v>
      </c>
      <c r="D220" s="46">
        <f>$D$248/28</f>
        <v>8.9392857142857132</v>
      </c>
      <c r="E220" s="2"/>
      <c r="F220" s="2"/>
      <c r="G220" s="2"/>
      <c r="H220" s="46"/>
      <c r="I220" s="46"/>
      <c r="J220" s="46"/>
      <c r="K220" s="2">
        <f t="shared" ref="K220:K246" si="16">SUM(E220:I220)</f>
        <v>0</v>
      </c>
      <c r="L220" s="2">
        <v>1</v>
      </c>
    </row>
    <row r="221" spans="2:15" x14ac:dyDescent="0.25">
      <c r="B221" s="1"/>
      <c r="C221" s="2">
        <v>2</v>
      </c>
      <c r="D221" s="46">
        <f t="shared" ref="D221:D247" si="17">$D$248/28</f>
        <v>8.9392857142857132</v>
      </c>
      <c r="E221" s="2"/>
      <c r="F221" s="2"/>
      <c r="G221" s="2"/>
      <c r="H221" s="46"/>
      <c r="I221" s="46">
        <v>0.25</v>
      </c>
      <c r="J221" s="46"/>
      <c r="K221" s="2">
        <f t="shared" si="16"/>
        <v>0.25</v>
      </c>
      <c r="L221" s="2">
        <v>2</v>
      </c>
    </row>
    <row r="222" spans="2:15" x14ac:dyDescent="0.25">
      <c r="B222" s="1"/>
      <c r="C222" s="2">
        <v>3</v>
      </c>
      <c r="D222" s="46">
        <f t="shared" si="17"/>
        <v>8.9392857142857132</v>
      </c>
      <c r="E222" s="2"/>
      <c r="F222" s="2"/>
      <c r="G222" s="2"/>
      <c r="H222" s="46"/>
      <c r="I222" s="46"/>
      <c r="J222" s="46"/>
      <c r="K222" s="2">
        <f t="shared" si="16"/>
        <v>0</v>
      </c>
      <c r="L222" s="2">
        <v>3</v>
      </c>
    </row>
    <row r="223" spans="2:15" x14ac:dyDescent="0.25">
      <c r="B223" s="1"/>
      <c r="C223" s="2">
        <v>4</v>
      </c>
      <c r="D223" s="46">
        <f t="shared" si="17"/>
        <v>8.9392857142857132</v>
      </c>
      <c r="E223" s="2"/>
      <c r="F223" s="2"/>
      <c r="G223" s="2"/>
      <c r="H223" s="46"/>
      <c r="I223" s="46"/>
      <c r="J223" s="46"/>
      <c r="K223" s="2">
        <f t="shared" si="16"/>
        <v>0</v>
      </c>
      <c r="L223" s="2">
        <v>4</v>
      </c>
    </row>
    <row r="224" spans="2:15" x14ac:dyDescent="0.25">
      <c r="B224" s="1"/>
      <c r="C224" s="2">
        <v>5</v>
      </c>
      <c r="D224" s="46">
        <f t="shared" si="17"/>
        <v>8.9392857142857132</v>
      </c>
      <c r="E224" s="2"/>
      <c r="F224" s="2"/>
      <c r="G224" s="2"/>
      <c r="H224" s="46">
        <v>0.08</v>
      </c>
      <c r="I224" s="46"/>
      <c r="J224" s="46"/>
      <c r="K224" s="2">
        <f t="shared" si="16"/>
        <v>0.08</v>
      </c>
      <c r="L224" s="2">
        <v>5</v>
      </c>
    </row>
    <row r="225" spans="2:12" x14ac:dyDescent="0.25">
      <c r="B225" s="1"/>
      <c r="C225" s="2">
        <v>6</v>
      </c>
      <c r="D225" s="46">
        <f t="shared" si="17"/>
        <v>8.9392857142857132</v>
      </c>
      <c r="E225" s="2"/>
      <c r="F225" s="2"/>
      <c r="G225" s="2"/>
      <c r="H225" s="46">
        <v>1.45</v>
      </c>
      <c r="I225" s="46">
        <v>0.35</v>
      </c>
      <c r="J225" s="46"/>
      <c r="K225" s="2">
        <f t="shared" si="16"/>
        <v>1.7999999999999998</v>
      </c>
      <c r="L225" s="2">
        <v>6</v>
      </c>
    </row>
    <row r="226" spans="2:12" x14ac:dyDescent="0.25">
      <c r="B226" s="1"/>
      <c r="C226" s="2">
        <v>7</v>
      </c>
      <c r="D226" s="46">
        <f t="shared" si="17"/>
        <v>8.9392857142857132</v>
      </c>
      <c r="E226" s="2"/>
      <c r="F226" s="54"/>
      <c r="G226" s="2"/>
      <c r="H226" s="46"/>
      <c r="I226" s="46"/>
      <c r="J226" s="46"/>
      <c r="K226" s="2">
        <f t="shared" si="16"/>
        <v>0</v>
      </c>
      <c r="L226" s="2">
        <v>7</v>
      </c>
    </row>
    <row r="227" spans="2:12" x14ac:dyDescent="0.25">
      <c r="B227" s="1"/>
      <c r="C227" s="2">
        <v>8</v>
      </c>
      <c r="D227" s="46">
        <f t="shared" si="17"/>
        <v>8.9392857142857132</v>
      </c>
      <c r="E227" s="2"/>
      <c r="F227" s="2"/>
      <c r="G227" s="2"/>
      <c r="H227" s="46">
        <v>0.62</v>
      </c>
      <c r="I227" s="46"/>
      <c r="J227" s="46"/>
      <c r="K227" s="2">
        <f t="shared" si="16"/>
        <v>0.62</v>
      </c>
      <c r="L227" s="2">
        <v>8</v>
      </c>
    </row>
    <row r="228" spans="2:12" x14ac:dyDescent="0.25">
      <c r="B228" s="1"/>
      <c r="C228" s="2">
        <v>9</v>
      </c>
      <c r="D228" s="46">
        <f t="shared" si="17"/>
        <v>8.9392857142857132</v>
      </c>
      <c r="E228" s="2"/>
      <c r="F228" s="2"/>
      <c r="G228" s="2"/>
      <c r="H228" s="46">
        <v>0.62</v>
      </c>
      <c r="I228" s="46">
        <v>0.17</v>
      </c>
      <c r="J228" s="46"/>
      <c r="K228" s="2">
        <f t="shared" si="16"/>
        <v>0.79</v>
      </c>
      <c r="L228" s="2">
        <v>9</v>
      </c>
    </row>
    <row r="229" spans="2:12" x14ac:dyDescent="0.25">
      <c r="B229" s="1"/>
      <c r="C229" s="2">
        <v>10</v>
      </c>
      <c r="D229" s="46">
        <f t="shared" si="17"/>
        <v>8.9392857142857132</v>
      </c>
      <c r="E229" s="2"/>
      <c r="F229" s="2"/>
      <c r="G229" s="2"/>
      <c r="H229" s="46">
        <v>0.4</v>
      </c>
      <c r="I229" s="46">
        <v>1.17</v>
      </c>
      <c r="J229" s="46"/>
      <c r="K229" s="2">
        <f t="shared" si="16"/>
        <v>1.5699999999999998</v>
      </c>
      <c r="L229" s="2">
        <v>10</v>
      </c>
    </row>
    <row r="230" spans="2:12" x14ac:dyDescent="0.25">
      <c r="B230" s="1"/>
      <c r="C230" s="2">
        <v>11</v>
      </c>
      <c r="D230" s="46">
        <f t="shared" si="17"/>
        <v>8.9392857142857132</v>
      </c>
      <c r="E230" s="2">
        <v>0.48</v>
      </c>
      <c r="F230" s="2"/>
      <c r="G230" s="2"/>
      <c r="H230" s="46">
        <v>0.38</v>
      </c>
      <c r="I230" s="46"/>
      <c r="J230" s="46"/>
      <c r="K230" s="2">
        <f t="shared" si="16"/>
        <v>0.86</v>
      </c>
      <c r="L230" s="2">
        <v>11</v>
      </c>
    </row>
    <row r="231" spans="2:12" x14ac:dyDescent="0.25">
      <c r="B231" s="1"/>
      <c r="C231" s="2">
        <v>12</v>
      </c>
      <c r="D231" s="46">
        <f t="shared" si="17"/>
        <v>8.9392857142857132</v>
      </c>
      <c r="E231" s="2"/>
      <c r="F231" s="2"/>
      <c r="G231" s="2"/>
      <c r="H231" s="46">
        <v>0.42</v>
      </c>
      <c r="I231" s="46"/>
      <c r="J231" s="46"/>
      <c r="K231" s="2">
        <f t="shared" si="16"/>
        <v>0.42</v>
      </c>
      <c r="L231" s="2">
        <v>12</v>
      </c>
    </row>
    <row r="232" spans="2:12" x14ac:dyDescent="0.25">
      <c r="B232" s="1"/>
      <c r="C232" s="2">
        <v>13</v>
      </c>
      <c r="D232" s="46">
        <f t="shared" si="17"/>
        <v>8.9392857142857132</v>
      </c>
      <c r="E232" s="2"/>
      <c r="F232" s="2"/>
      <c r="G232" s="2"/>
      <c r="H232" s="46"/>
      <c r="I232" s="46"/>
      <c r="J232" s="46"/>
      <c r="K232" s="2">
        <f t="shared" si="16"/>
        <v>0</v>
      </c>
      <c r="L232" s="2">
        <v>13</v>
      </c>
    </row>
    <row r="233" spans="2:12" x14ac:dyDescent="0.25">
      <c r="B233" s="1"/>
      <c r="C233" s="2">
        <v>14</v>
      </c>
      <c r="D233" s="46">
        <f t="shared" si="17"/>
        <v>8.9392857142857132</v>
      </c>
      <c r="E233" s="2"/>
      <c r="F233" s="2"/>
      <c r="G233" s="2"/>
      <c r="H233" s="46"/>
      <c r="I233" s="46"/>
      <c r="J233" s="46"/>
      <c r="K233" s="2">
        <f t="shared" si="16"/>
        <v>0</v>
      </c>
      <c r="L233" s="2">
        <v>14</v>
      </c>
    </row>
    <row r="234" spans="2:12" x14ac:dyDescent="0.25">
      <c r="B234" s="1"/>
      <c r="C234" s="2">
        <v>15</v>
      </c>
      <c r="D234" s="46">
        <f t="shared" si="17"/>
        <v>8.9392857142857132</v>
      </c>
      <c r="E234" s="2"/>
      <c r="F234" s="2"/>
      <c r="G234" s="2"/>
      <c r="H234" s="46"/>
      <c r="I234" s="46"/>
      <c r="J234" s="46"/>
      <c r="K234" s="2">
        <f t="shared" si="16"/>
        <v>0</v>
      </c>
      <c r="L234" s="2">
        <v>15</v>
      </c>
    </row>
    <row r="235" spans="2:12" x14ac:dyDescent="0.25">
      <c r="B235" s="1"/>
      <c r="C235" s="2">
        <v>16</v>
      </c>
      <c r="D235" s="46">
        <f t="shared" si="17"/>
        <v>8.9392857142857132</v>
      </c>
      <c r="E235" s="2"/>
      <c r="F235" s="2"/>
      <c r="G235" s="2"/>
      <c r="H235" s="46"/>
      <c r="I235" s="46"/>
      <c r="J235" s="46"/>
      <c r="K235" s="2">
        <f t="shared" si="16"/>
        <v>0</v>
      </c>
      <c r="L235" s="2">
        <v>16</v>
      </c>
    </row>
    <row r="236" spans="2:12" x14ac:dyDescent="0.25">
      <c r="B236" s="1"/>
      <c r="C236" s="2">
        <v>17</v>
      </c>
      <c r="D236" s="46">
        <f t="shared" si="17"/>
        <v>8.9392857142857132</v>
      </c>
      <c r="E236" s="2"/>
      <c r="F236" s="2"/>
      <c r="G236" s="2"/>
      <c r="H236" s="46">
        <v>0.33</v>
      </c>
      <c r="I236" s="46"/>
      <c r="J236" s="46"/>
      <c r="K236" s="2">
        <f t="shared" si="16"/>
        <v>0.33</v>
      </c>
      <c r="L236" s="2">
        <v>17</v>
      </c>
    </row>
    <row r="237" spans="2:12" x14ac:dyDescent="0.25">
      <c r="B237" s="1"/>
      <c r="C237" s="2">
        <v>18</v>
      </c>
      <c r="D237" s="46">
        <f t="shared" si="17"/>
        <v>8.9392857142857132</v>
      </c>
      <c r="E237" s="2"/>
      <c r="F237" s="2"/>
      <c r="G237" s="2"/>
      <c r="H237" s="46"/>
      <c r="I237" s="46"/>
      <c r="J237" s="46"/>
      <c r="K237" s="2">
        <f t="shared" si="16"/>
        <v>0</v>
      </c>
      <c r="L237" s="2">
        <v>18</v>
      </c>
    </row>
    <row r="238" spans="2:12" x14ac:dyDescent="0.25">
      <c r="B238" s="1"/>
      <c r="C238" s="2">
        <v>19</v>
      </c>
      <c r="D238" s="46">
        <f t="shared" si="17"/>
        <v>8.9392857142857132</v>
      </c>
      <c r="E238" s="2"/>
      <c r="F238" s="2">
        <v>0.67</v>
      </c>
      <c r="G238" s="2"/>
      <c r="H238" s="46">
        <v>0.22</v>
      </c>
      <c r="I238" s="46"/>
      <c r="J238" s="46"/>
      <c r="K238" s="2">
        <f t="shared" si="16"/>
        <v>0.89</v>
      </c>
      <c r="L238" s="2">
        <v>19</v>
      </c>
    </row>
    <row r="239" spans="2:12" x14ac:dyDescent="0.25">
      <c r="B239" s="1"/>
      <c r="C239" s="2">
        <v>20</v>
      </c>
      <c r="D239" s="46">
        <f t="shared" si="17"/>
        <v>8.9392857142857132</v>
      </c>
      <c r="E239" s="2"/>
      <c r="F239" s="2"/>
      <c r="G239" s="2"/>
      <c r="H239" s="46">
        <v>0.95</v>
      </c>
      <c r="I239" s="46"/>
      <c r="J239" s="46"/>
      <c r="K239" s="2">
        <f t="shared" si="16"/>
        <v>0.95</v>
      </c>
      <c r="L239" s="2">
        <v>20</v>
      </c>
    </row>
    <row r="240" spans="2:12" x14ac:dyDescent="0.25">
      <c r="B240" s="1"/>
      <c r="C240" s="2">
        <v>21</v>
      </c>
      <c r="D240" s="46">
        <f t="shared" si="17"/>
        <v>8.9392857142857132</v>
      </c>
      <c r="E240" s="2"/>
      <c r="F240" s="2"/>
      <c r="G240" s="2"/>
      <c r="H240" s="46"/>
      <c r="I240" s="46"/>
      <c r="J240" s="46"/>
      <c r="K240" s="2">
        <f t="shared" si="16"/>
        <v>0</v>
      </c>
      <c r="L240" s="2">
        <v>21</v>
      </c>
    </row>
    <row r="241" spans="2:12" x14ac:dyDescent="0.25">
      <c r="B241" s="1"/>
      <c r="C241" s="2">
        <v>22</v>
      </c>
      <c r="D241" s="46">
        <f t="shared" si="17"/>
        <v>8.9392857142857132</v>
      </c>
      <c r="E241" s="2"/>
      <c r="G241" s="2">
        <v>0.48</v>
      </c>
      <c r="H241" s="46"/>
      <c r="I241" s="46"/>
      <c r="J241" s="46"/>
      <c r="K241" s="2">
        <f t="shared" si="16"/>
        <v>0.48</v>
      </c>
      <c r="L241" s="2">
        <v>22</v>
      </c>
    </row>
    <row r="242" spans="2:12" x14ac:dyDescent="0.25">
      <c r="B242" s="1"/>
      <c r="C242" s="2">
        <v>23</v>
      </c>
      <c r="D242" s="46">
        <f t="shared" si="17"/>
        <v>8.9392857142857132</v>
      </c>
      <c r="E242" s="2"/>
      <c r="F242" s="2"/>
      <c r="G242" s="2"/>
      <c r="H242" s="46"/>
      <c r="I242" s="46"/>
      <c r="J242" s="46">
        <v>0.25</v>
      </c>
      <c r="K242" s="2">
        <f t="shared" si="16"/>
        <v>0</v>
      </c>
      <c r="L242" s="2">
        <v>23</v>
      </c>
    </row>
    <row r="243" spans="2:12" x14ac:dyDescent="0.25">
      <c r="B243" s="1"/>
      <c r="C243" s="2">
        <v>24</v>
      </c>
      <c r="D243" s="46">
        <f t="shared" si="17"/>
        <v>8.9392857142857132</v>
      </c>
      <c r="E243" s="2"/>
      <c r="F243" s="2"/>
      <c r="G243" s="2"/>
      <c r="H243" s="46">
        <v>0.17</v>
      </c>
      <c r="I243" s="46">
        <v>0.25</v>
      </c>
      <c r="J243" s="46"/>
      <c r="K243" s="2">
        <f t="shared" si="16"/>
        <v>0.42000000000000004</v>
      </c>
      <c r="L243" s="2">
        <v>24</v>
      </c>
    </row>
    <row r="244" spans="2:12" x14ac:dyDescent="0.25">
      <c r="B244" s="1"/>
      <c r="C244" s="2">
        <v>25</v>
      </c>
      <c r="D244" s="46">
        <f t="shared" si="17"/>
        <v>8.9392857142857132</v>
      </c>
      <c r="E244" s="2"/>
      <c r="F244" s="2"/>
      <c r="G244" s="2"/>
      <c r="H244" s="46"/>
      <c r="I244" s="81"/>
      <c r="J244" s="81"/>
      <c r="K244" s="2">
        <f t="shared" si="16"/>
        <v>0</v>
      </c>
      <c r="L244" s="2">
        <v>25</v>
      </c>
    </row>
    <row r="245" spans="2:12" x14ac:dyDescent="0.25">
      <c r="B245" s="1"/>
      <c r="C245" s="2">
        <v>26</v>
      </c>
      <c r="D245" s="46">
        <f t="shared" si="17"/>
        <v>8.9392857142857132</v>
      </c>
      <c r="E245" s="2"/>
      <c r="F245" s="2"/>
      <c r="G245" s="2"/>
      <c r="H245" s="46"/>
      <c r="I245" s="46">
        <v>0.25</v>
      </c>
      <c r="J245" s="46"/>
      <c r="K245" s="2">
        <f t="shared" si="16"/>
        <v>0.25</v>
      </c>
      <c r="L245" s="2">
        <v>26</v>
      </c>
    </row>
    <row r="246" spans="2:12" x14ac:dyDescent="0.25">
      <c r="B246" s="1"/>
      <c r="C246" s="2">
        <v>27</v>
      </c>
      <c r="D246" s="46">
        <f t="shared" si="17"/>
        <v>8.9392857142857132</v>
      </c>
      <c r="E246" s="2"/>
      <c r="F246" s="2"/>
      <c r="G246" s="2"/>
      <c r="H246" s="46">
        <v>0.42</v>
      </c>
      <c r="I246" s="46">
        <v>0.83</v>
      </c>
      <c r="J246" s="46"/>
      <c r="K246" s="2">
        <f t="shared" si="16"/>
        <v>1.25</v>
      </c>
      <c r="L246" s="2">
        <v>27</v>
      </c>
    </row>
    <row r="247" spans="2:12" x14ac:dyDescent="0.25">
      <c r="B247" s="1"/>
      <c r="C247" s="2">
        <v>28</v>
      </c>
      <c r="D247" s="46">
        <f t="shared" si="17"/>
        <v>8.9392857142857132</v>
      </c>
      <c r="E247" s="2"/>
      <c r="F247" s="2"/>
      <c r="G247" s="2"/>
      <c r="H247" s="46"/>
      <c r="I247" s="46"/>
      <c r="J247" s="46"/>
      <c r="K247" s="2"/>
      <c r="L247" s="2">
        <v>28</v>
      </c>
    </row>
    <row r="248" spans="2:12" x14ac:dyDescent="0.25">
      <c r="B248" s="4" t="s">
        <v>8</v>
      </c>
      <c r="C248" s="3"/>
      <c r="D248" s="47">
        <v>250.29999999999998</v>
      </c>
      <c r="E248" s="3">
        <f t="shared" ref="E248:J248" si="18">SUM(E220:E247)</f>
        <v>0.48</v>
      </c>
      <c r="F248" s="3">
        <f t="shared" si="18"/>
        <v>0.67</v>
      </c>
      <c r="G248" s="3">
        <f t="shared" si="18"/>
        <v>0.48</v>
      </c>
      <c r="H248" s="3">
        <f t="shared" si="18"/>
        <v>6.06</v>
      </c>
      <c r="I248" s="3">
        <f t="shared" si="18"/>
        <v>3.27</v>
      </c>
      <c r="J248" s="47">
        <f t="shared" si="18"/>
        <v>0.25</v>
      </c>
      <c r="K248" s="2">
        <f>SUM(E248:J248)</f>
        <v>11.209999999999999</v>
      </c>
    </row>
    <row r="249" spans="2:12" x14ac:dyDescent="0.25">
      <c r="B249" s="1" t="s">
        <v>9</v>
      </c>
      <c r="C249" s="2"/>
      <c r="D249" s="2" t="s">
        <v>10</v>
      </c>
      <c r="E249" s="2">
        <f>(E248/$D$248)*100</f>
        <v>0.19176987614862165</v>
      </c>
      <c r="F249" s="2">
        <f>(F248/$D$248)*100</f>
        <v>0.26767878545745111</v>
      </c>
      <c r="G249" s="2">
        <f>(G248/$D$248)*100</f>
        <v>0.19176987614862165</v>
      </c>
      <c r="H249" s="2">
        <f>(H248/$D$248)*100</f>
        <v>2.4210946863763483</v>
      </c>
      <c r="I249" s="2">
        <f t="shared" ref="I249:J249" si="19">(I248/$D$248)*100</f>
        <v>1.3064322812624851</v>
      </c>
      <c r="J249" s="2">
        <f t="shared" si="19"/>
        <v>9.988014382740712E-2</v>
      </c>
      <c r="K249" s="2"/>
    </row>
    <row r="250" spans="2:12" x14ac:dyDescent="0.25">
      <c r="B250" s="1">
        <f>(K248/D248)*100</f>
        <v>4.4786256492209349</v>
      </c>
      <c r="C250" s="2"/>
      <c r="D250" s="46">
        <f>SUM(D220:D247)</f>
        <v>250.30000000000004</v>
      </c>
      <c r="E250" s="2">
        <f>(D248-E248)/D248*100</f>
        <v>99.808230123851388</v>
      </c>
      <c r="F250" s="2">
        <f>(D248-F248)/D248*100</f>
        <v>99.732321214542552</v>
      </c>
      <c r="G250" s="2">
        <f>(D248-G248)/D248*100</f>
        <v>99.808230123851388</v>
      </c>
      <c r="H250" s="2">
        <f>(D248-H248)/D248*100</f>
        <v>97.57890531362365</v>
      </c>
      <c r="I250" s="2">
        <f>(D248-I248)/D248*100</f>
        <v>98.693567718737512</v>
      </c>
      <c r="J250" s="2">
        <f>(D248-J248)/D248*100</f>
        <v>99.900119856172594</v>
      </c>
      <c r="K250" s="2" t="s">
        <v>15</v>
      </c>
    </row>
    <row r="253" spans="2:12" ht="18.75" thickBot="1" x14ac:dyDescent="0.3">
      <c r="B253" s="31"/>
      <c r="C253" s="31"/>
      <c r="D253" s="31"/>
    </row>
    <row r="254" spans="2:12" x14ac:dyDescent="0.25">
      <c r="B254" s="14" t="s">
        <v>21</v>
      </c>
      <c r="C254" s="15"/>
      <c r="D254" s="16"/>
    </row>
    <row r="255" spans="2:12" x14ac:dyDescent="0.25">
      <c r="B255" s="10">
        <f>(100-B250)</f>
        <v>95.52137435077907</v>
      </c>
      <c r="C255" s="18"/>
      <c r="D255" s="19"/>
      <c r="G255" s="26"/>
    </row>
    <row r="256" spans="2:12" ht="18.75" thickBot="1" x14ac:dyDescent="0.3">
      <c r="B256" s="20"/>
      <c r="C256" s="21"/>
      <c r="D256" s="22"/>
    </row>
    <row r="257" spans="2:15" x14ac:dyDescent="0.25">
      <c r="B257" s="31"/>
      <c r="C257" s="31"/>
      <c r="D257" s="31"/>
    </row>
    <row r="258" spans="2:15" x14ac:dyDescent="0.25">
      <c r="B258" s="31"/>
      <c r="C258" s="31"/>
      <c r="D258" s="31">
        <f>433/28</f>
        <v>15.464285714285714</v>
      </c>
    </row>
    <row r="259" spans="2:15" x14ac:dyDescent="0.25">
      <c r="B259" s="31"/>
      <c r="C259" s="31"/>
      <c r="D259" s="31"/>
    </row>
    <row r="260" spans="2:15" x14ac:dyDescent="0.25">
      <c r="B260" s="198" t="s">
        <v>41</v>
      </c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</row>
    <row r="261" spans="2:15" x14ac:dyDescent="0.25">
      <c r="B261" s="190" t="s">
        <v>36</v>
      </c>
      <c r="C261" s="190"/>
      <c r="D261" s="190"/>
      <c r="E261" s="190"/>
      <c r="F261" s="190"/>
      <c r="G261" s="190"/>
      <c r="H261" s="190"/>
      <c r="I261" s="190"/>
      <c r="J261" s="190"/>
      <c r="K261" s="190"/>
      <c r="L261" s="190"/>
      <c r="M261" s="190"/>
      <c r="N261" s="190"/>
      <c r="O261" s="190"/>
    </row>
    <row r="262" spans="2:15" ht="36" x14ac:dyDescent="0.25">
      <c r="B262" s="121"/>
      <c r="C262" s="121" t="s">
        <v>1</v>
      </c>
      <c r="D262" s="121" t="s">
        <v>2</v>
      </c>
      <c r="E262" s="127" t="s">
        <v>96</v>
      </c>
      <c r="F262" s="121" t="s">
        <v>94</v>
      </c>
      <c r="G262" s="121" t="s">
        <v>95</v>
      </c>
      <c r="H262" s="121" t="s">
        <v>120</v>
      </c>
      <c r="I262" s="121" t="s">
        <v>121</v>
      </c>
      <c r="J262" s="121" t="s">
        <v>122</v>
      </c>
      <c r="K262" s="121" t="s">
        <v>7</v>
      </c>
    </row>
    <row r="263" spans="2:15" x14ac:dyDescent="0.25">
      <c r="B263" s="1"/>
      <c r="C263" s="2">
        <v>1</v>
      </c>
      <c r="D263" s="60">
        <f>$D$291/28</f>
        <v>13.128571428571428</v>
      </c>
      <c r="E263" s="120"/>
      <c r="F263" s="2"/>
      <c r="G263" s="2"/>
      <c r="H263" s="2"/>
      <c r="I263" s="2"/>
      <c r="J263" s="2"/>
      <c r="K263" s="2">
        <f t="shared" ref="K263:K291" si="20">SUM(E263:J263)</f>
        <v>0</v>
      </c>
      <c r="L263" s="50">
        <v>1</v>
      </c>
    </row>
    <row r="264" spans="2:15" x14ac:dyDescent="0.25">
      <c r="B264" s="1"/>
      <c r="C264" s="2">
        <v>2</v>
      </c>
      <c r="D264" s="60">
        <f t="shared" ref="D264:D290" si="21">$D$291/28</f>
        <v>13.128571428571428</v>
      </c>
      <c r="E264" s="120"/>
      <c r="F264" s="2"/>
      <c r="G264" s="2"/>
      <c r="H264" s="2"/>
      <c r="I264" s="2"/>
      <c r="J264" s="2"/>
      <c r="K264" s="2">
        <f t="shared" si="20"/>
        <v>0</v>
      </c>
      <c r="L264" s="50">
        <v>2</v>
      </c>
    </row>
    <row r="265" spans="2:15" x14ac:dyDescent="0.25">
      <c r="B265" s="1"/>
      <c r="C265" s="2">
        <v>3</v>
      </c>
      <c r="D265" s="60">
        <f t="shared" si="21"/>
        <v>13.128571428571428</v>
      </c>
      <c r="E265" s="120"/>
      <c r="F265" s="2"/>
      <c r="G265" s="2"/>
      <c r="H265" s="2"/>
      <c r="I265" s="2"/>
      <c r="J265" s="2"/>
      <c r="K265" s="2">
        <f t="shared" si="20"/>
        <v>0</v>
      </c>
      <c r="L265" s="50">
        <v>3</v>
      </c>
    </row>
    <row r="266" spans="2:15" x14ac:dyDescent="0.25">
      <c r="B266" s="1"/>
      <c r="C266" s="2">
        <v>4</v>
      </c>
      <c r="D266" s="60">
        <f t="shared" si="21"/>
        <v>13.128571428571428</v>
      </c>
      <c r="E266" s="120"/>
      <c r="F266" s="2"/>
      <c r="G266" s="2">
        <v>1</v>
      </c>
      <c r="H266" s="2"/>
      <c r="I266" s="2"/>
      <c r="J266" s="2"/>
      <c r="K266" s="2">
        <f t="shared" si="20"/>
        <v>1</v>
      </c>
      <c r="L266" s="50">
        <v>4</v>
      </c>
    </row>
    <row r="267" spans="2:15" x14ac:dyDescent="0.25">
      <c r="B267" s="1"/>
      <c r="C267" s="2">
        <v>5</v>
      </c>
      <c r="D267" s="60">
        <f t="shared" si="21"/>
        <v>13.128571428571428</v>
      </c>
      <c r="E267" s="120"/>
      <c r="F267" s="2"/>
      <c r="G267" s="2"/>
      <c r="H267" s="2"/>
      <c r="I267" s="2"/>
      <c r="J267" s="2"/>
      <c r="K267" s="2">
        <f t="shared" si="20"/>
        <v>0</v>
      </c>
      <c r="L267" s="50">
        <v>5</v>
      </c>
    </row>
    <row r="268" spans="2:15" x14ac:dyDescent="0.25">
      <c r="B268" s="1"/>
      <c r="C268" s="2">
        <v>6</v>
      </c>
      <c r="D268" s="60">
        <f t="shared" si="21"/>
        <v>13.128571428571428</v>
      </c>
      <c r="E268" s="120"/>
      <c r="F268" s="2"/>
      <c r="G268" s="2"/>
      <c r="H268" s="2"/>
      <c r="I268" s="2"/>
      <c r="J268" s="2"/>
      <c r="K268" s="2">
        <f t="shared" si="20"/>
        <v>0</v>
      </c>
      <c r="L268" s="50">
        <v>6</v>
      </c>
    </row>
    <row r="269" spans="2:15" x14ac:dyDescent="0.25">
      <c r="B269" s="1"/>
      <c r="C269" s="2">
        <v>7</v>
      </c>
      <c r="D269" s="60">
        <f t="shared" si="21"/>
        <v>13.128571428571428</v>
      </c>
      <c r="E269" s="120"/>
      <c r="F269" s="54"/>
      <c r="G269" s="2">
        <v>3.25</v>
      </c>
      <c r="H269" s="2"/>
      <c r="I269" s="2"/>
      <c r="J269" s="2"/>
      <c r="K269" s="2">
        <f t="shared" si="20"/>
        <v>3.25</v>
      </c>
      <c r="L269" s="50">
        <v>7</v>
      </c>
    </row>
    <row r="270" spans="2:15" x14ac:dyDescent="0.25">
      <c r="B270" s="1"/>
      <c r="C270" s="2">
        <v>8</v>
      </c>
      <c r="D270" s="60">
        <f t="shared" si="21"/>
        <v>13.128571428571428</v>
      </c>
      <c r="E270" s="120">
        <v>0.13</v>
      </c>
      <c r="F270" s="2"/>
      <c r="G270" s="2"/>
      <c r="H270" s="2"/>
      <c r="I270" s="2"/>
      <c r="J270" s="2"/>
      <c r="K270" s="2">
        <f t="shared" si="20"/>
        <v>0.13</v>
      </c>
      <c r="L270" s="50">
        <v>8</v>
      </c>
    </row>
    <row r="271" spans="2:15" x14ac:dyDescent="0.25">
      <c r="B271" s="1"/>
      <c r="C271" s="2">
        <v>9</v>
      </c>
      <c r="D271" s="60">
        <f t="shared" si="21"/>
        <v>13.128571428571428</v>
      </c>
      <c r="E271" s="120">
        <v>0.42</v>
      </c>
      <c r="F271" s="2">
        <v>0.17</v>
      </c>
      <c r="G271" s="2"/>
      <c r="H271" s="2"/>
      <c r="I271" s="2"/>
      <c r="J271" s="2">
        <v>0.25</v>
      </c>
      <c r="K271" s="2">
        <f t="shared" si="20"/>
        <v>0.84</v>
      </c>
      <c r="L271" s="50">
        <v>9</v>
      </c>
    </row>
    <row r="272" spans="2:15" x14ac:dyDescent="0.25">
      <c r="B272" s="1"/>
      <c r="C272" s="2">
        <v>10</v>
      </c>
      <c r="D272" s="60">
        <f t="shared" si="21"/>
        <v>13.128571428571428</v>
      </c>
      <c r="E272" s="120"/>
      <c r="F272" s="2"/>
      <c r="G272" s="2"/>
      <c r="H272" s="2"/>
      <c r="I272" s="2"/>
      <c r="J272" s="2">
        <v>0.33</v>
      </c>
      <c r="K272" s="2">
        <f t="shared" si="20"/>
        <v>0.33</v>
      </c>
      <c r="L272" s="50">
        <v>10</v>
      </c>
    </row>
    <row r="273" spans="2:12" x14ac:dyDescent="0.25">
      <c r="B273" s="1"/>
      <c r="C273" s="2">
        <v>11</v>
      </c>
      <c r="D273" s="60">
        <f t="shared" si="21"/>
        <v>13.128571428571428</v>
      </c>
      <c r="E273" s="120"/>
      <c r="F273" s="2">
        <v>0.5</v>
      </c>
      <c r="G273" s="2">
        <v>0.33</v>
      </c>
      <c r="H273" s="2"/>
      <c r="I273" s="2">
        <v>0.5</v>
      </c>
      <c r="J273" s="2">
        <v>0.18</v>
      </c>
      <c r="K273" s="2">
        <f t="shared" si="20"/>
        <v>1.51</v>
      </c>
      <c r="L273" s="50">
        <v>11</v>
      </c>
    </row>
    <row r="274" spans="2:12" x14ac:dyDescent="0.25">
      <c r="B274" s="1"/>
      <c r="C274" s="2">
        <v>12</v>
      </c>
      <c r="D274" s="60">
        <f t="shared" si="21"/>
        <v>13.128571428571428</v>
      </c>
      <c r="E274" s="120">
        <v>0.25</v>
      </c>
      <c r="F274" s="2">
        <v>0.56999999999999995</v>
      </c>
      <c r="G274" s="2"/>
      <c r="H274" s="2"/>
      <c r="I274" s="2">
        <v>0.13</v>
      </c>
      <c r="J274" s="2">
        <v>0.4</v>
      </c>
      <c r="K274" s="2">
        <f t="shared" si="20"/>
        <v>1.35</v>
      </c>
      <c r="L274" s="50">
        <v>12</v>
      </c>
    </row>
    <row r="275" spans="2:12" x14ac:dyDescent="0.25">
      <c r="B275" s="1"/>
      <c r="C275" s="2">
        <v>13</v>
      </c>
      <c r="D275" s="60">
        <f t="shared" si="21"/>
        <v>13.128571428571428</v>
      </c>
      <c r="E275" s="120"/>
      <c r="F275" s="2"/>
      <c r="G275" s="2"/>
      <c r="H275" s="2"/>
      <c r="I275" s="2">
        <v>0.6</v>
      </c>
      <c r="J275" s="2">
        <v>0.25</v>
      </c>
      <c r="K275" s="2">
        <f t="shared" si="20"/>
        <v>0.85</v>
      </c>
      <c r="L275" s="50">
        <v>13</v>
      </c>
    </row>
    <row r="276" spans="2:12" x14ac:dyDescent="0.25">
      <c r="B276" s="1"/>
      <c r="C276" s="2">
        <v>14</v>
      </c>
      <c r="D276" s="60">
        <f t="shared" si="21"/>
        <v>13.128571428571428</v>
      </c>
      <c r="E276" s="2"/>
      <c r="F276" s="2"/>
      <c r="G276" s="2"/>
      <c r="H276" s="2"/>
      <c r="I276" s="2"/>
      <c r="J276" s="2"/>
      <c r="K276" s="2">
        <f t="shared" si="20"/>
        <v>0</v>
      </c>
      <c r="L276" s="50">
        <v>14</v>
      </c>
    </row>
    <row r="277" spans="2:12" x14ac:dyDescent="0.25">
      <c r="B277" s="1"/>
      <c r="C277" s="2">
        <v>15</v>
      </c>
      <c r="D277" s="60">
        <f t="shared" si="21"/>
        <v>13.128571428571428</v>
      </c>
      <c r="E277" s="2"/>
      <c r="F277" s="2"/>
      <c r="G277" s="2"/>
      <c r="H277" s="2"/>
      <c r="I277" s="2"/>
      <c r="J277" s="2"/>
      <c r="K277" s="2">
        <f t="shared" si="20"/>
        <v>0</v>
      </c>
      <c r="L277" s="50">
        <v>15</v>
      </c>
    </row>
    <row r="278" spans="2:12" x14ac:dyDescent="0.25">
      <c r="B278" s="1"/>
      <c r="C278" s="2">
        <v>16</v>
      </c>
      <c r="D278" s="60">
        <f t="shared" si="21"/>
        <v>13.128571428571428</v>
      </c>
      <c r="E278" s="2"/>
      <c r="F278" s="2">
        <v>0.33</v>
      </c>
      <c r="G278" s="2"/>
      <c r="H278" s="2"/>
      <c r="I278" s="2"/>
      <c r="J278" s="2"/>
      <c r="K278" s="2">
        <f t="shared" si="20"/>
        <v>0.33</v>
      </c>
      <c r="L278" s="50">
        <v>16</v>
      </c>
    </row>
    <row r="279" spans="2:12" x14ac:dyDescent="0.25">
      <c r="B279" s="1"/>
      <c r="C279" s="2">
        <v>17</v>
      </c>
      <c r="D279" s="60">
        <f t="shared" si="21"/>
        <v>13.128571428571428</v>
      </c>
      <c r="E279" s="2"/>
      <c r="F279" s="2">
        <v>0.83</v>
      </c>
      <c r="G279" s="2"/>
      <c r="H279" s="2"/>
      <c r="I279" s="2"/>
      <c r="J279" s="2"/>
      <c r="K279" s="2">
        <f t="shared" si="20"/>
        <v>0.83</v>
      </c>
      <c r="L279" s="50">
        <v>17</v>
      </c>
    </row>
    <row r="280" spans="2:12" x14ac:dyDescent="0.25">
      <c r="B280" s="1"/>
      <c r="C280" s="2">
        <v>18</v>
      </c>
      <c r="D280" s="60">
        <f t="shared" si="21"/>
        <v>13.128571428571428</v>
      </c>
      <c r="E280" s="2"/>
      <c r="F280" s="2"/>
      <c r="G280" s="2"/>
      <c r="H280" s="2"/>
      <c r="I280" s="2"/>
      <c r="J280" s="2"/>
      <c r="K280" s="2">
        <f t="shared" si="20"/>
        <v>0</v>
      </c>
      <c r="L280" s="50">
        <v>18</v>
      </c>
    </row>
    <row r="281" spans="2:12" x14ac:dyDescent="0.25">
      <c r="B281" s="1"/>
      <c r="C281" s="2">
        <v>19</v>
      </c>
      <c r="D281" s="60">
        <f t="shared" si="21"/>
        <v>13.128571428571428</v>
      </c>
      <c r="E281" s="2"/>
      <c r="F281" s="2">
        <v>0.25</v>
      </c>
      <c r="G281" s="2"/>
      <c r="H281" s="2"/>
      <c r="I281" s="2">
        <v>1.0900000000000001</v>
      </c>
      <c r="J281" s="2"/>
      <c r="K281" s="2">
        <f t="shared" si="20"/>
        <v>1.34</v>
      </c>
      <c r="L281" s="50">
        <v>19</v>
      </c>
    </row>
    <row r="282" spans="2:12" x14ac:dyDescent="0.25">
      <c r="B282" s="1"/>
      <c r="C282" s="2">
        <v>20</v>
      </c>
      <c r="D282" s="60">
        <f t="shared" si="21"/>
        <v>13.128571428571428</v>
      </c>
      <c r="E282" s="2"/>
      <c r="F282" s="2"/>
      <c r="G282" s="2"/>
      <c r="H282" s="2">
        <v>0.23</v>
      </c>
      <c r="I282" s="2"/>
      <c r="J282" s="2"/>
      <c r="K282" s="2">
        <f t="shared" si="20"/>
        <v>0.23</v>
      </c>
      <c r="L282" s="50">
        <v>20</v>
      </c>
    </row>
    <row r="283" spans="2:12" x14ac:dyDescent="0.25">
      <c r="B283" s="1"/>
      <c r="C283" s="2">
        <v>21</v>
      </c>
      <c r="D283" s="60">
        <f t="shared" si="21"/>
        <v>13.128571428571428</v>
      </c>
      <c r="E283" s="2"/>
      <c r="F283" s="2">
        <v>0.35</v>
      </c>
      <c r="G283" s="2"/>
      <c r="H283" s="2"/>
      <c r="I283" s="2"/>
      <c r="J283" s="2"/>
      <c r="K283" s="2">
        <f t="shared" si="20"/>
        <v>0.35</v>
      </c>
      <c r="L283" s="50">
        <v>21</v>
      </c>
    </row>
    <row r="284" spans="2:12" x14ac:dyDescent="0.25">
      <c r="B284" s="1"/>
      <c r="C284" s="2">
        <v>22</v>
      </c>
      <c r="D284" s="60">
        <f t="shared" si="21"/>
        <v>13.128571428571428</v>
      </c>
      <c r="E284" s="2"/>
      <c r="G284" s="2"/>
      <c r="H284" s="2"/>
      <c r="I284" s="2"/>
      <c r="J284" s="2"/>
      <c r="K284" s="2">
        <f t="shared" si="20"/>
        <v>0</v>
      </c>
      <c r="L284" s="50">
        <v>22</v>
      </c>
    </row>
    <row r="285" spans="2:12" x14ac:dyDescent="0.25">
      <c r="B285" s="1"/>
      <c r="C285" s="2">
        <v>23</v>
      </c>
      <c r="D285" s="60">
        <f t="shared" si="21"/>
        <v>13.128571428571428</v>
      </c>
      <c r="E285" s="2">
        <v>0.13</v>
      </c>
      <c r="F285" s="2"/>
      <c r="G285" s="2"/>
      <c r="H285" s="2"/>
      <c r="I285" s="2"/>
      <c r="J285" s="2"/>
      <c r="K285" s="2">
        <f t="shared" si="20"/>
        <v>0.13</v>
      </c>
      <c r="L285" s="50">
        <v>23</v>
      </c>
    </row>
    <row r="286" spans="2:12" x14ac:dyDescent="0.25">
      <c r="B286" s="1"/>
      <c r="C286" s="2">
        <v>24</v>
      </c>
      <c r="D286" s="60">
        <f t="shared" si="21"/>
        <v>13.128571428571428</v>
      </c>
      <c r="E286" s="2"/>
      <c r="F286" s="2"/>
      <c r="G286" s="2"/>
      <c r="H286" s="2"/>
      <c r="I286" s="2">
        <v>0.28000000000000003</v>
      </c>
      <c r="J286" s="2"/>
      <c r="K286" s="2">
        <f t="shared" si="20"/>
        <v>0.28000000000000003</v>
      </c>
      <c r="L286" s="50">
        <v>24</v>
      </c>
    </row>
    <row r="287" spans="2:12" x14ac:dyDescent="0.25">
      <c r="B287" s="1"/>
      <c r="C287" s="2">
        <v>25</v>
      </c>
      <c r="D287" s="60">
        <f t="shared" si="21"/>
        <v>13.128571428571428</v>
      </c>
      <c r="E287" s="2">
        <v>0.87</v>
      </c>
      <c r="F287" s="2"/>
      <c r="G287" s="2"/>
      <c r="H287" s="2"/>
      <c r="I287" s="50">
        <v>0.57999999999999996</v>
      </c>
      <c r="J287" s="2">
        <v>0.62</v>
      </c>
      <c r="K287" s="2">
        <f t="shared" si="20"/>
        <v>2.0699999999999998</v>
      </c>
      <c r="L287" s="50">
        <v>25</v>
      </c>
    </row>
    <row r="288" spans="2:12" x14ac:dyDescent="0.25">
      <c r="B288" s="1"/>
      <c r="C288" s="2">
        <v>26</v>
      </c>
      <c r="D288" s="60">
        <f t="shared" si="21"/>
        <v>13.128571428571428</v>
      </c>
      <c r="E288" s="120"/>
      <c r="F288" s="2"/>
      <c r="G288" s="2"/>
      <c r="H288" s="2"/>
      <c r="I288" s="2"/>
      <c r="J288" s="2"/>
      <c r="K288" s="2">
        <f t="shared" si="20"/>
        <v>0</v>
      </c>
      <c r="L288" s="50">
        <v>26</v>
      </c>
    </row>
    <row r="289" spans="2:12" x14ac:dyDescent="0.25">
      <c r="B289" s="1"/>
      <c r="C289" s="2">
        <v>27</v>
      </c>
      <c r="D289" s="60">
        <f t="shared" si="21"/>
        <v>13.128571428571428</v>
      </c>
      <c r="E289" s="120"/>
      <c r="F289" s="2"/>
      <c r="G289" s="2"/>
      <c r="H289" s="2"/>
      <c r="I289" s="2"/>
      <c r="J289" s="2"/>
      <c r="K289" s="2">
        <f t="shared" si="20"/>
        <v>0</v>
      </c>
      <c r="L289" s="50">
        <v>27</v>
      </c>
    </row>
    <row r="290" spans="2:12" x14ac:dyDescent="0.25">
      <c r="B290" s="1"/>
      <c r="C290" s="2">
        <v>28</v>
      </c>
      <c r="D290" s="60">
        <f t="shared" si="21"/>
        <v>13.128571428571428</v>
      </c>
      <c r="E290" s="120"/>
      <c r="F290" s="2"/>
      <c r="G290" s="2"/>
      <c r="H290" s="2"/>
      <c r="I290" s="2"/>
      <c r="J290" s="2"/>
      <c r="K290" s="2">
        <f t="shared" si="20"/>
        <v>0</v>
      </c>
      <c r="L290" s="50">
        <v>28</v>
      </c>
    </row>
    <row r="291" spans="2:12" x14ac:dyDescent="0.25">
      <c r="B291" s="4" t="s">
        <v>8</v>
      </c>
      <c r="C291" s="3"/>
      <c r="D291" s="47">
        <v>367.59999999999997</v>
      </c>
      <c r="E291" s="3">
        <f t="shared" ref="E291:J291" si="22">SUM(E263:E290)</f>
        <v>1.8</v>
      </c>
      <c r="F291" s="3">
        <f t="shared" si="22"/>
        <v>3</v>
      </c>
      <c r="G291" s="3">
        <f t="shared" si="22"/>
        <v>4.58</v>
      </c>
      <c r="H291" s="3">
        <f t="shared" si="22"/>
        <v>0.23</v>
      </c>
      <c r="I291" s="3">
        <f t="shared" si="22"/>
        <v>3.1800000000000006</v>
      </c>
      <c r="J291" s="3">
        <f t="shared" si="22"/>
        <v>2.0300000000000002</v>
      </c>
      <c r="K291" s="2">
        <f t="shared" si="20"/>
        <v>14.82</v>
      </c>
    </row>
    <row r="292" spans="2:12" x14ac:dyDescent="0.25">
      <c r="B292" s="1" t="s">
        <v>9</v>
      </c>
      <c r="C292" s="2"/>
      <c r="D292" s="2" t="s">
        <v>10</v>
      </c>
      <c r="E292" s="2">
        <f>(E291/$D$248)*100</f>
        <v>0.71913703555733133</v>
      </c>
      <c r="F292" s="2">
        <f>(F291/$D$248)*100</f>
        <v>1.1985617259288854</v>
      </c>
      <c r="G292" s="2">
        <f>(G291/$D$248)*100</f>
        <v>1.8298042349180983</v>
      </c>
      <c r="H292" s="2">
        <f>(H291/$D$248)*100</f>
        <v>9.1889732321214557E-2</v>
      </c>
      <c r="I292" s="2">
        <f t="shared" ref="I292:J292" si="23">(I291/$D$248)*100</f>
        <v>1.2704754294846188</v>
      </c>
      <c r="J292" s="2">
        <f t="shared" si="23"/>
        <v>0.81102676787854588</v>
      </c>
      <c r="K292" s="2"/>
    </row>
    <row r="293" spans="2:12" x14ac:dyDescent="0.25">
      <c r="B293" s="1">
        <f>(K291/D291)*100</f>
        <v>4.0315560391730152</v>
      </c>
      <c r="C293" s="2"/>
      <c r="D293" s="46">
        <f>SUM(D263:D290)</f>
        <v>367.60000000000008</v>
      </c>
      <c r="E293" s="2">
        <f>(D291-E291)/D291*100</f>
        <v>99.510337323177367</v>
      </c>
      <c r="F293" s="2">
        <f>(D291-F291)/D291*100</f>
        <v>99.183895538628946</v>
      </c>
      <c r="G293" s="2">
        <f>(D291-F291)/D291*100</f>
        <v>99.183895538628946</v>
      </c>
      <c r="H293" s="2">
        <f>(D291-G291)/D291*100</f>
        <v>98.754080522306865</v>
      </c>
      <c r="I293" s="2">
        <f>(D291-H291)/D291*100</f>
        <v>99.937431991294872</v>
      </c>
      <c r="J293" s="2">
        <f>(D291-I291)/D291*100</f>
        <v>99.134929270946685</v>
      </c>
      <c r="K293" s="2"/>
      <c r="L293"/>
    </row>
    <row r="296" spans="2:12" ht="18.75" thickBot="1" x14ac:dyDescent="0.3">
      <c r="B296" s="31"/>
      <c r="C296" s="31"/>
      <c r="D296" s="31"/>
      <c r="F296" s="25">
        <f>672/29</f>
        <v>23.172413793103448</v>
      </c>
    </row>
    <row r="297" spans="2:12" x14ac:dyDescent="0.25">
      <c r="B297" s="14" t="s">
        <v>21</v>
      </c>
      <c r="C297" s="15"/>
      <c r="D297" s="16"/>
    </row>
    <row r="298" spans="2:12" x14ac:dyDescent="0.25">
      <c r="B298" s="128">
        <f>(100-B293)</f>
        <v>95.968443960826988</v>
      </c>
      <c r="C298" s="18"/>
      <c r="D298" s="19"/>
      <c r="G298" s="26"/>
    </row>
    <row r="299" spans="2:12" ht="18.75" thickBot="1" x14ac:dyDescent="0.3">
      <c r="B299" s="20"/>
      <c r="C299" s="21"/>
      <c r="D299" s="22"/>
    </row>
    <row r="300" spans="2:12" x14ac:dyDescent="0.25">
      <c r="B300" s="31"/>
      <c r="C300" s="31"/>
      <c r="D300" s="31"/>
    </row>
    <row r="301" spans="2:12" ht="18.75" thickBot="1" x14ac:dyDescent="0.3">
      <c r="B301" s="31"/>
      <c r="C301" s="31"/>
      <c r="D301" s="31"/>
    </row>
    <row r="302" spans="2:12" x14ac:dyDescent="0.25">
      <c r="B302" s="33" t="s">
        <v>22</v>
      </c>
      <c r="C302" s="34"/>
      <c r="D302" s="35"/>
    </row>
    <row r="303" spans="2:12" ht="18.75" thickBot="1" x14ac:dyDescent="0.3">
      <c r="B303" s="36">
        <f>((K291+K248+O162+O119+O76+O33+O205)/(D291+D248+D162+D119+D76+D33+D205))*100</f>
        <v>3.9191987777966388</v>
      </c>
      <c r="C303" s="37"/>
      <c r="D303" s="38"/>
    </row>
    <row r="304" spans="2:12" x14ac:dyDescent="0.25">
      <c r="B304" s="31"/>
      <c r="C304" s="31"/>
      <c r="D304" s="31"/>
    </row>
    <row r="305" spans="2:4" x14ac:dyDescent="0.25">
      <c r="B305" s="31"/>
      <c r="C305" s="31"/>
      <c r="D305" s="31"/>
    </row>
    <row r="306" spans="2:4" ht="18.75" thickBot="1" x14ac:dyDescent="0.3">
      <c r="B306" s="31"/>
      <c r="C306" s="31"/>
      <c r="D306" s="31"/>
    </row>
    <row r="307" spans="2:4" x14ac:dyDescent="0.25">
      <c r="B307" s="39" t="s">
        <v>23</v>
      </c>
      <c r="C307" s="40"/>
      <c r="D307" s="41"/>
    </row>
    <row r="308" spans="2:4" x14ac:dyDescent="0.25">
      <c r="B308" s="194">
        <f>(100-B303)</f>
        <v>96.080801222203362</v>
      </c>
      <c r="C308" s="195"/>
      <c r="D308" s="42"/>
    </row>
    <row r="309" spans="2:4" ht="18.75" thickBot="1" x14ac:dyDescent="0.3">
      <c r="B309" s="196"/>
      <c r="C309" s="197"/>
      <c r="D309" s="43"/>
    </row>
  </sheetData>
  <mergeCells count="21">
    <mergeCell ref="B308:C309"/>
    <mergeCell ref="B260:O260"/>
    <mergeCell ref="B261:O261"/>
    <mergeCell ref="B131:O131"/>
    <mergeCell ref="B132:O132"/>
    <mergeCell ref="B174:O174"/>
    <mergeCell ref="B175:O175"/>
    <mergeCell ref="B217:O217"/>
    <mergeCell ref="B218:O218"/>
    <mergeCell ref="B89:N89"/>
    <mergeCell ref="B2:O2"/>
    <mergeCell ref="B3:O3"/>
    <mergeCell ref="B33:C33"/>
    <mergeCell ref="B34:C34"/>
    <mergeCell ref="D34:D36"/>
    <mergeCell ref="B35:C35"/>
    <mergeCell ref="B39:D39"/>
    <mergeCell ref="B40:D41"/>
    <mergeCell ref="B45:O45"/>
    <mergeCell ref="B46:O46"/>
    <mergeCell ref="B88:N88"/>
  </mergeCells>
  <conditionalFormatting sqref="I34:M34">
    <cfRule type="cellIs" dxfId="43" priority="1" operator="greaterThan">
      <formula>2.822580645</formula>
    </cfRule>
    <cfRule type="cellIs" dxfId="42" priority="2" operator="greaterThan">
      <formula>2.822580645</formula>
    </cfRule>
    <cfRule type="cellIs" dxfId="41" priority="4" operator="greaterThan">
      <formula>2.822580645</formula>
    </cfRule>
  </conditionalFormatting>
  <conditionalFormatting sqref="N34">
    <cfRule type="cellIs" dxfId="40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1C7D-6D31-442E-84B4-F760C35D5B4E}">
  <sheetPr codeName="Hoja3"/>
  <dimension ref="B1:N324"/>
  <sheetViews>
    <sheetView topLeftCell="A184" zoomScale="55" zoomScaleNormal="55" workbookViewId="0">
      <selection activeCell="G203" sqref="G203"/>
    </sheetView>
  </sheetViews>
  <sheetFormatPr baseColWidth="10" defaultRowHeight="18" x14ac:dyDescent="0.25"/>
  <cols>
    <col min="1" max="1" width="6.140625" style="25" customWidth="1"/>
    <col min="2" max="2" width="17.2851562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31" style="25" customWidth="1"/>
    <col min="11" max="11" width="29" style="25" bestFit="1" customWidth="1"/>
    <col min="12" max="12" width="32.85546875" style="25" bestFit="1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98" t="s">
        <v>0</v>
      </c>
      <c r="C2" s="198"/>
      <c r="D2" s="198"/>
      <c r="E2" s="198"/>
      <c r="F2" s="198"/>
      <c r="G2" s="198"/>
      <c r="H2" s="198"/>
      <c r="I2" s="198"/>
      <c r="J2" s="198"/>
      <c r="K2" s="198"/>
    </row>
    <row r="3" spans="2:11" x14ac:dyDescent="0.25">
      <c r="B3" s="170" t="s">
        <v>42</v>
      </c>
      <c r="C3" s="170"/>
      <c r="D3" s="170"/>
      <c r="E3" s="170"/>
      <c r="F3" s="170"/>
      <c r="G3" s="170"/>
      <c r="H3" s="170"/>
      <c r="I3" s="170"/>
      <c r="J3" s="170"/>
      <c r="K3" s="170"/>
    </row>
    <row r="4" spans="2:11" s="52" customFormat="1" ht="61.5" customHeight="1" x14ac:dyDescent="0.25">
      <c r="B4" s="50"/>
      <c r="C4" s="12" t="s">
        <v>1</v>
      </c>
      <c r="D4" s="12" t="s">
        <v>2</v>
      </c>
      <c r="E4" s="51"/>
      <c r="F4" s="51"/>
      <c r="G4" s="51"/>
      <c r="H4" s="51"/>
      <c r="I4" s="51"/>
      <c r="J4" s="13"/>
      <c r="K4" s="50" t="s">
        <v>7</v>
      </c>
    </row>
    <row r="5" spans="2:11" x14ac:dyDescent="0.25">
      <c r="B5" s="1"/>
      <c r="C5" s="2">
        <v>1</v>
      </c>
      <c r="D5" s="79">
        <f>$D$35/30</f>
        <v>1.1666666666666667</v>
      </c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79">
        <f t="shared" ref="D6:D34" si="1">$D$35/30</f>
        <v>1.1666666666666667</v>
      </c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79">
        <f t="shared" si="1"/>
        <v>1.1666666666666667</v>
      </c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79">
        <f t="shared" si="1"/>
        <v>1.1666666666666667</v>
      </c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79">
        <f t="shared" si="1"/>
        <v>1.1666666666666667</v>
      </c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79">
        <f t="shared" si="1"/>
        <v>1.1666666666666667</v>
      </c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79">
        <f t="shared" si="1"/>
        <v>1.1666666666666667</v>
      </c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79">
        <f t="shared" si="1"/>
        <v>1.1666666666666667</v>
      </c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79">
        <f t="shared" si="1"/>
        <v>1.1666666666666667</v>
      </c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79">
        <f t="shared" si="1"/>
        <v>1.1666666666666667</v>
      </c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79">
        <f t="shared" si="1"/>
        <v>1.1666666666666667</v>
      </c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79">
        <f t="shared" si="1"/>
        <v>1.1666666666666667</v>
      </c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79">
        <f t="shared" si="1"/>
        <v>1.1666666666666667</v>
      </c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79">
        <f t="shared" si="1"/>
        <v>1.1666666666666667</v>
      </c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79">
        <f t="shared" si="1"/>
        <v>1.1666666666666667</v>
      </c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79">
        <f t="shared" si="1"/>
        <v>1.1666666666666667</v>
      </c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79">
        <f t="shared" si="1"/>
        <v>1.1666666666666667</v>
      </c>
      <c r="E21" s="2"/>
      <c r="F21" s="2"/>
      <c r="G21" s="2"/>
      <c r="H21" s="2"/>
      <c r="I21" s="2"/>
      <c r="J21" s="2"/>
      <c r="K21" s="1">
        <f t="shared" si="0"/>
        <v>0</v>
      </c>
    </row>
    <row r="22" spans="2:11" x14ac:dyDescent="0.25">
      <c r="B22" s="1"/>
      <c r="C22" s="2">
        <v>18</v>
      </c>
      <c r="D22" s="79">
        <f t="shared" si="1"/>
        <v>1.1666666666666667</v>
      </c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79">
        <f t="shared" si="1"/>
        <v>1.1666666666666667</v>
      </c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79">
        <f t="shared" si="1"/>
        <v>1.1666666666666667</v>
      </c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79">
        <f t="shared" si="1"/>
        <v>1.1666666666666667</v>
      </c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79">
        <f t="shared" si="1"/>
        <v>1.1666666666666667</v>
      </c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79">
        <f t="shared" si="1"/>
        <v>1.1666666666666667</v>
      </c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79">
        <f t="shared" si="1"/>
        <v>1.1666666666666667</v>
      </c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79">
        <f t="shared" si="1"/>
        <v>1.1666666666666667</v>
      </c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79">
        <f t="shared" si="1"/>
        <v>1.1666666666666667</v>
      </c>
      <c r="E30" s="2"/>
      <c r="F30" s="2"/>
      <c r="G30" s="2"/>
      <c r="H30" s="2"/>
      <c r="I30" s="2"/>
      <c r="J30" s="2"/>
      <c r="K30" s="1">
        <f t="shared" ref="K30:K34" si="2">SUM(E30:J30)</f>
        <v>0</v>
      </c>
    </row>
    <row r="31" spans="2:11" x14ac:dyDescent="0.25">
      <c r="B31" s="1"/>
      <c r="C31" s="2">
        <v>27</v>
      </c>
      <c r="D31" s="79">
        <f t="shared" si="1"/>
        <v>1.1666666666666667</v>
      </c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79">
        <f t="shared" si="1"/>
        <v>1.1666666666666667</v>
      </c>
      <c r="E32" s="2"/>
      <c r="F32" s="2"/>
      <c r="G32" s="2"/>
      <c r="H32" s="2"/>
      <c r="I32" s="2"/>
      <c r="J32" s="2"/>
      <c r="K32" s="1">
        <f t="shared" si="2"/>
        <v>0</v>
      </c>
    </row>
    <row r="33" spans="2:11" x14ac:dyDescent="0.25">
      <c r="B33" s="55"/>
      <c r="C33" s="2">
        <v>29</v>
      </c>
      <c r="D33" s="79">
        <f t="shared" si="1"/>
        <v>1.1666666666666667</v>
      </c>
      <c r="E33" s="2"/>
      <c r="F33" s="2"/>
      <c r="G33" s="2"/>
      <c r="H33" s="2"/>
      <c r="I33" s="2"/>
      <c r="J33" s="2"/>
      <c r="K33" s="1">
        <f t="shared" si="2"/>
        <v>0</v>
      </c>
    </row>
    <row r="34" spans="2:11" x14ac:dyDescent="0.25">
      <c r="B34" s="55"/>
      <c r="C34" s="2">
        <v>30</v>
      </c>
      <c r="D34" s="79">
        <f t="shared" si="1"/>
        <v>1.1666666666666667</v>
      </c>
      <c r="E34" s="2"/>
      <c r="F34" s="2"/>
      <c r="G34" s="2"/>
      <c r="H34" s="2"/>
      <c r="I34" s="2"/>
      <c r="J34" s="2"/>
      <c r="K34" s="1">
        <f t="shared" si="2"/>
        <v>0</v>
      </c>
    </row>
    <row r="35" spans="2:11" x14ac:dyDescent="0.25">
      <c r="B35" s="171" t="s">
        <v>8</v>
      </c>
      <c r="C35" s="172"/>
      <c r="D35" s="47">
        <v>35</v>
      </c>
      <c r="E35" s="4">
        <f t="shared" ref="E35:J35" si="3">SUM(E5:E34)</f>
        <v>0</v>
      </c>
      <c r="F35" s="4">
        <f t="shared" si="3"/>
        <v>0</v>
      </c>
      <c r="G35" s="4">
        <f t="shared" si="3"/>
        <v>0</v>
      </c>
      <c r="H35" s="4">
        <f t="shared" si="3"/>
        <v>0</v>
      </c>
      <c r="I35" s="4">
        <f t="shared" si="3"/>
        <v>0</v>
      </c>
      <c r="J35" s="4">
        <f t="shared" si="3"/>
        <v>0</v>
      </c>
      <c r="K35" s="1">
        <f>SUM(E35:J35)</f>
        <v>0</v>
      </c>
    </row>
    <row r="36" spans="2:11" x14ac:dyDescent="0.25">
      <c r="B36" s="173" t="s">
        <v>9</v>
      </c>
      <c r="C36" s="174"/>
      <c r="D36" s="175" t="s">
        <v>10</v>
      </c>
      <c r="E36" s="5">
        <f>(E35/$D$35)*100</f>
        <v>0</v>
      </c>
      <c r="F36" s="5">
        <f>+(F35/$D$35)*100</f>
        <v>0</v>
      </c>
      <c r="G36" s="5">
        <f>+(G35/$D$35)*100</f>
        <v>0</v>
      </c>
      <c r="H36" s="5">
        <f>+(H35/$D$35)*100</f>
        <v>0</v>
      </c>
      <c r="I36" s="6">
        <f>(I35/$D$35)*100</f>
        <v>0</v>
      </c>
      <c r="J36" s="6">
        <f>(J35/$D$35)*100</f>
        <v>0</v>
      </c>
      <c r="K36" s="6"/>
    </row>
    <row r="37" spans="2:11" x14ac:dyDescent="0.25">
      <c r="B37" s="173">
        <f>(K35/D35)*100</f>
        <v>0</v>
      </c>
      <c r="C37" s="174"/>
      <c r="D37" s="176"/>
      <c r="E37" s="5">
        <f>(D35-E35)/D35*100</f>
        <v>100</v>
      </c>
      <c r="F37" s="5">
        <f>(D35-F35)/D35*100</f>
        <v>100</v>
      </c>
      <c r="G37" s="5">
        <f>(D35-G35)/D35*100</f>
        <v>100</v>
      </c>
      <c r="H37" s="5">
        <f>(D35-H35)/D35*100</f>
        <v>100</v>
      </c>
      <c r="I37" s="6">
        <f>(D35-I35)/D35*100</f>
        <v>100</v>
      </c>
      <c r="J37" s="6">
        <f>(D35-J35)/D35*100</f>
        <v>100</v>
      </c>
      <c r="K37" s="6"/>
    </row>
    <row r="38" spans="2:11" x14ac:dyDescent="0.25">
      <c r="B38" s="7"/>
      <c r="C38" s="7"/>
      <c r="D38" s="177"/>
      <c r="E38" s="7"/>
      <c r="F38" s="7"/>
      <c r="G38" s="7"/>
      <c r="H38" s="7"/>
      <c r="I38" s="7"/>
      <c r="J38" s="7"/>
      <c r="K38" s="7"/>
    </row>
    <row r="40" spans="2:11" ht="18.75" thickBot="1" x14ac:dyDescent="0.3"/>
    <row r="41" spans="2:11" x14ac:dyDescent="0.25">
      <c r="B41" s="199" t="s">
        <v>11</v>
      </c>
      <c r="C41" s="200"/>
      <c r="D41" s="201"/>
    </row>
    <row r="42" spans="2:11" ht="15" customHeight="1" x14ac:dyDescent="0.25">
      <c r="B42" s="202">
        <f>100-B37</f>
        <v>100</v>
      </c>
      <c r="C42" s="203"/>
      <c r="D42" s="204"/>
    </row>
    <row r="43" spans="2:11" ht="15" customHeight="1" thickBot="1" x14ac:dyDescent="0.3">
      <c r="B43" s="205"/>
      <c r="C43" s="206"/>
      <c r="D43" s="207"/>
      <c r="F43" s="27"/>
      <c r="J43" s="31"/>
    </row>
    <row r="45" spans="2:11" x14ac:dyDescent="0.25">
      <c r="D45" s="53"/>
      <c r="F45" s="44"/>
    </row>
    <row r="47" spans="2:11" x14ac:dyDescent="0.25">
      <c r="B47" s="208" t="s">
        <v>12</v>
      </c>
      <c r="C47" s="209"/>
      <c r="D47" s="209"/>
      <c r="E47" s="209"/>
      <c r="F47" s="209"/>
      <c r="G47" s="209"/>
      <c r="H47" s="209"/>
      <c r="I47" s="209"/>
      <c r="J47" s="209"/>
      <c r="K47" s="210"/>
    </row>
    <row r="48" spans="2:11" x14ac:dyDescent="0.25">
      <c r="B48" s="190" t="s">
        <v>42</v>
      </c>
      <c r="C48" s="190"/>
      <c r="D48" s="190"/>
      <c r="E48" s="190"/>
      <c r="F48" s="190"/>
      <c r="G48" s="190"/>
      <c r="H48" s="190"/>
      <c r="I48" s="190"/>
      <c r="J48" s="190"/>
      <c r="K48" s="190"/>
    </row>
    <row r="49" spans="2:11" s="52" customFormat="1" ht="51.75" customHeight="1" x14ac:dyDescent="0.25">
      <c r="B49" s="50"/>
      <c r="C49" s="12" t="s">
        <v>1</v>
      </c>
      <c r="D49" s="12" t="s">
        <v>2</v>
      </c>
      <c r="E49" s="13" t="s">
        <v>135</v>
      </c>
      <c r="F49" s="13" t="s">
        <v>150</v>
      </c>
      <c r="G49" s="13"/>
      <c r="H49" s="13"/>
      <c r="I49" s="13"/>
      <c r="J49" s="13"/>
      <c r="K49" s="12" t="s">
        <v>7</v>
      </c>
    </row>
    <row r="50" spans="2:11" x14ac:dyDescent="0.25">
      <c r="B50" s="1"/>
      <c r="C50" s="1">
        <v>1</v>
      </c>
      <c r="D50" s="79">
        <f t="shared" ref="D50:D79" si="4">$D$81/30</f>
        <v>10.580333333333334</v>
      </c>
      <c r="E50" s="2"/>
      <c r="F50" s="2"/>
      <c r="G50" s="2"/>
      <c r="H50" s="2"/>
      <c r="I50" s="2"/>
      <c r="J50" s="2"/>
      <c r="K50" s="1">
        <f t="shared" ref="K50:K52" si="5">SUM(E50:J50)</f>
        <v>0</v>
      </c>
    </row>
    <row r="51" spans="2:11" x14ac:dyDescent="0.25">
      <c r="B51" s="1"/>
      <c r="C51" s="1">
        <v>2</v>
      </c>
      <c r="D51" s="79">
        <f t="shared" si="4"/>
        <v>10.580333333333334</v>
      </c>
      <c r="E51" s="2"/>
      <c r="F51" s="2"/>
      <c r="G51" s="2"/>
      <c r="H51" s="2"/>
      <c r="I51" s="2"/>
      <c r="J51" s="2"/>
      <c r="K51" s="1">
        <f t="shared" si="5"/>
        <v>0</v>
      </c>
    </row>
    <row r="52" spans="2:11" x14ac:dyDescent="0.25">
      <c r="B52" s="1"/>
      <c r="C52" s="1">
        <v>3</v>
      </c>
      <c r="D52" s="79">
        <f t="shared" si="4"/>
        <v>10.580333333333334</v>
      </c>
      <c r="E52" s="2"/>
      <c r="F52" s="2"/>
      <c r="G52" s="2"/>
      <c r="H52" s="2"/>
      <c r="I52" s="2"/>
      <c r="J52" s="2"/>
      <c r="K52" s="1">
        <f t="shared" si="5"/>
        <v>0</v>
      </c>
    </row>
    <row r="53" spans="2:11" x14ac:dyDescent="0.25">
      <c r="B53" s="1"/>
      <c r="C53" s="1">
        <v>4</v>
      </c>
      <c r="D53" s="79">
        <f t="shared" si="4"/>
        <v>10.580333333333334</v>
      </c>
      <c r="E53" s="2"/>
      <c r="F53" s="2"/>
      <c r="G53" s="2"/>
      <c r="H53" s="2"/>
      <c r="I53" s="2"/>
      <c r="J53" s="2"/>
      <c r="K53" s="1">
        <f>SUM(E53:J53)</f>
        <v>0</v>
      </c>
    </row>
    <row r="54" spans="2:11" x14ac:dyDescent="0.25">
      <c r="B54" s="1"/>
      <c r="C54" s="1">
        <v>5</v>
      </c>
      <c r="D54" s="79">
        <f t="shared" si="4"/>
        <v>10.580333333333334</v>
      </c>
      <c r="E54" s="2"/>
      <c r="F54" s="2"/>
      <c r="G54" s="2"/>
      <c r="H54" s="2"/>
      <c r="I54" s="2"/>
      <c r="J54" s="2"/>
      <c r="K54" s="1">
        <f t="shared" ref="K54:K79" si="6">SUM(E54:J54)</f>
        <v>0</v>
      </c>
    </row>
    <row r="55" spans="2:11" x14ac:dyDescent="0.25">
      <c r="B55" s="1"/>
      <c r="C55" s="1">
        <v>6</v>
      </c>
      <c r="D55" s="79">
        <f t="shared" si="4"/>
        <v>10.580333333333334</v>
      </c>
      <c r="E55" s="2"/>
      <c r="F55" s="2"/>
      <c r="G55" s="2"/>
      <c r="H55" s="2"/>
      <c r="I55" s="2"/>
      <c r="J55" s="2"/>
      <c r="K55" s="1">
        <f t="shared" si="6"/>
        <v>0</v>
      </c>
    </row>
    <row r="56" spans="2:11" x14ac:dyDescent="0.25">
      <c r="B56" s="1"/>
      <c r="C56" s="1">
        <v>7</v>
      </c>
      <c r="D56" s="79">
        <f t="shared" si="4"/>
        <v>10.580333333333334</v>
      </c>
      <c r="E56" s="2"/>
      <c r="F56" s="2"/>
      <c r="G56" s="2"/>
      <c r="H56" s="2"/>
      <c r="I56" s="2"/>
      <c r="J56" s="2"/>
      <c r="K56" s="1">
        <f t="shared" si="6"/>
        <v>0</v>
      </c>
    </row>
    <row r="57" spans="2:11" x14ac:dyDescent="0.25">
      <c r="B57" s="1"/>
      <c r="C57" s="1">
        <v>8</v>
      </c>
      <c r="D57" s="79">
        <f t="shared" si="4"/>
        <v>10.580333333333334</v>
      </c>
      <c r="E57" s="2"/>
      <c r="F57" s="2"/>
      <c r="G57" s="2"/>
      <c r="H57" s="2"/>
      <c r="I57" s="2"/>
      <c r="J57" s="2"/>
      <c r="K57" s="1">
        <f t="shared" si="6"/>
        <v>0</v>
      </c>
    </row>
    <row r="58" spans="2:11" x14ac:dyDescent="0.25">
      <c r="B58" s="1"/>
      <c r="C58" s="1">
        <v>9</v>
      </c>
      <c r="D58" s="79">
        <f t="shared" si="4"/>
        <v>10.580333333333334</v>
      </c>
      <c r="E58" s="2"/>
      <c r="F58" s="2"/>
      <c r="G58" s="2"/>
      <c r="H58" s="2"/>
      <c r="I58" s="2"/>
      <c r="J58" s="2"/>
      <c r="K58" s="1">
        <f t="shared" si="6"/>
        <v>0</v>
      </c>
    </row>
    <row r="59" spans="2:11" x14ac:dyDescent="0.25">
      <c r="B59" s="1"/>
      <c r="C59" s="1">
        <v>10</v>
      </c>
      <c r="D59" s="79">
        <f t="shared" si="4"/>
        <v>10.580333333333334</v>
      </c>
      <c r="E59" s="2"/>
      <c r="F59" s="2"/>
      <c r="G59" s="2"/>
      <c r="H59" s="2"/>
      <c r="I59" s="2"/>
      <c r="J59" s="2"/>
      <c r="K59" s="1">
        <f t="shared" si="6"/>
        <v>0</v>
      </c>
    </row>
    <row r="60" spans="2:11" x14ac:dyDescent="0.25">
      <c r="B60" s="1"/>
      <c r="C60" s="1">
        <v>11</v>
      </c>
      <c r="D60" s="79">
        <f t="shared" si="4"/>
        <v>10.580333333333334</v>
      </c>
      <c r="E60" s="2"/>
      <c r="F60" s="2"/>
      <c r="G60" s="2"/>
      <c r="H60" s="2"/>
      <c r="I60" s="2"/>
      <c r="J60" s="2"/>
      <c r="K60" s="1">
        <f t="shared" si="6"/>
        <v>0</v>
      </c>
    </row>
    <row r="61" spans="2:11" x14ac:dyDescent="0.25">
      <c r="B61" s="1"/>
      <c r="C61" s="1">
        <v>12</v>
      </c>
      <c r="D61" s="79">
        <f t="shared" si="4"/>
        <v>10.580333333333334</v>
      </c>
      <c r="E61" s="2"/>
      <c r="F61" s="2"/>
      <c r="G61" s="2"/>
      <c r="H61" s="2"/>
      <c r="I61" s="2"/>
      <c r="J61" s="2"/>
      <c r="K61" s="1">
        <f t="shared" si="6"/>
        <v>0</v>
      </c>
    </row>
    <row r="62" spans="2:11" x14ac:dyDescent="0.25">
      <c r="B62" s="1"/>
      <c r="C62" s="1">
        <v>13</v>
      </c>
      <c r="D62" s="79">
        <f t="shared" si="4"/>
        <v>10.580333333333334</v>
      </c>
      <c r="E62" s="2"/>
      <c r="F62" s="2"/>
      <c r="G62" s="2"/>
      <c r="H62" s="2"/>
      <c r="I62" s="2"/>
      <c r="J62" s="2"/>
      <c r="K62" s="1">
        <f t="shared" si="6"/>
        <v>0</v>
      </c>
    </row>
    <row r="63" spans="2:11" x14ac:dyDescent="0.25">
      <c r="B63" s="1"/>
      <c r="C63" s="1">
        <v>14</v>
      </c>
      <c r="D63" s="79">
        <f t="shared" si="4"/>
        <v>10.580333333333334</v>
      </c>
      <c r="E63" s="2"/>
      <c r="F63" s="2"/>
      <c r="G63" s="2"/>
      <c r="H63" s="2"/>
      <c r="I63" s="2"/>
      <c r="J63" s="2"/>
      <c r="K63" s="1">
        <f t="shared" si="6"/>
        <v>0</v>
      </c>
    </row>
    <row r="64" spans="2:11" x14ac:dyDescent="0.25">
      <c r="B64" s="1"/>
      <c r="C64" s="1">
        <v>15</v>
      </c>
      <c r="D64" s="79">
        <f t="shared" si="4"/>
        <v>10.580333333333334</v>
      </c>
      <c r="E64" s="2"/>
      <c r="F64" s="2"/>
      <c r="G64" s="2"/>
      <c r="H64" s="2"/>
      <c r="I64" s="2"/>
      <c r="J64" s="2"/>
      <c r="K64" s="1">
        <f t="shared" si="6"/>
        <v>0</v>
      </c>
    </row>
    <row r="65" spans="2:11" x14ac:dyDescent="0.25">
      <c r="B65" s="1"/>
      <c r="C65" s="1">
        <v>16</v>
      </c>
      <c r="D65" s="79">
        <f t="shared" si="4"/>
        <v>10.580333333333334</v>
      </c>
      <c r="E65" s="2"/>
      <c r="F65" s="2"/>
      <c r="G65" s="2"/>
      <c r="H65" s="2"/>
      <c r="I65" s="2"/>
      <c r="J65" s="2"/>
      <c r="K65" s="1">
        <f t="shared" si="6"/>
        <v>0</v>
      </c>
    </row>
    <row r="66" spans="2:11" x14ac:dyDescent="0.25">
      <c r="B66" s="1"/>
      <c r="C66" s="1">
        <v>17</v>
      </c>
      <c r="D66" s="79">
        <f t="shared" si="4"/>
        <v>10.580333333333334</v>
      </c>
      <c r="E66" s="2"/>
      <c r="F66" s="2"/>
      <c r="G66" s="2"/>
      <c r="H66" s="2"/>
      <c r="I66" s="2"/>
      <c r="J66" s="2"/>
      <c r="K66" s="1">
        <f t="shared" si="6"/>
        <v>0</v>
      </c>
    </row>
    <row r="67" spans="2:11" x14ac:dyDescent="0.25">
      <c r="B67" s="1"/>
      <c r="C67" s="1">
        <v>18</v>
      </c>
      <c r="D67" s="79">
        <f t="shared" si="4"/>
        <v>10.580333333333334</v>
      </c>
      <c r="E67" s="2"/>
      <c r="F67" s="2"/>
      <c r="G67" s="2"/>
      <c r="H67" s="2"/>
      <c r="I67" s="2"/>
      <c r="J67" s="2"/>
      <c r="K67" s="1">
        <f t="shared" si="6"/>
        <v>0</v>
      </c>
    </row>
    <row r="68" spans="2:11" x14ac:dyDescent="0.25">
      <c r="B68" s="1"/>
      <c r="C68" s="1">
        <v>19</v>
      </c>
      <c r="D68" s="79">
        <f t="shared" si="4"/>
        <v>10.580333333333334</v>
      </c>
      <c r="E68" s="2"/>
      <c r="F68" s="2"/>
      <c r="G68" s="2"/>
      <c r="H68" s="2"/>
      <c r="I68" s="2"/>
      <c r="J68" s="2"/>
      <c r="K68" s="1">
        <f t="shared" si="6"/>
        <v>0</v>
      </c>
    </row>
    <row r="69" spans="2:11" x14ac:dyDescent="0.25">
      <c r="B69" s="1"/>
      <c r="C69" s="1">
        <v>20</v>
      </c>
      <c r="D69" s="79">
        <f t="shared" si="4"/>
        <v>10.580333333333334</v>
      </c>
      <c r="E69" s="2"/>
      <c r="F69" s="2"/>
      <c r="G69" s="2"/>
      <c r="H69" s="2"/>
      <c r="I69" s="2"/>
      <c r="J69" s="2"/>
      <c r="K69" s="1">
        <f t="shared" si="6"/>
        <v>0</v>
      </c>
    </row>
    <row r="70" spans="2:11" x14ac:dyDescent="0.25">
      <c r="B70" s="1"/>
      <c r="C70" s="1">
        <v>21</v>
      </c>
      <c r="D70" s="79">
        <f t="shared" si="4"/>
        <v>10.580333333333334</v>
      </c>
      <c r="E70" s="2"/>
      <c r="F70" s="2"/>
      <c r="G70" s="2"/>
      <c r="H70" s="2"/>
      <c r="I70" s="2"/>
      <c r="J70" s="2"/>
      <c r="K70" s="1">
        <f t="shared" si="6"/>
        <v>0</v>
      </c>
    </row>
    <row r="71" spans="2:11" x14ac:dyDescent="0.25">
      <c r="B71" s="1"/>
      <c r="C71" s="1">
        <v>22</v>
      </c>
      <c r="D71" s="79">
        <f t="shared" si="4"/>
        <v>10.580333333333334</v>
      </c>
      <c r="E71" s="2">
        <v>0.75</v>
      </c>
      <c r="F71" s="2"/>
      <c r="G71" s="2"/>
      <c r="H71" s="2"/>
      <c r="I71" s="2"/>
      <c r="J71" s="2"/>
      <c r="K71" s="1">
        <f t="shared" si="6"/>
        <v>0.75</v>
      </c>
    </row>
    <row r="72" spans="2:11" x14ac:dyDescent="0.25">
      <c r="B72" s="1"/>
      <c r="C72" s="1">
        <v>23</v>
      </c>
      <c r="D72" s="79">
        <f t="shared" si="4"/>
        <v>10.580333333333334</v>
      </c>
      <c r="E72" s="2"/>
      <c r="F72" s="2"/>
      <c r="G72" s="2"/>
      <c r="H72" s="2"/>
      <c r="I72" s="2"/>
      <c r="J72" s="2"/>
      <c r="K72" s="1">
        <f t="shared" si="6"/>
        <v>0</v>
      </c>
    </row>
    <row r="73" spans="2:11" x14ac:dyDescent="0.25">
      <c r="B73" s="1"/>
      <c r="C73" s="1">
        <v>24</v>
      </c>
      <c r="D73" s="79">
        <f t="shared" si="4"/>
        <v>10.580333333333334</v>
      </c>
      <c r="E73" s="2"/>
      <c r="F73" s="2"/>
      <c r="G73" s="2"/>
      <c r="H73" s="2"/>
      <c r="I73" s="2"/>
      <c r="J73" s="2"/>
      <c r="K73" s="1">
        <f t="shared" si="6"/>
        <v>0</v>
      </c>
    </row>
    <row r="74" spans="2:11" x14ac:dyDescent="0.25">
      <c r="B74" s="1"/>
      <c r="C74" s="1">
        <v>25</v>
      </c>
      <c r="D74" s="79">
        <f t="shared" si="4"/>
        <v>10.580333333333334</v>
      </c>
      <c r="E74" s="2"/>
      <c r="F74" s="2"/>
      <c r="G74" s="2"/>
      <c r="H74" s="2"/>
      <c r="I74" s="2"/>
      <c r="J74" s="2"/>
      <c r="K74" s="1">
        <f t="shared" si="6"/>
        <v>0</v>
      </c>
    </row>
    <row r="75" spans="2:11" x14ac:dyDescent="0.25">
      <c r="B75" s="1"/>
      <c r="C75" s="1">
        <v>26</v>
      </c>
      <c r="D75" s="79">
        <f t="shared" si="4"/>
        <v>10.580333333333334</v>
      </c>
      <c r="E75" s="2"/>
      <c r="F75" s="2"/>
      <c r="G75" s="2"/>
      <c r="H75" s="2"/>
      <c r="I75" s="2"/>
      <c r="J75" s="2"/>
      <c r="K75" s="1">
        <f t="shared" si="6"/>
        <v>0</v>
      </c>
    </row>
    <row r="76" spans="2:11" x14ac:dyDescent="0.25">
      <c r="B76" s="1"/>
      <c r="C76" s="1">
        <v>27</v>
      </c>
      <c r="D76" s="79">
        <f t="shared" si="4"/>
        <v>10.580333333333334</v>
      </c>
      <c r="E76" s="2"/>
      <c r="F76" s="2"/>
      <c r="G76" s="2"/>
      <c r="H76" s="2"/>
      <c r="I76" s="2"/>
      <c r="J76" s="2"/>
      <c r="K76" s="1">
        <f t="shared" si="6"/>
        <v>0</v>
      </c>
    </row>
    <row r="77" spans="2:11" x14ac:dyDescent="0.25">
      <c r="B77" s="1"/>
      <c r="C77" s="1">
        <v>28</v>
      </c>
      <c r="D77" s="79">
        <f t="shared" si="4"/>
        <v>10.580333333333334</v>
      </c>
      <c r="E77" s="2"/>
      <c r="F77" s="2"/>
      <c r="G77" s="2"/>
      <c r="H77" s="2"/>
      <c r="I77" s="2"/>
      <c r="J77" s="2"/>
      <c r="K77" s="1">
        <f t="shared" si="6"/>
        <v>0</v>
      </c>
    </row>
    <row r="78" spans="2:11" x14ac:dyDescent="0.25">
      <c r="B78" s="1"/>
      <c r="C78" s="1">
        <v>29</v>
      </c>
      <c r="D78" s="79">
        <f t="shared" si="4"/>
        <v>10.580333333333334</v>
      </c>
      <c r="E78" s="2"/>
      <c r="F78" s="62">
        <v>4</v>
      </c>
      <c r="G78" s="2"/>
      <c r="H78" s="2"/>
      <c r="I78" s="2"/>
      <c r="J78" s="2"/>
      <c r="K78" s="1">
        <f t="shared" si="6"/>
        <v>4</v>
      </c>
    </row>
    <row r="79" spans="2:11" x14ac:dyDescent="0.25">
      <c r="B79" s="1"/>
      <c r="C79" s="1">
        <v>30</v>
      </c>
      <c r="D79" s="79">
        <f t="shared" si="4"/>
        <v>10.580333333333334</v>
      </c>
      <c r="E79" s="2"/>
      <c r="F79" s="2"/>
      <c r="G79" s="2"/>
      <c r="H79" s="2"/>
      <c r="I79" s="2"/>
      <c r="J79" s="2"/>
      <c r="K79" s="1">
        <f t="shared" si="6"/>
        <v>0</v>
      </c>
    </row>
    <row r="80" spans="2:11" x14ac:dyDescent="0.25">
      <c r="B80" s="1"/>
      <c r="C80" s="1">
        <v>31</v>
      </c>
      <c r="D80" s="79"/>
      <c r="E80" s="2"/>
      <c r="F80" s="2"/>
      <c r="G80" s="2"/>
      <c r="H80" s="2"/>
      <c r="I80" s="2"/>
      <c r="J80" s="2"/>
      <c r="K80" s="1"/>
    </row>
    <row r="81" spans="2:11" x14ac:dyDescent="0.25">
      <c r="B81" s="4" t="s">
        <v>8</v>
      </c>
      <c r="C81" s="4"/>
      <c r="D81" s="47">
        <v>317.41000000000003</v>
      </c>
      <c r="E81" s="47">
        <f t="shared" ref="E81:J81" si="7">SUM(E50:E79)</f>
        <v>0.75</v>
      </c>
      <c r="F81" s="47">
        <f t="shared" si="7"/>
        <v>4</v>
      </c>
      <c r="G81" s="47">
        <f t="shared" si="7"/>
        <v>0</v>
      </c>
      <c r="H81" s="47">
        <f t="shared" si="7"/>
        <v>0</v>
      </c>
      <c r="I81" s="47">
        <f t="shared" si="7"/>
        <v>0</v>
      </c>
      <c r="J81" s="47">
        <f t="shared" si="7"/>
        <v>0</v>
      </c>
      <c r="K81" s="81">
        <f>SUM(E81:J81)</f>
        <v>4.75</v>
      </c>
    </row>
    <row r="82" spans="2:11" x14ac:dyDescent="0.25">
      <c r="B82" s="1" t="s">
        <v>9</v>
      </c>
      <c r="C82" s="1"/>
      <c r="D82" s="1" t="s">
        <v>10</v>
      </c>
      <c r="E82" s="1">
        <f>(E81/$D$81)*100</f>
        <v>0.23628745156107242</v>
      </c>
      <c r="F82" s="1">
        <f t="shared" ref="F82:J82" si="8">(F81/$D$81)*100</f>
        <v>1.2601997416590527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/>
    </row>
    <row r="83" spans="2:11" x14ac:dyDescent="0.25">
      <c r="B83" s="1">
        <f>(K81/D81)*100</f>
        <v>1.4964871932201254</v>
      </c>
      <c r="C83" s="1"/>
      <c r="D83" s="1"/>
      <c r="E83" s="1">
        <f>($D$81-E81)/$D$81*100</f>
        <v>99.763712548438932</v>
      </c>
      <c r="F83" s="1">
        <f t="shared" ref="F83:J83" si="9">($D$81-F81)/$D$81*100</f>
        <v>98.739800258340949</v>
      </c>
      <c r="G83" s="1">
        <f t="shared" si="9"/>
        <v>100</v>
      </c>
      <c r="H83" s="1">
        <f t="shared" si="9"/>
        <v>100</v>
      </c>
      <c r="I83" s="1">
        <f t="shared" si="9"/>
        <v>100</v>
      </c>
      <c r="J83" s="1">
        <f t="shared" si="9"/>
        <v>100</v>
      </c>
      <c r="K83" s="1" t="s">
        <v>15</v>
      </c>
    </row>
    <row r="86" spans="2:11" ht="18.75" thickBot="1" x14ac:dyDescent="0.3"/>
    <row r="87" spans="2:11" x14ac:dyDescent="0.25">
      <c r="B87" s="9" t="s">
        <v>16</v>
      </c>
      <c r="C87" s="15"/>
      <c r="D87" s="16"/>
      <c r="F87" s="25">
        <f>419.48/31</f>
        <v>13.531612903225808</v>
      </c>
    </row>
    <row r="88" spans="2:11" x14ac:dyDescent="0.25">
      <c r="B88" s="10">
        <f>(100-B83)</f>
        <v>98.503512806779881</v>
      </c>
      <c r="C88" s="18"/>
      <c r="D88" s="19"/>
    </row>
    <row r="89" spans="2:11" ht="18.75" thickBot="1" x14ac:dyDescent="0.3">
      <c r="B89" s="20"/>
      <c r="C89" s="21"/>
      <c r="D89" s="22"/>
    </row>
    <row r="93" spans="2:11" x14ac:dyDescent="0.25">
      <c r="B93" s="198" t="s">
        <v>26</v>
      </c>
      <c r="C93" s="198"/>
      <c r="D93" s="198"/>
      <c r="E93" s="198"/>
      <c r="F93" s="198"/>
      <c r="G93" s="198"/>
      <c r="H93" s="198"/>
      <c r="I93" s="198"/>
      <c r="J93" s="198"/>
    </row>
    <row r="94" spans="2:11" x14ac:dyDescent="0.25">
      <c r="B94" s="170" t="s">
        <v>42</v>
      </c>
      <c r="C94" s="170"/>
      <c r="D94" s="170"/>
      <c r="E94" s="170"/>
      <c r="F94" s="170"/>
      <c r="G94" s="170"/>
      <c r="H94" s="170"/>
      <c r="I94" s="170"/>
      <c r="J94" s="170"/>
    </row>
    <row r="95" spans="2:11" ht="39.75" customHeight="1" x14ac:dyDescent="0.25">
      <c r="B95" s="8"/>
      <c r="C95" s="11" t="s">
        <v>1</v>
      </c>
      <c r="D95" s="12" t="s">
        <v>2</v>
      </c>
      <c r="E95" s="12" t="s">
        <v>136</v>
      </c>
      <c r="F95" s="12" t="s">
        <v>134</v>
      </c>
      <c r="G95" s="13" t="s">
        <v>135</v>
      </c>
      <c r="H95" s="13" t="s">
        <v>151</v>
      </c>
      <c r="I95" s="13" t="s">
        <v>157</v>
      </c>
      <c r="J95" s="12"/>
      <c r="K95" s="8" t="s">
        <v>7</v>
      </c>
    </row>
    <row r="96" spans="2:11" x14ac:dyDescent="0.25">
      <c r="B96" s="1"/>
      <c r="C96" s="1">
        <v>1</v>
      </c>
      <c r="D96" s="56">
        <f>$D$126/30</f>
        <v>18.010999999999999</v>
      </c>
      <c r="E96" s="2"/>
      <c r="F96" s="2"/>
      <c r="G96" s="2"/>
      <c r="H96" s="2"/>
      <c r="I96" s="2"/>
      <c r="J96" s="2"/>
      <c r="K96" s="1">
        <f t="shared" ref="K96:K125" si="10">SUM(E96:J96)</f>
        <v>0</v>
      </c>
    </row>
    <row r="97" spans="2:11" x14ac:dyDescent="0.25">
      <c r="B97" s="1"/>
      <c r="C97" s="1">
        <v>2</v>
      </c>
      <c r="D97" s="56">
        <f t="shared" ref="D97:D125" si="11">$D$126/30</f>
        <v>18.010999999999999</v>
      </c>
      <c r="E97" s="2"/>
      <c r="F97" s="2"/>
      <c r="G97" s="2"/>
      <c r="H97" s="2"/>
      <c r="I97" s="2"/>
      <c r="J97" s="2"/>
      <c r="K97" s="1">
        <f t="shared" si="10"/>
        <v>0</v>
      </c>
    </row>
    <row r="98" spans="2:11" x14ac:dyDescent="0.25">
      <c r="B98" s="1"/>
      <c r="C98" s="1">
        <v>3</v>
      </c>
      <c r="D98" s="56">
        <f t="shared" si="11"/>
        <v>18.010999999999999</v>
      </c>
      <c r="E98" s="2"/>
      <c r="F98" s="2"/>
      <c r="G98" s="2"/>
      <c r="H98" s="2"/>
      <c r="I98" s="2"/>
      <c r="J98" s="2"/>
      <c r="K98" s="1">
        <f t="shared" si="10"/>
        <v>0</v>
      </c>
    </row>
    <row r="99" spans="2:11" x14ac:dyDescent="0.25">
      <c r="B99" s="1"/>
      <c r="C99" s="1">
        <v>4</v>
      </c>
      <c r="D99" s="56">
        <f t="shared" si="11"/>
        <v>18.010999999999999</v>
      </c>
      <c r="E99" s="2"/>
      <c r="F99" s="2"/>
      <c r="G99" s="2"/>
      <c r="H99" s="2"/>
      <c r="I99" s="2"/>
      <c r="J99" s="2"/>
      <c r="K99" s="1">
        <f t="shared" si="10"/>
        <v>0</v>
      </c>
    </row>
    <row r="100" spans="2:11" x14ac:dyDescent="0.25">
      <c r="B100" s="1"/>
      <c r="C100" s="1">
        <v>5</v>
      </c>
      <c r="D100" s="56">
        <f t="shared" si="11"/>
        <v>18.010999999999999</v>
      </c>
      <c r="E100" s="2"/>
      <c r="F100" s="2"/>
      <c r="G100" s="2"/>
      <c r="H100" s="2"/>
      <c r="I100" s="2"/>
      <c r="J100" s="2"/>
      <c r="K100" s="1">
        <f t="shared" si="10"/>
        <v>0</v>
      </c>
    </row>
    <row r="101" spans="2:11" x14ac:dyDescent="0.25">
      <c r="B101" s="1"/>
      <c r="C101" s="1">
        <v>6</v>
      </c>
      <c r="D101" s="56">
        <f t="shared" si="11"/>
        <v>18.010999999999999</v>
      </c>
      <c r="E101" s="2"/>
      <c r="F101" s="2"/>
      <c r="G101" s="2"/>
      <c r="H101" s="2"/>
      <c r="I101" s="2"/>
      <c r="J101" s="2"/>
      <c r="K101" s="1">
        <f>SUM(E101:J101)</f>
        <v>0</v>
      </c>
    </row>
    <row r="102" spans="2:11" x14ac:dyDescent="0.25">
      <c r="B102" s="1"/>
      <c r="C102" s="1">
        <v>7</v>
      </c>
      <c r="D102" s="56">
        <f t="shared" si="11"/>
        <v>18.010999999999999</v>
      </c>
      <c r="E102" s="2"/>
      <c r="F102" s="2"/>
      <c r="G102" s="2"/>
      <c r="H102" s="2"/>
      <c r="I102" s="2"/>
      <c r="J102" s="2"/>
      <c r="K102" s="1">
        <f t="shared" si="10"/>
        <v>0</v>
      </c>
    </row>
    <row r="103" spans="2:11" x14ac:dyDescent="0.25">
      <c r="B103" s="1"/>
      <c r="C103" s="1">
        <v>8</v>
      </c>
      <c r="D103" s="56">
        <f t="shared" si="11"/>
        <v>18.010999999999999</v>
      </c>
      <c r="E103" s="2"/>
      <c r="F103" s="2"/>
      <c r="G103" s="2"/>
      <c r="H103" s="2"/>
      <c r="I103" s="2"/>
      <c r="J103" s="2"/>
      <c r="K103" s="1">
        <f t="shared" si="10"/>
        <v>0</v>
      </c>
    </row>
    <row r="104" spans="2:11" x14ac:dyDescent="0.25">
      <c r="B104" s="1"/>
      <c r="C104" s="1">
        <v>9</v>
      </c>
      <c r="D104" s="56">
        <f t="shared" si="11"/>
        <v>18.010999999999999</v>
      </c>
      <c r="E104" s="2"/>
      <c r="F104" s="2"/>
      <c r="G104" s="2"/>
      <c r="H104" s="2"/>
      <c r="I104" s="2"/>
      <c r="J104" s="2"/>
      <c r="K104" s="1">
        <f t="shared" si="10"/>
        <v>0</v>
      </c>
    </row>
    <row r="105" spans="2:11" x14ac:dyDescent="0.25">
      <c r="B105" s="1"/>
      <c r="C105" s="1">
        <v>10</v>
      </c>
      <c r="D105" s="56">
        <f t="shared" si="11"/>
        <v>18.010999999999999</v>
      </c>
      <c r="E105" s="2"/>
      <c r="F105" s="2"/>
      <c r="G105" s="2"/>
      <c r="H105" s="2"/>
      <c r="I105" s="2"/>
      <c r="J105" s="2"/>
      <c r="K105" s="1">
        <f t="shared" si="10"/>
        <v>0</v>
      </c>
    </row>
    <row r="106" spans="2:11" x14ac:dyDescent="0.25">
      <c r="B106" s="1"/>
      <c r="C106" s="1">
        <v>11</v>
      </c>
      <c r="D106" s="56">
        <f t="shared" si="11"/>
        <v>18.010999999999999</v>
      </c>
      <c r="E106" s="2"/>
      <c r="G106" s="2">
        <v>0.57999999999999996</v>
      </c>
      <c r="H106" s="2"/>
      <c r="I106" s="2"/>
      <c r="J106" s="2"/>
      <c r="K106" s="1">
        <f t="shared" si="10"/>
        <v>0.57999999999999996</v>
      </c>
    </row>
    <row r="107" spans="2:11" x14ac:dyDescent="0.25">
      <c r="B107" s="1"/>
      <c r="C107" s="1">
        <v>12</v>
      </c>
      <c r="D107" s="56">
        <f t="shared" si="11"/>
        <v>18.010999999999999</v>
      </c>
      <c r="E107" s="2"/>
      <c r="F107" s="2"/>
      <c r="G107" s="2"/>
      <c r="H107" s="2"/>
      <c r="I107" s="2"/>
      <c r="J107" s="2"/>
      <c r="K107" s="1">
        <f t="shared" si="10"/>
        <v>0</v>
      </c>
    </row>
    <row r="108" spans="2:11" x14ac:dyDescent="0.25">
      <c r="B108" s="1"/>
      <c r="C108" s="1">
        <v>13</v>
      </c>
      <c r="D108" s="56">
        <f t="shared" si="11"/>
        <v>18.010999999999999</v>
      </c>
      <c r="E108" s="85">
        <v>0.5</v>
      </c>
      <c r="F108" s="2"/>
      <c r="G108" s="2">
        <v>1.22</v>
      </c>
      <c r="H108" s="2"/>
      <c r="I108" s="2"/>
      <c r="J108" s="2"/>
      <c r="K108" s="1">
        <f t="shared" si="10"/>
        <v>1.72</v>
      </c>
    </row>
    <row r="109" spans="2:11" x14ac:dyDescent="0.25">
      <c r="B109" s="1"/>
      <c r="C109" s="1">
        <v>14</v>
      </c>
      <c r="D109" s="56">
        <f t="shared" si="11"/>
        <v>18.010999999999999</v>
      </c>
      <c r="E109" s="2"/>
      <c r="F109" s="2"/>
      <c r="G109" s="85">
        <v>0.17</v>
      </c>
      <c r="H109" s="85">
        <v>0.67</v>
      </c>
      <c r="I109" s="2"/>
      <c r="J109" s="2"/>
      <c r="K109" s="1">
        <f t="shared" si="10"/>
        <v>0.84000000000000008</v>
      </c>
    </row>
    <row r="110" spans="2:11" x14ac:dyDescent="0.25">
      <c r="B110" s="1"/>
      <c r="C110" s="1">
        <v>15</v>
      </c>
      <c r="D110" s="56">
        <f t="shared" si="11"/>
        <v>18.010999999999999</v>
      </c>
      <c r="E110" s="2"/>
      <c r="F110" s="2"/>
      <c r="G110" s="85"/>
      <c r="H110" s="2"/>
      <c r="I110" s="63">
        <v>6.42</v>
      </c>
      <c r="J110" s="2"/>
      <c r="K110" s="1">
        <f t="shared" si="10"/>
        <v>6.42</v>
      </c>
    </row>
    <row r="111" spans="2:11" x14ac:dyDescent="0.25">
      <c r="B111" s="1"/>
      <c r="C111" s="1">
        <v>16</v>
      </c>
      <c r="D111" s="56">
        <f t="shared" si="11"/>
        <v>18.010999999999999</v>
      </c>
      <c r="E111" s="2"/>
      <c r="F111" s="2"/>
      <c r="G111" s="85"/>
      <c r="H111" s="2"/>
      <c r="I111" s="2"/>
      <c r="J111" s="2"/>
      <c r="K111" s="1">
        <f t="shared" si="10"/>
        <v>0</v>
      </c>
    </row>
    <row r="112" spans="2:11" x14ac:dyDescent="0.25">
      <c r="B112" s="1"/>
      <c r="C112" s="1">
        <v>17</v>
      </c>
      <c r="D112" s="56">
        <f t="shared" si="11"/>
        <v>18.010999999999999</v>
      </c>
      <c r="E112" s="2"/>
      <c r="F112" s="2"/>
      <c r="G112" s="87"/>
      <c r="H112" s="2"/>
      <c r="I112" s="2"/>
      <c r="J112" s="2"/>
      <c r="K112" s="1">
        <f t="shared" si="10"/>
        <v>0</v>
      </c>
    </row>
    <row r="113" spans="2:11" x14ac:dyDescent="0.25">
      <c r="B113" s="1"/>
      <c r="C113" s="1">
        <v>18</v>
      </c>
      <c r="D113" s="56">
        <f t="shared" si="11"/>
        <v>18.010999999999999</v>
      </c>
      <c r="E113" s="2"/>
      <c r="F113" s="85">
        <v>0.67</v>
      </c>
      <c r="G113" s="85"/>
      <c r="H113" s="2"/>
      <c r="I113" s="2"/>
      <c r="J113" s="2"/>
      <c r="K113" s="1">
        <f t="shared" si="10"/>
        <v>0.67</v>
      </c>
    </row>
    <row r="114" spans="2:11" x14ac:dyDescent="0.25">
      <c r="B114" s="1"/>
      <c r="C114" s="1">
        <v>19</v>
      </c>
      <c r="D114" s="56">
        <f t="shared" si="11"/>
        <v>18.010999999999999</v>
      </c>
      <c r="E114" s="2"/>
      <c r="F114" s="2"/>
      <c r="G114" s="88">
        <v>0.25</v>
      </c>
      <c r="H114" s="2"/>
      <c r="I114" s="2"/>
      <c r="J114" s="2"/>
      <c r="K114" s="1">
        <f t="shared" si="10"/>
        <v>0.25</v>
      </c>
    </row>
    <row r="115" spans="2:11" x14ac:dyDescent="0.25">
      <c r="B115" s="1"/>
      <c r="C115" s="1">
        <v>20</v>
      </c>
      <c r="D115" s="56">
        <f t="shared" si="11"/>
        <v>18.010999999999999</v>
      </c>
      <c r="E115" s="2"/>
      <c r="F115" s="2"/>
      <c r="G115" s="2"/>
      <c r="H115" s="2"/>
      <c r="I115" s="2"/>
      <c r="J115" s="2"/>
      <c r="K115" s="1">
        <f t="shared" si="10"/>
        <v>0</v>
      </c>
    </row>
    <row r="116" spans="2:11" x14ac:dyDescent="0.25">
      <c r="B116" s="1"/>
      <c r="C116" s="1">
        <v>21</v>
      </c>
      <c r="D116" s="56">
        <f t="shared" si="11"/>
        <v>18.010999999999999</v>
      </c>
      <c r="E116" s="2"/>
      <c r="F116" s="2"/>
      <c r="G116" s="2"/>
      <c r="H116" s="2"/>
      <c r="I116" s="2"/>
      <c r="J116" s="2"/>
      <c r="K116" s="1">
        <f t="shared" si="10"/>
        <v>0</v>
      </c>
    </row>
    <row r="117" spans="2:11" x14ac:dyDescent="0.25">
      <c r="B117" s="1"/>
      <c r="C117" s="1">
        <v>22</v>
      </c>
      <c r="D117" s="56">
        <f t="shared" si="11"/>
        <v>18.010999999999999</v>
      </c>
      <c r="E117" s="2"/>
      <c r="F117" s="2"/>
      <c r="G117" s="2"/>
      <c r="H117" s="2"/>
      <c r="I117" s="2"/>
      <c r="J117" s="2"/>
      <c r="K117" s="1">
        <f t="shared" si="10"/>
        <v>0</v>
      </c>
    </row>
    <row r="118" spans="2:11" x14ac:dyDescent="0.25">
      <c r="B118" s="1"/>
      <c r="C118" s="1">
        <v>23</v>
      </c>
      <c r="D118" s="56">
        <f t="shared" si="11"/>
        <v>18.010999999999999</v>
      </c>
      <c r="E118" s="2"/>
      <c r="F118" s="2"/>
      <c r="G118" s="2"/>
      <c r="H118" s="2"/>
      <c r="I118" s="2"/>
      <c r="J118" s="2"/>
      <c r="K118" s="1">
        <f t="shared" si="10"/>
        <v>0</v>
      </c>
    </row>
    <row r="119" spans="2:11" x14ac:dyDescent="0.25">
      <c r="B119" s="1"/>
      <c r="C119" s="1">
        <v>24</v>
      </c>
      <c r="D119" s="56">
        <f t="shared" si="11"/>
        <v>18.010999999999999</v>
      </c>
      <c r="E119" s="2"/>
      <c r="F119" s="2"/>
      <c r="G119" s="2"/>
      <c r="H119" s="2"/>
      <c r="I119" s="2"/>
      <c r="J119" s="2"/>
      <c r="K119" s="1">
        <f t="shared" si="10"/>
        <v>0</v>
      </c>
    </row>
    <row r="120" spans="2:11" x14ac:dyDescent="0.25">
      <c r="B120" s="1"/>
      <c r="C120" s="1">
        <v>25</v>
      </c>
      <c r="D120" s="56">
        <f t="shared" si="11"/>
        <v>18.010999999999999</v>
      </c>
      <c r="E120" s="2"/>
      <c r="F120" s="2"/>
      <c r="G120" s="2"/>
      <c r="H120" s="2"/>
      <c r="I120" s="2"/>
      <c r="J120" s="2"/>
      <c r="K120" s="1">
        <f t="shared" si="10"/>
        <v>0</v>
      </c>
    </row>
    <row r="121" spans="2:11" x14ac:dyDescent="0.25">
      <c r="B121" s="1"/>
      <c r="C121" s="1">
        <v>26</v>
      </c>
      <c r="D121" s="56">
        <f t="shared" si="11"/>
        <v>18.010999999999999</v>
      </c>
      <c r="E121" s="2"/>
      <c r="F121" s="2"/>
      <c r="G121" s="2"/>
      <c r="H121" s="2"/>
      <c r="I121" s="2"/>
      <c r="J121" s="2"/>
      <c r="K121" s="1">
        <f t="shared" si="10"/>
        <v>0</v>
      </c>
    </row>
    <row r="122" spans="2:11" x14ac:dyDescent="0.25">
      <c r="B122" s="1"/>
      <c r="C122" s="1">
        <v>27</v>
      </c>
      <c r="D122" s="56">
        <f t="shared" si="11"/>
        <v>18.010999999999999</v>
      </c>
      <c r="E122" s="2"/>
      <c r="F122" s="2"/>
      <c r="G122" s="2"/>
      <c r="H122" s="2"/>
      <c r="I122" s="2"/>
      <c r="J122" s="2"/>
      <c r="K122" s="1">
        <f t="shared" si="10"/>
        <v>0</v>
      </c>
    </row>
    <row r="123" spans="2:11" x14ac:dyDescent="0.25">
      <c r="B123" s="1"/>
      <c r="C123" s="1">
        <v>28</v>
      </c>
      <c r="D123" s="56">
        <f t="shared" si="11"/>
        <v>18.010999999999999</v>
      </c>
      <c r="E123" s="2"/>
      <c r="F123" s="2"/>
      <c r="G123" s="2"/>
      <c r="H123" s="2"/>
      <c r="I123" s="2"/>
      <c r="J123" s="2"/>
      <c r="K123" s="1">
        <f t="shared" si="10"/>
        <v>0</v>
      </c>
    </row>
    <row r="124" spans="2:11" x14ac:dyDescent="0.25">
      <c r="B124" s="1"/>
      <c r="C124" s="1">
        <v>29</v>
      </c>
      <c r="D124" s="56">
        <f t="shared" si="11"/>
        <v>18.010999999999999</v>
      </c>
      <c r="E124" s="2"/>
      <c r="F124" s="2"/>
      <c r="G124" s="2"/>
      <c r="H124" s="2"/>
      <c r="I124" s="2"/>
      <c r="J124" s="2"/>
      <c r="K124" s="1">
        <f t="shared" si="10"/>
        <v>0</v>
      </c>
    </row>
    <row r="125" spans="2:11" x14ac:dyDescent="0.25">
      <c r="B125" s="1"/>
      <c r="C125" s="1">
        <v>30</v>
      </c>
      <c r="D125" s="56">
        <f t="shared" si="11"/>
        <v>18.010999999999999</v>
      </c>
      <c r="E125" s="2"/>
      <c r="F125" s="2"/>
      <c r="G125" s="2"/>
      <c r="H125" s="85">
        <v>2.5</v>
      </c>
      <c r="I125" s="2"/>
      <c r="J125" s="2"/>
      <c r="K125" s="1">
        <f t="shared" si="10"/>
        <v>2.5</v>
      </c>
    </row>
    <row r="126" spans="2:11" x14ac:dyDescent="0.25">
      <c r="B126" s="4" t="s">
        <v>8</v>
      </c>
      <c r="C126" s="4"/>
      <c r="D126" s="47">
        <v>540.32999999999993</v>
      </c>
      <c r="E126" s="47">
        <f t="shared" ref="E126:J126" si="12">SUM(E96:E125)</f>
        <v>0.5</v>
      </c>
      <c r="F126" s="47">
        <f t="shared" si="12"/>
        <v>0.67</v>
      </c>
      <c r="G126" s="47">
        <f t="shared" si="12"/>
        <v>2.2199999999999998</v>
      </c>
      <c r="H126" s="47">
        <f t="shared" si="12"/>
        <v>3.17</v>
      </c>
      <c r="I126" s="47">
        <f t="shared" si="12"/>
        <v>6.42</v>
      </c>
      <c r="J126" s="47">
        <f t="shared" si="12"/>
        <v>0</v>
      </c>
      <c r="K126" s="81">
        <f>SUM(E126:J126)</f>
        <v>12.98</v>
      </c>
    </row>
    <row r="127" spans="2:11" x14ac:dyDescent="0.25">
      <c r="B127" s="1" t="s">
        <v>9</v>
      </c>
      <c r="C127" s="1"/>
      <c r="D127" s="1" t="s">
        <v>10</v>
      </c>
      <c r="E127" s="1">
        <f>(E126/$D$126)*100</f>
        <v>9.2536042788666201E-2</v>
      </c>
      <c r="F127" s="1">
        <f t="shared" ref="F127:J127" si="13">(F126/$D$126)*100</f>
        <v>0.12399829733681271</v>
      </c>
      <c r="G127" s="1">
        <f t="shared" si="13"/>
        <v>0.41086002998167787</v>
      </c>
      <c r="H127" s="1">
        <f t="shared" si="13"/>
        <v>0.5866785112801437</v>
      </c>
      <c r="I127" s="1">
        <f t="shared" si="13"/>
        <v>1.1881627894064739</v>
      </c>
      <c r="J127" s="1">
        <f t="shared" si="13"/>
        <v>0</v>
      </c>
      <c r="K127" s="1"/>
    </row>
    <row r="128" spans="2:11" x14ac:dyDescent="0.25">
      <c r="B128" s="1">
        <f>(K126/D126)*100</f>
        <v>2.4022356707937744</v>
      </c>
      <c r="C128" s="1"/>
      <c r="D128" s="141">
        <f>SUM(D96:D125)</f>
        <v>540.33000000000027</v>
      </c>
      <c r="E128" s="1">
        <f>($D$126-E126)/$D$126*100</f>
        <v>99.907463957211334</v>
      </c>
      <c r="F128" s="1">
        <f t="shared" ref="F128:J128" si="14">($D$126-F126)/$D$126*100</f>
        <v>99.876001702663203</v>
      </c>
      <c r="G128" s="1">
        <f t="shared" si="14"/>
        <v>99.589139970018309</v>
      </c>
      <c r="H128" s="1">
        <f t="shared" si="14"/>
        <v>99.413321488719859</v>
      </c>
      <c r="I128" s="1">
        <f t="shared" si="14"/>
        <v>98.811837210593538</v>
      </c>
      <c r="J128" s="1">
        <f t="shared" si="14"/>
        <v>100</v>
      </c>
      <c r="K128" s="1"/>
    </row>
    <row r="131" spans="2:11" ht="18.75" thickBot="1" x14ac:dyDescent="0.3"/>
    <row r="132" spans="2:11" x14ac:dyDescent="0.25">
      <c r="B132" s="14" t="s">
        <v>17</v>
      </c>
      <c r="C132" s="15"/>
      <c r="D132" s="16"/>
      <c r="F132" s="25">
        <f>658.73/31</f>
        <v>21.249354838709678</v>
      </c>
    </row>
    <row r="133" spans="2:11" x14ac:dyDescent="0.25">
      <c r="B133" s="17">
        <f>(100-B128)</f>
        <v>97.597764329206228</v>
      </c>
      <c r="C133" s="18"/>
      <c r="D133" s="19"/>
    </row>
    <row r="134" spans="2:11" ht="18.75" thickBot="1" x14ac:dyDescent="0.3">
      <c r="B134" s="20"/>
      <c r="C134" s="21"/>
      <c r="D134" s="22"/>
    </row>
    <row r="135" spans="2:11" x14ac:dyDescent="0.25">
      <c r="F135" s="26"/>
    </row>
    <row r="136" spans="2:11" x14ac:dyDescent="0.25">
      <c r="D136" s="53">
        <v>21.821428571428573</v>
      </c>
    </row>
    <row r="138" spans="2:11" x14ac:dyDescent="0.25">
      <c r="B138" s="198" t="s">
        <v>18</v>
      </c>
      <c r="C138" s="198"/>
      <c r="D138" s="198"/>
      <c r="E138" s="198"/>
      <c r="F138" s="198"/>
      <c r="G138" s="198"/>
      <c r="H138" s="198"/>
      <c r="I138" s="198"/>
      <c r="J138" s="198"/>
      <c r="K138" s="198"/>
    </row>
    <row r="139" spans="2:11" x14ac:dyDescent="0.25">
      <c r="B139" s="190" t="s">
        <v>42</v>
      </c>
      <c r="C139" s="190"/>
      <c r="D139" s="190"/>
      <c r="E139" s="190"/>
      <c r="F139" s="190"/>
      <c r="G139" s="190"/>
      <c r="H139" s="190"/>
      <c r="I139" s="190"/>
      <c r="J139" s="190"/>
      <c r="K139" s="190"/>
    </row>
    <row r="140" spans="2:11" s="48" customFormat="1" ht="44.25" customHeight="1" x14ac:dyDescent="0.25">
      <c r="B140" s="13"/>
      <c r="C140" s="13" t="s">
        <v>1</v>
      </c>
      <c r="D140" s="13" t="s">
        <v>2</v>
      </c>
      <c r="E140" s="13" t="s">
        <v>152</v>
      </c>
      <c r="F140" s="13" t="s">
        <v>140</v>
      </c>
      <c r="G140" s="13" t="s">
        <v>153</v>
      </c>
      <c r="H140" s="13" t="s">
        <v>154</v>
      </c>
      <c r="I140" s="13" t="s">
        <v>155</v>
      </c>
      <c r="J140" s="13" t="s">
        <v>156</v>
      </c>
      <c r="K140" s="8" t="s">
        <v>7</v>
      </c>
    </row>
    <row r="141" spans="2:11" x14ac:dyDescent="0.25">
      <c r="B141" s="1"/>
      <c r="C141" s="1">
        <v>1</v>
      </c>
      <c r="D141" s="56">
        <f>$D$171/30</f>
        <v>15.978000000000002</v>
      </c>
      <c r="E141" s="2"/>
      <c r="F141" s="2"/>
      <c r="G141" s="2"/>
      <c r="H141" s="2"/>
      <c r="I141" s="2"/>
      <c r="J141" s="2"/>
      <c r="K141" s="1">
        <f t="shared" ref="K141:K164" si="15">SUM(E141:J141)</f>
        <v>0</v>
      </c>
    </row>
    <row r="142" spans="2:11" x14ac:dyDescent="0.25">
      <c r="B142" s="1"/>
      <c r="C142" s="1">
        <v>2</v>
      </c>
      <c r="D142" s="56">
        <f t="shared" ref="D142:D170" si="16">$D$171/30</f>
        <v>15.978000000000002</v>
      </c>
      <c r="E142" s="85">
        <v>1.33</v>
      </c>
      <c r="F142" s="2"/>
      <c r="G142" s="2"/>
      <c r="H142" s="2"/>
      <c r="I142" s="2"/>
      <c r="J142" s="2"/>
      <c r="K142" s="1">
        <f t="shared" si="15"/>
        <v>1.33</v>
      </c>
    </row>
    <row r="143" spans="2:11" x14ac:dyDescent="0.25">
      <c r="B143" s="1"/>
      <c r="C143" s="1">
        <v>3</v>
      </c>
      <c r="D143" s="56">
        <f t="shared" si="16"/>
        <v>15.978000000000002</v>
      </c>
      <c r="E143" s="2"/>
      <c r="F143" s="2"/>
      <c r="G143" s="2"/>
      <c r="H143" s="2"/>
      <c r="I143" s="2"/>
      <c r="J143" s="2"/>
      <c r="K143" s="1">
        <f t="shared" si="15"/>
        <v>0</v>
      </c>
    </row>
    <row r="144" spans="2:11" x14ac:dyDescent="0.25">
      <c r="B144" s="1"/>
      <c r="C144" s="1">
        <v>4</v>
      </c>
      <c r="D144" s="56">
        <f t="shared" si="16"/>
        <v>15.978000000000002</v>
      </c>
      <c r="E144" s="2"/>
      <c r="F144" s="2"/>
      <c r="G144" s="2"/>
      <c r="H144" s="2"/>
      <c r="I144" s="2"/>
      <c r="J144" s="2"/>
      <c r="K144" s="1">
        <f t="shared" si="15"/>
        <v>0</v>
      </c>
    </row>
    <row r="145" spans="2:11" x14ac:dyDescent="0.25">
      <c r="B145" s="1"/>
      <c r="C145" s="1">
        <v>5</v>
      </c>
      <c r="D145" s="56">
        <f t="shared" si="16"/>
        <v>15.978000000000002</v>
      </c>
      <c r="E145" s="2"/>
      <c r="F145" s="2"/>
      <c r="H145" s="2"/>
      <c r="I145" s="2"/>
      <c r="J145" s="2"/>
      <c r="K145" s="1">
        <f t="shared" si="15"/>
        <v>0</v>
      </c>
    </row>
    <row r="146" spans="2:11" x14ac:dyDescent="0.25">
      <c r="B146" s="1"/>
      <c r="C146" s="1">
        <v>6</v>
      </c>
      <c r="D146" s="56">
        <f t="shared" si="16"/>
        <v>15.978000000000002</v>
      </c>
      <c r="E146" s="2"/>
      <c r="F146" s="2"/>
      <c r="G146" s="2"/>
      <c r="H146" s="2"/>
      <c r="I146" s="2"/>
      <c r="J146" s="2"/>
      <c r="K146" s="1">
        <f t="shared" si="15"/>
        <v>0</v>
      </c>
    </row>
    <row r="147" spans="2:11" x14ac:dyDescent="0.25">
      <c r="B147" s="1"/>
      <c r="C147" s="1">
        <v>7</v>
      </c>
      <c r="D147" s="56">
        <f t="shared" si="16"/>
        <v>15.978000000000002</v>
      </c>
      <c r="E147" s="85">
        <v>0.83</v>
      </c>
      <c r="F147" s="2"/>
      <c r="G147" s="2"/>
      <c r="H147" s="2"/>
      <c r="I147" s="2"/>
      <c r="J147" s="2"/>
      <c r="K147" s="1">
        <f t="shared" si="15"/>
        <v>0.83</v>
      </c>
    </row>
    <row r="148" spans="2:11" x14ac:dyDescent="0.25">
      <c r="B148" s="1"/>
      <c r="C148" s="1">
        <v>8</v>
      </c>
      <c r="D148" s="56">
        <f t="shared" si="16"/>
        <v>15.978000000000002</v>
      </c>
      <c r="E148" s="2"/>
      <c r="F148" s="2"/>
      <c r="G148" s="2"/>
      <c r="H148" s="2"/>
      <c r="I148" s="2"/>
      <c r="J148" s="2"/>
      <c r="K148" s="1">
        <f t="shared" si="15"/>
        <v>0</v>
      </c>
    </row>
    <row r="149" spans="2:11" x14ac:dyDescent="0.25">
      <c r="B149" s="1"/>
      <c r="C149" s="1">
        <v>9</v>
      </c>
      <c r="D149" s="56">
        <f t="shared" si="16"/>
        <v>15.978000000000002</v>
      </c>
      <c r="E149" s="2"/>
      <c r="F149" s="2"/>
      <c r="G149" s="2"/>
      <c r="H149" s="2"/>
      <c r="I149" s="2"/>
      <c r="J149" s="2"/>
      <c r="K149" s="1">
        <f t="shared" si="15"/>
        <v>0</v>
      </c>
    </row>
    <row r="150" spans="2:11" x14ac:dyDescent="0.25">
      <c r="B150" s="1"/>
      <c r="C150" s="1">
        <v>10</v>
      </c>
      <c r="D150" s="56">
        <f t="shared" si="16"/>
        <v>15.978000000000002</v>
      </c>
      <c r="E150" s="85">
        <v>4</v>
      </c>
      <c r="F150" s="2"/>
      <c r="G150" s="2"/>
      <c r="H150" s="2"/>
      <c r="I150" s="2"/>
      <c r="J150" s="2"/>
      <c r="K150" s="1">
        <f t="shared" si="15"/>
        <v>4</v>
      </c>
    </row>
    <row r="151" spans="2:11" x14ac:dyDescent="0.25">
      <c r="B151" s="1"/>
      <c r="C151" s="1">
        <v>11</v>
      </c>
      <c r="D151" s="56">
        <f t="shared" si="16"/>
        <v>15.978000000000002</v>
      </c>
      <c r="E151" s="2"/>
      <c r="F151" s="2"/>
      <c r="G151" s="2"/>
      <c r="H151" s="2"/>
      <c r="I151" s="2"/>
      <c r="J151" s="2"/>
      <c r="K151" s="1">
        <f t="shared" si="15"/>
        <v>0</v>
      </c>
    </row>
    <row r="152" spans="2:11" x14ac:dyDescent="0.25">
      <c r="B152" s="1"/>
      <c r="C152" s="1">
        <v>12</v>
      </c>
      <c r="D152" s="56">
        <f t="shared" si="16"/>
        <v>15.978000000000002</v>
      </c>
      <c r="E152" s="2"/>
      <c r="F152" s="2"/>
      <c r="G152" s="2"/>
      <c r="H152" s="2"/>
      <c r="I152" s="2"/>
      <c r="J152" s="2"/>
      <c r="K152" s="1">
        <f t="shared" si="15"/>
        <v>0</v>
      </c>
    </row>
    <row r="153" spans="2:11" x14ac:dyDescent="0.25">
      <c r="B153" s="1"/>
      <c r="C153" s="1">
        <v>13</v>
      </c>
      <c r="D153" s="56">
        <f t="shared" si="16"/>
        <v>15.978000000000002</v>
      </c>
      <c r="E153" s="2"/>
      <c r="F153" s="2"/>
      <c r="G153" s="2"/>
      <c r="H153" s="2"/>
      <c r="I153" s="2"/>
      <c r="J153" s="2"/>
      <c r="K153" s="1">
        <f t="shared" si="15"/>
        <v>0</v>
      </c>
    </row>
    <row r="154" spans="2:11" x14ac:dyDescent="0.25">
      <c r="B154" s="1"/>
      <c r="C154" s="1">
        <v>14</v>
      </c>
      <c r="D154" s="56">
        <f t="shared" si="16"/>
        <v>15.978000000000002</v>
      </c>
      <c r="E154" s="2"/>
      <c r="F154" s="2"/>
      <c r="G154" s="2"/>
      <c r="H154" s="2"/>
      <c r="I154" s="2"/>
      <c r="J154" s="2"/>
      <c r="K154" s="1">
        <f t="shared" si="15"/>
        <v>0</v>
      </c>
    </row>
    <row r="155" spans="2:11" x14ac:dyDescent="0.25">
      <c r="B155" s="1"/>
      <c r="C155" s="1">
        <v>15</v>
      </c>
      <c r="D155" s="56">
        <f t="shared" si="16"/>
        <v>15.978000000000002</v>
      </c>
      <c r="E155" s="2"/>
      <c r="F155" s="2"/>
      <c r="G155" s="2"/>
      <c r="H155" s="2"/>
      <c r="I155" s="2"/>
      <c r="J155" s="2"/>
      <c r="K155" s="1">
        <f t="shared" si="15"/>
        <v>0</v>
      </c>
    </row>
    <row r="156" spans="2:11" x14ac:dyDescent="0.25">
      <c r="B156" s="1"/>
      <c r="C156" s="1">
        <v>16</v>
      </c>
      <c r="D156" s="56">
        <f t="shared" si="16"/>
        <v>15.978000000000002</v>
      </c>
      <c r="E156" s="2">
        <v>3.5</v>
      </c>
      <c r="F156" s="2"/>
      <c r="G156" s="2"/>
      <c r="H156" s="2"/>
      <c r="I156" s="2"/>
      <c r="J156" s="2"/>
      <c r="K156" s="1">
        <f t="shared" si="15"/>
        <v>3.5</v>
      </c>
    </row>
    <row r="157" spans="2:11" x14ac:dyDescent="0.25">
      <c r="B157" s="1"/>
      <c r="C157" s="1">
        <v>17</v>
      </c>
      <c r="D157" s="56">
        <f t="shared" si="16"/>
        <v>15.978000000000002</v>
      </c>
      <c r="E157" s="2"/>
      <c r="F157" s="2"/>
      <c r="G157" s="2"/>
      <c r="H157" s="2"/>
      <c r="I157" s="2"/>
      <c r="J157" s="2"/>
      <c r="K157" s="1">
        <f t="shared" si="15"/>
        <v>0</v>
      </c>
    </row>
    <row r="158" spans="2:11" x14ac:dyDescent="0.25">
      <c r="B158" s="1"/>
      <c r="C158" s="1">
        <v>18</v>
      </c>
      <c r="D158" s="56">
        <f t="shared" si="16"/>
        <v>15.978000000000002</v>
      </c>
      <c r="E158" s="2"/>
      <c r="F158" s="2"/>
      <c r="G158" s="2"/>
      <c r="H158" s="2"/>
      <c r="I158" s="2"/>
      <c r="J158" s="2"/>
      <c r="K158" s="1">
        <f t="shared" si="15"/>
        <v>0</v>
      </c>
    </row>
    <row r="159" spans="2:11" x14ac:dyDescent="0.25">
      <c r="B159" s="1"/>
      <c r="C159" s="1">
        <v>19</v>
      </c>
      <c r="D159" s="56">
        <f t="shared" si="16"/>
        <v>15.978000000000002</v>
      </c>
      <c r="E159" s="2"/>
      <c r="F159" s="85">
        <v>2</v>
      </c>
      <c r="G159" s="2"/>
      <c r="H159" s="2"/>
      <c r="I159" s="2"/>
      <c r="J159" s="2"/>
      <c r="K159" s="1">
        <f t="shared" si="15"/>
        <v>2</v>
      </c>
    </row>
    <row r="160" spans="2:11" x14ac:dyDescent="0.25">
      <c r="B160" s="1"/>
      <c r="C160" s="1">
        <v>20</v>
      </c>
      <c r="D160" s="56">
        <f t="shared" si="16"/>
        <v>15.978000000000002</v>
      </c>
      <c r="E160" s="2"/>
      <c r="F160" s="2"/>
      <c r="G160" s="2"/>
      <c r="H160" s="2"/>
      <c r="I160" s="2"/>
      <c r="J160" s="2"/>
      <c r="K160" s="1">
        <f t="shared" si="15"/>
        <v>0</v>
      </c>
    </row>
    <row r="161" spans="2:11" x14ac:dyDescent="0.25">
      <c r="B161" s="1"/>
      <c r="C161" s="1">
        <v>21</v>
      </c>
      <c r="D161" s="56">
        <f t="shared" si="16"/>
        <v>15.978000000000002</v>
      </c>
      <c r="E161" s="2"/>
      <c r="F161" s="2"/>
      <c r="G161" s="2"/>
      <c r="H161" s="86">
        <v>0.83</v>
      </c>
      <c r="I161" s="2"/>
      <c r="J161" s="2"/>
      <c r="K161" s="1">
        <f t="shared" si="15"/>
        <v>0.83</v>
      </c>
    </row>
    <row r="162" spans="2:11" x14ac:dyDescent="0.25">
      <c r="B162" s="1"/>
      <c r="C162" s="1">
        <v>22</v>
      </c>
      <c r="D162" s="56">
        <f t="shared" si="16"/>
        <v>15.978000000000002</v>
      </c>
      <c r="E162" s="2"/>
      <c r="F162" s="2"/>
      <c r="G162" s="86">
        <v>1</v>
      </c>
      <c r="H162" s="2"/>
      <c r="I162" s="86">
        <v>2.62</v>
      </c>
      <c r="J162" s="2"/>
      <c r="K162" s="1">
        <f t="shared" si="15"/>
        <v>3.62</v>
      </c>
    </row>
    <row r="163" spans="2:11" x14ac:dyDescent="0.25">
      <c r="B163" s="1"/>
      <c r="C163" s="1">
        <v>23</v>
      </c>
      <c r="D163" s="56">
        <f t="shared" si="16"/>
        <v>15.978000000000002</v>
      </c>
      <c r="E163" s="2"/>
      <c r="F163" s="2"/>
      <c r="G163" s="2"/>
      <c r="H163" s="86">
        <v>1.58</v>
      </c>
      <c r="I163" s="2"/>
      <c r="J163" s="2"/>
      <c r="K163" s="1">
        <f t="shared" si="15"/>
        <v>1.58</v>
      </c>
    </row>
    <row r="164" spans="2:11" x14ac:dyDescent="0.25">
      <c r="B164" s="1"/>
      <c r="C164" s="1">
        <v>24</v>
      </c>
      <c r="D164" s="56">
        <f t="shared" si="16"/>
        <v>15.978000000000002</v>
      </c>
      <c r="E164" s="2"/>
      <c r="F164" s="2"/>
      <c r="G164" s="2"/>
      <c r="H164" s="2"/>
      <c r="I164" s="2"/>
      <c r="J164" s="2"/>
      <c r="K164" s="1">
        <f t="shared" si="15"/>
        <v>0</v>
      </c>
    </row>
    <row r="165" spans="2:11" x14ac:dyDescent="0.25">
      <c r="B165" s="1"/>
      <c r="C165" s="1">
        <v>25</v>
      </c>
      <c r="D165" s="56">
        <f t="shared" si="16"/>
        <v>15.978000000000002</v>
      </c>
      <c r="E165" s="2"/>
      <c r="F165" s="2"/>
      <c r="G165" s="2"/>
      <c r="H165" s="2"/>
      <c r="I165" s="2"/>
      <c r="J165" s="2"/>
      <c r="K165" s="1">
        <f>SUM(E165:J165)</f>
        <v>0</v>
      </c>
    </row>
    <row r="166" spans="2:11" x14ac:dyDescent="0.25">
      <c r="B166" s="1"/>
      <c r="C166" s="1">
        <v>26</v>
      </c>
      <c r="D166" s="56">
        <f t="shared" si="16"/>
        <v>15.978000000000002</v>
      </c>
      <c r="E166" s="2"/>
      <c r="F166" s="2"/>
      <c r="G166" s="2"/>
      <c r="H166" s="2"/>
      <c r="I166" s="2"/>
      <c r="J166" s="2"/>
      <c r="K166" s="1">
        <f t="shared" ref="K166:K170" si="17">SUM(E166:J166)</f>
        <v>0</v>
      </c>
    </row>
    <row r="167" spans="2:11" x14ac:dyDescent="0.25">
      <c r="B167" s="1"/>
      <c r="C167" s="1">
        <v>27</v>
      </c>
      <c r="D167" s="56">
        <f t="shared" si="16"/>
        <v>15.978000000000002</v>
      </c>
      <c r="E167" s="85">
        <v>2.66</v>
      </c>
      <c r="F167" s="2"/>
      <c r="G167" s="2"/>
      <c r="H167" s="2"/>
      <c r="I167" s="2"/>
      <c r="J167" s="2"/>
      <c r="K167" s="1">
        <f t="shared" si="17"/>
        <v>2.66</v>
      </c>
    </row>
    <row r="168" spans="2:11" x14ac:dyDescent="0.25">
      <c r="B168" s="1"/>
      <c r="C168" s="1">
        <v>28</v>
      </c>
      <c r="D168" s="56">
        <f t="shared" si="16"/>
        <v>15.978000000000002</v>
      </c>
      <c r="E168" s="2"/>
      <c r="F168" s="2"/>
      <c r="G168" s="2"/>
      <c r="H168" s="2"/>
      <c r="I168" s="2"/>
      <c r="J168" s="2"/>
      <c r="K168" s="1">
        <f t="shared" si="17"/>
        <v>0</v>
      </c>
    </row>
    <row r="169" spans="2:11" x14ac:dyDescent="0.25">
      <c r="B169" s="1"/>
      <c r="C169" s="1">
        <v>29</v>
      </c>
      <c r="D169" s="56">
        <f t="shared" si="16"/>
        <v>15.978000000000002</v>
      </c>
      <c r="E169" s="2"/>
      <c r="F169" s="2"/>
      <c r="G169" s="2"/>
      <c r="H169" s="2"/>
      <c r="I169" s="2"/>
      <c r="J169" s="85">
        <v>3</v>
      </c>
      <c r="K169" s="1">
        <f t="shared" si="17"/>
        <v>3</v>
      </c>
    </row>
    <row r="170" spans="2:11" x14ac:dyDescent="0.25">
      <c r="B170" s="1"/>
      <c r="C170" s="1">
        <v>30</v>
      </c>
      <c r="D170" s="56">
        <f t="shared" si="16"/>
        <v>15.978000000000002</v>
      </c>
      <c r="E170" s="2"/>
      <c r="F170" s="2"/>
      <c r="G170" s="2"/>
      <c r="H170" s="2"/>
      <c r="I170" s="2"/>
      <c r="J170" s="2"/>
      <c r="K170" s="1">
        <f t="shared" si="17"/>
        <v>0</v>
      </c>
    </row>
    <row r="171" spans="2:11" x14ac:dyDescent="0.25">
      <c r="B171" s="4" t="s">
        <v>8</v>
      </c>
      <c r="C171" s="4"/>
      <c r="D171" s="47">
        <v>479.34000000000003</v>
      </c>
      <c r="E171" s="47">
        <f t="shared" ref="E171:J171" si="18">SUM(E141:E170)</f>
        <v>12.32</v>
      </c>
      <c r="F171" s="47">
        <f t="shared" si="18"/>
        <v>2</v>
      </c>
      <c r="G171" s="47">
        <f t="shared" si="18"/>
        <v>1</v>
      </c>
      <c r="H171" s="47">
        <f t="shared" si="18"/>
        <v>2.41</v>
      </c>
      <c r="I171" s="47">
        <f t="shared" si="18"/>
        <v>2.62</v>
      </c>
      <c r="J171" s="47">
        <f t="shared" si="18"/>
        <v>3</v>
      </c>
      <c r="K171" s="1">
        <f>SUM(E171:J171)</f>
        <v>23.35</v>
      </c>
    </row>
    <row r="172" spans="2:11" x14ac:dyDescent="0.25">
      <c r="B172" s="1" t="s">
        <v>9</v>
      </c>
      <c r="C172" s="1"/>
      <c r="D172" s="1" t="s">
        <v>10</v>
      </c>
      <c r="E172" s="1">
        <f>(E171/$D$171)*100</f>
        <v>2.5702006926190175</v>
      </c>
      <c r="F172" s="1">
        <f t="shared" ref="F172:J172" si="19">(F171/$D$171)*100</f>
        <v>0.41724037217841192</v>
      </c>
      <c r="G172" s="1">
        <f t="shared" si="19"/>
        <v>0.20862018608920596</v>
      </c>
      <c r="H172" s="1">
        <f t="shared" si="19"/>
        <v>0.50277464847498643</v>
      </c>
      <c r="I172" s="1">
        <f t="shared" si="19"/>
        <v>0.5465848875537197</v>
      </c>
      <c r="J172" s="1">
        <f t="shared" si="19"/>
        <v>0.62586055826761799</v>
      </c>
      <c r="K172" s="1"/>
    </row>
    <row r="173" spans="2:11" x14ac:dyDescent="0.25">
      <c r="B173" s="1">
        <f>(K171/D171)*100</f>
        <v>4.8712813451829602</v>
      </c>
      <c r="C173" s="1"/>
      <c r="D173" s="1"/>
      <c r="E173" s="1">
        <f>($D$171-E171)/$D$171*100</f>
        <v>97.429799307380989</v>
      </c>
      <c r="F173" s="1">
        <f t="shared" ref="F173:J173" si="20">($D$171-F171)/$D$171*100</f>
        <v>99.582759627821588</v>
      </c>
      <c r="G173" s="1">
        <f t="shared" si="20"/>
        <v>99.791379813910794</v>
      </c>
      <c r="H173" s="1">
        <f t="shared" si="20"/>
        <v>99.497225351525003</v>
      </c>
      <c r="I173" s="1">
        <f t="shared" si="20"/>
        <v>99.45341511244628</v>
      </c>
      <c r="J173" s="1">
        <f t="shared" si="20"/>
        <v>99.374139441732382</v>
      </c>
      <c r="K173" s="1"/>
    </row>
    <row r="176" spans="2:11" ht="18.75" thickBot="1" x14ac:dyDescent="0.3"/>
    <row r="177" spans="2:14" x14ac:dyDescent="0.25">
      <c r="B177" s="14" t="s">
        <v>19</v>
      </c>
      <c r="C177" s="15"/>
      <c r="D177" s="23"/>
    </row>
    <row r="178" spans="2:14" x14ac:dyDescent="0.25">
      <c r="B178" s="17">
        <f>(100-B173)</f>
        <v>95.128718654817035</v>
      </c>
      <c r="C178" s="18"/>
      <c r="D178" s="24"/>
      <c r="G178" s="26"/>
      <c r="H178" s="27"/>
    </row>
    <row r="179" spans="2:14" ht="18.75" thickBot="1" x14ac:dyDescent="0.3">
      <c r="B179" s="28"/>
      <c r="C179" s="29"/>
      <c r="D179" s="30"/>
    </row>
    <row r="180" spans="2:14" x14ac:dyDescent="0.25">
      <c r="F180" s="45"/>
    </row>
    <row r="183" spans="2:14" x14ac:dyDescent="0.25">
      <c r="B183" s="198" t="s">
        <v>20</v>
      </c>
      <c r="C183" s="198"/>
      <c r="D183" s="198"/>
      <c r="E183" s="198"/>
      <c r="F183" s="198"/>
      <c r="G183" s="198"/>
      <c r="H183" s="198"/>
      <c r="I183" s="198"/>
      <c r="J183" s="198"/>
      <c r="K183" s="198"/>
    </row>
    <row r="184" spans="2:14" x14ac:dyDescent="0.25">
      <c r="B184" s="190" t="s">
        <v>42</v>
      </c>
      <c r="C184" s="190"/>
      <c r="D184" s="190"/>
      <c r="E184" s="190"/>
      <c r="F184" s="190"/>
      <c r="G184" s="190"/>
      <c r="H184" s="190"/>
      <c r="I184" s="190"/>
      <c r="J184" s="190"/>
      <c r="K184" s="190"/>
    </row>
    <row r="185" spans="2:14" ht="55.5" customHeight="1" x14ac:dyDescent="0.25">
      <c r="B185" s="32"/>
      <c r="C185" s="11" t="s">
        <v>1</v>
      </c>
      <c r="D185" s="11" t="s">
        <v>2</v>
      </c>
      <c r="E185" s="13" t="s">
        <v>138</v>
      </c>
      <c r="F185" s="13" t="s">
        <v>142</v>
      </c>
      <c r="G185" s="13" t="s">
        <v>143</v>
      </c>
      <c r="H185" s="13" t="s">
        <v>144</v>
      </c>
      <c r="I185" s="13" t="s">
        <v>128</v>
      </c>
      <c r="J185" s="13" t="s">
        <v>145</v>
      </c>
      <c r="K185" s="13" t="s">
        <v>131</v>
      </c>
      <c r="L185" s="13"/>
      <c r="M185" s="13"/>
      <c r="N185" s="11" t="s">
        <v>7</v>
      </c>
    </row>
    <row r="186" spans="2:14" x14ac:dyDescent="0.25">
      <c r="B186" s="1"/>
      <c r="C186" s="1">
        <v>1</v>
      </c>
      <c r="D186" s="56">
        <f>$D$216/30</f>
        <v>10.351666666666668</v>
      </c>
      <c r="E186" s="2"/>
      <c r="F186" s="2"/>
      <c r="G186" s="85">
        <v>0.25</v>
      </c>
      <c r="H186" s="2"/>
      <c r="I186" s="2"/>
      <c r="J186" s="2"/>
      <c r="K186" s="1"/>
      <c r="L186" s="1"/>
      <c r="M186" s="1"/>
      <c r="N186" s="1">
        <f>SUM(E186:M186)</f>
        <v>0.25</v>
      </c>
    </row>
    <row r="187" spans="2:14" x14ac:dyDescent="0.25">
      <c r="B187" s="1"/>
      <c r="C187" s="1">
        <v>2</v>
      </c>
      <c r="D187" s="56">
        <f t="shared" ref="D187:D215" si="21">$D$216/30</f>
        <v>10.351666666666668</v>
      </c>
      <c r="E187" s="2"/>
      <c r="F187" s="2"/>
      <c r="G187" s="85"/>
      <c r="H187" s="2"/>
      <c r="I187" s="2"/>
      <c r="J187" s="2"/>
      <c r="K187" s="1"/>
      <c r="L187" s="1"/>
      <c r="M187" s="1"/>
      <c r="N187" s="1">
        <f t="shared" ref="N187:N215" si="22">SUM(E187:M187)</f>
        <v>0</v>
      </c>
    </row>
    <row r="188" spans="2:14" x14ac:dyDescent="0.25">
      <c r="B188" s="1"/>
      <c r="C188" s="1">
        <v>3</v>
      </c>
      <c r="D188" s="56">
        <f t="shared" si="21"/>
        <v>10.351666666666668</v>
      </c>
      <c r="E188" s="2"/>
      <c r="F188" s="1"/>
      <c r="G188" s="2"/>
      <c r="H188" s="1"/>
      <c r="I188" s="2"/>
      <c r="J188" s="2"/>
      <c r="K188" s="1"/>
      <c r="L188" s="1"/>
      <c r="M188" s="1"/>
      <c r="N188" s="1">
        <f t="shared" si="22"/>
        <v>0</v>
      </c>
    </row>
    <row r="189" spans="2:14" x14ac:dyDescent="0.25">
      <c r="B189" s="1"/>
      <c r="C189" s="1">
        <v>4</v>
      </c>
      <c r="D189" s="56">
        <f t="shared" si="21"/>
        <v>10.351666666666668</v>
      </c>
      <c r="E189" s="2"/>
      <c r="F189" s="2"/>
      <c r="G189" s="2"/>
      <c r="H189" s="2"/>
      <c r="I189" s="2"/>
      <c r="J189" s="2"/>
      <c r="K189" s="1"/>
      <c r="L189" s="1"/>
      <c r="M189" s="1"/>
      <c r="N189" s="1">
        <f t="shared" si="22"/>
        <v>0</v>
      </c>
    </row>
    <row r="190" spans="2:14" x14ac:dyDescent="0.25">
      <c r="B190" s="1"/>
      <c r="C190" s="1">
        <v>5</v>
      </c>
      <c r="D190" s="56">
        <f t="shared" si="21"/>
        <v>10.351666666666668</v>
      </c>
      <c r="E190" s="2"/>
      <c r="F190" s="2"/>
      <c r="G190" s="2"/>
      <c r="H190" s="2"/>
      <c r="I190" s="2"/>
      <c r="J190" s="2"/>
      <c r="K190" s="1"/>
      <c r="L190" s="1"/>
      <c r="M190" s="1"/>
      <c r="N190" s="1">
        <f t="shared" si="22"/>
        <v>0</v>
      </c>
    </row>
    <row r="191" spans="2:14" x14ac:dyDescent="0.25">
      <c r="B191" s="1"/>
      <c r="C191" s="1">
        <v>6</v>
      </c>
      <c r="D191" s="56">
        <f t="shared" si="21"/>
        <v>10.351666666666668</v>
      </c>
      <c r="E191" s="2"/>
      <c r="F191" s="2"/>
      <c r="G191" s="2"/>
      <c r="H191" s="2"/>
      <c r="I191" s="2"/>
      <c r="J191" s="2"/>
      <c r="K191" s="50">
        <v>0.75</v>
      </c>
      <c r="L191" s="1"/>
      <c r="M191" s="1"/>
      <c r="N191" s="1">
        <f t="shared" si="22"/>
        <v>0.75</v>
      </c>
    </row>
    <row r="192" spans="2:14" x14ac:dyDescent="0.25">
      <c r="B192" s="1"/>
      <c r="C192" s="1">
        <v>7</v>
      </c>
      <c r="D192" s="56">
        <f t="shared" si="21"/>
        <v>10.351666666666668</v>
      </c>
      <c r="E192" s="2"/>
      <c r="F192" s="2"/>
      <c r="G192" s="2"/>
      <c r="H192" s="2"/>
      <c r="I192" s="2"/>
      <c r="J192" s="2"/>
      <c r="K192" s="1"/>
      <c r="L192" s="1"/>
      <c r="M192" s="1"/>
      <c r="N192" s="1">
        <f t="shared" si="22"/>
        <v>0</v>
      </c>
    </row>
    <row r="193" spans="2:14" x14ac:dyDescent="0.25">
      <c r="B193" s="1"/>
      <c r="C193" s="1">
        <v>8</v>
      </c>
      <c r="D193" s="56">
        <f t="shared" si="21"/>
        <v>10.351666666666668</v>
      </c>
      <c r="E193" s="2"/>
      <c r="F193" s="2"/>
      <c r="G193" s="2"/>
      <c r="H193" s="2"/>
      <c r="I193" s="2"/>
      <c r="J193" s="2"/>
      <c r="K193" s="1"/>
      <c r="L193" s="1"/>
      <c r="M193" s="1"/>
      <c r="N193" s="1">
        <f t="shared" si="22"/>
        <v>0</v>
      </c>
    </row>
    <row r="194" spans="2:14" x14ac:dyDescent="0.25">
      <c r="B194" s="1"/>
      <c r="C194" s="1">
        <v>9</v>
      </c>
      <c r="D194" s="56">
        <f t="shared" si="21"/>
        <v>10.351666666666668</v>
      </c>
      <c r="E194" s="2"/>
      <c r="F194" s="2"/>
      <c r="G194" s="2"/>
      <c r="H194" s="2"/>
      <c r="I194" s="2"/>
      <c r="J194" s="2"/>
      <c r="K194" s="1"/>
      <c r="L194" s="1"/>
      <c r="M194" s="1"/>
      <c r="N194" s="1">
        <f t="shared" si="22"/>
        <v>0</v>
      </c>
    </row>
    <row r="195" spans="2:14" x14ac:dyDescent="0.25">
      <c r="B195" s="1"/>
      <c r="C195" s="1">
        <v>10</v>
      </c>
      <c r="D195" s="56">
        <f t="shared" si="21"/>
        <v>10.351666666666668</v>
      </c>
      <c r="E195" s="2"/>
      <c r="F195" s="2"/>
      <c r="G195" s="2"/>
      <c r="H195" s="88">
        <v>0.33</v>
      </c>
      <c r="I195" s="2"/>
      <c r="J195" s="2"/>
      <c r="K195" s="1"/>
      <c r="L195" s="1"/>
      <c r="M195" s="1"/>
      <c r="N195" s="1">
        <f t="shared" si="22"/>
        <v>0.33</v>
      </c>
    </row>
    <row r="196" spans="2:14" x14ac:dyDescent="0.25">
      <c r="B196" s="1"/>
      <c r="C196" s="1">
        <v>11</v>
      </c>
      <c r="D196" s="56">
        <f t="shared" si="21"/>
        <v>10.351666666666668</v>
      </c>
      <c r="E196" s="2"/>
      <c r="F196" s="2"/>
      <c r="G196" s="2"/>
      <c r="H196" s="2"/>
      <c r="I196" s="2"/>
      <c r="J196" s="2"/>
      <c r="K196" s="1"/>
      <c r="L196" s="1"/>
      <c r="M196" s="1"/>
      <c r="N196" s="1">
        <f t="shared" si="22"/>
        <v>0</v>
      </c>
    </row>
    <row r="197" spans="2:14" x14ac:dyDescent="0.25">
      <c r="B197" s="1"/>
      <c r="C197" s="1">
        <v>12</v>
      </c>
      <c r="D197" s="56">
        <f t="shared" si="21"/>
        <v>10.351666666666668</v>
      </c>
      <c r="E197" s="2"/>
      <c r="F197" s="2"/>
      <c r="G197" s="2"/>
      <c r="H197" s="2"/>
      <c r="I197" s="2"/>
      <c r="J197" s="2"/>
      <c r="K197" s="1"/>
      <c r="L197" s="1"/>
      <c r="M197" s="1"/>
      <c r="N197" s="1">
        <f t="shared" si="22"/>
        <v>0</v>
      </c>
    </row>
    <row r="198" spans="2:14" x14ac:dyDescent="0.25">
      <c r="B198" s="1"/>
      <c r="C198" s="1">
        <v>13</v>
      </c>
      <c r="D198" s="56">
        <f t="shared" si="21"/>
        <v>10.351666666666668</v>
      </c>
      <c r="E198" s="2"/>
      <c r="F198" s="2"/>
      <c r="G198" s="2"/>
      <c r="H198" s="2"/>
      <c r="I198" s="2"/>
      <c r="J198" s="2"/>
      <c r="K198" s="1"/>
      <c r="L198" s="1"/>
      <c r="M198" s="1"/>
      <c r="N198" s="1">
        <f t="shared" si="22"/>
        <v>0</v>
      </c>
    </row>
    <row r="199" spans="2:14" x14ac:dyDescent="0.25">
      <c r="B199" s="1"/>
      <c r="C199" s="1">
        <v>14</v>
      </c>
      <c r="D199" s="56">
        <f t="shared" si="21"/>
        <v>10.351666666666668</v>
      </c>
      <c r="E199" s="88">
        <v>1</v>
      </c>
      <c r="F199" s="2"/>
      <c r="G199" s="2"/>
      <c r="H199" s="2"/>
      <c r="I199" s="2"/>
      <c r="J199" s="2"/>
      <c r="K199" s="1"/>
      <c r="L199" s="1"/>
      <c r="M199" s="1"/>
      <c r="N199" s="1">
        <f t="shared" si="22"/>
        <v>1</v>
      </c>
    </row>
    <row r="200" spans="2:14" x14ac:dyDescent="0.25">
      <c r="B200" s="1"/>
      <c r="C200" s="1">
        <v>15</v>
      </c>
      <c r="D200" s="56">
        <f t="shared" si="21"/>
        <v>10.351666666666668</v>
      </c>
      <c r="E200" s="2"/>
      <c r="F200" s="2"/>
      <c r="H200" s="2"/>
      <c r="I200" s="2"/>
      <c r="J200" s="2"/>
      <c r="K200" s="1"/>
      <c r="L200" s="1"/>
      <c r="M200" s="1"/>
      <c r="N200" s="1">
        <f t="shared" si="22"/>
        <v>0</v>
      </c>
    </row>
    <row r="201" spans="2:14" x14ac:dyDescent="0.25">
      <c r="B201" s="1"/>
      <c r="C201" s="1">
        <v>16</v>
      </c>
      <c r="D201" s="56">
        <f t="shared" si="21"/>
        <v>10.351666666666668</v>
      </c>
      <c r="E201" s="2"/>
      <c r="F201" s="2"/>
      <c r="G201" s="2"/>
      <c r="H201" s="2"/>
      <c r="I201" s="2"/>
      <c r="J201" s="2"/>
      <c r="K201" s="1"/>
      <c r="L201" s="1"/>
      <c r="M201" s="1"/>
      <c r="N201" s="1">
        <f t="shared" si="22"/>
        <v>0</v>
      </c>
    </row>
    <row r="202" spans="2:14" x14ac:dyDescent="0.25">
      <c r="B202" s="1"/>
      <c r="C202" s="1">
        <v>17</v>
      </c>
      <c r="D202" s="56">
        <f t="shared" si="21"/>
        <v>10.351666666666668</v>
      </c>
      <c r="E202" s="88">
        <v>0.83</v>
      </c>
      <c r="F202" s="2"/>
      <c r="G202" s="2"/>
      <c r="H202" s="2"/>
      <c r="I202" s="2"/>
      <c r="J202" s="2"/>
      <c r="K202" s="1"/>
      <c r="L202" s="1"/>
      <c r="M202" s="1"/>
      <c r="N202" s="1">
        <f t="shared" si="22"/>
        <v>0.83</v>
      </c>
    </row>
    <row r="203" spans="2:14" x14ac:dyDescent="0.25">
      <c r="B203" s="1"/>
      <c r="C203" s="1">
        <v>18</v>
      </c>
      <c r="D203" s="56">
        <f t="shared" si="21"/>
        <v>10.351666666666668</v>
      </c>
      <c r="E203" s="2"/>
      <c r="F203" s="2"/>
      <c r="G203" s="2"/>
      <c r="H203" s="2"/>
      <c r="I203" s="2"/>
      <c r="J203" s="2"/>
      <c r="K203" s="1"/>
      <c r="L203" s="1"/>
      <c r="M203" s="1"/>
      <c r="N203" s="1">
        <f t="shared" si="22"/>
        <v>0</v>
      </c>
    </row>
    <row r="204" spans="2:14" x14ac:dyDescent="0.25">
      <c r="B204" s="1"/>
      <c r="C204" s="1">
        <v>19</v>
      </c>
      <c r="D204" s="56">
        <f t="shared" si="21"/>
        <v>10.351666666666668</v>
      </c>
      <c r="E204" s="2"/>
      <c r="F204" s="2"/>
      <c r="G204" s="2"/>
      <c r="H204" s="2"/>
      <c r="I204" s="2"/>
      <c r="J204" s="2"/>
      <c r="K204" s="1"/>
      <c r="L204" s="1"/>
      <c r="M204" s="1"/>
      <c r="N204" s="1">
        <f t="shared" si="22"/>
        <v>0</v>
      </c>
    </row>
    <row r="205" spans="2:14" x14ac:dyDescent="0.25">
      <c r="B205" s="1"/>
      <c r="C205" s="1">
        <v>20</v>
      </c>
      <c r="D205" s="56">
        <f t="shared" si="21"/>
        <v>10.351666666666668</v>
      </c>
      <c r="E205" s="2"/>
      <c r="F205" s="2"/>
      <c r="G205" s="2"/>
      <c r="H205" s="2"/>
      <c r="I205" s="88">
        <v>0.17</v>
      </c>
      <c r="J205" s="2"/>
      <c r="K205" s="1"/>
      <c r="L205" s="1"/>
      <c r="M205" s="1"/>
      <c r="N205" s="1">
        <f t="shared" si="22"/>
        <v>0.17</v>
      </c>
    </row>
    <row r="206" spans="2:14" x14ac:dyDescent="0.25">
      <c r="B206" s="1"/>
      <c r="C206" s="1">
        <v>21</v>
      </c>
      <c r="D206" s="56">
        <f t="shared" si="21"/>
        <v>10.351666666666668</v>
      </c>
      <c r="E206" s="129">
        <v>0.25</v>
      </c>
      <c r="F206" s="2"/>
      <c r="G206" s="2"/>
      <c r="H206" s="2"/>
      <c r="I206" s="2"/>
      <c r="J206" s="2"/>
      <c r="K206" s="1"/>
      <c r="L206" s="1"/>
      <c r="M206" s="1"/>
      <c r="N206" s="1">
        <f t="shared" si="22"/>
        <v>0.25</v>
      </c>
    </row>
    <row r="207" spans="2:14" x14ac:dyDescent="0.25">
      <c r="B207" s="1"/>
      <c r="C207" s="1">
        <v>22</v>
      </c>
      <c r="D207" s="56">
        <f t="shared" si="21"/>
        <v>10.351666666666668</v>
      </c>
      <c r="E207" s="2"/>
      <c r="F207" s="2"/>
      <c r="G207" s="2"/>
      <c r="H207" s="2"/>
      <c r="I207" s="2"/>
      <c r="J207" s="2"/>
      <c r="K207" s="1"/>
      <c r="L207" s="1"/>
      <c r="M207" s="1"/>
      <c r="N207" s="1">
        <f t="shared" si="22"/>
        <v>0</v>
      </c>
    </row>
    <row r="208" spans="2:14" x14ac:dyDescent="0.25">
      <c r="B208" s="1"/>
      <c r="C208" s="1">
        <v>23</v>
      </c>
      <c r="D208" s="56">
        <f t="shared" si="21"/>
        <v>10.351666666666668</v>
      </c>
      <c r="E208" s="2"/>
      <c r="F208" s="88">
        <v>0.5</v>
      </c>
      <c r="G208" s="2"/>
      <c r="H208" s="2"/>
      <c r="I208" s="2"/>
      <c r="J208" s="2"/>
      <c r="K208" s="1"/>
      <c r="L208" s="1"/>
      <c r="M208" s="1"/>
      <c r="N208" s="1">
        <f t="shared" si="22"/>
        <v>0.5</v>
      </c>
    </row>
    <row r="209" spans="2:14" x14ac:dyDescent="0.25">
      <c r="B209" s="1"/>
      <c r="C209" s="1">
        <v>24</v>
      </c>
      <c r="D209" s="56">
        <f t="shared" si="21"/>
        <v>10.351666666666668</v>
      </c>
      <c r="E209" s="2"/>
      <c r="F209" s="88">
        <v>14.5</v>
      </c>
      <c r="G209" s="2"/>
      <c r="H209" s="2"/>
      <c r="I209" s="2"/>
      <c r="J209" s="2"/>
      <c r="K209" s="1"/>
      <c r="L209" s="1"/>
      <c r="M209" s="1"/>
      <c r="N209" s="1">
        <f t="shared" si="22"/>
        <v>14.5</v>
      </c>
    </row>
    <row r="210" spans="2:14" x14ac:dyDescent="0.25">
      <c r="B210" s="1"/>
      <c r="C210" s="1">
        <v>25</v>
      </c>
      <c r="D210" s="56">
        <f t="shared" si="21"/>
        <v>10.351666666666668</v>
      </c>
      <c r="E210" s="88">
        <v>1.5</v>
      </c>
      <c r="F210" s="88">
        <v>3.67</v>
      </c>
      <c r="G210" s="2"/>
      <c r="H210" s="2"/>
      <c r="I210" s="2"/>
      <c r="J210" s="2">
        <v>0.67</v>
      </c>
      <c r="K210" s="1"/>
      <c r="L210" s="1"/>
      <c r="M210" s="1"/>
      <c r="N210" s="1">
        <f t="shared" si="22"/>
        <v>5.84</v>
      </c>
    </row>
    <row r="211" spans="2:14" x14ac:dyDescent="0.25">
      <c r="B211" s="1"/>
      <c r="C211" s="1">
        <v>26</v>
      </c>
      <c r="D211" s="56">
        <f t="shared" si="21"/>
        <v>10.351666666666668</v>
      </c>
      <c r="E211" s="88">
        <v>1</v>
      </c>
      <c r="F211" s="2"/>
      <c r="G211" s="2"/>
      <c r="H211" s="2"/>
      <c r="I211" s="2"/>
      <c r="J211" s="2">
        <v>0.17</v>
      </c>
      <c r="K211" s="1"/>
      <c r="L211" s="1"/>
      <c r="M211" s="1"/>
      <c r="N211" s="1">
        <f t="shared" si="22"/>
        <v>1.17</v>
      </c>
    </row>
    <row r="212" spans="2:14" x14ac:dyDescent="0.25">
      <c r="B212" s="1"/>
      <c r="C212" s="1">
        <v>27</v>
      </c>
      <c r="D212" s="56">
        <f t="shared" si="21"/>
        <v>10.351666666666668</v>
      </c>
      <c r="E212" s="2"/>
      <c r="F212" s="2"/>
      <c r="G212" s="2"/>
      <c r="H212" s="2"/>
      <c r="I212" s="2"/>
      <c r="J212" s="2"/>
      <c r="K212" s="1"/>
      <c r="L212" s="1"/>
      <c r="M212" s="1"/>
      <c r="N212" s="1">
        <f t="shared" si="22"/>
        <v>0</v>
      </c>
    </row>
    <row r="213" spans="2:14" x14ac:dyDescent="0.25">
      <c r="B213" s="1"/>
      <c r="C213" s="1">
        <v>28</v>
      </c>
      <c r="D213" s="56">
        <f t="shared" si="21"/>
        <v>10.351666666666668</v>
      </c>
      <c r="E213" s="2"/>
      <c r="F213" s="2"/>
      <c r="G213" s="2"/>
      <c r="H213" s="2"/>
      <c r="I213" s="2"/>
      <c r="J213" s="2">
        <v>9.42</v>
      </c>
      <c r="K213" s="1"/>
      <c r="L213" s="1"/>
      <c r="M213" s="1"/>
      <c r="N213" s="1">
        <f t="shared" si="22"/>
        <v>9.42</v>
      </c>
    </row>
    <row r="214" spans="2:14" x14ac:dyDescent="0.25">
      <c r="B214" s="1"/>
      <c r="C214" s="1">
        <v>29</v>
      </c>
      <c r="D214" s="56">
        <f t="shared" si="21"/>
        <v>10.351666666666668</v>
      </c>
      <c r="E214" s="2"/>
      <c r="F214" s="2"/>
      <c r="G214" s="2"/>
      <c r="H214" s="2"/>
      <c r="I214" s="2"/>
      <c r="J214" s="2"/>
      <c r="K214" s="1"/>
      <c r="L214" s="1"/>
      <c r="M214" s="1"/>
      <c r="N214" s="1">
        <f t="shared" si="22"/>
        <v>0</v>
      </c>
    </row>
    <row r="215" spans="2:14" x14ac:dyDescent="0.25">
      <c r="B215" s="1"/>
      <c r="C215" s="1">
        <v>30</v>
      </c>
      <c r="D215" s="56">
        <f t="shared" si="21"/>
        <v>10.351666666666668</v>
      </c>
      <c r="E215" s="2"/>
      <c r="F215" s="2"/>
      <c r="G215" s="2"/>
      <c r="H215" s="2"/>
      <c r="I215" s="2"/>
      <c r="J215" s="2"/>
      <c r="K215" s="1"/>
      <c r="L215" s="1"/>
      <c r="M215" s="1"/>
      <c r="N215" s="1">
        <f t="shared" si="22"/>
        <v>0</v>
      </c>
    </row>
    <row r="216" spans="2:14" x14ac:dyDescent="0.25">
      <c r="B216" s="4" t="s">
        <v>8</v>
      </c>
      <c r="C216" s="4"/>
      <c r="D216" s="47">
        <v>310.55000000000007</v>
      </c>
      <c r="E216" s="47">
        <f>SUM(E186:E215)</f>
        <v>4.58</v>
      </c>
      <c r="F216" s="47">
        <f>SUM(F186:F215)</f>
        <v>18.670000000000002</v>
      </c>
      <c r="G216" s="47">
        <f>SUM(G187:G215)</f>
        <v>0</v>
      </c>
      <c r="H216" s="47">
        <f>SUM(H186:H215)</f>
        <v>0.33</v>
      </c>
      <c r="I216" s="47">
        <f>SUM(I186:I215)</f>
        <v>0.17</v>
      </c>
      <c r="J216" s="47">
        <f>SUM(J186:J215)</f>
        <v>10.26</v>
      </c>
      <c r="K216" s="47">
        <f t="shared" ref="K216:M216" si="23">SUM(K186:K215)</f>
        <v>0.75</v>
      </c>
      <c r="L216" s="47">
        <f t="shared" si="23"/>
        <v>0</v>
      </c>
      <c r="M216" s="47">
        <f t="shared" si="23"/>
        <v>0</v>
      </c>
      <c r="N216" s="81">
        <f>SUM(E216:M216)</f>
        <v>34.76</v>
      </c>
    </row>
    <row r="217" spans="2:14" x14ac:dyDescent="0.25">
      <c r="B217" s="1" t="s">
        <v>9</v>
      </c>
      <c r="C217" s="1"/>
      <c r="D217" s="1" t="s">
        <v>10</v>
      </c>
      <c r="E217" s="1">
        <f>(E216/$D$216)*100</f>
        <v>1.4748027692803087</v>
      </c>
      <c r="F217" s="1">
        <f>(F216/$D$216)*100</f>
        <v>6.0119143455160193</v>
      </c>
      <c r="G217" s="1">
        <f t="shared" ref="G217:J217" si="24">(G216/$D$216)*100</f>
        <v>0</v>
      </c>
      <c r="H217" s="1">
        <f t="shared" si="24"/>
        <v>0.10626308162936723</v>
      </c>
      <c r="I217" s="1">
        <f t="shared" si="24"/>
        <v>5.4741587506037671E-2</v>
      </c>
      <c r="J217" s="1">
        <f t="shared" si="24"/>
        <v>3.3038158106585085</v>
      </c>
      <c r="K217" s="1">
        <f t="shared" ref="K217:M217" si="25">(K216/$D$216)*100</f>
        <v>0.24150700370310735</v>
      </c>
      <c r="L217" s="1">
        <f t="shared" si="25"/>
        <v>0</v>
      </c>
      <c r="M217" s="1">
        <f t="shared" si="25"/>
        <v>0</v>
      </c>
      <c r="N217" s="1">
        <f>SUM(E217:M217)</f>
        <v>11.19304459829335</v>
      </c>
    </row>
    <row r="218" spans="2:14" x14ac:dyDescent="0.25">
      <c r="B218" s="1">
        <f>(N216/D216)*100</f>
        <v>11.193044598293348</v>
      </c>
      <c r="C218" s="1"/>
      <c r="D218" s="1"/>
      <c r="E218" s="1">
        <f>($D$216-E216)/$D$216*100</f>
        <v>98.525197230719698</v>
      </c>
      <c r="F218" s="1">
        <f t="shared" ref="F218:M218" si="26">($D$216-F216)/$D$216*100</f>
        <v>93.988085654483982</v>
      </c>
      <c r="G218" s="1">
        <f t="shared" si="26"/>
        <v>100</v>
      </c>
      <c r="H218" s="1">
        <f t="shared" si="26"/>
        <v>99.893736918370635</v>
      </c>
      <c r="I218" s="1">
        <f t="shared" si="26"/>
        <v>99.945258412493956</v>
      </c>
      <c r="J218" s="1">
        <f t="shared" si="26"/>
        <v>96.696184189341494</v>
      </c>
      <c r="K218" s="1">
        <f t="shared" si="26"/>
        <v>99.758492996296894</v>
      </c>
      <c r="L218" s="1">
        <f t="shared" si="26"/>
        <v>100</v>
      </c>
      <c r="M218" s="1">
        <f t="shared" si="26"/>
        <v>100</v>
      </c>
      <c r="N218" s="1">
        <f>SUM(E218:M218)</f>
        <v>888.80695540170666</v>
      </c>
    </row>
    <row r="221" spans="2:14" ht="18.75" thickBot="1" x14ac:dyDescent="0.3">
      <c r="B221" s="31"/>
      <c r="C221" s="31"/>
      <c r="D221" s="31"/>
    </row>
    <row r="222" spans="2:14" x14ac:dyDescent="0.25">
      <c r="B222" s="14" t="s">
        <v>21</v>
      </c>
      <c r="C222" s="15"/>
      <c r="D222" s="16"/>
    </row>
    <row r="223" spans="2:14" x14ac:dyDescent="0.25">
      <c r="B223" s="10">
        <f>(100-B218)</f>
        <v>88.806955401706659</v>
      </c>
      <c r="C223" s="18"/>
      <c r="D223" s="19"/>
    </row>
    <row r="224" spans="2:14" ht="18.75" thickBot="1" x14ac:dyDescent="0.3">
      <c r="B224" s="20"/>
      <c r="C224" s="21"/>
      <c r="D224" s="22"/>
    </row>
    <row r="225" spans="2:13" x14ac:dyDescent="0.25">
      <c r="B225" s="31"/>
      <c r="C225" s="31"/>
      <c r="D225" s="31"/>
      <c r="F225" s="26"/>
    </row>
    <row r="226" spans="2:13" x14ac:dyDescent="0.25">
      <c r="B226" s="31"/>
      <c r="C226" s="31"/>
      <c r="D226" s="49"/>
    </row>
    <row r="227" spans="2:13" x14ac:dyDescent="0.25">
      <c r="B227" s="31"/>
      <c r="C227" s="31"/>
      <c r="D227" s="31"/>
    </row>
    <row r="228" spans="2:13" x14ac:dyDescent="0.25">
      <c r="B228" s="198" t="s">
        <v>40</v>
      </c>
      <c r="C228" s="198"/>
      <c r="D228" s="198"/>
      <c r="E228" s="198"/>
      <c r="F228" s="198"/>
      <c r="G228" s="198"/>
      <c r="H228" s="198"/>
      <c r="I228" s="198"/>
      <c r="J228" s="198"/>
      <c r="K228" s="198"/>
    </row>
    <row r="229" spans="2:13" x14ac:dyDescent="0.25">
      <c r="B229" s="190" t="s">
        <v>42</v>
      </c>
      <c r="C229" s="190"/>
      <c r="D229" s="190"/>
      <c r="E229" s="190"/>
      <c r="F229" s="190"/>
      <c r="G229" s="190"/>
      <c r="H229" s="190"/>
      <c r="I229" s="190"/>
      <c r="J229" s="190"/>
      <c r="K229" s="190"/>
    </row>
    <row r="230" spans="2:13" ht="60" customHeight="1" x14ac:dyDescent="0.25">
      <c r="B230" s="32"/>
      <c r="C230" s="11" t="s">
        <v>1</v>
      </c>
      <c r="D230" s="11" t="s">
        <v>2</v>
      </c>
      <c r="E230" s="13" t="s">
        <v>146</v>
      </c>
      <c r="F230" s="13" t="s">
        <v>123</v>
      </c>
      <c r="G230" s="13" t="s">
        <v>121</v>
      </c>
      <c r="H230" s="13" t="s">
        <v>122</v>
      </c>
      <c r="I230" s="13" t="s">
        <v>96</v>
      </c>
      <c r="J230" s="83" t="s">
        <v>126</v>
      </c>
      <c r="K230" s="12" t="s">
        <v>95</v>
      </c>
      <c r="L230" s="12"/>
      <c r="M230" s="11" t="s">
        <v>7</v>
      </c>
    </row>
    <row r="231" spans="2:13" x14ac:dyDescent="0.25">
      <c r="B231" s="1"/>
      <c r="C231" s="2">
        <v>1</v>
      </c>
      <c r="D231" s="79">
        <f>$D$261/30</f>
        <v>13.919</v>
      </c>
      <c r="E231" s="2"/>
      <c r="F231" s="2"/>
      <c r="G231" s="2"/>
      <c r="H231" s="2">
        <v>0.3</v>
      </c>
      <c r="I231" s="89">
        <v>0.17</v>
      </c>
      <c r="J231" s="120"/>
      <c r="K231" s="50"/>
      <c r="L231" s="50"/>
      <c r="M231" s="2">
        <f>SUM(E231:L231)</f>
        <v>0.47</v>
      </c>
    </row>
    <row r="232" spans="2:13" x14ac:dyDescent="0.25">
      <c r="B232" s="1"/>
      <c r="C232" s="2">
        <v>2</v>
      </c>
      <c r="D232" s="79">
        <f t="shared" ref="D232:D260" si="27">$D$261/30</f>
        <v>13.919</v>
      </c>
      <c r="E232" s="2"/>
      <c r="F232" s="2"/>
      <c r="G232" s="2">
        <v>0.27</v>
      </c>
      <c r="H232" s="2"/>
      <c r="I232" s="89">
        <v>0.88</v>
      </c>
      <c r="J232" s="120"/>
      <c r="K232" s="50"/>
      <c r="L232" s="50" t="s">
        <v>28</v>
      </c>
      <c r="M232" s="2">
        <f t="shared" ref="M232:M260" si="28">SUM(E232:L232)</f>
        <v>1.1499999999999999</v>
      </c>
    </row>
    <row r="233" spans="2:13" x14ac:dyDescent="0.25">
      <c r="B233" s="1"/>
      <c r="C233" s="2">
        <v>3</v>
      </c>
      <c r="D233" s="79">
        <f t="shared" si="27"/>
        <v>13.919</v>
      </c>
      <c r="E233" s="2">
        <v>1.05</v>
      </c>
      <c r="F233" s="2"/>
      <c r="G233" s="2">
        <v>0.28000000000000003</v>
      </c>
      <c r="H233" s="2"/>
      <c r="I233" s="89"/>
      <c r="J233" s="120"/>
      <c r="K233" s="50"/>
      <c r="L233" s="50"/>
      <c r="M233" s="2">
        <f t="shared" si="28"/>
        <v>1.33</v>
      </c>
    </row>
    <row r="234" spans="2:13" x14ac:dyDescent="0.25">
      <c r="B234" s="1"/>
      <c r="C234" s="2">
        <v>4</v>
      </c>
      <c r="D234" s="79">
        <f t="shared" si="27"/>
        <v>13.919</v>
      </c>
      <c r="E234" s="2"/>
      <c r="F234" s="2"/>
      <c r="G234" s="2"/>
      <c r="H234" s="2">
        <v>0.42</v>
      </c>
      <c r="I234" s="89"/>
      <c r="J234" s="120"/>
      <c r="K234" s="50"/>
      <c r="L234" s="50"/>
      <c r="M234" s="2">
        <f t="shared" si="28"/>
        <v>0.42</v>
      </c>
    </row>
    <row r="235" spans="2:13" x14ac:dyDescent="0.25">
      <c r="B235" s="1"/>
      <c r="C235" s="2">
        <v>5</v>
      </c>
      <c r="D235" s="79">
        <f t="shared" si="27"/>
        <v>13.919</v>
      </c>
      <c r="E235" s="2"/>
      <c r="F235" s="2"/>
      <c r="G235" s="2">
        <v>0.85</v>
      </c>
      <c r="H235" s="2"/>
      <c r="I235" s="89">
        <v>0.2</v>
      </c>
      <c r="J235" s="120"/>
      <c r="K235" s="50"/>
      <c r="L235" s="50"/>
      <c r="M235" s="2">
        <f t="shared" si="28"/>
        <v>1.05</v>
      </c>
    </row>
    <row r="236" spans="2:13" x14ac:dyDescent="0.25">
      <c r="B236" s="1"/>
      <c r="C236" s="2">
        <v>6</v>
      </c>
      <c r="D236" s="79">
        <f t="shared" si="27"/>
        <v>13.919</v>
      </c>
      <c r="E236" s="2"/>
      <c r="F236" s="2"/>
      <c r="G236" s="2"/>
      <c r="H236" s="2">
        <v>1.23</v>
      </c>
      <c r="I236" s="2"/>
      <c r="J236" s="120"/>
      <c r="K236" s="50"/>
      <c r="L236" s="50"/>
      <c r="M236" s="2">
        <f t="shared" si="28"/>
        <v>1.23</v>
      </c>
    </row>
    <row r="237" spans="2:13" x14ac:dyDescent="0.25">
      <c r="B237" s="1"/>
      <c r="C237" s="2">
        <v>7</v>
      </c>
      <c r="D237" s="79">
        <f t="shared" si="27"/>
        <v>13.919</v>
      </c>
      <c r="E237" s="2"/>
      <c r="F237" s="2"/>
      <c r="G237" s="54"/>
      <c r="H237" s="2"/>
      <c r="I237" s="2"/>
      <c r="J237" s="120"/>
      <c r="K237" s="50"/>
      <c r="L237" s="50"/>
      <c r="M237" s="2">
        <f t="shared" si="28"/>
        <v>0</v>
      </c>
    </row>
    <row r="238" spans="2:13" x14ac:dyDescent="0.25">
      <c r="B238" s="1"/>
      <c r="C238" s="2">
        <v>8</v>
      </c>
      <c r="D238" s="79">
        <f t="shared" si="27"/>
        <v>13.919</v>
      </c>
      <c r="E238" s="2"/>
      <c r="F238" s="2">
        <v>0.17</v>
      </c>
      <c r="G238" s="2">
        <v>0.28000000000000003</v>
      </c>
      <c r="H238" s="2"/>
      <c r="I238" s="2">
        <v>0.33</v>
      </c>
      <c r="J238" s="120"/>
      <c r="K238" s="50">
        <v>0.67</v>
      </c>
      <c r="L238" s="50"/>
      <c r="M238" s="2">
        <f t="shared" si="28"/>
        <v>1.4500000000000002</v>
      </c>
    </row>
    <row r="239" spans="2:13" x14ac:dyDescent="0.25">
      <c r="B239" s="1"/>
      <c r="C239" s="2">
        <v>9</v>
      </c>
      <c r="D239" s="79">
        <f t="shared" si="27"/>
        <v>13.919</v>
      </c>
      <c r="E239" s="2"/>
      <c r="F239" s="2"/>
      <c r="G239" s="2"/>
      <c r="H239" s="130">
        <v>0.65</v>
      </c>
      <c r="I239" s="2"/>
      <c r="J239" s="120">
        <v>0.33</v>
      </c>
      <c r="K239" s="50"/>
      <c r="L239" s="50"/>
      <c r="M239" s="2">
        <f t="shared" si="28"/>
        <v>0.98</v>
      </c>
    </row>
    <row r="240" spans="2:13" x14ac:dyDescent="0.25">
      <c r="B240" s="1"/>
      <c r="C240" s="2">
        <v>10</v>
      </c>
      <c r="D240" s="79">
        <f t="shared" si="27"/>
        <v>13.919</v>
      </c>
      <c r="E240" s="2"/>
      <c r="F240" s="2"/>
      <c r="G240" s="2"/>
      <c r="H240" s="2">
        <v>0.66</v>
      </c>
      <c r="I240" s="2"/>
      <c r="J240" s="120"/>
      <c r="K240" s="50"/>
      <c r="L240" s="50"/>
      <c r="M240" s="2">
        <f t="shared" si="28"/>
        <v>0.66</v>
      </c>
    </row>
    <row r="241" spans="2:13" x14ac:dyDescent="0.25">
      <c r="B241" s="1"/>
      <c r="C241" s="2">
        <v>11</v>
      </c>
      <c r="D241" s="79">
        <f t="shared" si="27"/>
        <v>13.919</v>
      </c>
      <c r="E241" s="2"/>
      <c r="F241" s="2"/>
      <c r="G241" s="2"/>
      <c r="H241" s="2"/>
      <c r="I241" s="2"/>
      <c r="J241" s="120"/>
      <c r="K241" s="50"/>
      <c r="L241" s="50"/>
      <c r="M241" s="2">
        <f t="shared" si="28"/>
        <v>0</v>
      </c>
    </row>
    <row r="242" spans="2:13" x14ac:dyDescent="0.25">
      <c r="B242" s="1"/>
      <c r="C242" s="2">
        <v>12</v>
      </c>
      <c r="D242" s="79">
        <f t="shared" si="27"/>
        <v>13.919</v>
      </c>
      <c r="E242" s="2"/>
      <c r="F242" s="2"/>
      <c r="G242" s="2"/>
      <c r="H242" s="2">
        <v>0.7</v>
      </c>
      <c r="I242" s="2"/>
      <c r="J242" s="120"/>
      <c r="K242" s="50"/>
      <c r="L242" s="50"/>
      <c r="M242" s="2">
        <f t="shared" si="28"/>
        <v>0.7</v>
      </c>
    </row>
    <row r="243" spans="2:13" x14ac:dyDescent="0.25">
      <c r="B243" s="1"/>
      <c r="C243" s="2">
        <v>13</v>
      </c>
      <c r="D243" s="79">
        <f t="shared" si="27"/>
        <v>13.919</v>
      </c>
      <c r="E243" s="2"/>
      <c r="F243" s="2"/>
      <c r="G243" s="2"/>
      <c r="H243" s="2">
        <v>0.2</v>
      </c>
      <c r="I243" s="2"/>
      <c r="J243" s="120"/>
      <c r="K243" s="50"/>
      <c r="L243" s="50"/>
      <c r="M243" s="2">
        <f t="shared" si="28"/>
        <v>0.2</v>
      </c>
    </row>
    <row r="244" spans="2:13" x14ac:dyDescent="0.25">
      <c r="B244" s="1"/>
      <c r="C244" s="2">
        <v>14</v>
      </c>
      <c r="D244" s="79">
        <f t="shared" si="27"/>
        <v>13.919</v>
      </c>
      <c r="E244" s="2"/>
      <c r="F244" s="2"/>
      <c r="G244" s="2"/>
      <c r="H244" s="2"/>
      <c r="I244" s="2">
        <v>0.17</v>
      </c>
      <c r="J244" s="120"/>
      <c r="K244" s="50"/>
      <c r="L244" s="50"/>
      <c r="M244" s="2">
        <f t="shared" si="28"/>
        <v>0.17</v>
      </c>
    </row>
    <row r="245" spans="2:13" x14ac:dyDescent="0.25">
      <c r="B245" s="1"/>
      <c r="C245" s="2">
        <v>15</v>
      </c>
      <c r="D245" s="79">
        <f t="shared" si="27"/>
        <v>13.919</v>
      </c>
      <c r="E245" s="2"/>
      <c r="F245" s="2"/>
      <c r="G245" s="2"/>
      <c r="H245" s="2"/>
      <c r="I245" s="2"/>
      <c r="J245" s="120"/>
      <c r="K245" s="50"/>
      <c r="L245" s="50"/>
      <c r="M245" s="2">
        <f t="shared" si="28"/>
        <v>0</v>
      </c>
    </row>
    <row r="246" spans="2:13" x14ac:dyDescent="0.25">
      <c r="B246" s="1"/>
      <c r="C246" s="2">
        <v>16</v>
      </c>
      <c r="D246" s="79">
        <f t="shared" si="27"/>
        <v>13.919</v>
      </c>
      <c r="E246" s="2"/>
      <c r="F246" s="2"/>
      <c r="G246" s="2"/>
      <c r="H246" s="2"/>
      <c r="I246" s="2"/>
      <c r="J246" s="120"/>
      <c r="K246" s="50"/>
      <c r="L246" s="50"/>
      <c r="M246" s="2">
        <f t="shared" si="28"/>
        <v>0</v>
      </c>
    </row>
    <row r="247" spans="2:13" x14ac:dyDescent="0.25">
      <c r="B247" s="1"/>
      <c r="C247" s="2">
        <v>17</v>
      </c>
      <c r="D247" s="79">
        <f t="shared" si="27"/>
        <v>13.919</v>
      </c>
      <c r="E247" s="2"/>
      <c r="F247" s="2"/>
      <c r="G247" s="2"/>
      <c r="H247" s="2"/>
      <c r="I247" s="2"/>
      <c r="J247" s="120"/>
      <c r="K247" s="50"/>
      <c r="L247" s="50"/>
      <c r="M247" s="2">
        <f t="shared" si="28"/>
        <v>0</v>
      </c>
    </row>
    <row r="248" spans="2:13" x14ac:dyDescent="0.25">
      <c r="B248" s="1"/>
      <c r="C248" s="2">
        <v>18</v>
      </c>
      <c r="D248" s="79">
        <f t="shared" si="27"/>
        <v>13.919</v>
      </c>
      <c r="E248" s="2"/>
      <c r="F248" s="2"/>
      <c r="G248" s="2"/>
      <c r="H248" s="2"/>
      <c r="I248" s="2"/>
      <c r="J248" s="120"/>
      <c r="K248" s="50"/>
      <c r="L248" s="50"/>
      <c r="M248" s="2">
        <f t="shared" si="28"/>
        <v>0</v>
      </c>
    </row>
    <row r="249" spans="2:13" x14ac:dyDescent="0.25">
      <c r="B249" s="1"/>
      <c r="C249" s="2">
        <v>19</v>
      </c>
      <c r="D249" s="79">
        <f t="shared" si="27"/>
        <v>13.919</v>
      </c>
      <c r="E249" s="2"/>
      <c r="F249" s="2"/>
      <c r="G249" s="2"/>
      <c r="H249" s="2"/>
      <c r="I249" s="2"/>
      <c r="J249" s="120"/>
      <c r="K249" s="50"/>
      <c r="L249" s="50"/>
      <c r="M249" s="2">
        <f t="shared" si="28"/>
        <v>0</v>
      </c>
    </row>
    <row r="250" spans="2:13" x14ac:dyDescent="0.25">
      <c r="B250" s="1"/>
      <c r="C250" s="2">
        <v>20</v>
      </c>
      <c r="D250" s="79">
        <f t="shared" si="27"/>
        <v>13.919</v>
      </c>
      <c r="E250" s="2"/>
      <c r="F250" s="2"/>
      <c r="G250" s="2"/>
      <c r="H250" s="2">
        <v>3.67</v>
      </c>
      <c r="I250" s="2"/>
      <c r="J250" s="120"/>
      <c r="K250" s="50"/>
      <c r="L250" s="50"/>
      <c r="M250" s="2">
        <f t="shared" si="28"/>
        <v>3.67</v>
      </c>
    </row>
    <row r="251" spans="2:13" x14ac:dyDescent="0.25">
      <c r="B251" s="1"/>
      <c r="C251" s="2">
        <v>21</v>
      </c>
      <c r="D251" s="79">
        <f t="shared" si="27"/>
        <v>13.919</v>
      </c>
      <c r="E251" s="2"/>
      <c r="F251" s="2"/>
      <c r="G251" s="2"/>
      <c r="H251" s="2"/>
      <c r="I251" s="2"/>
      <c r="J251" s="120"/>
      <c r="K251" s="50"/>
      <c r="L251" s="50"/>
      <c r="M251" s="2">
        <f t="shared" si="28"/>
        <v>0</v>
      </c>
    </row>
    <row r="252" spans="2:13" x14ac:dyDescent="0.25">
      <c r="B252" s="1"/>
      <c r="C252" s="2">
        <v>22</v>
      </c>
      <c r="D252" s="79">
        <f t="shared" si="27"/>
        <v>13.919</v>
      </c>
      <c r="E252" s="2"/>
      <c r="F252" s="2"/>
      <c r="G252" s="54"/>
      <c r="H252" s="2"/>
      <c r="I252" s="2"/>
      <c r="J252" s="120"/>
      <c r="K252" s="50"/>
      <c r="L252" s="50"/>
      <c r="M252" s="2">
        <f t="shared" si="28"/>
        <v>0</v>
      </c>
    </row>
    <row r="253" spans="2:13" x14ac:dyDescent="0.25">
      <c r="B253" s="1"/>
      <c r="C253" s="2">
        <v>23</v>
      </c>
      <c r="D253" s="79">
        <f t="shared" si="27"/>
        <v>13.919</v>
      </c>
      <c r="E253" s="2"/>
      <c r="F253" s="2"/>
      <c r="G253" s="2"/>
      <c r="H253" s="131">
        <v>0.17</v>
      </c>
      <c r="I253" s="2"/>
      <c r="J253" s="120"/>
      <c r="K253" s="50"/>
      <c r="L253" s="50"/>
      <c r="M253" s="2">
        <f t="shared" si="28"/>
        <v>0.17</v>
      </c>
    </row>
    <row r="254" spans="2:13" x14ac:dyDescent="0.25">
      <c r="B254" s="1"/>
      <c r="C254" s="2">
        <v>24</v>
      </c>
      <c r="D254" s="79">
        <f t="shared" si="27"/>
        <v>13.919</v>
      </c>
      <c r="E254" s="2"/>
      <c r="F254" s="2"/>
      <c r="G254" s="2"/>
      <c r="H254" s="131">
        <v>0.32</v>
      </c>
      <c r="I254" s="2"/>
      <c r="J254" s="120"/>
      <c r="K254" s="50"/>
      <c r="L254" s="50"/>
      <c r="M254" s="2">
        <f t="shared" si="28"/>
        <v>0.32</v>
      </c>
    </row>
    <row r="255" spans="2:13" x14ac:dyDescent="0.25">
      <c r="B255" s="1"/>
      <c r="C255" s="2">
        <v>25</v>
      </c>
      <c r="D255" s="79">
        <f t="shared" si="27"/>
        <v>13.919</v>
      </c>
      <c r="E255" s="2"/>
      <c r="F255" s="2"/>
      <c r="G255" s="2"/>
      <c r="H255" s="131">
        <v>0.22</v>
      </c>
      <c r="I255" s="2"/>
      <c r="J255" s="54"/>
      <c r="K255" s="50"/>
      <c r="L255" s="50"/>
      <c r="M255" s="2">
        <f t="shared" si="28"/>
        <v>0.22</v>
      </c>
    </row>
    <row r="256" spans="2:13" x14ac:dyDescent="0.25">
      <c r="B256" s="1"/>
      <c r="C256" s="2">
        <v>26</v>
      </c>
      <c r="D256" s="79">
        <f t="shared" si="27"/>
        <v>13.919</v>
      </c>
      <c r="E256" s="2"/>
      <c r="F256" s="2"/>
      <c r="G256" s="2"/>
      <c r="H256" s="2"/>
      <c r="I256" s="2"/>
      <c r="J256" s="120"/>
      <c r="K256" s="50">
        <v>0.42</v>
      </c>
      <c r="L256" s="50"/>
      <c r="M256" s="2">
        <f t="shared" si="28"/>
        <v>0.42</v>
      </c>
    </row>
    <row r="257" spans="2:13" x14ac:dyDescent="0.25">
      <c r="B257" s="1"/>
      <c r="C257" s="2">
        <v>27</v>
      </c>
      <c r="D257" s="79">
        <f t="shared" si="27"/>
        <v>13.919</v>
      </c>
      <c r="E257" s="2"/>
      <c r="F257" s="2"/>
      <c r="G257" s="2"/>
      <c r="H257" s="89">
        <v>0.55000000000000004</v>
      </c>
      <c r="I257" s="2"/>
      <c r="J257" s="120"/>
      <c r="K257" s="50"/>
      <c r="L257" s="50"/>
      <c r="M257" s="2">
        <f t="shared" si="28"/>
        <v>0.55000000000000004</v>
      </c>
    </row>
    <row r="258" spans="2:13" x14ac:dyDescent="0.25">
      <c r="B258" s="1"/>
      <c r="C258" s="2">
        <v>28</v>
      </c>
      <c r="D258" s="79">
        <f t="shared" si="27"/>
        <v>13.919</v>
      </c>
      <c r="E258" s="2"/>
      <c r="F258" s="2"/>
      <c r="G258" s="2"/>
      <c r="H258" s="2"/>
      <c r="I258" s="2"/>
      <c r="J258" s="120"/>
      <c r="K258" s="50"/>
      <c r="L258" s="50"/>
      <c r="M258" s="2">
        <f t="shared" si="28"/>
        <v>0</v>
      </c>
    </row>
    <row r="259" spans="2:13" x14ac:dyDescent="0.25">
      <c r="B259" s="1"/>
      <c r="C259" s="2">
        <v>29</v>
      </c>
      <c r="D259" s="79">
        <f t="shared" si="27"/>
        <v>13.919</v>
      </c>
      <c r="E259" s="2"/>
      <c r="F259" s="2"/>
      <c r="G259" s="2"/>
      <c r="H259" s="2"/>
      <c r="I259" s="2"/>
      <c r="J259" s="120"/>
      <c r="K259" s="50"/>
      <c r="L259" s="50"/>
      <c r="M259" s="2">
        <f t="shared" si="28"/>
        <v>0</v>
      </c>
    </row>
    <row r="260" spans="2:13" x14ac:dyDescent="0.25">
      <c r="B260" s="1"/>
      <c r="C260" s="2">
        <v>30</v>
      </c>
      <c r="D260" s="79">
        <f t="shared" si="27"/>
        <v>13.919</v>
      </c>
      <c r="E260" s="2"/>
      <c r="F260" s="2"/>
      <c r="G260" s="2"/>
      <c r="H260" s="2"/>
      <c r="I260" s="2"/>
      <c r="J260" s="120"/>
      <c r="K260" s="50"/>
      <c r="L260" s="50"/>
      <c r="M260" s="2">
        <f t="shared" si="28"/>
        <v>0</v>
      </c>
    </row>
    <row r="261" spans="2:13" x14ac:dyDescent="0.25">
      <c r="B261" s="4" t="s">
        <v>8</v>
      </c>
      <c r="C261" s="3"/>
      <c r="D261" s="47">
        <v>417.57</v>
      </c>
      <c r="E261" s="47">
        <f t="shared" ref="E261:J261" si="29">SUM(E231:E260)</f>
        <v>1.05</v>
      </c>
      <c r="F261" s="47">
        <f t="shared" si="29"/>
        <v>0.17</v>
      </c>
      <c r="G261" s="47">
        <f t="shared" si="29"/>
        <v>1.68</v>
      </c>
      <c r="H261" s="47">
        <f t="shared" si="29"/>
        <v>9.0900000000000016</v>
      </c>
      <c r="I261" s="47">
        <f t="shared" si="29"/>
        <v>1.75</v>
      </c>
      <c r="J261" s="132">
        <f t="shared" si="29"/>
        <v>0.33</v>
      </c>
      <c r="K261" s="132">
        <f t="shared" ref="K261:L261" si="30">SUM(K231:K260)</f>
        <v>1.0900000000000001</v>
      </c>
      <c r="L261" s="132">
        <f t="shared" si="30"/>
        <v>0</v>
      </c>
      <c r="M261" s="46">
        <f>SUM(E261:L261)</f>
        <v>15.160000000000002</v>
      </c>
    </row>
    <row r="262" spans="2:13" x14ac:dyDescent="0.25">
      <c r="B262" s="1" t="s">
        <v>9</v>
      </c>
      <c r="C262" s="2"/>
      <c r="D262" s="2" t="s">
        <v>10</v>
      </c>
      <c r="E262" s="2">
        <f>(E261/$D$261)*100</f>
        <v>0.25145484589410161</v>
      </c>
      <c r="F262" s="2">
        <f>(F261/$D$261)*100</f>
        <v>4.0711736954283123E-2</v>
      </c>
      <c r="G262" s="2">
        <f>(G261/$D$261)*100</f>
        <v>0.40232775343056254</v>
      </c>
      <c r="H262" s="2">
        <f>(H261/$D$261)*100</f>
        <v>2.1768805230260799</v>
      </c>
      <c r="I262" s="2">
        <f>(I261/$D$261)*100</f>
        <v>0.41909140982350263</v>
      </c>
      <c r="J262" s="2">
        <f t="shared" ref="J262:L262" si="31">(J261/$D$261)*100</f>
        <v>7.9028665852431929E-2</v>
      </c>
      <c r="K262" s="2">
        <f t="shared" si="31"/>
        <v>0.26103407811863882</v>
      </c>
      <c r="L262" s="2">
        <f t="shared" si="31"/>
        <v>0</v>
      </c>
      <c r="M262" s="2"/>
    </row>
    <row r="263" spans="2:13" x14ac:dyDescent="0.25">
      <c r="B263" s="1">
        <f>(M261/D261)*100</f>
        <v>3.6305290130996002</v>
      </c>
      <c r="C263" s="2"/>
      <c r="D263" s="2"/>
      <c r="E263" s="2">
        <f>($D$261-E261)/$D$261*100</f>
        <v>99.748545154105898</v>
      </c>
      <c r="F263" s="2">
        <f t="shared" ref="F263:L263" si="32">($D$261-F261)/$D$261*100</f>
        <v>99.959288263045707</v>
      </c>
      <c r="G263" s="2">
        <f t="shared" si="32"/>
        <v>99.597672246569431</v>
      </c>
      <c r="H263" s="2">
        <f t="shared" si="32"/>
        <v>97.823119476973929</v>
      </c>
      <c r="I263" s="2">
        <f t="shared" si="32"/>
        <v>99.580908590176492</v>
      </c>
      <c r="J263" s="2">
        <f t="shared" si="32"/>
        <v>99.920971334147566</v>
      </c>
      <c r="K263" s="2">
        <f t="shared" si="32"/>
        <v>99.738965921881359</v>
      </c>
      <c r="L263" s="2">
        <f t="shared" si="32"/>
        <v>100</v>
      </c>
      <c r="M263" s="2" t="s">
        <v>15</v>
      </c>
    </row>
    <row r="266" spans="2:13" ht="18.75" thickBot="1" x14ac:dyDescent="0.3">
      <c r="B266" s="31"/>
      <c r="C266" s="31"/>
      <c r="D266" s="31"/>
    </row>
    <row r="267" spans="2:13" x14ac:dyDescent="0.25">
      <c r="B267" s="14" t="s">
        <v>21</v>
      </c>
      <c r="C267" s="15"/>
      <c r="D267" s="16"/>
    </row>
    <row r="268" spans="2:13" x14ac:dyDescent="0.25">
      <c r="B268" s="10">
        <f>(100-B263)</f>
        <v>96.369470986900396</v>
      </c>
      <c r="C268" s="18"/>
      <c r="D268" s="19"/>
      <c r="F268" s="25">
        <f>456.78/31</f>
        <v>14.734838709677419</v>
      </c>
      <c r="G268" s="26"/>
    </row>
    <row r="269" spans="2:13" ht="18.75" thickBot="1" x14ac:dyDescent="0.3">
      <c r="B269" s="20"/>
      <c r="C269" s="21"/>
      <c r="D269" s="22"/>
    </row>
    <row r="270" spans="2:13" x14ac:dyDescent="0.25">
      <c r="B270" s="31"/>
      <c r="C270" s="31"/>
      <c r="D270" s="31"/>
    </row>
    <row r="271" spans="2:13" x14ac:dyDescent="0.25">
      <c r="B271" s="31"/>
      <c r="C271" s="31"/>
      <c r="D271" s="31">
        <f>433/28</f>
        <v>15.464285714285714</v>
      </c>
    </row>
    <row r="272" spans="2:13" x14ac:dyDescent="0.25">
      <c r="B272" s="31"/>
      <c r="C272" s="31"/>
      <c r="D272" s="31"/>
    </row>
    <row r="273" spans="2:14" x14ac:dyDescent="0.25">
      <c r="B273" s="198" t="s">
        <v>41</v>
      </c>
      <c r="C273" s="198"/>
      <c r="D273" s="198"/>
      <c r="E273" s="198"/>
      <c r="F273" s="198"/>
      <c r="G273" s="198"/>
      <c r="H273" s="198"/>
      <c r="I273" s="198"/>
      <c r="J273" s="198"/>
      <c r="K273" s="198"/>
    </row>
    <row r="274" spans="2:14" x14ac:dyDescent="0.25">
      <c r="B274" s="190" t="s">
        <v>42</v>
      </c>
      <c r="C274" s="190"/>
      <c r="D274" s="190"/>
      <c r="E274" s="190"/>
      <c r="F274" s="190"/>
      <c r="G274" s="190"/>
      <c r="H274" s="190"/>
      <c r="I274" s="190"/>
      <c r="J274" s="190"/>
      <c r="K274" s="190"/>
    </row>
    <row r="275" spans="2:14" ht="42.75" customHeight="1" x14ac:dyDescent="0.25">
      <c r="B275" s="32"/>
      <c r="C275" s="11" t="s">
        <v>1</v>
      </c>
      <c r="D275" s="11" t="s">
        <v>2</v>
      </c>
      <c r="E275" s="13" t="s">
        <v>94</v>
      </c>
      <c r="F275" s="13" t="s">
        <v>95</v>
      </c>
      <c r="G275" s="13" t="s">
        <v>147</v>
      </c>
      <c r="H275" s="13" t="s">
        <v>123</v>
      </c>
      <c r="I275" s="13" t="s">
        <v>148</v>
      </c>
      <c r="J275" s="13" t="s">
        <v>121</v>
      </c>
      <c r="K275" s="12" t="s">
        <v>122</v>
      </c>
      <c r="L275" s="12" t="s">
        <v>149</v>
      </c>
      <c r="M275" s="50"/>
      <c r="N275" s="11" t="s">
        <v>7</v>
      </c>
    </row>
    <row r="276" spans="2:14" x14ac:dyDescent="0.25">
      <c r="B276" s="1"/>
      <c r="C276" s="2">
        <v>1</v>
      </c>
      <c r="D276" s="56">
        <f>$D$306/30</f>
        <v>12.074233333333332</v>
      </c>
      <c r="E276" s="2"/>
      <c r="F276" s="2"/>
      <c r="G276" s="2"/>
      <c r="H276" s="2"/>
      <c r="I276" s="2"/>
      <c r="J276" s="2"/>
      <c r="K276" s="1"/>
      <c r="L276" s="50"/>
      <c r="M276" s="50"/>
      <c r="N276" s="2">
        <f t="shared" ref="N276:N285" si="33">SUM(E276:J276)</f>
        <v>0</v>
      </c>
    </row>
    <row r="277" spans="2:14" x14ac:dyDescent="0.25">
      <c r="B277" s="1"/>
      <c r="C277" s="2">
        <v>2</v>
      </c>
      <c r="D277" s="56">
        <f t="shared" ref="D277:D305" si="34">$D$306/30</f>
        <v>12.074233333333332</v>
      </c>
      <c r="E277" s="2"/>
      <c r="F277" s="2"/>
      <c r="G277" s="2"/>
      <c r="H277" s="2"/>
      <c r="I277" s="2"/>
      <c r="J277" s="2"/>
      <c r="K277" s="1"/>
      <c r="L277" s="50"/>
      <c r="M277" s="50"/>
      <c r="N277" s="2">
        <f t="shared" si="33"/>
        <v>0</v>
      </c>
    </row>
    <row r="278" spans="2:14" x14ac:dyDescent="0.25">
      <c r="B278" s="1"/>
      <c r="C278" s="2">
        <v>3</v>
      </c>
      <c r="D278" s="56">
        <f t="shared" si="34"/>
        <v>12.074233333333332</v>
      </c>
      <c r="E278" s="2"/>
      <c r="F278" s="2"/>
      <c r="G278" s="2"/>
      <c r="H278" s="2"/>
      <c r="I278" s="2"/>
      <c r="J278" s="2"/>
      <c r="K278" s="1"/>
      <c r="L278" s="50"/>
      <c r="M278" s="50"/>
      <c r="N278" s="2">
        <f t="shared" si="33"/>
        <v>0</v>
      </c>
    </row>
    <row r="279" spans="2:14" x14ac:dyDescent="0.25">
      <c r="B279" s="1"/>
      <c r="C279" s="2">
        <v>4</v>
      </c>
      <c r="D279" s="56">
        <f t="shared" si="34"/>
        <v>12.074233333333332</v>
      </c>
      <c r="E279" s="2"/>
      <c r="F279" s="2"/>
      <c r="G279" s="2"/>
      <c r="H279" s="2"/>
      <c r="I279" s="2"/>
      <c r="J279" s="2"/>
      <c r="K279" s="1"/>
      <c r="L279" s="50"/>
      <c r="M279" s="50"/>
      <c r="N279" s="2">
        <f t="shared" si="33"/>
        <v>0</v>
      </c>
    </row>
    <row r="280" spans="2:14" x14ac:dyDescent="0.25">
      <c r="B280" s="1"/>
      <c r="C280" s="2">
        <v>5</v>
      </c>
      <c r="D280" s="56">
        <f t="shared" si="34"/>
        <v>12.074233333333332</v>
      </c>
      <c r="E280" s="2"/>
      <c r="F280" s="2"/>
      <c r="G280" s="2"/>
      <c r="H280" s="2"/>
      <c r="I280" s="2"/>
      <c r="J280" s="2"/>
      <c r="K280" s="1"/>
      <c r="L280" s="50"/>
      <c r="M280" s="50"/>
      <c r="N280" s="2">
        <f t="shared" si="33"/>
        <v>0</v>
      </c>
    </row>
    <row r="281" spans="2:14" x14ac:dyDescent="0.25">
      <c r="B281" s="1"/>
      <c r="C281" s="2">
        <v>6</v>
      </c>
      <c r="D281" s="56">
        <f t="shared" si="34"/>
        <v>12.074233333333332</v>
      </c>
      <c r="E281" s="2"/>
      <c r="F281" s="2"/>
      <c r="G281" s="2"/>
      <c r="H281" s="2"/>
      <c r="I281" s="2"/>
      <c r="J281" s="2"/>
      <c r="K281" s="1"/>
      <c r="L281" s="50"/>
      <c r="M281" s="50"/>
      <c r="N281" s="2">
        <f t="shared" si="33"/>
        <v>0</v>
      </c>
    </row>
    <row r="282" spans="2:14" x14ac:dyDescent="0.25">
      <c r="B282" s="1"/>
      <c r="C282" s="2">
        <v>7</v>
      </c>
      <c r="D282" s="56">
        <f t="shared" si="34"/>
        <v>12.074233333333332</v>
      </c>
      <c r="E282" s="2"/>
      <c r="F282" s="2"/>
      <c r="G282" s="54"/>
      <c r="H282" s="2"/>
      <c r="I282" s="2"/>
      <c r="J282" s="2"/>
      <c r="K282" s="1"/>
      <c r="L282" s="50"/>
      <c r="M282" s="50"/>
      <c r="N282" s="2">
        <f t="shared" si="33"/>
        <v>0</v>
      </c>
    </row>
    <row r="283" spans="2:14" x14ac:dyDescent="0.25">
      <c r="B283" s="1"/>
      <c r="C283" s="2">
        <v>8</v>
      </c>
      <c r="D283" s="56">
        <f t="shared" si="34"/>
        <v>12.074233333333332</v>
      </c>
      <c r="E283" s="2"/>
      <c r="F283" s="2"/>
      <c r="G283" s="2"/>
      <c r="H283" s="2"/>
      <c r="I283" s="2"/>
      <c r="J283" s="2"/>
      <c r="K283" s="1"/>
      <c r="L283" s="50"/>
      <c r="M283" s="50"/>
      <c r="N283" s="2">
        <f t="shared" si="33"/>
        <v>0</v>
      </c>
    </row>
    <row r="284" spans="2:14" x14ac:dyDescent="0.25">
      <c r="B284" s="1"/>
      <c r="C284" s="2">
        <v>9</v>
      </c>
      <c r="D284" s="56">
        <f t="shared" si="34"/>
        <v>12.074233333333332</v>
      </c>
      <c r="E284" s="2"/>
      <c r="F284" s="2"/>
      <c r="G284" s="2"/>
      <c r="H284" s="2"/>
      <c r="I284" s="2"/>
      <c r="J284" s="2"/>
      <c r="K284" s="1"/>
      <c r="L284" s="50"/>
      <c r="M284" s="50"/>
      <c r="N284" s="2">
        <f t="shared" si="33"/>
        <v>0</v>
      </c>
    </row>
    <row r="285" spans="2:14" x14ac:dyDescent="0.25">
      <c r="B285" s="1"/>
      <c r="C285" s="2">
        <v>10</v>
      </c>
      <c r="D285" s="56">
        <f t="shared" si="34"/>
        <v>12.074233333333332</v>
      </c>
      <c r="E285" s="2"/>
      <c r="F285" s="2"/>
      <c r="G285" s="2"/>
      <c r="H285" s="2"/>
      <c r="I285" s="2"/>
      <c r="J285" s="2"/>
      <c r="K285" s="1"/>
      <c r="L285" s="50"/>
      <c r="M285" s="50"/>
      <c r="N285" s="2">
        <f t="shared" si="33"/>
        <v>0</v>
      </c>
    </row>
    <row r="286" spans="2:14" x14ac:dyDescent="0.25">
      <c r="B286" s="1"/>
      <c r="C286" s="2">
        <v>11</v>
      </c>
      <c r="D286" s="56">
        <f t="shared" si="34"/>
        <v>12.074233333333332</v>
      </c>
      <c r="E286" s="1"/>
      <c r="F286" s="2"/>
      <c r="G286" s="2"/>
      <c r="H286" s="2"/>
      <c r="I286" s="2"/>
      <c r="J286" s="2"/>
      <c r="K286" s="1"/>
      <c r="L286" s="50"/>
      <c r="M286" s="50"/>
      <c r="N286" s="2">
        <f t="shared" ref="N286:N291" si="35">SUM(F286:J286)</f>
        <v>0</v>
      </c>
    </row>
    <row r="287" spans="2:14" x14ac:dyDescent="0.25">
      <c r="B287" s="1"/>
      <c r="C287" s="2">
        <v>12</v>
      </c>
      <c r="D287" s="56">
        <f t="shared" si="34"/>
        <v>12.074233333333332</v>
      </c>
      <c r="E287" s="1"/>
      <c r="F287" s="2"/>
      <c r="G287" s="2"/>
      <c r="H287" s="2"/>
      <c r="I287" s="2"/>
      <c r="J287" s="89">
        <v>0.35</v>
      </c>
      <c r="K287" s="1"/>
      <c r="L287" s="50"/>
      <c r="M287" s="50"/>
      <c r="N287" s="2">
        <f t="shared" si="35"/>
        <v>0.35</v>
      </c>
    </row>
    <row r="288" spans="2:14" x14ac:dyDescent="0.25">
      <c r="B288" s="1"/>
      <c r="C288" s="2">
        <v>13</v>
      </c>
      <c r="D288" s="56">
        <f t="shared" si="34"/>
        <v>12.074233333333332</v>
      </c>
      <c r="E288" s="1"/>
      <c r="F288" s="2"/>
      <c r="G288" s="2"/>
      <c r="H288" s="2"/>
      <c r="I288" s="2"/>
      <c r="J288" s="89">
        <v>0.72</v>
      </c>
      <c r="K288" s="1"/>
      <c r="L288" s="50"/>
      <c r="M288" s="50"/>
      <c r="N288" s="2">
        <f t="shared" si="35"/>
        <v>0.72</v>
      </c>
    </row>
    <row r="289" spans="2:14" x14ac:dyDescent="0.25">
      <c r="B289" s="1"/>
      <c r="C289" s="2">
        <v>14</v>
      </c>
      <c r="D289" s="56">
        <f t="shared" si="34"/>
        <v>12.074233333333332</v>
      </c>
      <c r="E289" s="1"/>
      <c r="F289" s="2"/>
      <c r="G289" s="2"/>
      <c r="H289" s="2"/>
      <c r="I289" s="2"/>
      <c r="J289" s="2"/>
      <c r="K289" s="1"/>
      <c r="L289" s="50"/>
      <c r="M289" s="50"/>
      <c r="N289" s="2">
        <f t="shared" si="35"/>
        <v>0</v>
      </c>
    </row>
    <row r="290" spans="2:14" x14ac:dyDescent="0.25">
      <c r="B290" s="1"/>
      <c r="C290" s="2">
        <v>15</v>
      </c>
      <c r="D290" s="56">
        <f t="shared" si="34"/>
        <v>12.074233333333332</v>
      </c>
      <c r="E290" s="2"/>
      <c r="F290" s="2"/>
      <c r="G290" s="2"/>
      <c r="H290" s="2"/>
      <c r="I290" s="2"/>
      <c r="J290" s="89">
        <v>0.47</v>
      </c>
      <c r="K290" s="1"/>
      <c r="L290" s="50"/>
      <c r="M290" s="50"/>
      <c r="N290" s="2">
        <f t="shared" si="35"/>
        <v>0.47</v>
      </c>
    </row>
    <row r="291" spans="2:14" x14ac:dyDescent="0.25">
      <c r="B291" s="1"/>
      <c r="C291" s="2">
        <v>16</v>
      </c>
      <c r="D291" s="56">
        <f t="shared" si="34"/>
        <v>12.074233333333332</v>
      </c>
      <c r="E291" s="2">
        <v>0.08</v>
      </c>
      <c r="F291" s="2"/>
      <c r="G291" s="2"/>
      <c r="H291" s="2"/>
      <c r="I291" s="2"/>
      <c r="J291" s="89"/>
      <c r="K291" s="134">
        <v>0.55000000000000004</v>
      </c>
      <c r="L291" s="50"/>
      <c r="M291" s="50"/>
      <c r="N291" s="2">
        <f t="shared" si="35"/>
        <v>0</v>
      </c>
    </row>
    <row r="292" spans="2:14" x14ac:dyDescent="0.25">
      <c r="B292" s="1"/>
      <c r="C292" s="2">
        <v>17</v>
      </c>
      <c r="D292" s="56">
        <f t="shared" si="34"/>
        <v>12.074233333333332</v>
      </c>
      <c r="E292" s="2"/>
      <c r="F292" s="2"/>
      <c r="G292" s="2"/>
      <c r="H292" s="2"/>
      <c r="I292" s="2"/>
      <c r="J292" s="89">
        <v>0.22</v>
      </c>
      <c r="K292" s="1"/>
      <c r="L292" s="50"/>
      <c r="M292" s="50"/>
      <c r="N292" s="2">
        <f t="shared" ref="N292:N303" si="36">SUM(E292:J292)</f>
        <v>0.22</v>
      </c>
    </row>
    <row r="293" spans="2:14" x14ac:dyDescent="0.25">
      <c r="B293" s="1"/>
      <c r="C293" s="2">
        <v>18</v>
      </c>
      <c r="D293" s="56">
        <f t="shared" si="34"/>
        <v>12.074233333333332</v>
      </c>
      <c r="E293" s="2"/>
      <c r="F293" s="2"/>
      <c r="G293" s="2"/>
      <c r="H293" s="2"/>
      <c r="I293" s="2"/>
      <c r="J293" s="89"/>
      <c r="K293" s="1"/>
      <c r="L293" s="50"/>
      <c r="M293" s="50"/>
      <c r="N293" s="2">
        <f t="shared" si="36"/>
        <v>0</v>
      </c>
    </row>
    <row r="294" spans="2:14" x14ac:dyDescent="0.25">
      <c r="B294" s="1"/>
      <c r="C294" s="2">
        <v>19</v>
      </c>
      <c r="D294" s="56">
        <f t="shared" si="34"/>
        <v>12.074233333333332</v>
      </c>
      <c r="E294" s="2"/>
      <c r="F294" s="2"/>
      <c r="G294" s="2"/>
      <c r="H294" s="2"/>
      <c r="I294" s="2"/>
      <c r="J294" s="89">
        <v>7.0000000000000007E-2</v>
      </c>
      <c r="K294" s="1"/>
      <c r="L294" s="50"/>
      <c r="M294" s="50"/>
      <c r="N294" s="2">
        <f t="shared" si="36"/>
        <v>7.0000000000000007E-2</v>
      </c>
    </row>
    <row r="295" spans="2:14" x14ac:dyDescent="0.25">
      <c r="B295" s="1"/>
      <c r="C295" s="2">
        <v>20</v>
      </c>
      <c r="D295" s="56">
        <f t="shared" si="34"/>
        <v>12.074233333333332</v>
      </c>
      <c r="E295" s="2"/>
      <c r="F295" s="2"/>
      <c r="G295" s="2"/>
      <c r="H295" s="2"/>
      <c r="I295" s="2"/>
      <c r="J295" s="2"/>
      <c r="K295" s="1"/>
      <c r="L295" s="50"/>
      <c r="M295" s="50"/>
      <c r="N295" s="2">
        <f t="shared" si="36"/>
        <v>0</v>
      </c>
    </row>
    <row r="296" spans="2:14" x14ac:dyDescent="0.25">
      <c r="B296" s="1"/>
      <c r="C296" s="2">
        <v>21</v>
      </c>
      <c r="D296" s="56">
        <f t="shared" si="34"/>
        <v>12.074233333333332</v>
      </c>
      <c r="E296" s="2"/>
      <c r="F296" s="2"/>
      <c r="G296" s="2"/>
      <c r="H296" s="2"/>
      <c r="I296" s="2"/>
      <c r="J296" s="2"/>
      <c r="K296" s="1"/>
      <c r="L296" s="50"/>
      <c r="M296" s="50"/>
      <c r="N296" s="2">
        <f t="shared" si="36"/>
        <v>0</v>
      </c>
    </row>
    <row r="297" spans="2:14" x14ac:dyDescent="0.25">
      <c r="B297" s="1"/>
      <c r="C297" s="2">
        <v>22</v>
      </c>
      <c r="D297" s="56">
        <f t="shared" si="34"/>
        <v>12.074233333333332</v>
      </c>
      <c r="E297" s="2"/>
      <c r="F297" s="2">
        <v>0.22</v>
      </c>
      <c r="G297" s="54"/>
      <c r="H297" s="2"/>
      <c r="I297" s="2"/>
      <c r="J297" s="2"/>
      <c r="K297" s="1"/>
      <c r="L297" s="50"/>
      <c r="M297" s="50"/>
      <c r="N297" s="2">
        <f t="shared" si="36"/>
        <v>0.22</v>
      </c>
    </row>
    <row r="298" spans="2:14" x14ac:dyDescent="0.25">
      <c r="B298" s="1"/>
      <c r="C298" s="2">
        <v>23</v>
      </c>
      <c r="D298" s="56">
        <f t="shared" si="34"/>
        <v>12.074233333333332</v>
      </c>
      <c r="E298" s="2"/>
      <c r="F298" s="2"/>
      <c r="G298" s="2"/>
      <c r="H298" s="2"/>
      <c r="I298" s="2">
        <v>1.83</v>
      </c>
      <c r="J298" s="2"/>
      <c r="K298" s="1"/>
      <c r="L298" s="50"/>
      <c r="M298" s="50"/>
      <c r="N298" s="2">
        <f t="shared" si="36"/>
        <v>1.83</v>
      </c>
    </row>
    <row r="299" spans="2:14" x14ac:dyDescent="0.25">
      <c r="B299" s="1"/>
      <c r="C299" s="2">
        <v>24</v>
      </c>
      <c r="D299" s="56">
        <f t="shared" si="34"/>
        <v>12.074233333333332</v>
      </c>
      <c r="E299" s="2"/>
      <c r="F299" s="2"/>
      <c r="G299" s="2"/>
      <c r="H299" s="2"/>
      <c r="I299" s="133">
        <v>3.18</v>
      </c>
      <c r="J299" s="133">
        <v>0.33</v>
      </c>
      <c r="K299" s="1"/>
      <c r="L299" s="50"/>
      <c r="M299" s="50"/>
      <c r="N299" s="2">
        <f t="shared" si="36"/>
        <v>3.5100000000000002</v>
      </c>
    </row>
    <row r="300" spans="2:14" x14ac:dyDescent="0.25">
      <c r="B300" s="1"/>
      <c r="C300" s="2">
        <v>25</v>
      </c>
      <c r="D300" s="56">
        <f t="shared" si="34"/>
        <v>12.074233333333332</v>
      </c>
      <c r="E300" s="2"/>
      <c r="F300" s="2"/>
      <c r="G300" s="2"/>
      <c r="H300" s="2"/>
      <c r="I300" s="133">
        <v>3.07</v>
      </c>
      <c r="J300" s="133"/>
      <c r="K300" s="1"/>
      <c r="L300" s="50"/>
      <c r="M300" s="50"/>
      <c r="N300" s="2">
        <f t="shared" si="36"/>
        <v>3.07</v>
      </c>
    </row>
    <row r="301" spans="2:14" x14ac:dyDescent="0.25">
      <c r="B301" s="1"/>
      <c r="C301" s="2">
        <v>26</v>
      </c>
      <c r="D301" s="56">
        <f t="shared" si="34"/>
        <v>12.074233333333332</v>
      </c>
      <c r="E301" s="2"/>
      <c r="F301" s="2"/>
      <c r="G301" s="2"/>
      <c r="H301" s="2">
        <v>0.25</v>
      </c>
      <c r="I301" s="2"/>
      <c r="J301" s="133">
        <v>0.25</v>
      </c>
      <c r="K301" s="1"/>
      <c r="L301" s="50"/>
      <c r="M301" s="50"/>
      <c r="N301" s="2">
        <f t="shared" si="36"/>
        <v>0.5</v>
      </c>
    </row>
    <row r="302" spans="2:14" x14ac:dyDescent="0.25">
      <c r="B302" s="1"/>
      <c r="C302" s="2">
        <v>27</v>
      </c>
      <c r="D302" s="56">
        <f t="shared" si="34"/>
        <v>12.074233333333332</v>
      </c>
      <c r="E302" s="2"/>
      <c r="F302" s="2"/>
      <c r="G302" s="2">
        <v>1.42</v>
      </c>
      <c r="H302" s="2"/>
      <c r="I302" s="2"/>
      <c r="J302" s="2"/>
      <c r="K302" s="1"/>
      <c r="L302" s="50">
        <v>0.45</v>
      </c>
      <c r="M302" s="50"/>
      <c r="N302" s="2">
        <f t="shared" si="36"/>
        <v>1.42</v>
      </c>
    </row>
    <row r="303" spans="2:14" x14ac:dyDescent="0.25">
      <c r="B303" s="1"/>
      <c r="C303" s="2">
        <v>28</v>
      </c>
      <c r="D303" s="56">
        <f t="shared" si="34"/>
        <v>12.074233333333332</v>
      </c>
      <c r="E303" s="2"/>
      <c r="F303" s="2"/>
      <c r="G303" s="2">
        <v>2.67</v>
      </c>
      <c r="H303" s="2"/>
      <c r="I303" s="2"/>
      <c r="J303" s="2"/>
      <c r="K303" s="1"/>
      <c r="L303" s="50"/>
      <c r="M303" s="50"/>
      <c r="N303" s="2">
        <f t="shared" si="36"/>
        <v>2.67</v>
      </c>
    </row>
    <row r="304" spans="2:14" x14ac:dyDescent="0.25">
      <c r="B304" s="1"/>
      <c r="C304" s="2">
        <v>29</v>
      </c>
      <c r="D304" s="56">
        <f t="shared" si="34"/>
        <v>12.074233333333332</v>
      </c>
      <c r="E304" s="2"/>
      <c r="F304" s="2"/>
      <c r="G304" s="2"/>
      <c r="H304" s="2"/>
      <c r="I304" s="2"/>
      <c r="J304" s="2"/>
      <c r="K304" s="1"/>
      <c r="L304" s="50"/>
      <c r="M304" s="50"/>
      <c r="N304" s="2"/>
    </row>
    <row r="305" spans="2:14" x14ac:dyDescent="0.25">
      <c r="B305" s="1"/>
      <c r="C305" s="2">
        <v>30</v>
      </c>
      <c r="D305" s="56">
        <f t="shared" si="34"/>
        <v>12.074233333333332</v>
      </c>
      <c r="E305" s="2"/>
      <c r="F305" s="2"/>
      <c r="G305" s="2"/>
      <c r="H305" s="2"/>
      <c r="I305" s="2"/>
      <c r="J305" s="2"/>
      <c r="K305" s="1"/>
      <c r="L305" s="50"/>
      <c r="M305" s="50"/>
      <c r="N305" s="2"/>
    </row>
    <row r="306" spans="2:14" x14ac:dyDescent="0.25">
      <c r="B306" s="4" t="s">
        <v>8</v>
      </c>
      <c r="C306" s="3"/>
      <c r="D306" s="47">
        <v>362.22699999999998</v>
      </c>
      <c r="E306" s="3">
        <f>SUM(E276:E305)</f>
        <v>0.08</v>
      </c>
      <c r="F306" s="3">
        <f t="shared" ref="F306:K306" si="37">SUM(F276:F305)</f>
        <v>0.22</v>
      </c>
      <c r="G306" s="3">
        <f t="shared" si="37"/>
        <v>4.09</v>
      </c>
      <c r="H306" s="3">
        <f t="shared" si="37"/>
        <v>0.25</v>
      </c>
      <c r="I306" s="3">
        <f t="shared" si="37"/>
        <v>8.08</v>
      </c>
      <c r="J306" s="3">
        <f t="shared" si="37"/>
        <v>2.4099999999999997</v>
      </c>
      <c r="K306" s="3">
        <f t="shared" si="37"/>
        <v>0.55000000000000004</v>
      </c>
      <c r="L306" s="3">
        <f t="shared" ref="L306" si="38">SUM(L276:L305)</f>
        <v>0.45</v>
      </c>
      <c r="M306" s="3">
        <f t="shared" ref="M306" si="39">SUM(M276:M305)</f>
        <v>0</v>
      </c>
      <c r="N306" s="2">
        <f>SUM(E306:M306)</f>
        <v>16.13</v>
      </c>
    </row>
    <row r="307" spans="2:14" x14ac:dyDescent="0.25">
      <c r="B307" s="1" t="s">
        <v>9</v>
      </c>
      <c r="C307" s="2"/>
      <c r="D307" s="2" t="s">
        <v>10</v>
      </c>
      <c r="E307" s="2">
        <f>(E306/$D$306)*100</f>
        <v>2.2085598257446298E-2</v>
      </c>
      <c r="F307" s="2">
        <f t="shared" ref="F307:M307" si="40">(F306/$D$306)*100</f>
        <v>6.0735395207977327E-2</v>
      </c>
      <c r="G307" s="2">
        <f t="shared" si="40"/>
        <v>1.129126210911942</v>
      </c>
      <c r="H307" s="2">
        <f t="shared" si="40"/>
        <v>6.9017494554519679E-2</v>
      </c>
      <c r="I307" s="2">
        <f t="shared" si="40"/>
        <v>2.2306454240020765</v>
      </c>
      <c r="J307" s="2">
        <f t="shared" si="40"/>
        <v>0.66532864750556964</v>
      </c>
      <c r="K307" s="2">
        <f t="shared" si="40"/>
        <v>0.15183848801994332</v>
      </c>
      <c r="L307" s="2">
        <f t="shared" si="40"/>
        <v>0.12423149019813544</v>
      </c>
      <c r="M307" s="2">
        <f t="shared" si="40"/>
        <v>0</v>
      </c>
      <c r="N307" s="2"/>
    </row>
    <row r="308" spans="2:14" x14ac:dyDescent="0.25">
      <c r="B308" s="1">
        <f>(N306/D306)*100</f>
        <v>4.4530087486576093</v>
      </c>
      <c r="C308" s="2"/>
      <c r="D308" s="2"/>
      <c r="E308" s="2">
        <f>($D$306-E306)/$D$306*100</f>
        <v>99.977914401742566</v>
      </c>
      <c r="F308" s="2">
        <f>($D$306-F306)/$D$306*100</f>
        <v>99.939264604792015</v>
      </c>
      <c r="G308" s="2">
        <f t="shared" ref="G308:M308" si="41">($D$306-G306)/$D$306*100</f>
        <v>98.870873789088066</v>
      </c>
      <c r="H308" s="2">
        <f t="shared" si="41"/>
        <v>99.930982505445471</v>
      </c>
      <c r="I308" s="2">
        <f t="shared" si="41"/>
        <v>97.769354575997923</v>
      </c>
      <c r="J308" s="2">
        <f t="shared" si="41"/>
        <v>99.334671352494425</v>
      </c>
      <c r="K308" s="2">
        <f t="shared" si="41"/>
        <v>99.848161511980052</v>
      </c>
      <c r="L308" s="2">
        <f t="shared" si="41"/>
        <v>99.875768509801873</v>
      </c>
      <c r="M308" s="2">
        <f t="shared" si="41"/>
        <v>100</v>
      </c>
      <c r="N308" s="2"/>
    </row>
    <row r="311" spans="2:14" ht="18.75" thickBot="1" x14ac:dyDescent="0.3">
      <c r="B311" s="31"/>
      <c r="C311" s="31"/>
      <c r="D311" s="31"/>
    </row>
    <row r="312" spans="2:14" x14ac:dyDescent="0.25">
      <c r="B312" s="14" t="s">
        <v>21</v>
      </c>
      <c r="C312" s="15"/>
      <c r="D312" s="16"/>
      <c r="F312" s="25">
        <f>434.25/31</f>
        <v>14.008064516129032</v>
      </c>
    </row>
    <row r="313" spans="2:14" x14ac:dyDescent="0.25">
      <c r="B313" s="10">
        <f>(100-B308)</f>
        <v>95.546991251342391</v>
      </c>
      <c r="C313" s="18"/>
      <c r="D313" s="19"/>
      <c r="G313" s="26"/>
    </row>
    <row r="314" spans="2:14" ht="18.75" thickBot="1" x14ac:dyDescent="0.3">
      <c r="B314" s="20"/>
      <c r="C314" s="21"/>
      <c r="D314" s="22"/>
    </row>
    <row r="315" spans="2:14" x14ac:dyDescent="0.25">
      <c r="B315" s="31"/>
      <c r="C315" s="31"/>
      <c r="D315" s="31"/>
    </row>
    <row r="316" spans="2:14" ht="18.75" thickBot="1" x14ac:dyDescent="0.3">
      <c r="B316" s="31"/>
      <c r="C316" s="31"/>
      <c r="D316" s="31"/>
    </row>
    <row r="317" spans="2:14" x14ac:dyDescent="0.25">
      <c r="B317" s="33" t="s">
        <v>22</v>
      </c>
      <c r="C317" s="34"/>
      <c r="D317" s="35"/>
    </row>
    <row r="318" spans="2:14" ht="18.75" thickBot="1" x14ac:dyDescent="0.3">
      <c r="B318" s="36">
        <f>((N306+M261+K171+K126+K81+K35+N216)/(D306+D261+D171+D126+D81+D35+D216))*100</f>
        <v>4.3505858244731712</v>
      </c>
      <c r="C318" s="37"/>
      <c r="D318" s="38"/>
    </row>
    <row r="319" spans="2:14" x14ac:dyDescent="0.25">
      <c r="B319" s="31"/>
      <c r="C319" s="31"/>
      <c r="D319" s="31"/>
    </row>
    <row r="320" spans="2:14" x14ac:dyDescent="0.25">
      <c r="B320" s="31"/>
      <c r="C320" s="31"/>
      <c r="D320" s="31"/>
    </row>
    <row r="321" spans="2:4" ht="18.75" thickBot="1" x14ac:dyDescent="0.3">
      <c r="B321" s="31"/>
      <c r="C321" s="31"/>
      <c r="D321" s="31"/>
    </row>
    <row r="322" spans="2:4" x14ac:dyDescent="0.25">
      <c r="B322" s="39" t="s">
        <v>23</v>
      </c>
      <c r="C322" s="40"/>
      <c r="D322" s="41"/>
    </row>
    <row r="323" spans="2:4" x14ac:dyDescent="0.25">
      <c r="B323" s="194">
        <f>(100-B318)</f>
        <v>95.649414175526829</v>
      </c>
      <c r="C323" s="195"/>
      <c r="D323" s="42"/>
    </row>
    <row r="324" spans="2:4" ht="18.75" thickBot="1" x14ac:dyDescent="0.3">
      <c r="B324" s="196"/>
      <c r="C324" s="197"/>
      <c r="D324" s="43"/>
    </row>
  </sheetData>
  <mergeCells count="21">
    <mergeCell ref="B94:J94"/>
    <mergeCell ref="B2:K2"/>
    <mergeCell ref="B3:K3"/>
    <mergeCell ref="B35:C35"/>
    <mergeCell ref="B36:C36"/>
    <mergeCell ref="D36:D38"/>
    <mergeCell ref="B37:C37"/>
    <mergeCell ref="B41:D41"/>
    <mergeCell ref="B42:D43"/>
    <mergeCell ref="B47:K47"/>
    <mergeCell ref="B48:K48"/>
    <mergeCell ref="B93:J93"/>
    <mergeCell ref="B273:K273"/>
    <mergeCell ref="B274:K274"/>
    <mergeCell ref="B323:C324"/>
    <mergeCell ref="B138:K138"/>
    <mergeCell ref="B139:K139"/>
    <mergeCell ref="B183:K183"/>
    <mergeCell ref="B184:K184"/>
    <mergeCell ref="B228:K228"/>
    <mergeCell ref="B229:K229"/>
  </mergeCells>
  <conditionalFormatting sqref="I36">
    <cfRule type="cellIs" dxfId="39" priority="1" operator="greaterThan">
      <formula>2.822580645</formula>
    </cfRule>
    <cfRule type="cellIs" dxfId="38" priority="2" operator="greaterThan">
      <formula>2.822580645</formula>
    </cfRule>
    <cfRule type="cellIs" dxfId="37" priority="4" operator="greaterThan">
      <formula>2.822580645</formula>
    </cfRule>
  </conditionalFormatting>
  <conditionalFormatting sqref="J36">
    <cfRule type="cellIs" dxfId="36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EB7D-7CD5-4DF5-B8E4-D43841E333D5}">
  <sheetPr codeName="Hoja4"/>
  <dimension ref="B1:R323"/>
  <sheetViews>
    <sheetView topLeftCell="H184" zoomScale="64" zoomScaleNormal="64" workbookViewId="0">
      <selection activeCell="E184" sqref="E184:N185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1" width="40.140625" style="25" customWidth="1"/>
    <col min="12" max="12" width="27.5703125" style="25" bestFit="1" customWidth="1"/>
    <col min="13" max="13" width="23.140625" style="25" customWidth="1"/>
    <col min="14" max="14" width="26.5703125" style="25" customWidth="1"/>
    <col min="15" max="15" width="20.140625" style="25" bestFit="1" customWidth="1"/>
    <col min="16" max="17" width="11.42578125" style="25"/>
    <col min="18" max="18" width="16.7109375" style="25" bestFit="1" customWidth="1"/>
    <col min="19" max="16384" width="11.42578125" style="25"/>
  </cols>
  <sheetData>
    <row r="1" spans="2:12" x14ac:dyDescent="0.25">
      <c r="D1" s="53"/>
    </row>
    <row r="2" spans="2:12" x14ac:dyDescent="0.25">
      <c r="B2" s="211" t="s">
        <v>0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</row>
    <row r="3" spans="2:12" x14ac:dyDescent="0.25">
      <c r="B3" s="170" t="s">
        <v>44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</row>
    <row r="4" spans="2:12" s="52" customFormat="1" x14ac:dyDescent="0.25">
      <c r="B4" s="214" t="s">
        <v>1</v>
      </c>
      <c r="C4" s="215"/>
      <c r="D4" s="12" t="s">
        <v>2</v>
      </c>
      <c r="E4" s="51"/>
      <c r="F4" s="51"/>
      <c r="G4" s="51"/>
      <c r="H4" s="51"/>
      <c r="I4" s="51"/>
      <c r="J4" s="13"/>
      <c r="K4" s="13"/>
      <c r="L4" s="12" t="s">
        <v>7</v>
      </c>
    </row>
    <row r="5" spans="2:12" x14ac:dyDescent="0.25">
      <c r="B5" s="212">
        <v>1</v>
      </c>
      <c r="C5" s="213"/>
      <c r="D5" s="79">
        <f>$D$35/30</f>
        <v>1.9333333333333333</v>
      </c>
      <c r="E5" s="2"/>
      <c r="F5" s="2"/>
      <c r="G5" s="2"/>
      <c r="H5" s="2"/>
      <c r="I5" s="2"/>
      <c r="J5" s="2"/>
      <c r="K5" s="2"/>
      <c r="L5" s="1">
        <f t="shared" ref="L5:L28" si="0">SUM(E5:J5)</f>
        <v>0</v>
      </c>
    </row>
    <row r="6" spans="2:12" x14ac:dyDescent="0.25">
      <c r="B6" s="212">
        <v>2</v>
      </c>
      <c r="C6" s="213"/>
      <c r="D6" s="79">
        <f t="shared" ref="D6:D34" si="1">$D$35/30</f>
        <v>1.9333333333333333</v>
      </c>
      <c r="E6" s="2"/>
      <c r="F6" s="2"/>
      <c r="G6" s="2"/>
      <c r="H6" s="2"/>
      <c r="I6" s="2"/>
      <c r="J6" s="2"/>
      <c r="K6" s="2"/>
      <c r="L6" s="1">
        <f t="shared" si="0"/>
        <v>0</v>
      </c>
    </row>
    <row r="7" spans="2:12" x14ac:dyDescent="0.25">
      <c r="B7" s="212">
        <v>3</v>
      </c>
      <c r="C7" s="213"/>
      <c r="D7" s="79">
        <f t="shared" si="1"/>
        <v>1.9333333333333333</v>
      </c>
      <c r="E7" s="2"/>
      <c r="F7" s="2"/>
      <c r="G7" s="2"/>
      <c r="H7" s="2"/>
      <c r="I7" s="2"/>
      <c r="J7" s="2"/>
      <c r="K7" s="2"/>
      <c r="L7" s="1">
        <f t="shared" si="0"/>
        <v>0</v>
      </c>
    </row>
    <row r="8" spans="2:12" x14ac:dyDescent="0.25">
      <c r="B8" s="212">
        <v>4</v>
      </c>
      <c r="C8" s="213"/>
      <c r="D8" s="79">
        <f t="shared" si="1"/>
        <v>1.9333333333333333</v>
      </c>
      <c r="E8" s="2"/>
      <c r="F8" s="2"/>
      <c r="G8" s="2"/>
      <c r="H8" s="2"/>
      <c r="I8" s="2"/>
      <c r="J8" s="2"/>
      <c r="K8" s="2"/>
      <c r="L8" s="1">
        <f t="shared" si="0"/>
        <v>0</v>
      </c>
    </row>
    <row r="9" spans="2:12" x14ac:dyDescent="0.25">
      <c r="B9" s="212">
        <v>5</v>
      </c>
      <c r="C9" s="213"/>
      <c r="D9" s="79">
        <f t="shared" si="1"/>
        <v>1.9333333333333333</v>
      </c>
      <c r="E9" s="2"/>
      <c r="F9" s="2"/>
      <c r="G9" s="2"/>
      <c r="H9" s="2"/>
      <c r="I9" s="2"/>
      <c r="J9" s="2"/>
      <c r="K9" s="2"/>
      <c r="L9" s="1">
        <f t="shared" si="0"/>
        <v>0</v>
      </c>
    </row>
    <row r="10" spans="2:12" x14ac:dyDescent="0.25">
      <c r="B10" s="212">
        <v>6</v>
      </c>
      <c r="C10" s="213"/>
      <c r="D10" s="79">
        <f t="shared" si="1"/>
        <v>1.9333333333333333</v>
      </c>
      <c r="E10" s="2"/>
      <c r="F10" s="2"/>
      <c r="G10" s="2"/>
      <c r="H10" s="2"/>
      <c r="I10" s="2"/>
      <c r="J10" s="2"/>
      <c r="K10" s="2"/>
      <c r="L10" s="1">
        <f t="shared" si="0"/>
        <v>0</v>
      </c>
    </row>
    <row r="11" spans="2:12" x14ac:dyDescent="0.25">
      <c r="B11" s="212">
        <v>7</v>
      </c>
      <c r="C11" s="213"/>
      <c r="D11" s="79">
        <f t="shared" si="1"/>
        <v>1.9333333333333333</v>
      </c>
      <c r="E11" s="2"/>
      <c r="F11" s="2"/>
      <c r="G11" s="2"/>
      <c r="H11" s="2"/>
      <c r="I11" s="2"/>
      <c r="J11" s="2"/>
      <c r="K11" s="2"/>
      <c r="L11" s="1">
        <f t="shared" si="0"/>
        <v>0</v>
      </c>
    </row>
    <row r="12" spans="2:12" x14ac:dyDescent="0.25">
      <c r="B12" s="212">
        <v>8</v>
      </c>
      <c r="C12" s="213"/>
      <c r="D12" s="79">
        <f t="shared" si="1"/>
        <v>1.9333333333333333</v>
      </c>
      <c r="E12" s="2"/>
      <c r="F12" s="2"/>
      <c r="G12" s="2"/>
      <c r="H12" s="2"/>
      <c r="I12" s="2"/>
      <c r="J12" s="2"/>
      <c r="K12" s="2"/>
      <c r="L12" s="1">
        <f t="shared" si="0"/>
        <v>0</v>
      </c>
    </row>
    <row r="13" spans="2:12" x14ac:dyDescent="0.25">
      <c r="B13" s="212">
        <v>9</v>
      </c>
      <c r="C13" s="213"/>
      <c r="D13" s="79">
        <f t="shared" si="1"/>
        <v>1.9333333333333333</v>
      </c>
      <c r="E13" s="2"/>
      <c r="F13" s="2"/>
      <c r="G13" s="2"/>
      <c r="H13" s="2"/>
      <c r="I13" s="2"/>
      <c r="J13" s="2"/>
      <c r="K13" s="2"/>
      <c r="L13" s="1">
        <f t="shared" si="0"/>
        <v>0</v>
      </c>
    </row>
    <row r="14" spans="2:12" x14ac:dyDescent="0.25">
      <c r="B14" s="212">
        <v>10</v>
      </c>
      <c r="C14" s="213"/>
      <c r="D14" s="79">
        <f t="shared" si="1"/>
        <v>1.9333333333333333</v>
      </c>
      <c r="E14" s="2"/>
      <c r="F14" s="2"/>
      <c r="G14" s="2"/>
      <c r="H14" s="2"/>
      <c r="I14" s="2"/>
      <c r="J14" s="2"/>
      <c r="K14" s="2"/>
      <c r="L14" s="1">
        <f t="shared" si="0"/>
        <v>0</v>
      </c>
    </row>
    <row r="15" spans="2:12" x14ac:dyDescent="0.25">
      <c r="B15" s="212">
        <v>11</v>
      </c>
      <c r="C15" s="213"/>
      <c r="D15" s="79">
        <f t="shared" si="1"/>
        <v>1.9333333333333333</v>
      </c>
      <c r="E15" s="2"/>
      <c r="F15" s="2"/>
      <c r="G15" s="2"/>
      <c r="H15" s="2"/>
      <c r="I15" s="2"/>
      <c r="J15" s="2"/>
      <c r="K15" s="2"/>
      <c r="L15" s="1">
        <f t="shared" si="0"/>
        <v>0</v>
      </c>
    </row>
    <row r="16" spans="2:12" x14ac:dyDescent="0.25">
      <c r="B16" s="212">
        <v>12</v>
      </c>
      <c r="C16" s="213"/>
      <c r="D16" s="79">
        <f t="shared" si="1"/>
        <v>1.9333333333333333</v>
      </c>
      <c r="E16" s="2"/>
      <c r="F16" s="2"/>
      <c r="G16" s="2"/>
      <c r="H16" s="2"/>
      <c r="I16" s="2"/>
      <c r="J16" s="2"/>
      <c r="K16" s="2"/>
      <c r="L16" s="1">
        <f t="shared" si="0"/>
        <v>0</v>
      </c>
    </row>
    <row r="17" spans="2:12" x14ac:dyDescent="0.25">
      <c r="B17" s="212">
        <v>13</v>
      </c>
      <c r="C17" s="213"/>
      <c r="D17" s="79">
        <f t="shared" si="1"/>
        <v>1.9333333333333333</v>
      </c>
      <c r="E17" s="2"/>
      <c r="F17" s="2"/>
      <c r="G17" s="2"/>
      <c r="H17" s="2"/>
      <c r="I17" s="2"/>
      <c r="J17" s="2"/>
      <c r="K17" s="2"/>
      <c r="L17" s="1">
        <f t="shared" si="0"/>
        <v>0</v>
      </c>
    </row>
    <row r="18" spans="2:12" x14ac:dyDescent="0.25">
      <c r="B18" s="212">
        <v>14</v>
      </c>
      <c r="C18" s="213"/>
      <c r="D18" s="79">
        <f t="shared" si="1"/>
        <v>1.9333333333333333</v>
      </c>
      <c r="E18" s="2"/>
      <c r="F18" s="2"/>
      <c r="G18" s="2"/>
      <c r="H18" s="2"/>
      <c r="I18" s="2"/>
      <c r="J18" s="2"/>
      <c r="K18" s="2"/>
      <c r="L18" s="1">
        <f t="shared" si="0"/>
        <v>0</v>
      </c>
    </row>
    <row r="19" spans="2:12" x14ac:dyDescent="0.25">
      <c r="B19" s="212">
        <v>15</v>
      </c>
      <c r="C19" s="213"/>
      <c r="D19" s="79">
        <f t="shared" si="1"/>
        <v>1.9333333333333333</v>
      </c>
      <c r="E19" s="2"/>
      <c r="F19" s="2"/>
      <c r="G19" s="2"/>
      <c r="H19" s="2"/>
      <c r="I19" s="2"/>
      <c r="J19" s="2"/>
      <c r="K19" s="2"/>
      <c r="L19" s="1">
        <f t="shared" si="0"/>
        <v>0</v>
      </c>
    </row>
    <row r="20" spans="2:12" x14ac:dyDescent="0.25">
      <c r="B20" s="212">
        <v>16</v>
      </c>
      <c r="C20" s="213"/>
      <c r="D20" s="79">
        <f t="shared" si="1"/>
        <v>1.9333333333333333</v>
      </c>
      <c r="E20" s="2"/>
      <c r="F20" s="2"/>
      <c r="G20" s="2"/>
      <c r="H20" s="2"/>
      <c r="I20" s="2"/>
      <c r="J20" s="2"/>
      <c r="K20" s="2"/>
      <c r="L20" s="1">
        <f t="shared" si="0"/>
        <v>0</v>
      </c>
    </row>
    <row r="21" spans="2:12" x14ac:dyDescent="0.25">
      <c r="B21" s="212">
        <v>17</v>
      </c>
      <c r="C21" s="213"/>
      <c r="D21" s="79">
        <f t="shared" si="1"/>
        <v>1.9333333333333333</v>
      </c>
      <c r="E21" s="2"/>
      <c r="F21" s="2"/>
      <c r="G21" s="2"/>
      <c r="H21" s="2"/>
      <c r="I21" s="2"/>
      <c r="J21" s="2"/>
      <c r="K21" s="2"/>
      <c r="L21" s="1">
        <f t="shared" si="0"/>
        <v>0</v>
      </c>
    </row>
    <row r="22" spans="2:12" x14ac:dyDescent="0.25">
      <c r="B22" s="212">
        <v>18</v>
      </c>
      <c r="C22" s="213"/>
      <c r="D22" s="79">
        <f t="shared" si="1"/>
        <v>1.9333333333333333</v>
      </c>
      <c r="E22" s="2"/>
      <c r="F22" s="2"/>
      <c r="G22" s="2"/>
      <c r="H22" s="2"/>
      <c r="I22" s="2"/>
      <c r="J22" s="2"/>
      <c r="K22" s="2"/>
      <c r="L22" s="1">
        <f t="shared" si="0"/>
        <v>0</v>
      </c>
    </row>
    <row r="23" spans="2:12" x14ac:dyDescent="0.25">
      <c r="B23" s="212">
        <v>19</v>
      </c>
      <c r="C23" s="213"/>
      <c r="D23" s="79">
        <f t="shared" si="1"/>
        <v>1.9333333333333333</v>
      </c>
      <c r="E23" s="2"/>
      <c r="F23" s="2"/>
      <c r="G23" s="2"/>
      <c r="H23" s="2"/>
      <c r="I23" s="2"/>
      <c r="J23" s="2"/>
      <c r="K23" s="2"/>
      <c r="L23" s="1">
        <f t="shared" si="0"/>
        <v>0</v>
      </c>
    </row>
    <row r="24" spans="2:12" x14ac:dyDescent="0.25">
      <c r="B24" s="212">
        <v>20</v>
      </c>
      <c r="C24" s="213"/>
      <c r="D24" s="79">
        <f t="shared" si="1"/>
        <v>1.9333333333333333</v>
      </c>
      <c r="E24" s="2"/>
      <c r="F24" s="2"/>
      <c r="G24" s="2"/>
      <c r="H24" s="2"/>
      <c r="I24" s="2"/>
      <c r="J24" s="2"/>
      <c r="K24" s="2"/>
      <c r="L24" s="1">
        <f t="shared" si="0"/>
        <v>0</v>
      </c>
    </row>
    <row r="25" spans="2:12" x14ac:dyDescent="0.25">
      <c r="B25" s="212">
        <v>21</v>
      </c>
      <c r="C25" s="213"/>
      <c r="D25" s="79">
        <f t="shared" si="1"/>
        <v>1.9333333333333333</v>
      </c>
      <c r="E25" s="2"/>
      <c r="F25" s="2"/>
      <c r="G25" s="2"/>
      <c r="H25" s="2"/>
      <c r="I25" s="2"/>
      <c r="J25" s="2"/>
      <c r="K25" s="2"/>
      <c r="L25" s="1">
        <f t="shared" si="0"/>
        <v>0</v>
      </c>
    </row>
    <row r="26" spans="2:12" x14ac:dyDescent="0.25">
      <c r="B26" s="212">
        <v>22</v>
      </c>
      <c r="C26" s="213"/>
      <c r="D26" s="79">
        <f t="shared" si="1"/>
        <v>1.9333333333333333</v>
      </c>
      <c r="E26" s="2"/>
      <c r="F26" s="2"/>
      <c r="G26" s="2"/>
      <c r="H26" s="2"/>
      <c r="I26" s="2"/>
      <c r="J26" s="2"/>
      <c r="K26" s="2"/>
      <c r="L26" s="1">
        <f t="shared" si="0"/>
        <v>0</v>
      </c>
    </row>
    <row r="27" spans="2:12" x14ac:dyDescent="0.25">
      <c r="B27" s="212">
        <v>23</v>
      </c>
      <c r="C27" s="213"/>
      <c r="D27" s="79">
        <f t="shared" si="1"/>
        <v>1.9333333333333333</v>
      </c>
      <c r="E27" s="2"/>
      <c r="F27" s="2"/>
      <c r="G27" s="2"/>
      <c r="H27" s="2"/>
      <c r="I27" s="2"/>
      <c r="J27" s="2"/>
      <c r="K27" s="2"/>
      <c r="L27" s="1">
        <f t="shared" si="0"/>
        <v>0</v>
      </c>
    </row>
    <row r="28" spans="2:12" x14ac:dyDescent="0.25">
      <c r="B28" s="212">
        <v>24</v>
      </c>
      <c r="C28" s="213"/>
      <c r="D28" s="79">
        <f t="shared" si="1"/>
        <v>1.9333333333333333</v>
      </c>
      <c r="E28" s="2"/>
      <c r="F28" s="2"/>
      <c r="G28" s="2"/>
      <c r="H28" s="2"/>
      <c r="I28" s="2"/>
      <c r="J28" s="2"/>
      <c r="K28" s="2"/>
      <c r="L28" s="1">
        <f t="shared" si="0"/>
        <v>0</v>
      </c>
    </row>
    <row r="29" spans="2:12" x14ac:dyDescent="0.25">
      <c r="B29" s="212">
        <v>25</v>
      </c>
      <c r="C29" s="213"/>
      <c r="D29" s="79">
        <f t="shared" si="1"/>
        <v>1.9333333333333333</v>
      </c>
      <c r="E29" s="2"/>
      <c r="F29" s="2"/>
      <c r="G29" s="2"/>
      <c r="H29" s="2"/>
      <c r="I29" s="2"/>
      <c r="J29" s="2"/>
      <c r="K29" s="2"/>
      <c r="L29" s="1">
        <f>SUM(E29:J29)</f>
        <v>0</v>
      </c>
    </row>
    <row r="30" spans="2:12" x14ac:dyDescent="0.25">
      <c r="B30" s="212">
        <v>26</v>
      </c>
      <c r="C30" s="213"/>
      <c r="D30" s="79">
        <f t="shared" si="1"/>
        <v>1.9333333333333333</v>
      </c>
      <c r="E30" s="2"/>
      <c r="F30" s="2"/>
      <c r="G30" s="2"/>
      <c r="H30" s="2"/>
      <c r="I30" s="2"/>
      <c r="J30" s="2"/>
      <c r="K30" s="2"/>
      <c r="L30" s="1">
        <f t="shared" ref="L30:L34" si="2">SUM(E30:J30)</f>
        <v>0</v>
      </c>
    </row>
    <row r="31" spans="2:12" x14ac:dyDescent="0.25">
      <c r="B31" s="212">
        <v>27</v>
      </c>
      <c r="C31" s="213"/>
      <c r="D31" s="79">
        <f t="shared" si="1"/>
        <v>1.9333333333333333</v>
      </c>
      <c r="E31" s="2"/>
      <c r="F31" s="2"/>
      <c r="G31" s="2"/>
      <c r="H31" s="2"/>
      <c r="I31" s="2"/>
      <c r="J31" s="2"/>
      <c r="K31" s="2"/>
      <c r="L31" s="1">
        <f>SUM(E31:J31)</f>
        <v>0</v>
      </c>
    </row>
    <row r="32" spans="2:12" x14ac:dyDescent="0.25">
      <c r="B32" s="212">
        <v>28</v>
      </c>
      <c r="C32" s="213"/>
      <c r="D32" s="79">
        <f t="shared" si="1"/>
        <v>1.9333333333333333</v>
      </c>
      <c r="E32" s="2"/>
      <c r="F32" s="2"/>
      <c r="G32" s="2"/>
      <c r="H32" s="2"/>
      <c r="I32" s="2"/>
      <c r="J32" s="2"/>
      <c r="K32" s="2"/>
      <c r="L32" s="1">
        <f t="shared" si="2"/>
        <v>0</v>
      </c>
    </row>
    <row r="33" spans="2:12" x14ac:dyDescent="0.25">
      <c r="B33" s="212">
        <v>29</v>
      </c>
      <c r="C33" s="213"/>
      <c r="D33" s="79">
        <f t="shared" si="1"/>
        <v>1.9333333333333333</v>
      </c>
      <c r="E33" s="2"/>
      <c r="F33" s="2"/>
      <c r="G33" s="2"/>
      <c r="H33" s="2"/>
      <c r="I33" s="2"/>
      <c r="J33" s="2"/>
      <c r="K33" s="2"/>
      <c r="L33" s="1">
        <f t="shared" si="2"/>
        <v>0</v>
      </c>
    </row>
    <row r="34" spans="2:12" x14ac:dyDescent="0.25">
      <c r="B34" s="212">
        <v>30</v>
      </c>
      <c r="C34" s="213"/>
      <c r="D34" s="79">
        <f t="shared" si="1"/>
        <v>1.9333333333333333</v>
      </c>
      <c r="E34" s="2"/>
      <c r="F34" s="2"/>
      <c r="G34" s="2"/>
      <c r="H34" s="2"/>
      <c r="I34" s="2"/>
      <c r="J34" s="2"/>
      <c r="K34" s="2"/>
      <c r="L34" s="1">
        <f t="shared" si="2"/>
        <v>0</v>
      </c>
    </row>
    <row r="35" spans="2:12" x14ac:dyDescent="0.25">
      <c r="B35" s="171" t="s">
        <v>8</v>
      </c>
      <c r="C35" s="172"/>
      <c r="D35" s="47">
        <v>58</v>
      </c>
      <c r="E35" s="4">
        <f t="shared" ref="E35:J35" si="3">SUM(E5:E34)</f>
        <v>0</v>
      </c>
      <c r="F35" s="4">
        <f t="shared" si="3"/>
        <v>0</v>
      </c>
      <c r="G35" s="4">
        <f t="shared" si="3"/>
        <v>0</v>
      </c>
      <c r="H35" s="4">
        <f t="shared" si="3"/>
        <v>0</v>
      </c>
      <c r="I35" s="4">
        <f t="shared" si="3"/>
        <v>0</v>
      </c>
      <c r="J35" s="4">
        <f t="shared" si="3"/>
        <v>0</v>
      </c>
      <c r="K35" s="4"/>
      <c r="L35" s="1">
        <f>SUM(E35:J35)</f>
        <v>0</v>
      </c>
    </row>
    <row r="36" spans="2:12" x14ac:dyDescent="0.25">
      <c r="B36" s="173" t="s">
        <v>9</v>
      </c>
      <c r="C36" s="174"/>
      <c r="D36" s="175" t="s">
        <v>10</v>
      </c>
      <c r="E36" s="5">
        <f>(E35/$D$35)*100</f>
        <v>0</v>
      </c>
      <c r="F36" s="5">
        <f>+(F35/$D$35)*100</f>
        <v>0</v>
      </c>
      <c r="G36" s="5">
        <f>+(G35/$D$35)*100</f>
        <v>0</v>
      </c>
      <c r="H36" s="5">
        <f>+(H35/$D$35)*100</f>
        <v>0</v>
      </c>
      <c r="I36" s="6">
        <f>(I35/$D$35)*100</f>
        <v>0</v>
      </c>
      <c r="J36" s="6">
        <f>(J35/$D$35)*100</f>
        <v>0</v>
      </c>
      <c r="K36" s="6"/>
      <c r="L36" s="6"/>
    </row>
    <row r="37" spans="2:12" x14ac:dyDescent="0.25">
      <c r="B37" s="173">
        <f>(1-(L35/D35))*100</f>
        <v>100</v>
      </c>
      <c r="C37" s="174"/>
      <c r="D37" s="176"/>
      <c r="E37" s="5">
        <f>(D35-E35)/D35*100</f>
        <v>100</v>
      </c>
      <c r="F37" s="5">
        <f>(D35-F35)/D35*100</f>
        <v>100</v>
      </c>
      <c r="G37" s="5">
        <f>(D35-G35)/D35*100</f>
        <v>100</v>
      </c>
      <c r="H37" s="5">
        <f>(D35-H35)/D35*100</f>
        <v>100</v>
      </c>
      <c r="I37" s="6">
        <f>(D35-I35)/D35*100</f>
        <v>100</v>
      </c>
      <c r="J37" s="6">
        <f>(D35-J35)/D35*100</f>
        <v>100</v>
      </c>
      <c r="K37" s="6"/>
      <c r="L37" s="6"/>
    </row>
    <row r="38" spans="2:12" x14ac:dyDescent="0.25">
      <c r="B38" s="7"/>
      <c r="C38" s="7"/>
      <c r="D38" s="177"/>
      <c r="E38" s="7"/>
      <c r="F38" s="7"/>
      <c r="G38" s="7"/>
      <c r="H38" s="7"/>
      <c r="I38" s="7"/>
      <c r="J38" s="7"/>
      <c r="K38" s="7"/>
      <c r="L38" s="7"/>
    </row>
    <row r="40" spans="2:12" ht="18.75" thickBot="1" x14ac:dyDescent="0.3"/>
    <row r="41" spans="2:12" x14ac:dyDescent="0.25">
      <c r="B41" s="199" t="s">
        <v>11</v>
      </c>
      <c r="C41" s="200"/>
      <c r="D41" s="201"/>
      <c r="F41" s="25">
        <f>275.5/30</f>
        <v>9.1833333333333336</v>
      </c>
    </row>
    <row r="42" spans="2:12" ht="15" customHeight="1" x14ac:dyDescent="0.25">
      <c r="B42" s="220">
        <f>(1-(L35/D35))*100</f>
        <v>100</v>
      </c>
      <c r="C42" s="221"/>
      <c r="D42" s="222"/>
    </row>
    <row r="43" spans="2:12" ht="15" customHeight="1" thickBot="1" x14ac:dyDescent="0.3">
      <c r="B43" s="223"/>
      <c r="C43" s="224"/>
      <c r="D43" s="225"/>
      <c r="F43" s="27"/>
      <c r="J43" s="31"/>
      <c r="K43" s="31"/>
    </row>
    <row r="45" spans="2:12" x14ac:dyDescent="0.25">
      <c r="D45" s="53"/>
      <c r="F45" s="44"/>
    </row>
    <row r="47" spans="2:12" x14ac:dyDescent="0.25">
      <c r="B47" s="226" t="s">
        <v>12</v>
      </c>
      <c r="C47" s="227"/>
      <c r="D47" s="227"/>
      <c r="E47" s="227"/>
      <c r="F47" s="227"/>
      <c r="G47" s="227"/>
      <c r="H47" s="227"/>
      <c r="I47" s="227"/>
      <c r="J47" s="227"/>
      <c r="K47" s="227"/>
      <c r="L47" s="228"/>
    </row>
    <row r="48" spans="2:12" x14ac:dyDescent="0.25">
      <c r="B48" s="190" t="s">
        <v>44</v>
      </c>
      <c r="C48" s="190"/>
      <c r="D48" s="190"/>
      <c r="E48" s="190"/>
      <c r="F48" s="190"/>
      <c r="G48" s="190"/>
      <c r="H48" s="190"/>
      <c r="I48" s="190"/>
      <c r="J48" s="190"/>
      <c r="K48" s="190"/>
      <c r="L48" s="190"/>
    </row>
    <row r="49" spans="2:12" s="52" customFormat="1" x14ac:dyDescent="0.25">
      <c r="B49" s="50"/>
      <c r="C49" s="12" t="s">
        <v>1</v>
      </c>
      <c r="D49" s="12" t="s">
        <v>2</v>
      </c>
      <c r="E49" s="13" t="s">
        <v>135</v>
      </c>
      <c r="F49" s="13"/>
      <c r="G49" s="13"/>
      <c r="H49" s="13"/>
      <c r="I49" s="13"/>
      <c r="J49" s="13"/>
      <c r="K49" s="13"/>
      <c r="L49" s="12" t="s">
        <v>7</v>
      </c>
    </row>
    <row r="50" spans="2:12" x14ac:dyDescent="0.25">
      <c r="B50" s="1"/>
      <c r="C50" s="1">
        <v>1</v>
      </c>
      <c r="D50" s="46">
        <f>+$D$80/30</f>
        <v>15.358333333333333</v>
      </c>
      <c r="E50" s="2"/>
      <c r="F50" s="2"/>
      <c r="G50" s="2"/>
      <c r="H50" s="2"/>
      <c r="I50" s="2"/>
      <c r="J50" s="2"/>
      <c r="K50" s="2"/>
      <c r="L50" s="1">
        <f t="shared" ref="L50:L52" si="4">SUM(E50:J50)</f>
        <v>0</v>
      </c>
    </row>
    <row r="51" spans="2:12" x14ac:dyDescent="0.25">
      <c r="B51" s="1"/>
      <c r="C51" s="1">
        <v>2</v>
      </c>
      <c r="D51" s="46">
        <f t="shared" ref="D51:D79" si="5">+$D$80/30</f>
        <v>15.358333333333333</v>
      </c>
      <c r="E51" s="2">
        <v>0.42</v>
      </c>
      <c r="F51" s="2"/>
      <c r="G51" s="2"/>
      <c r="H51" s="2"/>
      <c r="I51" s="2"/>
      <c r="J51" s="2"/>
      <c r="K51" s="2"/>
      <c r="L51" s="1">
        <f t="shared" si="4"/>
        <v>0.42</v>
      </c>
    </row>
    <row r="52" spans="2:12" x14ac:dyDescent="0.25">
      <c r="B52" s="1"/>
      <c r="C52" s="1">
        <v>3</v>
      </c>
      <c r="D52" s="46">
        <f t="shared" si="5"/>
        <v>15.358333333333333</v>
      </c>
      <c r="E52" s="2"/>
      <c r="F52" s="2"/>
      <c r="G52" s="2"/>
      <c r="H52" s="2"/>
      <c r="I52" s="2"/>
      <c r="J52" s="2"/>
      <c r="K52" s="2"/>
      <c r="L52" s="1">
        <f t="shared" si="4"/>
        <v>0</v>
      </c>
    </row>
    <row r="53" spans="2:12" x14ac:dyDescent="0.25">
      <c r="B53" s="1"/>
      <c r="C53" s="1">
        <v>4</v>
      </c>
      <c r="D53" s="46">
        <f t="shared" si="5"/>
        <v>15.358333333333333</v>
      </c>
      <c r="E53" s="2"/>
      <c r="F53" s="2"/>
      <c r="G53" s="2"/>
      <c r="H53" s="2"/>
      <c r="I53" s="2"/>
      <c r="J53" s="2"/>
      <c r="K53" s="2"/>
      <c r="L53" s="1">
        <f>SUM(E53:J53)</f>
        <v>0</v>
      </c>
    </row>
    <row r="54" spans="2:12" x14ac:dyDescent="0.25">
      <c r="B54" s="1"/>
      <c r="C54" s="1">
        <v>5</v>
      </c>
      <c r="D54" s="46">
        <f t="shared" si="5"/>
        <v>15.358333333333333</v>
      </c>
      <c r="E54" s="2"/>
      <c r="F54" s="2"/>
      <c r="G54" s="2"/>
      <c r="H54" s="2"/>
      <c r="I54" s="2"/>
      <c r="J54" s="2"/>
      <c r="K54" s="2"/>
      <c r="L54" s="1">
        <f t="shared" ref="L54:L79" si="6">SUM(E54:J54)</f>
        <v>0</v>
      </c>
    </row>
    <row r="55" spans="2:12" x14ac:dyDescent="0.25">
      <c r="B55" s="1"/>
      <c r="C55" s="1">
        <v>6</v>
      </c>
      <c r="D55" s="46">
        <f t="shared" si="5"/>
        <v>15.358333333333333</v>
      </c>
      <c r="E55" s="2">
        <v>0.17</v>
      </c>
      <c r="F55" s="2"/>
      <c r="G55" s="2"/>
      <c r="H55" s="2"/>
      <c r="I55" s="2"/>
      <c r="J55" s="2"/>
      <c r="K55" s="2"/>
      <c r="L55" s="1">
        <f t="shared" si="6"/>
        <v>0.17</v>
      </c>
    </row>
    <row r="56" spans="2:12" x14ac:dyDescent="0.25">
      <c r="B56" s="1"/>
      <c r="C56" s="1">
        <v>7</v>
      </c>
      <c r="D56" s="46">
        <f t="shared" si="5"/>
        <v>15.358333333333333</v>
      </c>
      <c r="E56" s="2"/>
      <c r="F56" s="2"/>
      <c r="G56" s="2"/>
      <c r="H56" s="2"/>
      <c r="I56" s="2"/>
      <c r="J56" s="2"/>
      <c r="K56" s="2"/>
      <c r="L56" s="1">
        <f t="shared" si="6"/>
        <v>0</v>
      </c>
    </row>
    <row r="57" spans="2:12" x14ac:dyDescent="0.25">
      <c r="B57" s="1"/>
      <c r="C57" s="1">
        <v>8</v>
      </c>
      <c r="D57" s="46">
        <f t="shared" si="5"/>
        <v>15.358333333333333</v>
      </c>
      <c r="E57" s="2"/>
      <c r="F57" s="2"/>
      <c r="G57" s="2"/>
      <c r="H57" s="2"/>
      <c r="I57" s="2"/>
      <c r="J57" s="2"/>
      <c r="K57" s="2"/>
      <c r="L57" s="1">
        <f t="shared" si="6"/>
        <v>0</v>
      </c>
    </row>
    <row r="58" spans="2:12" x14ac:dyDescent="0.25">
      <c r="B58" s="1"/>
      <c r="C58" s="1">
        <v>9</v>
      </c>
      <c r="D58" s="46">
        <f t="shared" si="5"/>
        <v>15.358333333333333</v>
      </c>
      <c r="E58" s="2"/>
      <c r="F58" s="2"/>
      <c r="G58" s="2"/>
      <c r="H58" s="2"/>
      <c r="I58" s="2"/>
      <c r="J58" s="2"/>
      <c r="K58" s="2"/>
      <c r="L58" s="1">
        <f t="shared" si="6"/>
        <v>0</v>
      </c>
    </row>
    <row r="59" spans="2:12" x14ac:dyDescent="0.25">
      <c r="B59" s="1"/>
      <c r="C59" s="1">
        <v>10</v>
      </c>
      <c r="D59" s="46">
        <f t="shared" si="5"/>
        <v>15.358333333333333</v>
      </c>
      <c r="E59" s="2"/>
      <c r="F59" s="2"/>
      <c r="G59" s="2"/>
      <c r="H59" s="2"/>
      <c r="I59" s="2"/>
      <c r="J59" s="2"/>
      <c r="K59" s="2"/>
      <c r="L59" s="1">
        <f t="shared" si="6"/>
        <v>0</v>
      </c>
    </row>
    <row r="60" spans="2:12" x14ac:dyDescent="0.25">
      <c r="B60" s="1"/>
      <c r="C60" s="1">
        <v>11</v>
      </c>
      <c r="D60" s="46">
        <f t="shared" si="5"/>
        <v>15.358333333333333</v>
      </c>
      <c r="E60" s="2"/>
      <c r="F60" s="2"/>
      <c r="G60" s="2"/>
      <c r="H60" s="2"/>
      <c r="I60" s="2"/>
      <c r="J60" s="2"/>
      <c r="K60" s="2"/>
      <c r="L60" s="1">
        <f t="shared" si="6"/>
        <v>0</v>
      </c>
    </row>
    <row r="61" spans="2:12" x14ac:dyDescent="0.25">
      <c r="B61" s="1"/>
      <c r="C61" s="1">
        <v>12</v>
      </c>
      <c r="D61" s="46">
        <f t="shared" si="5"/>
        <v>15.358333333333333</v>
      </c>
      <c r="E61" s="2"/>
      <c r="F61" s="2"/>
      <c r="G61" s="2"/>
      <c r="H61" s="2"/>
      <c r="I61" s="2"/>
      <c r="J61" s="2"/>
      <c r="K61" s="2"/>
      <c r="L61" s="1">
        <f t="shared" si="6"/>
        <v>0</v>
      </c>
    </row>
    <row r="62" spans="2:12" x14ac:dyDescent="0.25">
      <c r="B62" s="1"/>
      <c r="C62" s="1">
        <v>13</v>
      </c>
      <c r="D62" s="46">
        <f t="shared" si="5"/>
        <v>15.358333333333333</v>
      </c>
      <c r="E62" s="96">
        <v>0.95</v>
      </c>
      <c r="F62" s="2"/>
      <c r="G62" s="2"/>
      <c r="H62" s="2"/>
      <c r="I62" s="2"/>
      <c r="J62" s="2"/>
      <c r="K62" s="2"/>
      <c r="L62" s="1">
        <f t="shared" si="6"/>
        <v>0.95</v>
      </c>
    </row>
    <row r="63" spans="2:12" x14ac:dyDescent="0.25">
      <c r="B63" s="1"/>
      <c r="C63" s="1">
        <v>14</v>
      </c>
      <c r="D63" s="46">
        <f t="shared" si="5"/>
        <v>15.358333333333333</v>
      </c>
      <c r="E63" s="96">
        <v>2</v>
      </c>
      <c r="F63" s="2"/>
      <c r="G63" s="2"/>
      <c r="H63" s="2"/>
      <c r="I63" s="2"/>
      <c r="J63" s="2"/>
      <c r="K63" s="2"/>
      <c r="L63" s="1">
        <f t="shared" si="6"/>
        <v>2</v>
      </c>
    </row>
    <row r="64" spans="2:12" x14ac:dyDescent="0.25">
      <c r="B64" s="1"/>
      <c r="C64" s="1">
        <v>15</v>
      </c>
      <c r="D64" s="46">
        <f t="shared" si="5"/>
        <v>15.358333333333333</v>
      </c>
      <c r="E64" s="96">
        <v>0.93</v>
      </c>
      <c r="F64" s="2"/>
      <c r="G64" s="2"/>
      <c r="H64" s="2"/>
      <c r="I64" s="2"/>
      <c r="J64" s="2"/>
      <c r="K64" s="2"/>
      <c r="L64" s="1">
        <f t="shared" si="6"/>
        <v>0.93</v>
      </c>
    </row>
    <row r="65" spans="2:12" x14ac:dyDescent="0.25">
      <c r="B65" s="1"/>
      <c r="C65" s="1">
        <v>16</v>
      </c>
      <c r="D65" s="46">
        <f t="shared" si="5"/>
        <v>15.358333333333333</v>
      </c>
      <c r="E65" s="96">
        <v>0.42</v>
      </c>
      <c r="F65" s="2"/>
      <c r="G65" s="2"/>
      <c r="H65" s="2"/>
      <c r="I65" s="2"/>
      <c r="J65" s="2"/>
      <c r="K65" s="2"/>
      <c r="L65" s="1">
        <f t="shared" si="6"/>
        <v>0.42</v>
      </c>
    </row>
    <row r="66" spans="2:12" x14ac:dyDescent="0.25">
      <c r="B66" s="1"/>
      <c r="C66" s="1">
        <v>17</v>
      </c>
      <c r="D66" s="46">
        <f t="shared" si="5"/>
        <v>15.358333333333333</v>
      </c>
      <c r="E66" s="2"/>
      <c r="F66" s="2"/>
      <c r="G66" s="2"/>
      <c r="H66" s="2"/>
      <c r="I66" s="2"/>
      <c r="J66" s="2"/>
      <c r="K66" s="2"/>
      <c r="L66" s="1">
        <f t="shared" si="6"/>
        <v>0</v>
      </c>
    </row>
    <row r="67" spans="2:12" x14ac:dyDescent="0.25">
      <c r="B67" s="1"/>
      <c r="C67" s="1">
        <v>18</v>
      </c>
      <c r="D67" s="46">
        <f t="shared" si="5"/>
        <v>15.358333333333333</v>
      </c>
      <c r="E67" s="96">
        <v>0.17</v>
      </c>
      <c r="F67" s="2"/>
      <c r="G67" s="2"/>
      <c r="H67" s="2"/>
      <c r="I67" s="2"/>
      <c r="J67" s="2"/>
      <c r="K67" s="2"/>
      <c r="L67" s="1">
        <f t="shared" si="6"/>
        <v>0.17</v>
      </c>
    </row>
    <row r="68" spans="2:12" x14ac:dyDescent="0.25">
      <c r="B68" s="1"/>
      <c r="C68" s="1">
        <v>19</v>
      </c>
      <c r="D68" s="46">
        <f t="shared" si="5"/>
        <v>15.358333333333333</v>
      </c>
      <c r="E68" s="96"/>
      <c r="F68" s="2"/>
      <c r="G68" s="2"/>
      <c r="H68" s="2"/>
      <c r="I68" s="2"/>
      <c r="J68" s="2"/>
      <c r="K68" s="2"/>
      <c r="L68" s="1">
        <f t="shared" si="6"/>
        <v>0</v>
      </c>
    </row>
    <row r="69" spans="2:12" x14ac:dyDescent="0.25">
      <c r="B69" s="1"/>
      <c r="C69" s="1">
        <v>20</v>
      </c>
      <c r="D69" s="46">
        <f t="shared" si="5"/>
        <v>15.358333333333333</v>
      </c>
      <c r="E69" s="96"/>
      <c r="F69" s="2"/>
      <c r="G69" s="2"/>
      <c r="H69" s="2"/>
      <c r="I69" s="2"/>
      <c r="J69" s="2"/>
      <c r="K69" s="2"/>
      <c r="L69" s="1">
        <f t="shared" si="6"/>
        <v>0</v>
      </c>
    </row>
    <row r="70" spans="2:12" x14ac:dyDescent="0.25">
      <c r="B70" s="1"/>
      <c r="C70" s="1">
        <v>21</v>
      </c>
      <c r="D70" s="46">
        <f t="shared" si="5"/>
        <v>15.358333333333333</v>
      </c>
      <c r="E70" s="96"/>
      <c r="F70" s="2"/>
      <c r="G70" s="2"/>
      <c r="H70" s="2"/>
      <c r="I70" s="2"/>
      <c r="J70" s="2"/>
      <c r="K70" s="2"/>
      <c r="L70" s="1">
        <f t="shared" si="6"/>
        <v>0</v>
      </c>
    </row>
    <row r="71" spans="2:12" x14ac:dyDescent="0.25">
      <c r="B71" s="1"/>
      <c r="C71" s="1">
        <v>22</v>
      </c>
      <c r="D71" s="46">
        <f t="shared" si="5"/>
        <v>15.358333333333333</v>
      </c>
      <c r="E71" s="96">
        <v>0.5</v>
      </c>
      <c r="F71" s="2"/>
      <c r="G71" s="2"/>
      <c r="H71" s="2"/>
      <c r="I71" s="2"/>
      <c r="J71" s="2"/>
      <c r="K71" s="2"/>
      <c r="L71" s="1">
        <f t="shared" si="6"/>
        <v>0.5</v>
      </c>
    </row>
    <row r="72" spans="2:12" x14ac:dyDescent="0.25">
      <c r="B72" s="1"/>
      <c r="C72" s="1">
        <v>23</v>
      </c>
      <c r="D72" s="46">
        <f t="shared" si="5"/>
        <v>15.358333333333333</v>
      </c>
      <c r="E72" s="96">
        <v>0.3</v>
      </c>
      <c r="F72" s="2"/>
      <c r="G72" s="2"/>
      <c r="H72" s="2"/>
      <c r="I72" s="2"/>
      <c r="J72" s="2"/>
      <c r="K72" s="2"/>
      <c r="L72" s="1">
        <f t="shared" si="6"/>
        <v>0.3</v>
      </c>
    </row>
    <row r="73" spans="2:12" x14ac:dyDescent="0.25">
      <c r="B73" s="1"/>
      <c r="C73" s="1">
        <v>24</v>
      </c>
      <c r="D73" s="46">
        <f t="shared" si="5"/>
        <v>15.358333333333333</v>
      </c>
      <c r="E73" s="2"/>
      <c r="F73" s="2"/>
      <c r="G73" s="2"/>
      <c r="H73" s="2"/>
      <c r="I73" s="2"/>
      <c r="J73" s="2"/>
      <c r="K73" s="2"/>
      <c r="L73" s="1">
        <f t="shared" si="6"/>
        <v>0</v>
      </c>
    </row>
    <row r="74" spans="2:12" x14ac:dyDescent="0.25">
      <c r="B74" s="1"/>
      <c r="C74" s="1">
        <v>25</v>
      </c>
      <c r="D74" s="46">
        <f t="shared" si="5"/>
        <v>15.358333333333333</v>
      </c>
      <c r="E74" s="2"/>
      <c r="F74" s="2"/>
      <c r="G74" s="2"/>
      <c r="H74" s="2"/>
      <c r="I74" s="2"/>
      <c r="J74" s="2"/>
      <c r="K74" s="2"/>
      <c r="L74" s="1">
        <f t="shared" si="6"/>
        <v>0</v>
      </c>
    </row>
    <row r="75" spans="2:12" x14ac:dyDescent="0.25">
      <c r="B75" s="1"/>
      <c r="C75" s="1">
        <v>26</v>
      </c>
      <c r="D75" s="46">
        <f t="shared" si="5"/>
        <v>15.358333333333333</v>
      </c>
      <c r="E75" s="2"/>
      <c r="F75" s="2"/>
      <c r="G75" s="2"/>
      <c r="H75" s="2"/>
      <c r="I75" s="2"/>
      <c r="J75" s="2"/>
      <c r="K75" s="2"/>
      <c r="L75" s="1">
        <f t="shared" si="6"/>
        <v>0</v>
      </c>
    </row>
    <row r="76" spans="2:12" x14ac:dyDescent="0.25">
      <c r="B76" s="1"/>
      <c r="C76" s="1">
        <v>27</v>
      </c>
      <c r="D76" s="46">
        <f t="shared" si="5"/>
        <v>15.358333333333333</v>
      </c>
      <c r="E76" s="2"/>
      <c r="F76" s="2"/>
      <c r="G76" s="2"/>
      <c r="H76" s="2"/>
      <c r="I76" s="2"/>
      <c r="J76" s="2"/>
      <c r="K76" s="2"/>
      <c r="L76" s="1">
        <f t="shared" si="6"/>
        <v>0</v>
      </c>
    </row>
    <row r="77" spans="2:12" x14ac:dyDescent="0.25">
      <c r="B77" s="1"/>
      <c r="C77" s="1">
        <v>28</v>
      </c>
      <c r="D77" s="46">
        <f t="shared" si="5"/>
        <v>15.358333333333333</v>
      </c>
      <c r="E77" s="96">
        <v>1</v>
      </c>
      <c r="F77" s="2"/>
      <c r="G77" s="2"/>
      <c r="H77" s="2"/>
      <c r="I77" s="2"/>
      <c r="J77" s="2"/>
      <c r="K77" s="2"/>
      <c r="L77" s="1">
        <f t="shared" si="6"/>
        <v>1</v>
      </c>
    </row>
    <row r="78" spans="2:12" x14ac:dyDescent="0.25">
      <c r="B78" s="1"/>
      <c r="C78" s="1">
        <v>29</v>
      </c>
      <c r="D78" s="46">
        <f t="shared" si="5"/>
        <v>15.358333333333333</v>
      </c>
      <c r="E78" s="96"/>
      <c r="F78" s="2"/>
      <c r="G78" s="2"/>
      <c r="H78" s="2"/>
      <c r="I78" s="2"/>
      <c r="J78" s="2"/>
      <c r="K78" s="2"/>
      <c r="L78" s="1">
        <f t="shared" si="6"/>
        <v>0</v>
      </c>
    </row>
    <row r="79" spans="2:12" x14ac:dyDescent="0.25">
      <c r="B79" s="1"/>
      <c r="C79" s="1">
        <v>30</v>
      </c>
      <c r="D79" s="46">
        <f t="shared" si="5"/>
        <v>15.358333333333333</v>
      </c>
      <c r="E79" s="96">
        <v>0.73</v>
      </c>
      <c r="F79" s="2"/>
      <c r="G79" s="2"/>
      <c r="H79" s="2"/>
      <c r="I79" s="2"/>
      <c r="J79" s="2"/>
      <c r="K79" s="2"/>
      <c r="L79" s="1">
        <f t="shared" si="6"/>
        <v>0.73</v>
      </c>
    </row>
    <row r="80" spans="2:12" x14ac:dyDescent="0.25">
      <c r="B80" s="4" t="s">
        <v>8</v>
      </c>
      <c r="C80" s="4"/>
      <c r="D80" s="47">
        <v>460.75</v>
      </c>
      <c r="E80" s="47">
        <f t="shared" ref="E80:J80" si="7">SUM(E50:E79)</f>
        <v>7.59</v>
      </c>
      <c r="F80" s="47">
        <f t="shared" si="7"/>
        <v>0</v>
      </c>
      <c r="G80" s="47">
        <f t="shared" si="7"/>
        <v>0</v>
      </c>
      <c r="H80" s="47">
        <f t="shared" si="7"/>
        <v>0</v>
      </c>
      <c r="I80" s="47">
        <f t="shared" si="7"/>
        <v>0</v>
      </c>
      <c r="J80" s="47">
        <f t="shared" si="7"/>
        <v>0</v>
      </c>
      <c r="K80" s="47"/>
      <c r="L80" s="81">
        <f>SUM(E80:J80)</f>
        <v>7.59</v>
      </c>
    </row>
    <row r="81" spans="2:12" x14ac:dyDescent="0.25">
      <c r="B81" s="1" t="s">
        <v>9</v>
      </c>
      <c r="C81" s="1"/>
      <c r="D81" s="1" t="s">
        <v>10</v>
      </c>
      <c r="E81" s="1">
        <f>(E80/$D$80)*100</f>
        <v>1.6473141616928921</v>
      </c>
      <c r="F81" s="1">
        <f t="shared" ref="F81:J81" si="8">(F80/$D$80)*100</f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/>
      <c r="L81" s="1"/>
    </row>
    <row r="82" spans="2:12" x14ac:dyDescent="0.25">
      <c r="B82" s="1">
        <f>(1-(L80/D80))*100</f>
        <v>98.35268583830711</v>
      </c>
      <c r="C82" s="1"/>
      <c r="D82" s="1"/>
      <c r="E82" s="1">
        <f>($D$80-E80)/$D$80*100</f>
        <v>98.35268583830711</v>
      </c>
      <c r="F82" s="1">
        <f t="shared" ref="F82:K82" si="9">($D$80-F80)/$D$80*100</f>
        <v>100</v>
      </c>
      <c r="G82" s="1">
        <f t="shared" si="9"/>
        <v>100</v>
      </c>
      <c r="H82" s="1">
        <f t="shared" si="9"/>
        <v>100</v>
      </c>
      <c r="I82" s="1">
        <f t="shared" si="9"/>
        <v>100</v>
      </c>
      <c r="J82" s="1">
        <f t="shared" si="9"/>
        <v>100</v>
      </c>
      <c r="K82" s="1">
        <f t="shared" si="9"/>
        <v>100</v>
      </c>
      <c r="L82" s="1" t="s">
        <v>15</v>
      </c>
    </row>
    <row r="85" spans="2:12" ht="18.75" thickBot="1" x14ac:dyDescent="0.3"/>
    <row r="86" spans="2:12" x14ac:dyDescent="0.25">
      <c r="B86" s="9" t="s">
        <v>16</v>
      </c>
      <c r="C86" s="15"/>
      <c r="D86" s="16"/>
      <c r="F86" s="25">
        <f>310.14/30</f>
        <v>10.337999999999999</v>
      </c>
    </row>
    <row r="87" spans="2:12" x14ac:dyDescent="0.25">
      <c r="B87" s="80">
        <f>(1-(L80/D80))*100</f>
        <v>98.35268583830711</v>
      </c>
      <c r="C87" s="18"/>
      <c r="D87" s="19"/>
    </row>
    <row r="88" spans="2:12" ht="18.75" thickBot="1" x14ac:dyDescent="0.3">
      <c r="B88" s="20"/>
      <c r="C88" s="21"/>
      <c r="D88" s="22"/>
    </row>
    <row r="89" spans="2:12" x14ac:dyDescent="0.25">
      <c r="F89" s="25" t="s">
        <v>28</v>
      </c>
    </row>
    <row r="92" spans="2:12" x14ac:dyDescent="0.25">
      <c r="B92" s="216" t="s">
        <v>26</v>
      </c>
      <c r="C92" s="217"/>
      <c r="D92" s="217"/>
      <c r="E92" s="217"/>
      <c r="F92" s="217"/>
      <c r="G92" s="217"/>
      <c r="H92" s="217"/>
      <c r="I92" s="217"/>
      <c r="J92" s="217"/>
      <c r="K92" s="217"/>
      <c r="L92" s="217"/>
    </row>
    <row r="93" spans="2:12" x14ac:dyDescent="0.25">
      <c r="B93" s="218" t="s">
        <v>44</v>
      </c>
      <c r="C93" s="219"/>
      <c r="D93" s="219"/>
      <c r="E93" s="219"/>
      <c r="F93" s="219"/>
      <c r="G93" s="219"/>
      <c r="H93" s="219"/>
      <c r="I93" s="219"/>
      <c r="J93" s="219"/>
      <c r="K93" s="219"/>
      <c r="L93" s="219"/>
    </row>
    <row r="94" spans="2:12" ht="36" x14ac:dyDescent="0.25">
      <c r="B94" s="8"/>
      <c r="C94" s="11" t="s">
        <v>1</v>
      </c>
      <c r="D94" s="12" t="s">
        <v>2</v>
      </c>
      <c r="E94" s="12" t="s">
        <v>136</v>
      </c>
      <c r="F94" s="12" t="s">
        <v>137</v>
      </c>
      <c r="G94" s="13" t="s">
        <v>135</v>
      </c>
      <c r="H94" s="13" t="s">
        <v>158</v>
      </c>
      <c r="I94" s="13"/>
      <c r="J94" s="12"/>
      <c r="K94" s="12"/>
      <c r="L94" s="8" t="s">
        <v>7</v>
      </c>
    </row>
    <row r="95" spans="2:12" x14ac:dyDescent="0.25">
      <c r="B95" s="1"/>
      <c r="C95" s="1">
        <v>1</v>
      </c>
      <c r="D95" s="56">
        <f>$D$125/30</f>
        <v>16.653333333333332</v>
      </c>
      <c r="E95" s="2"/>
      <c r="F95" s="2"/>
      <c r="G95" s="2"/>
      <c r="H95" s="2"/>
      <c r="I95" s="2"/>
      <c r="J95" s="2"/>
      <c r="K95" s="2"/>
      <c r="L95" s="1">
        <f>SUM(E95:K95)</f>
        <v>0</v>
      </c>
    </row>
    <row r="96" spans="2:12" x14ac:dyDescent="0.25">
      <c r="B96" s="1"/>
      <c r="C96" s="1">
        <v>2</v>
      </c>
      <c r="D96" s="56">
        <f t="shared" ref="D96:D124" si="10">$D$125/30</f>
        <v>16.653333333333332</v>
      </c>
      <c r="E96" s="2"/>
      <c r="F96" s="2"/>
      <c r="G96" s="99">
        <v>0.65</v>
      </c>
      <c r="H96" s="2"/>
      <c r="I96" s="2"/>
      <c r="J96" s="2"/>
      <c r="K96" s="2"/>
      <c r="L96" s="1">
        <f t="shared" ref="L96:L124" si="11">SUM(E96:K96)</f>
        <v>0.65</v>
      </c>
    </row>
    <row r="97" spans="2:12" x14ac:dyDescent="0.25">
      <c r="B97" s="1"/>
      <c r="C97" s="1">
        <v>3</v>
      </c>
      <c r="D97" s="56">
        <f t="shared" si="10"/>
        <v>16.653333333333332</v>
      </c>
      <c r="E97" s="2"/>
      <c r="F97" s="2"/>
      <c r="G97" s="99">
        <v>0.67</v>
      </c>
      <c r="H97" s="2"/>
      <c r="I97" s="2"/>
      <c r="J97" s="2"/>
      <c r="K97" s="2"/>
      <c r="L97" s="1">
        <f t="shared" si="11"/>
        <v>0.67</v>
      </c>
    </row>
    <row r="98" spans="2:12" x14ac:dyDescent="0.25">
      <c r="B98" s="1"/>
      <c r="C98" s="1">
        <v>4</v>
      </c>
      <c r="D98" s="56">
        <f t="shared" si="10"/>
        <v>16.653333333333332</v>
      </c>
      <c r="E98" s="2"/>
      <c r="F98" s="2"/>
      <c r="G98" s="2"/>
      <c r="H98" s="2"/>
      <c r="I98" s="2"/>
      <c r="J98" s="2"/>
      <c r="K98" s="2"/>
      <c r="L98" s="1">
        <f t="shared" si="11"/>
        <v>0</v>
      </c>
    </row>
    <row r="99" spans="2:12" x14ac:dyDescent="0.25">
      <c r="B99" s="1"/>
      <c r="C99" s="1">
        <v>5</v>
      </c>
      <c r="D99" s="56">
        <f t="shared" si="10"/>
        <v>16.653333333333332</v>
      </c>
      <c r="E99" s="2"/>
      <c r="F99" s="2"/>
      <c r="G99" s="2"/>
      <c r="H99" s="2"/>
      <c r="I99" s="2"/>
      <c r="J99" s="2"/>
      <c r="K99" s="2"/>
      <c r="L99" s="1">
        <f t="shared" si="11"/>
        <v>0</v>
      </c>
    </row>
    <row r="100" spans="2:12" x14ac:dyDescent="0.25">
      <c r="B100" s="1"/>
      <c r="C100" s="1">
        <v>6</v>
      </c>
      <c r="D100" s="56">
        <f t="shared" si="10"/>
        <v>16.653333333333332</v>
      </c>
      <c r="E100" s="2"/>
      <c r="F100" s="2"/>
      <c r="G100" s="2"/>
      <c r="H100" s="2"/>
      <c r="I100" s="2"/>
      <c r="J100" s="2"/>
      <c r="K100" s="2"/>
      <c r="L100" s="1">
        <f t="shared" si="11"/>
        <v>0</v>
      </c>
    </row>
    <row r="101" spans="2:12" x14ac:dyDescent="0.25">
      <c r="B101" s="1"/>
      <c r="C101" s="1">
        <v>7</v>
      </c>
      <c r="D101" s="56">
        <f t="shared" si="10"/>
        <v>16.653333333333332</v>
      </c>
      <c r="E101" s="2"/>
      <c r="F101" s="2"/>
      <c r="G101" s="2"/>
      <c r="H101" s="2"/>
      <c r="I101" s="2"/>
      <c r="J101" s="2"/>
      <c r="K101" s="2"/>
      <c r="L101" s="1">
        <f t="shared" si="11"/>
        <v>0</v>
      </c>
    </row>
    <row r="102" spans="2:12" x14ac:dyDescent="0.25">
      <c r="B102" s="1"/>
      <c r="C102" s="1">
        <v>8</v>
      </c>
      <c r="D102" s="56">
        <f t="shared" si="10"/>
        <v>16.653333333333332</v>
      </c>
      <c r="E102" s="2"/>
      <c r="F102" s="2"/>
      <c r="G102" s="2"/>
      <c r="H102" s="2"/>
      <c r="I102" s="2"/>
      <c r="J102" s="2"/>
      <c r="K102" s="2"/>
      <c r="L102" s="1">
        <f t="shared" si="11"/>
        <v>0</v>
      </c>
    </row>
    <row r="103" spans="2:12" x14ac:dyDescent="0.25">
      <c r="B103" s="1"/>
      <c r="C103" s="1">
        <v>9</v>
      </c>
      <c r="D103" s="56">
        <f t="shared" si="10"/>
        <v>16.653333333333332</v>
      </c>
      <c r="E103" s="2"/>
      <c r="F103" s="2"/>
      <c r="G103" s="2"/>
      <c r="H103" s="2"/>
      <c r="I103" s="2"/>
      <c r="J103" s="2"/>
      <c r="K103" s="2"/>
      <c r="L103" s="1">
        <f t="shared" si="11"/>
        <v>0</v>
      </c>
    </row>
    <row r="104" spans="2:12" x14ac:dyDescent="0.25">
      <c r="B104" s="1"/>
      <c r="C104" s="1">
        <v>10</v>
      </c>
      <c r="D104" s="56">
        <f t="shared" si="10"/>
        <v>16.653333333333332</v>
      </c>
      <c r="E104" s="2"/>
      <c r="F104" s="2"/>
      <c r="G104" s="2"/>
      <c r="H104" s="2"/>
      <c r="I104" s="2"/>
      <c r="J104" s="2"/>
      <c r="K104" s="2"/>
      <c r="L104" s="1">
        <f t="shared" si="11"/>
        <v>0</v>
      </c>
    </row>
    <row r="105" spans="2:12" x14ac:dyDescent="0.25">
      <c r="B105" s="1"/>
      <c r="C105" s="1">
        <v>11</v>
      </c>
      <c r="D105" s="56">
        <f t="shared" si="10"/>
        <v>16.653333333333332</v>
      </c>
      <c r="E105" s="2"/>
      <c r="F105" s="137">
        <v>13</v>
      </c>
      <c r="G105" s="2"/>
      <c r="H105" s="2"/>
      <c r="I105" s="2"/>
      <c r="J105" s="2"/>
      <c r="K105" s="2"/>
      <c r="L105" s="1">
        <f t="shared" si="11"/>
        <v>13</v>
      </c>
    </row>
    <row r="106" spans="2:12" x14ac:dyDescent="0.25">
      <c r="B106" s="1"/>
      <c r="C106" s="1">
        <v>12</v>
      </c>
      <c r="D106" s="56">
        <f t="shared" si="10"/>
        <v>16.653333333333332</v>
      </c>
      <c r="E106" s="2"/>
      <c r="F106" s="137">
        <v>6.23</v>
      </c>
      <c r="G106" s="99">
        <v>0.33</v>
      </c>
      <c r="H106" s="2"/>
      <c r="I106" s="2"/>
      <c r="J106" s="2"/>
      <c r="K106" s="2"/>
      <c r="L106" s="1">
        <f t="shared" si="11"/>
        <v>6.5600000000000005</v>
      </c>
    </row>
    <row r="107" spans="2:12" x14ac:dyDescent="0.25">
      <c r="B107" s="1"/>
      <c r="C107" s="1">
        <v>13</v>
      </c>
      <c r="D107" s="56">
        <f t="shared" si="10"/>
        <v>16.653333333333332</v>
      </c>
      <c r="E107" s="2"/>
      <c r="F107" s="137"/>
      <c r="G107" s="99"/>
      <c r="H107" s="2"/>
      <c r="I107" s="2"/>
      <c r="J107" s="2"/>
      <c r="K107" s="2"/>
      <c r="L107" s="1">
        <f t="shared" si="11"/>
        <v>0</v>
      </c>
    </row>
    <row r="108" spans="2:12" x14ac:dyDescent="0.25">
      <c r="B108" s="1"/>
      <c r="C108" s="1">
        <v>14</v>
      </c>
      <c r="D108" s="56">
        <f t="shared" si="10"/>
        <v>16.653333333333332</v>
      </c>
      <c r="E108" s="2"/>
      <c r="F108" s="137"/>
      <c r="G108" s="109">
        <v>0.8</v>
      </c>
      <c r="H108" s="2"/>
      <c r="I108" s="2"/>
      <c r="J108" s="2"/>
      <c r="K108" s="2"/>
      <c r="L108" s="1">
        <f t="shared" si="11"/>
        <v>0.8</v>
      </c>
    </row>
    <row r="109" spans="2:12" x14ac:dyDescent="0.25">
      <c r="B109" s="1"/>
      <c r="C109" s="1">
        <v>15</v>
      </c>
      <c r="D109" s="56">
        <f t="shared" si="10"/>
        <v>16.653333333333332</v>
      </c>
      <c r="E109" s="2"/>
      <c r="F109" s="137"/>
      <c r="G109" s="99"/>
      <c r="H109" s="2"/>
      <c r="I109" s="2"/>
      <c r="J109" s="2"/>
      <c r="K109" s="2"/>
      <c r="L109" s="1">
        <f t="shared" si="11"/>
        <v>0</v>
      </c>
    </row>
    <row r="110" spans="2:12" x14ac:dyDescent="0.25">
      <c r="B110" s="1"/>
      <c r="C110" s="1">
        <v>16</v>
      </c>
      <c r="D110" s="56">
        <f t="shared" si="10"/>
        <v>16.653333333333332</v>
      </c>
      <c r="E110" s="2"/>
      <c r="F110" s="137"/>
      <c r="G110" s="107"/>
      <c r="H110" s="2"/>
      <c r="I110" s="2"/>
      <c r="J110" s="2"/>
      <c r="K110" s="2"/>
      <c r="L110" s="1">
        <f t="shared" si="11"/>
        <v>0</v>
      </c>
    </row>
    <row r="111" spans="2:12" x14ac:dyDescent="0.25">
      <c r="B111" s="1"/>
      <c r="C111" s="1">
        <v>17</v>
      </c>
      <c r="D111" s="56">
        <f t="shared" si="10"/>
        <v>16.653333333333332</v>
      </c>
      <c r="E111" s="2"/>
      <c r="F111" s="137">
        <v>0.37</v>
      </c>
      <c r="G111" s="107">
        <v>0.47</v>
      </c>
      <c r="H111" s="2"/>
      <c r="I111" s="2"/>
      <c r="J111" s="2"/>
      <c r="K111" s="2"/>
      <c r="L111" s="1">
        <f t="shared" si="11"/>
        <v>0.84</v>
      </c>
    </row>
    <row r="112" spans="2:12" x14ac:dyDescent="0.25">
      <c r="B112" s="1"/>
      <c r="C112" s="1">
        <v>18</v>
      </c>
      <c r="D112" s="56">
        <f t="shared" si="10"/>
        <v>16.653333333333332</v>
      </c>
      <c r="E112" s="2"/>
      <c r="F112" s="99">
        <v>0.4</v>
      </c>
      <c r="G112" s="2"/>
      <c r="H112" s="2"/>
      <c r="I112" s="2"/>
      <c r="J112" s="2"/>
      <c r="K112" s="2"/>
      <c r="L112" s="1">
        <f t="shared" si="11"/>
        <v>0.4</v>
      </c>
    </row>
    <row r="113" spans="2:12" x14ac:dyDescent="0.25">
      <c r="B113" s="1"/>
      <c r="C113" s="1">
        <v>19</v>
      </c>
      <c r="D113" s="56">
        <f t="shared" si="10"/>
        <v>16.653333333333332</v>
      </c>
      <c r="E113" s="2"/>
      <c r="F113" s="99"/>
      <c r="G113" s="137">
        <v>0.67</v>
      </c>
      <c r="H113" s="2"/>
      <c r="I113" s="2"/>
      <c r="J113" s="2"/>
      <c r="K113" s="2"/>
      <c r="L113" s="1">
        <f t="shared" si="11"/>
        <v>0.67</v>
      </c>
    </row>
    <row r="114" spans="2:12" x14ac:dyDescent="0.25">
      <c r="B114" s="1"/>
      <c r="C114" s="1">
        <v>20</v>
      </c>
      <c r="D114" s="56">
        <f t="shared" si="10"/>
        <v>16.653333333333332</v>
      </c>
      <c r="E114" s="2"/>
      <c r="F114" s="99">
        <v>6.92</v>
      </c>
      <c r="G114" s="137"/>
      <c r="H114" s="2"/>
      <c r="I114" s="2"/>
      <c r="J114" s="2"/>
      <c r="K114" s="2"/>
      <c r="L114" s="1">
        <f t="shared" si="11"/>
        <v>6.92</v>
      </c>
    </row>
    <row r="115" spans="2:12" x14ac:dyDescent="0.25">
      <c r="B115" s="1"/>
      <c r="C115" s="1">
        <v>21</v>
      </c>
      <c r="D115" s="56">
        <f t="shared" si="10"/>
        <v>16.653333333333332</v>
      </c>
      <c r="E115" s="2"/>
      <c r="F115" s="99"/>
      <c r="G115" s="137"/>
      <c r="H115" s="2"/>
      <c r="I115" s="2"/>
      <c r="J115" s="2"/>
      <c r="K115" s="2"/>
      <c r="L115" s="1">
        <f t="shared" si="11"/>
        <v>0</v>
      </c>
    </row>
    <row r="116" spans="2:12" x14ac:dyDescent="0.25">
      <c r="B116" s="1"/>
      <c r="C116" s="1">
        <v>22</v>
      </c>
      <c r="D116" s="56">
        <f t="shared" si="10"/>
        <v>16.653333333333332</v>
      </c>
      <c r="E116" s="2"/>
      <c r="F116" s="99"/>
      <c r="G116" s="137">
        <v>1.25</v>
      </c>
      <c r="H116" s="2"/>
      <c r="I116" s="2"/>
      <c r="J116" s="2"/>
      <c r="K116" s="2"/>
      <c r="L116" s="1">
        <f t="shared" si="11"/>
        <v>1.25</v>
      </c>
    </row>
    <row r="117" spans="2:12" x14ac:dyDescent="0.25">
      <c r="B117" s="1"/>
      <c r="C117" s="1">
        <v>23</v>
      </c>
      <c r="D117" s="56">
        <f t="shared" si="10"/>
        <v>16.653333333333332</v>
      </c>
      <c r="E117" s="2"/>
      <c r="F117" s="99"/>
      <c r="G117" s="138"/>
      <c r="H117" s="2"/>
      <c r="I117" s="2"/>
      <c r="J117" s="2"/>
      <c r="K117" s="2"/>
      <c r="L117" s="1">
        <f t="shared" si="11"/>
        <v>0</v>
      </c>
    </row>
    <row r="118" spans="2:12" x14ac:dyDescent="0.25">
      <c r="B118" s="1"/>
      <c r="C118" s="1">
        <v>24</v>
      </c>
      <c r="D118" s="56">
        <f t="shared" si="10"/>
        <v>16.653333333333332</v>
      </c>
      <c r="E118" s="2"/>
      <c r="F118" s="107">
        <v>0.83</v>
      </c>
      <c r="G118" s="139"/>
      <c r="H118" s="2"/>
      <c r="I118" s="2"/>
      <c r="J118" s="2"/>
      <c r="K118" s="2"/>
      <c r="L118" s="1">
        <f t="shared" si="11"/>
        <v>0.83</v>
      </c>
    </row>
    <row r="119" spans="2:12" x14ac:dyDescent="0.25">
      <c r="B119" s="1"/>
      <c r="C119" s="1">
        <v>25</v>
      </c>
      <c r="D119" s="56">
        <f t="shared" si="10"/>
        <v>16.653333333333332</v>
      </c>
      <c r="E119" s="2"/>
      <c r="F119" s="2"/>
      <c r="G119" s="2"/>
      <c r="H119" s="2"/>
      <c r="I119" s="2"/>
      <c r="J119" s="2"/>
      <c r="K119" s="2"/>
      <c r="L119" s="1">
        <f t="shared" si="11"/>
        <v>0</v>
      </c>
    </row>
    <row r="120" spans="2:12" x14ac:dyDescent="0.25">
      <c r="B120" s="1"/>
      <c r="C120" s="1">
        <v>26</v>
      </c>
      <c r="D120" s="56">
        <f t="shared" si="10"/>
        <v>16.653333333333332</v>
      </c>
      <c r="E120" s="2"/>
      <c r="F120" s="2"/>
      <c r="G120" s="99"/>
      <c r="H120" s="2"/>
      <c r="I120" s="2"/>
      <c r="J120" s="2"/>
      <c r="K120" s="2"/>
      <c r="L120" s="1">
        <f t="shared" si="11"/>
        <v>0</v>
      </c>
    </row>
    <row r="121" spans="2:12" x14ac:dyDescent="0.25">
      <c r="B121" s="1"/>
      <c r="C121" s="1">
        <v>27</v>
      </c>
      <c r="D121" s="56">
        <f t="shared" si="10"/>
        <v>16.653333333333332</v>
      </c>
      <c r="E121" s="99">
        <v>1</v>
      </c>
      <c r="F121" s="2"/>
      <c r="G121" s="109">
        <v>0.38</v>
      </c>
      <c r="H121" s="2">
        <v>0.42</v>
      </c>
      <c r="I121" s="2"/>
      <c r="J121" s="2"/>
      <c r="K121" s="2"/>
      <c r="L121" s="1">
        <f t="shared" si="11"/>
        <v>1.7999999999999998</v>
      </c>
    </row>
    <row r="122" spans="2:12" x14ac:dyDescent="0.25">
      <c r="B122" s="1"/>
      <c r="C122" s="1">
        <v>28</v>
      </c>
      <c r="D122" s="56">
        <f t="shared" si="10"/>
        <v>16.653333333333332</v>
      </c>
      <c r="E122" s="2"/>
      <c r="F122" s="2"/>
      <c r="G122" s="107">
        <v>1.58</v>
      </c>
      <c r="H122" s="2"/>
      <c r="I122" s="2"/>
      <c r="J122" s="2"/>
      <c r="K122" s="2"/>
      <c r="L122" s="1">
        <f t="shared" si="11"/>
        <v>1.58</v>
      </c>
    </row>
    <row r="123" spans="2:12" x14ac:dyDescent="0.25">
      <c r="B123" s="1"/>
      <c r="C123" s="1">
        <v>29</v>
      </c>
      <c r="D123" s="56">
        <f t="shared" si="10"/>
        <v>16.653333333333332</v>
      </c>
      <c r="E123" s="2"/>
      <c r="F123" s="2"/>
      <c r="G123" s="109">
        <v>0.75</v>
      </c>
      <c r="H123" s="2"/>
      <c r="I123" s="2"/>
      <c r="J123" s="2"/>
      <c r="K123" s="2"/>
      <c r="L123" s="1">
        <f t="shared" si="11"/>
        <v>0.75</v>
      </c>
    </row>
    <row r="124" spans="2:12" x14ac:dyDescent="0.25">
      <c r="B124" s="1"/>
      <c r="C124" s="1">
        <v>30</v>
      </c>
      <c r="D124" s="56">
        <f t="shared" si="10"/>
        <v>16.653333333333332</v>
      </c>
      <c r="E124" s="2"/>
      <c r="F124" s="2"/>
      <c r="G124" s="2"/>
      <c r="H124" s="2"/>
      <c r="I124" s="2"/>
      <c r="J124" s="2"/>
      <c r="K124" s="2"/>
      <c r="L124" s="1">
        <f t="shared" si="11"/>
        <v>0</v>
      </c>
    </row>
    <row r="125" spans="2:12" x14ac:dyDescent="0.25">
      <c r="B125" s="4" t="s">
        <v>8</v>
      </c>
      <c r="C125" s="4"/>
      <c r="D125" s="47">
        <v>499.6</v>
      </c>
      <c r="E125" s="47">
        <f t="shared" ref="E125:J125" si="12">SUM(E95:E124)</f>
        <v>1</v>
      </c>
      <c r="F125" s="47">
        <f>SUM(F95:F124)</f>
        <v>27.75</v>
      </c>
      <c r="G125" s="47">
        <f>SUM(G95:G124)</f>
        <v>7.55</v>
      </c>
      <c r="H125" s="47">
        <f t="shared" si="12"/>
        <v>0.42</v>
      </c>
      <c r="I125" s="47">
        <f t="shared" si="12"/>
        <v>0</v>
      </c>
      <c r="J125" s="47">
        <f t="shared" si="12"/>
        <v>0</v>
      </c>
      <c r="K125" s="47"/>
      <c r="L125" s="81">
        <f>SUM(E125:K125)</f>
        <v>36.72</v>
      </c>
    </row>
    <row r="126" spans="2:12" x14ac:dyDescent="0.25">
      <c r="B126" s="1" t="s">
        <v>9</v>
      </c>
      <c r="C126" s="1"/>
      <c r="D126" s="1" t="s">
        <v>10</v>
      </c>
      <c r="E126" s="1">
        <f>(E125/$D$125)*100</f>
        <v>0.20016012810248196</v>
      </c>
      <c r="F126" s="1">
        <f t="shared" ref="F126:J126" si="13">(F125/$D$125)*100</f>
        <v>5.5544435548438749</v>
      </c>
      <c r="G126" s="1">
        <f t="shared" si="13"/>
        <v>1.5112089671737388</v>
      </c>
      <c r="H126" s="1">
        <f t="shared" si="13"/>
        <v>8.4067253803042419E-2</v>
      </c>
      <c r="I126" s="1">
        <f t="shared" si="13"/>
        <v>0</v>
      </c>
      <c r="J126" s="1">
        <f t="shared" si="13"/>
        <v>0</v>
      </c>
      <c r="K126" s="1"/>
      <c r="L126" s="1"/>
    </row>
    <row r="127" spans="2:12" x14ac:dyDescent="0.25">
      <c r="B127" s="1">
        <f>(1-(L125/D125))*100</f>
        <v>92.650120096076861</v>
      </c>
      <c r="C127" s="1"/>
      <c r="D127" s="1">
        <f>SUM(D95:D122)</f>
        <v>466.29333333333301</v>
      </c>
      <c r="E127" s="1">
        <f>($D$125-E125)/$D$125*100</f>
        <v>99.799839871897518</v>
      </c>
      <c r="F127" s="1">
        <f t="shared" ref="F127:K127" si="14">($D$125-F125)/$D$125*100</f>
        <v>94.445556445156114</v>
      </c>
      <c r="G127" s="1">
        <f t="shared" si="14"/>
        <v>98.488791032826256</v>
      </c>
      <c r="H127" s="1">
        <f t="shared" si="14"/>
        <v>99.915932746196958</v>
      </c>
      <c r="I127" s="1">
        <f t="shared" si="14"/>
        <v>100</v>
      </c>
      <c r="J127" s="1">
        <f t="shared" si="14"/>
        <v>100</v>
      </c>
      <c r="K127" s="1">
        <f t="shared" si="14"/>
        <v>100</v>
      </c>
      <c r="L127" s="1"/>
    </row>
    <row r="130" spans="2:12" ht="18.75" thickBot="1" x14ac:dyDescent="0.3"/>
    <row r="131" spans="2:12" x14ac:dyDescent="0.25">
      <c r="B131" s="14" t="s">
        <v>17</v>
      </c>
      <c r="C131" s="15"/>
      <c r="D131" s="16"/>
    </row>
    <row r="132" spans="2:12" x14ac:dyDescent="0.25">
      <c r="B132" s="145">
        <f>(1-(L125/D125))*100</f>
        <v>92.650120096076861</v>
      </c>
      <c r="C132" s="18"/>
      <c r="D132" s="19"/>
    </row>
    <row r="133" spans="2:12" ht="18.75" thickBot="1" x14ac:dyDescent="0.3">
      <c r="B133" s="20"/>
      <c r="C133" s="21"/>
      <c r="D133" s="22"/>
    </row>
    <row r="134" spans="2:12" x14ac:dyDescent="0.25">
      <c r="F134" s="26"/>
    </row>
    <row r="135" spans="2:12" x14ac:dyDescent="0.25">
      <c r="D135" s="53">
        <f>512.99/30</f>
        <v>17.099666666666668</v>
      </c>
    </row>
    <row r="137" spans="2:12" x14ac:dyDescent="0.25">
      <c r="B137" s="211" t="s">
        <v>18</v>
      </c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</row>
    <row r="138" spans="2:12" x14ac:dyDescent="0.25">
      <c r="B138" s="190" t="s">
        <v>44</v>
      </c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</row>
    <row r="139" spans="2:12" s="48" customFormat="1" ht="36" x14ac:dyDescent="0.25">
      <c r="B139" s="13"/>
      <c r="C139" s="13" t="s">
        <v>1</v>
      </c>
      <c r="D139" s="13" t="s">
        <v>2</v>
      </c>
      <c r="E139" s="13" t="s">
        <v>152</v>
      </c>
      <c r="F139" s="13" t="s">
        <v>159</v>
      </c>
      <c r="G139" s="13" t="s">
        <v>160</v>
      </c>
      <c r="H139" s="13"/>
      <c r="I139" s="13"/>
      <c r="J139" s="13"/>
      <c r="K139" s="13"/>
      <c r="L139" s="8" t="s">
        <v>7</v>
      </c>
    </row>
    <row r="140" spans="2:12" x14ac:dyDescent="0.25">
      <c r="B140" s="1"/>
      <c r="C140" s="1">
        <v>1</v>
      </c>
      <c r="D140" s="46">
        <f>+$D$170/30</f>
        <v>16.202333333333332</v>
      </c>
      <c r="E140" s="2"/>
      <c r="F140" s="2"/>
      <c r="G140" s="2"/>
      <c r="H140" s="2"/>
      <c r="I140" s="2"/>
      <c r="J140" s="2"/>
      <c r="K140" s="2"/>
      <c r="L140" s="1">
        <f>SUM(E140:K140)</f>
        <v>0</v>
      </c>
    </row>
    <row r="141" spans="2:12" x14ac:dyDescent="0.25">
      <c r="B141" s="1"/>
      <c r="C141" s="1">
        <v>2</v>
      </c>
      <c r="D141" s="46">
        <f t="shared" ref="D141:D169" si="15">+$D$170/30</f>
        <v>16.202333333333332</v>
      </c>
      <c r="E141" s="99">
        <v>2</v>
      </c>
      <c r="F141" s="2"/>
      <c r="G141" s="2"/>
      <c r="H141" s="2"/>
      <c r="I141" s="2"/>
      <c r="J141" s="2"/>
      <c r="K141" s="2"/>
      <c r="L141" s="1">
        <f t="shared" ref="L141:L170" si="16">SUM(E141:K141)</f>
        <v>2</v>
      </c>
    </row>
    <row r="142" spans="2:12" x14ac:dyDescent="0.25">
      <c r="B142" s="1"/>
      <c r="C142" s="1">
        <v>3</v>
      </c>
      <c r="D142" s="46">
        <f t="shared" si="15"/>
        <v>16.202333333333332</v>
      </c>
      <c r="E142" s="2"/>
      <c r="F142" s="2"/>
      <c r="G142" s="2"/>
      <c r="H142" s="2"/>
      <c r="I142" s="2"/>
      <c r="J142" s="2"/>
      <c r="K142" s="2"/>
      <c r="L142" s="1">
        <f t="shared" si="16"/>
        <v>0</v>
      </c>
    </row>
    <row r="143" spans="2:12" x14ac:dyDescent="0.25">
      <c r="B143" s="1"/>
      <c r="C143" s="1">
        <v>4</v>
      </c>
      <c r="D143" s="46">
        <f t="shared" si="15"/>
        <v>16.202333333333332</v>
      </c>
      <c r="E143" s="2"/>
      <c r="F143" s="2"/>
      <c r="G143" s="2"/>
      <c r="H143" s="2"/>
      <c r="I143" s="2"/>
      <c r="J143" s="2"/>
      <c r="K143" s="2"/>
      <c r="L143" s="1">
        <f t="shared" si="16"/>
        <v>0</v>
      </c>
    </row>
    <row r="144" spans="2:12" x14ac:dyDescent="0.25">
      <c r="B144" s="1"/>
      <c r="C144" s="1">
        <v>5</v>
      </c>
      <c r="D144" s="46">
        <f t="shared" si="15"/>
        <v>16.202333333333332</v>
      </c>
      <c r="E144" s="2"/>
      <c r="F144" s="2"/>
      <c r="H144" s="2"/>
      <c r="I144" s="2"/>
      <c r="J144" s="2"/>
      <c r="K144" s="2"/>
      <c r="L144" s="1">
        <f t="shared" si="16"/>
        <v>0</v>
      </c>
    </row>
    <row r="145" spans="2:12" x14ac:dyDescent="0.25">
      <c r="B145" s="1"/>
      <c r="C145" s="1">
        <v>6</v>
      </c>
      <c r="D145" s="46">
        <f t="shared" si="15"/>
        <v>16.202333333333332</v>
      </c>
      <c r="E145" s="2"/>
      <c r="F145" s="2"/>
      <c r="G145" s="2"/>
      <c r="H145" s="2"/>
      <c r="I145" s="2"/>
      <c r="J145" s="2"/>
      <c r="K145" s="2"/>
      <c r="L145" s="1">
        <f t="shared" si="16"/>
        <v>0</v>
      </c>
    </row>
    <row r="146" spans="2:12" x14ac:dyDescent="0.25">
      <c r="B146" s="1"/>
      <c r="C146" s="1">
        <v>7</v>
      </c>
      <c r="D146" s="46">
        <f t="shared" si="15"/>
        <v>16.202333333333332</v>
      </c>
      <c r="E146" s="2"/>
      <c r="F146" s="2"/>
      <c r="G146" s="2"/>
      <c r="H146" s="2"/>
      <c r="I146" s="2"/>
      <c r="J146" s="2"/>
      <c r="K146" s="2"/>
      <c r="L146" s="1">
        <f t="shared" si="16"/>
        <v>0</v>
      </c>
    </row>
    <row r="147" spans="2:12" x14ac:dyDescent="0.25">
      <c r="B147" s="1"/>
      <c r="C147" s="1">
        <v>8</v>
      </c>
      <c r="D147" s="46">
        <f t="shared" si="15"/>
        <v>16.202333333333332</v>
      </c>
      <c r="E147" s="137">
        <v>2</v>
      </c>
      <c r="F147" s="2"/>
      <c r="G147" s="2"/>
      <c r="H147" s="2"/>
      <c r="I147" s="2"/>
      <c r="J147" s="2"/>
      <c r="K147" s="2"/>
      <c r="L147" s="1">
        <f t="shared" si="16"/>
        <v>2</v>
      </c>
    </row>
    <row r="148" spans="2:12" x14ac:dyDescent="0.25">
      <c r="B148" s="1"/>
      <c r="C148" s="1">
        <v>9</v>
      </c>
      <c r="D148" s="46">
        <f t="shared" si="15"/>
        <v>16.202333333333332</v>
      </c>
      <c r="E148" s="2"/>
      <c r="F148" s="2"/>
      <c r="G148" s="2"/>
      <c r="H148" s="2"/>
      <c r="I148" s="2"/>
      <c r="J148" s="2"/>
      <c r="K148" s="2"/>
      <c r="L148" s="1">
        <f t="shared" si="16"/>
        <v>0</v>
      </c>
    </row>
    <row r="149" spans="2:12" x14ac:dyDescent="0.25">
      <c r="B149" s="1"/>
      <c r="C149" s="1">
        <v>10</v>
      </c>
      <c r="D149" s="46">
        <f t="shared" si="15"/>
        <v>16.202333333333332</v>
      </c>
      <c r="E149" s="2"/>
      <c r="F149" s="2"/>
      <c r="G149" s="2"/>
      <c r="H149" s="2"/>
      <c r="I149" s="2"/>
      <c r="J149" s="2"/>
      <c r="K149" s="2"/>
      <c r="L149" s="1">
        <f t="shared" si="16"/>
        <v>0</v>
      </c>
    </row>
    <row r="150" spans="2:12" x14ac:dyDescent="0.25">
      <c r="B150" s="1"/>
      <c r="C150" s="1">
        <v>11</v>
      </c>
      <c r="D150" s="46">
        <f t="shared" si="15"/>
        <v>16.202333333333332</v>
      </c>
      <c r="E150" s="2"/>
      <c r="F150" s="2"/>
      <c r="G150" s="2"/>
      <c r="H150" s="2"/>
      <c r="I150" s="2"/>
      <c r="J150" s="2"/>
      <c r="K150" s="2"/>
      <c r="L150" s="1">
        <f t="shared" si="16"/>
        <v>0</v>
      </c>
    </row>
    <row r="151" spans="2:12" x14ac:dyDescent="0.25">
      <c r="B151" s="1"/>
      <c r="C151" s="1">
        <v>12</v>
      </c>
      <c r="D151" s="46">
        <f t="shared" si="15"/>
        <v>16.202333333333332</v>
      </c>
      <c r="E151" s="99">
        <v>0.67</v>
      </c>
      <c r="F151" s="2"/>
      <c r="G151" s="2"/>
      <c r="H151" s="2"/>
      <c r="I151" s="2"/>
      <c r="J151" s="2"/>
      <c r="K151" s="2"/>
      <c r="L151" s="1">
        <f t="shared" si="16"/>
        <v>0.67</v>
      </c>
    </row>
    <row r="152" spans="2:12" x14ac:dyDescent="0.25">
      <c r="B152" s="1"/>
      <c r="C152" s="1">
        <v>13</v>
      </c>
      <c r="D152" s="46">
        <f t="shared" si="15"/>
        <v>16.202333333333332</v>
      </c>
      <c r="E152" s="2"/>
      <c r="F152" s="2"/>
      <c r="G152" s="2"/>
      <c r="H152" s="2"/>
      <c r="I152" s="2"/>
      <c r="J152" s="2"/>
      <c r="K152" s="2"/>
      <c r="L152" s="1">
        <f t="shared" si="16"/>
        <v>0</v>
      </c>
    </row>
    <row r="153" spans="2:12" x14ac:dyDescent="0.25">
      <c r="B153" s="1"/>
      <c r="C153" s="1">
        <v>14</v>
      </c>
      <c r="D153" s="46">
        <f t="shared" si="15"/>
        <v>16.202333333333332</v>
      </c>
      <c r="E153" s="2"/>
      <c r="F153" s="2"/>
      <c r="G153" s="2"/>
      <c r="H153" s="2"/>
      <c r="I153" s="2"/>
      <c r="J153" s="2"/>
      <c r="K153" s="2"/>
      <c r="L153" s="1">
        <f t="shared" si="16"/>
        <v>0</v>
      </c>
    </row>
    <row r="154" spans="2:12" x14ac:dyDescent="0.25">
      <c r="B154" s="1"/>
      <c r="C154" s="1">
        <v>15</v>
      </c>
      <c r="D154" s="46">
        <f t="shared" si="15"/>
        <v>16.202333333333332</v>
      </c>
      <c r="E154" s="2"/>
      <c r="F154" s="2"/>
      <c r="G154" s="2"/>
      <c r="H154" s="2"/>
      <c r="I154" s="2"/>
      <c r="J154" s="2"/>
      <c r="K154" s="2"/>
      <c r="L154" s="1">
        <f t="shared" si="16"/>
        <v>0</v>
      </c>
    </row>
    <row r="155" spans="2:12" x14ac:dyDescent="0.25">
      <c r="B155" s="1"/>
      <c r="C155" s="1">
        <v>16</v>
      </c>
      <c r="D155" s="46">
        <f t="shared" si="15"/>
        <v>16.202333333333332</v>
      </c>
      <c r="E155" s="2"/>
      <c r="F155" s="2"/>
      <c r="G155" s="2"/>
      <c r="H155" s="2"/>
      <c r="I155" s="2"/>
      <c r="J155" s="2"/>
      <c r="K155" s="2"/>
      <c r="L155" s="1">
        <f t="shared" si="16"/>
        <v>0</v>
      </c>
    </row>
    <row r="156" spans="2:12" x14ac:dyDescent="0.25">
      <c r="B156" s="1"/>
      <c r="C156" s="1">
        <v>17</v>
      </c>
      <c r="D156" s="46">
        <f t="shared" si="15"/>
        <v>16.202333333333332</v>
      </c>
      <c r="E156" s="2"/>
      <c r="F156" s="140">
        <v>2</v>
      </c>
      <c r="G156" s="2"/>
      <c r="H156" s="2"/>
      <c r="I156" s="2"/>
      <c r="J156" s="2"/>
      <c r="K156" s="2"/>
      <c r="L156" s="1">
        <f t="shared" si="16"/>
        <v>2</v>
      </c>
    </row>
    <row r="157" spans="2:12" x14ac:dyDescent="0.25">
      <c r="B157" s="1"/>
      <c r="C157" s="1">
        <v>18</v>
      </c>
      <c r="D157" s="46">
        <f t="shared" si="15"/>
        <v>16.202333333333332</v>
      </c>
      <c r="E157" s="2"/>
      <c r="F157" s="110">
        <v>16</v>
      </c>
      <c r="G157" s="2"/>
      <c r="H157" s="2"/>
      <c r="I157" s="2"/>
      <c r="J157" s="2"/>
      <c r="K157" s="2"/>
      <c r="L157" s="1">
        <f t="shared" si="16"/>
        <v>16</v>
      </c>
    </row>
    <row r="158" spans="2:12" x14ac:dyDescent="0.25">
      <c r="B158" s="1"/>
      <c r="C158" s="1">
        <v>19</v>
      </c>
      <c r="D158" s="46">
        <f t="shared" si="15"/>
        <v>16.202333333333332</v>
      </c>
      <c r="E158" s="2"/>
      <c r="F158" s="110">
        <v>11</v>
      </c>
      <c r="G158" s="2"/>
      <c r="H158" s="2"/>
      <c r="I158" s="2"/>
      <c r="J158" s="2"/>
      <c r="K158" s="2"/>
      <c r="L158" s="1">
        <f t="shared" si="16"/>
        <v>11</v>
      </c>
    </row>
    <row r="159" spans="2:12" x14ac:dyDescent="0.25">
      <c r="B159" s="1"/>
      <c r="C159" s="1">
        <v>20</v>
      </c>
      <c r="D159" s="46">
        <f t="shared" si="15"/>
        <v>16.202333333333332</v>
      </c>
      <c r="E159" s="99">
        <v>6</v>
      </c>
      <c r="F159" s="2"/>
      <c r="G159" s="2"/>
      <c r="H159" s="2"/>
      <c r="I159" s="2"/>
      <c r="J159" s="2"/>
      <c r="K159" s="2"/>
      <c r="L159" s="1">
        <f t="shared" si="16"/>
        <v>6</v>
      </c>
    </row>
    <row r="160" spans="2:12" x14ac:dyDescent="0.25">
      <c r="B160" s="1"/>
      <c r="C160" s="1">
        <v>21</v>
      </c>
      <c r="D160" s="46">
        <f t="shared" si="15"/>
        <v>16.202333333333332</v>
      </c>
      <c r="E160" s="99">
        <v>2</v>
      </c>
      <c r="F160" s="2"/>
      <c r="G160" s="2"/>
      <c r="H160" s="2"/>
      <c r="I160" s="2"/>
      <c r="J160" s="2"/>
      <c r="K160" s="2"/>
      <c r="L160" s="1">
        <f t="shared" si="16"/>
        <v>2</v>
      </c>
    </row>
    <row r="161" spans="2:12" x14ac:dyDescent="0.25">
      <c r="B161" s="1"/>
      <c r="C161" s="1">
        <v>22</v>
      </c>
      <c r="D161" s="46">
        <f t="shared" si="15"/>
        <v>16.202333333333332</v>
      </c>
      <c r="E161" s="99"/>
      <c r="F161" s="2"/>
      <c r="G161" s="2"/>
      <c r="H161" s="2"/>
      <c r="I161" s="2"/>
      <c r="J161" s="2"/>
      <c r="K161" s="2"/>
      <c r="L161" s="1">
        <f t="shared" si="16"/>
        <v>0</v>
      </c>
    </row>
    <row r="162" spans="2:12" x14ac:dyDescent="0.25">
      <c r="B162" s="1"/>
      <c r="C162" s="1">
        <v>23</v>
      </c>
      <c r="D162" s="46">
        <f t="shared" si="15"/>
        <v>16.202333333333332</v>
      </c>
      <c r="E162" s="99">
        <v>2</v>
      </c>
      <c r="F162" s="2"/>
      <c r="G162" s="2"/>
      <c r="H162" s="2"/>
      <c r="I162" s="2"/>
      <c r="J162" s="2"/>
      <c r="K162" s="2"/>
      <c r="L162" s="1">
        <f t="shared" si="16"/>
        <v>2</v>
      </c>
    </row>
    <row r="163" spans="2:12" x14ac:dyDescent="0.25">
      <c r="B163" s="1"/>
      <c r="C163" s="1">
        <v>24</v>
      </c>
      <c r="D163" s="46">
        <f t="shared" si="15"/>
        <v>16.202333333333332</v>
      </c>
      <c r="E163" s="99">
        <v>5</v>
      </c>
      <c r="F163" s="2"/>
      <c r="G163" s="2"/>
      <c r="H163" s="2"/>
      <c r="I163" s="2"/>
      <c r="J163" s="2"/>
      <c r="K163" s="2"/>
      <c r="L163" s="1">
        <f t="shared" si="16"/>
        <v>5</v>
      </c>
    </row>
    <row r="164" spans="2:12" x14ac:dyDescent="0.25">
      <c r="B164" s="1"/>
      <c r="C164" s="1">
        <v>25</v>
      </c>
      <c r="D164" s="46">
        <f t="shared" si="15"/>
        <v>16.202333333333332</v>
      </c>
      <c r="E164" s="2"/>
      <c r="F164" s="2"/>
      <c r="G164" s="2"/>
      <c r="H164" s="2"/>
      <c r="I164" s="2"/>
      <c r="J164" s="2"/>
      <c r="K164" s="2"/>
      <c r="L164" s="1">
        <f t="shared" si="16"/>
        <v>0</v>
      </c>
    </row>
    <row r="165" spans="2:12" x14ac:dyDescent="0.25">
      <c r="B165" s="1"/>
      <c r="C165" s="1">
        <v>26</v>
      </c>
      <c r="D165" s="46">
        <f t="shared" si="15"/>
        <v>16.202333333333332</v>
      </c>
      <c r="E165" s="2"/>
      <c r="F165" s="2"/>
      <c r="G165" s="99">
        <v>7.5</v>
      </c>
      <c r="H165" s="2"/>
      <c r="I165" s="2"/>
      <c r="J165" s="2"/>
      <c r="K165" s="2"/>
      <c r="L165" s="1">
        <f t="shared" si="16"/>
        <v>7.5</v>
      </c>
    </row>
    <row r="166" spans="2:12" x14ac:dyDescent="0.25">
      <c r="B166" s="1"/>
      <c r="C166" s="1">
        <v>27</v>
      </c>
      <c r="D166" s="46">
        <f t="shared" si="15"/>
        <v>16.202333333333332</v>
      </c>
      <c r="E166" s="2"/>
      <c r="F166" s="2"/>
      <c r="G166" s="111">
        <v>24</v>
      </c>
      <c r="H166" s="2"/>
      <c r="I166" s="2"/>
      <c r="J166" s="2"/>
      <c r="K166" s="2"/>
      <c r="L166" s="1">
        <f t="shared" si="16"/>
        <v>24</v>
      </c>
    </row>
    <row r="167" spans="2:12" x14ac:dyDescent="0.25">
      <c r="B167" s="1"/>
      <c r="C167" s="1">
        <v>28</v>
      </c>
      <c r="D167" s="46">
        <f t="shared" si="15"/>
        <v>16.202333333333332</v>
      </c>
      <c r="E167" s="2"/>
      <c r="F167" s="2"/>
      <c r="G167" s="111">
        <v>24</v>
      </c>
      <c r="H167" s="2"/>
      <c r="I167" s="2"/>
      <c r="J167" s="2"/>
      <c r="K167" s="2"/>
      <c r="L167" s="1">
        <f t="shared" si="16"/>
        <v>24</v>
      </c>
    </row>
    <row r="168" spans="2:12" x14ac:dyDescent="0.25">
      <c r="B168" s="1"/>
      <c r="C168" s="1">
        <v>29</v>
      </c>
      <c r="D168" s="46">
        <f t="shared" si="15"/>
        <v>16.202333333333332</v>
      </c>
      <c r="E168" s="2"/>
      <c r="F168" s="2"/>
      <c r="G168" s="111">
        <v>12.67</v>
      </c>
      <c r="H168" s="2"/>
      <c r="I168" s="2"/>
      <c r="J168" s="2"/>
      <c r="K168" s="2"/>
      <c r="L168" s="1">
        <f t="shared" si="16"/>
        <v>12.67</v>
      </c>
    </row>
    <row r="169" spans="2:12" x14ac:dyDescent="0.25">
      <c r="B169" s="1"/>
      <c r="C169" s="1">
        <v>30</v>
      </c>
      <c r="D169" s="46">
        <f t="shared" si="15"/>
        <v>16.202333333333332</v>
      </c>
      <c r="E169" s="2"/>
      <c r="F169" s="2"/>
      <c r="G169" s="2"/>
      <c r="H169" s="2"/>
      <c r="I169" s="2"/>
      <c r="J169" s="2"/>
      <c r="K169" s="2"/>
      <c r="L169" s="1">
        <f t="shared" si="16"/>
        <v>0</v>
      </c>
    </row>
    <row r="170" spans="2:12" x14ac:dyDescent="0.25">
      <c r="B170" s="4" t="s">
        <v>8</v>
      </c>
      <c r="C170" s="4"/>
      <c r="D170" s="47">
        <v>486.07</v>
      </c>
      <c r="E170" s="47">
        <f t="shared" ref="E170:J170" si="17">SUM(E140:E169)</f>
        <v>19.670000000000002</v>
      </c>
      <c r="F170" s="47">
        <f t="shared" si="17"/>
        <v>29</v>
      </c>
      <c r="G170" s="47">
        <f t="shared" si="17"/>
        <v>68.17</v>
      </c>
      <c r="H170" s="47">
        <f t="shared" si="17"/>
        <v>0</v>
      </c>
      <c r="I170" s="47">
        <f t="shared" si="17"/>
        <v>0</v>
      </c>
      <c r="J170" s="47">
        <f t="shared" si="17"/>
        <v>0</v>
      </c>
      <c r="K170" s="47"/>
      <c r="L170" s="1">
        <f t="shared" si="16"/>
        <v>116.84</v>
      </c>
    </row>
    <row r="171" spans="2:12" x14ac:dyDescent="0.25">
      <c r="B171" s="1" t="s">
        <v>9</v>
      </c>
      <c r="C171" s="1"/>
      <c r="D171" s="1" t="s">
        <v>10</v>
      </c>
      <c r="E171" s="1">
        <f>(E170/$D$170)*100</f>
        <v>4.0467422387721932</v>
      </c>
      <c r="F171" s="1">
        <f t="shared" ref="F171:J171" si="18">(F170/$D$170)*100</f>
        <v>5.9662188573662238</v>
      </c>
      <c r="G171" s="1">
        <f t="shared" si="18"/>
        <v>14.024728948505361</v>
      </c>
      <c r="H171" s="1">
        <f t="shared" si="18"/>
        <v>0</v>
      </c>
      <c r="I171" s="1">
        <f t="shared" si="18"/>
        <v>0</v>
      </c>
      <c r="J171" s="1">
        <f t="shared" si="18"/>
        <v>0</v>
      </c>
      <c r="K171" s="1"/>
      <c r="L171" s="1"/>
    </row>
    <row r="172" spans="2:12" x14ac:dyDescent="0.25">
      <c r="B172" s="1">
        <f>(1-(L170/D170))*100</f>
        <v>75.962309955356218</v>
      </c>
      <c r="C172" s="1"/>
      <c r="D172" s="1"/>
      <c r="E172" s="1">
        <f>($D$170-E170)/$D$170*100</f>
        <v>95.953257761227803</v>
      </c>
      <c r="F172" s="1">
        <f>($D$170-F170)/$D$170*100</f>
        <v>94.033781142633771</v>
      </c>
      <c r="G172" s="1">
        <f t="shared" ref="G172:K172" si="19">($D$170-G170)/$D$170*100</f>
        <v>85.975271051494644</v>
      </c>
      <c r="H172" s="1">
        <f t="shared" si="19"/>
        <v>100</v>
      </c>
      <c r="I172" s="1">
        <f t="shared" si="19"/>
        <v>100</v>
      </c>
      <c r="J172" s="1">
        <f t="shared" si="19"/>
        <v>100</v>
      </c>
      <c r="K172" s="1">
        <f t="shared" si="19"/>
        <v>100</v>
      </c>
      <c r="L172" s="1"/>
    </row>
    <row r="175" spans="2:12" ht="18.75" thickBot="1" x14ac:dyDescent="0.3"/>
    <row r="176" spans="2:12" x14ac:dyDescent="0.25">
      <c r="B176" s="14" t="s">
        <v>19</v>
      </c>
      <c r="C176" s="15"/>
      <c r="D176" s="23"/>
    </row>
    <row r="177" spans="2:18" ht="18.75" thickBot="1" x14ac:dyDescent="0.3">
      <c r="B177" s="29">
        <f>(1-(L170/D170))*100</f>
        <v>75.962309955356218</v>
      </c>
      <c r="C177" s="18"/>
      <c r="D177" s="24"/>
      <c r="G177" s="26"/>
      <c r="H177" s="27"/>
    </row>
    <row r="178" spans="2:18" ht="18.75" thickBot="1" x14ac:dyDescent="0.3">
      <c r="B178" s="28"/>
      <c r="C178" s="29"/>
      <c r="D178" s="30"/>
    </row>
    <row r="179" spans="2:18" x14ac:dyDescent="0.25">
      <c r="E179" s="25">
        <f>519.75/30</f>
        <v>17.324999999999999</v>
      </c>
      <c r="F179" s="45"/>
    </row>
    <row r="182" spans="2:18" x14ac:dyDescent="0.25">
      <c r="B182" s="216" t="s">
        <v>20</v>
      </c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</row>
    <row r="183" spans="2:18" x14ac:dyDescent="0.25">
      <c r="B183" s="190" t="s">
        <v>44</v>
      </c>
      <c r="C183" s="190"/>
      <c r="D183" s="190"/>
      <c r="E183" s="190"/>
      <c r="F183" s="190"/>
      <c r="G183" s="190"/>
      <c r="H183" s="190"/>
      <c r="I183" s="190"/>
      <c r="J183" s="190"/>
      <c r="K183" s="190"/>
      <c r="L183" s="190"/>
    </row>
    <row r="184" spans="2:18" ht="36" x14ac:dyDescent="0.25">
      <c r="B184" s="32"/>
      <c r="C184" s="11" t="s">
        <v>1</v>
      </c>
      <c r="D184" s="11" t="s">
        <v>2</v>
      </c>
      <c r="E184" s="13" t="s">
        <v>138</v>
      </c>
      <c r="F184" s="13" t="s">
        <v>135</v>
      </c>
      <c r="G184" s="13" t="s">
        <v>143</v>
      </c>
      <c r="H184" s="13" t="s">
        <v>127</v>
      </c>
      <c r="I184" s="13" t="s">
        <v>144</v>
      </c>
      <c r="J184" s="13" t="s">
        <v>128</v>
      </c>
      <c r="K184" s="13" t="s">
        <v>121</v>
      </c>
      <c r="L184" s="13" t="s">
        <v>130</v>
      </c>
      <c r="M184" s="13" t="s">
        <v>145</v>
      </c>
      <c r="N184" s="12" t="s">
        <v>161</v>
      </c>
      <c r="O184" s="13" t="s">
        <v>162</v>
      </c>
      <c r="P184" s="1"/>
      <c r="Q184" s="1"/>
      <c r="R184" s="11" t="s">
        <v>7</v>
      </c>
    </row>
    <row r="185" spans="2:18" x14ac:dyDescent="0.25">
      <c r="B185" s="1"/>
      <c r="C185" s="1">
        <v>1</v>
      </c>
      <c r="D185" s="56">
        <f>+$D$215/30</f>
        <v>9.8373333333333335</v>
      </c>
      <c r="E185" s="2"/>
      <c r="F185" s="2"/>
      <c r="G185" s="2">
        <v>0.42</v>
      </c>
      <c r="H185" s="2">
        <v>0.42</v>
      </c>
      <c r="I185" s="2"/>
      <c r="J185" s="2"/>
      <c r="K185" s="2"/>
      <c r="L185" s="1"/>
      <c r="M185" s="1"/>
      <c r="N185" s="1"/>
      <c r="O185" s="1"/>
      <c r="P185" s="1"/>
      <c r="Q185" s="1"/>
      <c r="R185" s="1">
        <f t="shared" ref="R185:R215" si="20">SUM(E185:Q185)</f>
        <v>0.84</v>
      </c>
    </row>
    <row r="186" spans="2:18" x14ac:dyDescent="0.25">
      <c r="B186" s="1"/>
      <c r="C186" s="1">
        <v>2</v>
      </c>
      <c r="D186" s="56">
        <f t="shared" ref="D186:D214" si="21">+$D$215/30</f>
        <v>9.8373333333333335</v>
      </c>
      <c r="E186" s="2">
        <v>0.33</v>
      </c>
      <c r="F186" s="2"/>
      <c r="G186" s="2"/>
      <c r="H186" s="2"/>
      <c r="I186" s="2"/>
      <c r="J186" s="2"/>
      <c r="K186" s="2"/>
      <c r="L186" s="50">
        <v>1</v>
      </c>
      <c r="M186" s="1"/>
      <c r="N186" s="1"/>
      <c r="O186" s="1"/>
      <c r="P186" s="1"/>
      <c r="Q186" s="1"/>
      <c r="R186" s="1">
        <f t="shared" si="20"/>
        <v>1.33</v>
      </c>
    </row>
    <row r="187" spans="2:18" x14ac:dyDescent="0.25">
      <c r="B187" s="1"/>
      <c r="C187" s="1">
        <v>3</v>
      </c>
      <c r="D187" s="56">
        <f t="shared" si="21"/>
        <v>9.8373333333333335</v>
      </c>
      <c r="E187" s="2"/>
      <c r="F187" s="129">
        <v>3</v>
      </c>
      <c r="G187" s="2"/>
      <c r="H187" s="1"/>
      <c r="I187" s="2"/>
      <c r="J187" s="2"/>
      <c r="K187" s="2"/>
      <c r="L187" s="1"/>
      <c r="M187" s="1"/>
      <c r="N187" s="1"/>
      <c r="O187" s="1"/>
      <c r="P187" s="1"/>
      <c r="Q187" s="1"/>
      <c r="R187" s="1">
        <f t="shared" si="20"/>
        <v>3</v>
      </c>
    </row>
    <row r="188" spans="2:18" x14ac:dyDescent="0.25">
      <c r="B188" s="1"/>
      <c r="C188" s="1">
        <v>4</v>
      </c>
      <c r="D188" s="56">
        <f t="shared" si="21"/>
        <v>9.8373333333333335</v>
      </c>
      <c r="E188" s="2"/>
      <c r="F188" s="2"/>
      <c r="G188" s="2"/>
      <c r="H188" s="2"/>
      <c r="I188" s="2"/>
      <c r="J188" s="2"/>
      <c r="K188" s="2"/>
      <c r="L188" s="1"/>
      <c r="M188" s="1"/>
      <c r="N188" s="1"/>
      <c r="O188" s="1"/>
      <c r="P188" s="1"/>
      <c r="Q188" s="1"/>
      <c r="R188" s="1">
        <f t="shared" si="20"/>
        <v>0</v>
      </c>
    </row>
    <row r="189" spans="2:18" x14ac:dyDescent="0.25">
      <c r="B189" s="1"/>
      <c r="C189" s="1">
        <v>5</v>
      </c>
      <c r="D189" s="56">
        <f t="shared" si="21"/>
        <v>9.8373333333333335</v>
      </c>
      <c r="E189" s="2"/>
      <c r="F189" s="2"/>
      <c r="G189" s="2"/>
      <c r="H189" s="2"/>
      <c r="I189" s="2"/>
      <c r="J189" s="88">
        <v>4</v>
      </c>
      <c r="K189" s="88"/>
      <c r="L189" s="1"/>
      <c r="M189" s="1"/>
      <c r="N189" s="1"/>
      <c r="O189" s="1"/>
      <c r="P189" s="1"/>
      <c r="Q189" s="1"/>
      <c r="R189" s="1">
        <f t="shared" si="20"/>
        <v>4</v>
      </c>
    </row>
    <row r="190" spans="2:18" x14ac:dyDescent="0.25">
      <c r="B190" s="1"/>
      <c r="C190" s="1">
        <v>6</v>
      </c>
      <c r="D190" s="56">
        <f t="shared" si="21"/>
        <v>9.8373333333333335</v>
      </c>
      <c r="E190" s="2"/>
      <c r="F190" s="2"/>
      <c r="G190" s="2"/>
      <c r="H190" s="2"/>
      <c r="I190" s="2"/>
      <c r="J190" s="88">
        <v>2.2000000000000002</v>
      </c>
      <c r="K190" s="88"/>
      <c r="L190" s="1"/>
      <c r="M190" s="1"/>
      <c r="N190" s="1"/>
      <c r="O190" s="1"/>
      <c r="P190" s="1"/>
      <c r="Q190" s="1"/>
      <c r="R190" s="1">
        <f t="shared" si="20"/>
        <v>2.2000000000000002</v>
      </c>
    </row>
    <row r="191" spans="2:18" x14ac:dyDescent="0.25">
      <c r="B191" s="1"/>
      <c r="C191" s="1">
        <v>7</v>
      </c>
      <c r="D191" s="56">
        <f t="shared" si="21"/>
        <v>9.8373333333333335</v>
      </c>
      <c r="E191" s="2"/>
      <c r="F191" s="2"/>
      <c r="G191" s="2"/>
      <c r="H191" s="2"/>
      <c r="I191" s="2"/>
      <c r="J191" s="2"/>
      <c r="K191" s="2"/>
      <c r="L191" s="1"/>
      <c r="M191" s="1"/>
      <c r="N191" s="1"/>
      <c r="O191" s="1"/>
      <c r="P191" s="1"/>
      <c r="Q191" s="1"/>
      <c r="R191" s="1">
        <f t="shared" si="20"/>
        <v>0</v>
      </c>
    </row>
    <row r="192" spans="2:18" x14ac:dyDescent="0.25">
      <c r="B192" s="1"/>
      <c r="C192" s="1">
        <v>8</v>
      </c>
      <c r="D192" s="56">
        <f t="shared" si="21"/>
        <v>9.8373333333333335</v>
      </c>
      <c r="E192" s="2"/>
      <c r="F192" s="2"/>
      <c r="G192" s="2"/>
      <c r="H192" s="2"/>
      <c r="I192" s="2"/>
      <c r="J192" s="2"/>
      <c r="K192" s="2"/>
      <c r="L192" s="1"/>
      <c r="M192" s="1"/>
      <c r="N192" s="1"/>
      <c r="O192" s="1"/>
      <c r="P192" s="1"/>
      <c r="Q192" s="1"/>
      <c r="R192" s="1">
        <f t="shared" si="20"/>
        <v>0</v>
      </c>
    </row>
    <row r="193" spans="2:18" x14ac:dyDescent="0.25">
      <c r="B193" s="1"/>
      <c r="C193" s="1">
        <v>9</v>
      </c>
      <c r="D193" s="56">
        <f t="shared" si="21"/>
        <v>9.8373333333333335</v>
      </c>
      <c r="E193" s="2"/>
      <c r="F193" s="2"/>
      <c r="G193" s="2"/>
      <c r="H193" s="2"/>
      <c r="I193" s="2"/>
      <c r="J193" s="2"/>
      <c r="K193" s="2"/>
      <c r="L193" s="1"/>
      <c r="M193" s="1"/>
      <c r="N193" s="1"/>
      <c r="O193" s="1"/>
      <c r="P193" s="1"/>
      <c r="Q193" s="1"/>
      <c r="R193" s="1">
        <f t="shared" si="20"/>
        <v>0</v>
      </c>
    </row>
    <row r="194" spans="2:18" x14ac:dyDescent="0.25">
      <c r="B194" s="1"/>
      <c r="C194" s="1">
        <v>10</v>
      </c>
      <c r="D194" s="56">
        <f t="shared" si="21"/>
        <v>9.8373333333333335</v>
      </c>
      <c r="E194" s="2"/>
      <c r="F194" s="2"/>
      <c r="G194" s="2"/>
      <c r="H194" s="2"/>
      <c r="I194" s="2"/>
      <c r="J194" s="2"/>
      <c r="K194" s="2"/>
      <c r="L194" s="1"/>
      <c r="M194" s="1"/>
      <c r="N194" s="1"/>
      <c r="O194" s="1"/>
      <c r="P194" s="1"/>
      <c r="Q194" s="1"/>
      <c r="R194" s="1">
        <f t="shared" si="20"/>
        <v>0</v>
      </c>
    </row>
    <row r="195" spans="2:18" x14ac:dyDescent="0.25">
      <c r="B195" s="1"/>
      <c r="C195" s="1">
        <v>11</v>
      </c>
      <c r="D195" s="56">
        <f t="shared" si="21"/>
        <v>9.8373333333333335</v>
      </c>
      <c r="E195" s="2"/>
      <c r="F195" s="2"/>
      <c r="G195" s="2"/>
      <c r="H195" s="2"/>
      <c r="I195" s="2">
        <v>0.25</v>
      </c>
      <c r="J195" s="2"/>
      <c r="K195" s="2"/>
      <c r="L195" s="1"/>
      <c r="M195" s="1"/>
      <c r="N195" s="1"/>
      <c r="O195" s="1"/>
      <c r="P195" s="1"/>
      <c r="Q195" s="1"/>
      <c r="R195" s="1">
        <f t="shared" si="20"/>
        <v>0.25</v>
      </c>
    </row>
    <row r="196" spans="2:18" x14ac:dyDescent="0.25">
      <c r="B196" s="1"/>
      <c r="C196" s="1">
        <v>12</v>
      </c>
      <c r="D196" s="56">
        <f t="shared" si="21"/>
        <v>9.8373333333333335</v>
      </c>
      <c r="E196" s="88">
        <v>0.22</v>
      </c>
      <c r="F196" s="2"/>
      <c r="G196" s="2"/>
      <c r="H196" s="2"/>
      <c r="I196" s="2"/>
      <c r="J196" s="2"/>
      <c r="K196" s="2"/>
      <c r="L196" s="1"/>
      <c r="M196" s="1"/>
      <c r="N196" s="1"/>
      <c r="O196" s="1"/>
      <c r="P196" s="1"/>
      <c r="Q196" s="1"/>
      <c r="R196" s="1">
        <f t="shared" si="20"/>
        <v>0.22</v>
      </c>
    </row>
    <row r="197" spans="2:18" x14ac:dyDescent="0.25">
      <c r="B197" s="1"/>
      <c r="C197" s="1">
        <v>13</v>
      </c>
      <c r="D197" s="56">
        <f t="shared" si="21"/>
        <v>9.8373333333333335</v>
      </c>
      <c r="E197" s="88">
        <v>0.9</v>
      </c>
      <c r="F197" s="2"/>
      <c r="G197" s="2"/>
      <c r="H197" s="2"/>
      <c r="I197" s="2"/>
      <c r="J197" s="2"/>
      <c r="K197" s="2"/>
      <c r="L197" s="1"/>
      <c r="M197" s="50">
        <v>0.21</v>
      </c>
      <c r="N197" s="1"/>
      <c r="O197" s="50">
        <v>0.33</v>
      </c>
      <c r="P197" s="1"/>
      <c r="Q197" s="1"/>
      <c r="R197" s="1">
        <f t="shared" si="20"/>
        <v>1.4400000000000002</v>
      </c>
    </row>
    <row r="198" spans="2:18" x14ac:dyDescent="0.25">
      <c r="B198" s="1"/>
      <c r="C198" s="1">
        <v>14</v>
      </c>
      <c r="D198" s="56">
        <f t="shared" si="21"/>
        <v>9.8373333333333335</v>
      </c>
      <c r="E198" s="2"/>
      <c r="F198" s="129">
        <v>0.6</v>
      </c>
      <c r="G198" s="2"/>
      <c r="H198" s="2"/>
      <c r="I198" s="2"/>
      <c r="J198" s="2"/>
      <c r="K198" s="2"/>
      <c r="L198" s="1"/>
      <c r="M198" s="1"/>
      <c r="N198" s="1"/>
      <c r="O198" s="1"/>
      <c r="P198" s="1"/>
      <c r="Q198" s="1"/>
      <c r="R198" s="1">
        <f t="shared" si="20"/>
        <v>0.6</v>
      </c>
    </row>
    <row r="199" spans="2:18" x14ac:dyDescent="0.25">
      <c r="B199" s="1"/>
      <c r="C199" s="1">
        <v>15</v>
      </c>
      <c r="D199" s="56">
        <f t="shared" si="21"/>
        <v>9.8373333333333335</v>
      </c>
      <c r="E199" s="2"/>
      <c r="F199" s="2"/>
      <c r="H199" s="88">
        <v>0.31</v>
      </c>
      <c r="I199" s="2"/>
      <c r="J199" s="2"/>
      <c r="K199" s="2"/>
      <c r="L199" s="1"/>
      <c r="M199" s="1"/>
      <c r="N199" s="1"/>
      <c r="O199" s="1"/>
      <c r="P199" s="1"/>
      <c r="Q199" s="1"/>
      <c r="R199" s="1">
        <f t="shared" si="20"/>
        <v>0.31</v>
      </c>
    </row>
    <row r="200" spans="2:18" x14ac:dyDescent="0.25">
      <c r="B200" s="1"/>
      <c r="C200" s="1">
        <v>16</v>
      </c>
      <c r="D200" s="56">
        <f t="shared" si="21"/>
        <v>9.8373333333333335</v>
      </c>
      <c r="E200" s="2"/>
      <c r="F200" s="2"/>
      <c r="G200" s="2"/>
      <c r="H200" s="88">
        <v>0.22</v>
      </c>
      <c r="I200" s="2"/>
      <c r="J200" s="2"/>
      <c r="K200" s="2"/>
      <c r="L200" s="1"/>
      <c r="M200" s="1"/>
      <c r="N200" s="1"/>
      <c r="O200" s="1"/>
      <c r="P200" s="1"/>
      <c r="Q200" s="1"/>
      <c r="R200" s="1">
        <f t="shared" si="20"/>
        <v>0.22</v>
      </c>
    </row>
    <row r="201" spans="2:18" x14ac:dyDescent="0.25">
      <c r="B201" s="1"/>
      <c r="C201" s="1">
        <v>17</v>
      </c>
      <c r="D201" s="56">
        <f t="shared" si="21"/>
        <v>9.8373333333333335</v>
      </c>
      <c r="E201" s="2"/>
      <c r="F201" s="2"/>
      <c r="G201" s="2"/>
      <c r="H201" s="2"/>
      <c r="I201" s="2"/>
      <c r="J201" s="2"/>
      <c r="K201" s="2"/>
      <c r="L201" s="1"/>
      <c r="M201" s="1"/>
      <c r="N201" s="1"/>
      <c r="O201" s="1"/>
      <c r="P201" s="1"/>
      <c r="Q201" s="1"/>
      <c r="R201" s="1">
        <f t="shared" si="20"/>
        <v>0</v>
      </c>
    </row>
    <row r="202" spans="2:18" x14ac:dyDescent="0.25">
      <c r="B202" s="1"/>
      <c r="C202" s="1">
        <v>18</v>
      </c>
      <c r="D202" s="56">
        <f t="shared" si="21"/>
        <v>9.8373333333333335</v>
      </c>
      <c r="E202" s="2"/>
      <c r="F202" s="2"/>
      <c r="G202" s="2"/>
      <c r="H202" s="2"/>
      <c r="I202" s="2"/>
      <c r="J202" s="2"/>
      <c r="K202" s="2"/>
      <c r="L202" s="1"/>
      <c r="M202" s="1"/>
      <c r="N202" s="1"/>
      <c r="O202" s="1"/>
      <c r="P202" s="1"/>
      <c r="Q202" s="1"/>
      <c r="R202" s="1">
        <f t="shared" si="20"/>
        <v>0</v>
      </c>
    </row>
    <row r="203" spans="2:18" x14ac:dyDescent="0.25">
      <c r="B203" s="1"/>
      <c r="C203" s="1">
        <v>19</v>
      </c>
      <c r="D203" s="56">
        <f t="shared" si="21"/>
        <v>9.8373333333333335</v>
      </c>
      <c r="E203" s="2"/>
      <c r="F203" s="2"/>
      <c r="G203" s="2"/>
      <c r="H203" s="2"/>
      <c r="I203" s="2"/>
      <c r="J203" s="2"/>
      <c r="K203" s="2"/>
      <c r="L203" s="1"/>
      <c r="M203" s="1"/>
      <c r="N203" s="1"/>
      <c r="O203" s="1"/>
      <c r="P203" s="1"/>
      <c r="Q203" s="1"/>
      <c r="R203" s="1">
        <f t="shared" si="20"/>
        <v>0</v>
      </c>
    </row>
    <row r="204" spans="2:18" x14ac:dyDescent="0.25">
      <c r="B204" s="1"/>
      <c r="C204" s="1">
        <v>20</v>
      </c>
      <c r="D204" s="56">
        <f t="shared" si="21"/>
        <v>9.8373333333333335</v>
      </c>
      <c r="E204" s="2"/>
      <c r="F204" s="2"/>
      <c r="G204" s="2"/>
      <c r="H204" s="2"/>
      <c r="I204" s="2"/>
      <c r="J204" s="2"/>
      <c r="K204" s="2"/>
      <c r="L204" s="1"/>
      <c r="M204" s="1"/>
      <c r="N204" s="50">
        <v>0.5</v>
      </c>
      <c r="O204" s="1"/>
      <c r="P204" s="1"/>
      <c r="Q204" s="1"/>
      <c r="R204" s="1">
        <f t="shared" si="20"/>
        <v>0.5</v>
      </c>
    </row>
    <row r="205" spans="2:18" x14ac:dyDescent="0.25">
      <c r="B205" s="1"/>
      <c r="C205" s="1">
        <v>21</v>
      </c>
      <c r="D205" s="56">
        <f t="shared" si="21"/>
        <v>9.8373333333333335</v>
      </c>
      <c r="E205" s="2"/>
      <c r="F205" s="2"/>
      <c r="G205" s="2"/>
      <c r="H205" s="2"/>
      <c r="I205" s="2"/>
      <c r="J205" s="2">
        <v>0.55000000000000004</v>
      </c>
      <c r="K205" s="2"/>
      <c r="L205" s="1"/>
      <c r="M205" s="1"/>
      <c r="N205" s="1"/>
      <c r="O205" s="1"/>
      <c r="P205" s="1"/>
      <c r="Q205" s="1"/>
      <c r="R205" s="1">
        <f t="shared" si="20"/>
        <v>0.55000000000000004</v>
      </c>
    </row>
    <row r="206" spans="2:18" x14ac:dyDescent="0.25">
      <c r="B206" s="1"/>
      <c r="C206" s="1">
        <v>22</v>
      </c>
      <c r="D206" s="56">
        <f t="shared" si="21"/>
        <v>9.8373333333333335</v>
      </c>
      <c r="E206" s="2"/>
      <c r="F206" s="2"/>
      <c r="G206" s="2"/>
      <c r="H206" s="2"/>
      <c r="I206" s="2"/>
      <c r="J206" s="2"/>
      <c r="K206" s="2"/>
      <c r="L206" s="1"/>
      <c r="M206" s="1"/>
      <c r="N206" s="1"/>
      <c r="O206" s="1"/>
      <c r="P206" s="1"/>
      <c r="Q206" s="1"/>
      <c r="R206" s="1">
        <f t="shared" si="20"/>
        <v>0</v>
      </c>
    </row>
    <row r="207" spans="2:18" x14ac:dyDescent="0.25">
      <c r="B207" s="1"/>
      <c r="C207" s="1">
        <v>23</v>
      </c>
      <c r="D207" s="56">
        <f t="shared" si="21"/>
        <v>9.8373333333333335</v>
      </c>
      <c r="E207" s="2"/>
      <c r="F207" s="2"/>
      <c r="G207" s="2"/>
      <c r="H207" s="2"/>
      <c r="I207" s="2"/>
      <c r="J207" s="2"/>
      <c r="K207" s="88">
        <v>0.76</v>
      </c>
      <c r="L207" s="1"/>
      <c r="M207" s="1"/>
      <c r="N207" s="1"/>
      <c r="O207" s="1"/>
      <c r="P207" s="1"/>
      <c r="Q207" s="1"/>
      <c r="R207" s="1">
        <f t="shared" si="20"/>
        <v>0.76</v>
      </c>
    </row>
    <row r="208" spans="2:18" x14ac:dyDescent="0.25">
      <c r="B208" s="1"/>
      <c r="C208" s="1">
        <v>24</v>
      </c>
      <c r="D208" s="56">
        <f t="shared" si="21"/>
        <v>9.8373333333333335</v>
      </c>
      <c r="E208" s="2"/>
      <c r="F208" s="2"/>
      <c r="G208" s="2"/>
      <c r="H208" s="2"/>
      <c r="I208" s="2"/>
      <c r="J208" s="2"/>
      <c r="K208" s="2"/>
      <c r="L208" s="1"/>
      <c r="M208" s="1"/>
      <c r="N208" s="1"/>
      <c r="O208" s="1"/>
      <c r="P208" s="1"/>
      <c r="Q208" s="1"/>
      <c r="R208" s="1">
        <f t="shared" si="20"/>
        <v>0</v>
      </c>
    </row>
    <row r="209" spans="2:18" x14ac:dyDescent="0.25">
      <c r="B209" s="1"/>
      <c r="C209" s="1">
        <v>25</v>
      </c>
      <c r="D209" s="56">
        <f t="shared" si="21"/>
        <v>9.8373333333333335</v>
      </c>
      <c r="E209" s="2"/>
      <c r="F209" s="2"/>
      <c r="G209" s="2"/>
      <c r="H209" s="2"/>
      <c r="I209" s="2"/>
      <c r="J209" s="2"/>
      <c r="K209" s="2"/>
      <c r="L209" s="1"/>
      <c r="M209" s="1"/>
      <c r="N209" s="1"/>
      <c r="O209" s="1"/>
      <c r="P209" s="1"/>
      <c r="Q209" s="1"/>
      <c r="R209" s="1">
        <f t="shared" si="20"/>
        <v>0</v>
      </c>
    </row>
    <row r="210" spans="2:18" x14ac:dyDescent="0.25">
      <c r="B210" s="1"/>
      <c r="C210" s="1">
        <v>26</v>
      </c>
      <c r="D210" s="56">
        <f t="shared" si="21"/>
        <v>9.8373333333333335</v>
      </c>
      <c r="E210" s="2"/>
      <c r="F210" s="2"/>
      <c r="G210" s="2"/>
      <c r="H210" s="2"/>
      <c r="I210" s="2"/>
      <c r="J210" s="2"/>
      <c r="K210" s="2"/>
      <c r="L210" s="1"/>
      <c r="M210" s="1"/>
      <c r="N210" s="1"/>
      <c r="O210" s="1"/>
      <c r="P210" s="1"/>
      <c r="Q210" s="1"/>
      <c r="R210" s="1">
        <f t="shared" si="20"/>
        <v>0</v>
      </c>
    </row>
    <row r="211" spans="2:18" x14ac:dyDescent="0.25">
      <c r="B211" s="1"/>
      <c r="C211" s="1">
        <v>27</v>
      </c>
      <c r="D211" s="56">
        <f t="shared" si="21"/>
        <v>9.8373333333333335</v>
      </c>
      <c r="E211" s="2"/>
      <c r="F211" s="2"/>
      <c r="G211" s="2"/>
      <c r="H211" s="2"/>
      <c r="I211" s="2"/>
      <c r="J211" s="2"/>
      <c r="K211" s="2"/>
      <c r="L211" s="1"/>
      <c r="M211" s="1"/>
      <c r="N211" s="1"/>
      <c r="O211" s="1"/>
      <c r="P211" s="1"/>
      <c r="Q211" s="1"/>
      <c r="R211" s="1">
        <f t="shared" si="20"/>
        <v>0</v>
      </c>
    </row>
    <row r="212" spans="2:18" x14ac:dyDescent="0.25">
      <c r="B212" s="1"/>
      <c r="C212" s="1">
        <v>28</v>
      </c>
      <c r="D212" s="56">
        <f t="shared" si="21"/>
        <v>9.8373333333333335</v>
      </c>
      <c r="E212" s="2"/>
      <c r="F212" s="2"/>
      <c r="G212" s="2"/>
      <c r="H212" s="2"/>
      <c r="I212" s="2"/>
      <c r="J212" s="2"/>
      <c r="K212" s="2"/>
      <c r="L212" s="1"/>
      <c r="M212" s="1"/>
      <c r="N212" s="1"/>
      <c r="O212" s="1"/>
      <c r="P212" s="1"/>
      <c r="Q212" s="1"/>
      <c r="R212" s="1">
        <f t="shared" si="20"/>
        <v>0</v>
      </c>
    </row>
    <row r="213" spans="2:18" x14ac:dyDescent="0.25">
      <c r="B213" s="1"/>
      <c r="C213" s="1">
        <v>29</v>
      </c>
      <c r="D213" s="56">
        <f t="shared" si="21"/>
        <v>9.8373333333333335</v>
      </c>
      <c r="E213" s="2"/>
      <c r="F213" s="2"/>
      <c r="G213" s="2"/>
      <c r="H213" s="2"/>
      <c r="I213" s="2"/>
      <c r="J213" s="2"/>
      <c r="K213" s="2"/>
      <c r="L213" s="1"/>
      <c r="M213" s="1"/>
      <c r="N213" s="1"/>
      <c r="O213" s="1"/>
      <c r="P213" s="1"/>
      <c r="Q213" s="1"/>
      <c r="R213" s="1">
        <f t="shared" si="20"/>
        <v>0</v>
      </c>
    </row>
    <row r="214" spans="2:18" x14ac:dyDescent="0.25">
      <c r="B214" s="1"/>
      <c r="C214" s="1">
        <v>30</v>
      </c>
      <c r="D214" s="56">
        <f t="shared" si="21"/>
        <v>9.8373333333333335</v>
      </c>
      <c r="E214" s="2"/>
      <c r="F214" s="2"/>
      <c r="G214" s="2"/>
      <c r="H214" s="2"/>
      <c r="I214" s="2"/>
      <c r="J214" s="2"/>
      <c r="K214" s="2"/>
      <c r="L214" s="1"/>
      <c r="M214" s="1"/>
      <c r="N214" s="1"/>
      <c r="O214" s="1"/>
      <c r="P214" s="1"/>
      <c r="Q214" s="1"/>
      <c r="R214" s="1">
        <f t="shared" si="20"/>
        <v>0</v>
      </c>
    </row>
    <row r="215" spans="2:18" x14ac:dyDescent="0.25">
      <c r="B215" s="4" t="s">
        <v>8</v>
      </c>
      <c r="C215" s="4"/>
      <c r="D215" s="47">
        <v>295.12</v>
      </c>
      <c r="E215" s="47">
        <f>SUM(E185:E214)</f>
        <v>1.4500000000000002</v>
      </c>
      <c r="F215" s="47">
        <f>SUM(F185:F214)</f>
        <v>3.6</v>
      </c>
      <c r="G215" s="47">
        <f t="shared" ref="G215:Q215" si="22">SUM(G185:G214)</f>
        <v>0.42</v>
      </c>
      <c r="H215" s="47">
        <f t="shared" si="22"/>
        <v>0.95</v>
      </c>
      <c r="I215" s="47">
        <f t="shared" si="22"/>
        <v>0.25</v>
      </c>
      <c r="J215" s="47">
        <f t="shared" si="22"/>
        <v>6.75</v>
      </c>
      <c r="K215" s="47">
        <f t="shared" si="22"/>
        <v>0.76</v>
      </c>
      <c r="L215" s="47">
        <f t="shared" si="22"/>
        <v>1</v>
      </c>
      <c r="M215" s="47">
        <f t="shared" si="22"/>
        <v>0.21</v>
      </c>
      <c r="N215" s="47">
        <f t="shared" si="22"/>
        <v>0.5</v>
      </c>
      <c r="O215" s="47">
        <f t="shared" si="22"/>
        <v>0.33</v>
      </c>
      <c r="P215" s="47">
        <f t="shared" si="22"/>
        <v>0</v>
      </c>
      <c r="Q215" s="47">
        <f t="shared" si="22"/>
        <v>0</v>
      </c>
      <c r="R215" s="81">
        <f t="shared" si="20"/>
        <v>16.220000000000002</v>
      </c>
    </row>
    <row r="216" spans="2:18" x14ac:dyDescent="0.25">
      <c r="B216" s="1" t="s">
        <v>9</v>
      </c>
      <c r="C216" s="1"/>
      <c r="D216" s="1" t="s">
        <v>10</v>
      </c>
      <c r="E216" s="1">
        <f>(E215/$D$215)*100</f>
        <v>0.49132556248305781</v>
      </c>
      <c r="F216" s="1">
        <f>(F215/$D$215)*100</f>
        <v>1.2198427758200054</v>
      </c>
      <c r="G216" s="1">
        <f>(G215/$D$215)*100</f>
        <v>0.14231499051233396</v>
      </c>
      <c r="H216" s="1">
        <f t="shared" ref="H216:I216" si="23">(H215/$D$215)*100</f>
        <v>0.32190295473027919</v>
      </c>
      <c r="I216" s="1">
        <f t="shared" si="23"/>
        <v>8.4711303876389268E-2</v>
      </c>
      <c r="J216" s="1">
        <f>(J215/$D$215)*100</f>
        <v>2.2872052046625102</v>
      </c>
      <c r="K216" s="1">
        <f t="shared" ref="K216:M216" si="24">(K215/$D$215)*100</f>
        <v>0.25752236378422338</v>
      </c>
      <c r="L216" s="1">
        <f t="shared" si="24"/>
        <v>0.33884521550555707</v>
      </c>
      <c r="M216" s="1">
        <f t="shared" si="24"/>
        <v>7.1157495256166978E-2</v>
      </c>
      <c r="N216" s="1">
        <f t="shared" ref="N216" si="25">(N215/$D$215)*100</f>
        <v>0.16942260775277854</v>
      </c>
      <c r="O216" s="1">
        <f>(O215/$D$215)*100</f>
        <v>0.11181892111683384</v>
      </c>
      <c r="P216" s="1">
        <f t="shared" ref="P216:Q216" si="26">(P215/$D$215)*100</f>
        <v>0</v>
      </c>
      <c r="Q216" s="1">
        <f t="shared" si="26"/>
        <v>0</v>
      </c>
      <c r="R216" s="1"/>
    </row>
    <row r="217" spans="2:18" x14ac:dyDescent="0.25">
      <c r="B217" s="1">
        <f>(1-(R215/D215))*100</f>
        <v>94.503930604499857</v>
      </c>
      <c r="C217" s="1"/>
      <c r="D217" s="1"/>
      <c r="E217" s="1">
        <f>($D$215-E215)/$D$215*100</f>
        <v>99.508674437516945</v>
      </c>
      <c r="F217" s="1">
        <f t="shared" ref="F217:Q217" si="27">($D$215-F215)/$D$215*100</f>
        <v>98.780157224179987</v>
      </c>
      <c r="G217" s="1">
        <f t="shared" si="27"/>
        <v>99.857685009487668</v>
      </c>
      <c r="H217" s="1">
        <f t="shared" si="27"/>
        <v>99.678097045269723</v>
      </c>
      <c r="I217" s="1">
        <f t="shared" si="27"/>
        <v>99.915288696123611</v>
      </c>
      <c r="J217" s="1">
        <f t="shared" si="27"/>
        <v>97.712794795337487</v>
      </c>
      <c r="K217" s="1">
        <f t="shared" si="27"/>
        <v>99.742477636215781</v>
      </c>
      <c r="L217" s="1">
        <f t="shared" si="27"/>
        <v>99.661154784494443</v>
      </c>
      <c r="M217" s="1">
        <f t="shared" si="27"/>
        <v>99.928842504743841</v>
      </c>
      <c r="N217" s="1">
        <f t="shared" si="27"/>
        <v>99.830577392247221</v>
      </c>
      <c r="O217" s="1">
        <f t="shared" si="27"/>
        <v>99.888181078883179</v>
      </c>
      <c r="P217" s="1">
        <f t="shared" si="27"/>
        <v>100</v>
      </c>
      <c r="Q217" s="1">
        <f t="shared" si="27"/>
        <v>100</v>
      </c>
      <c r="R217" s="1" t="s">
        <v>15</v>
      </c>
    </row>
    <row r="220" spans="2:18" ht="18.75" thickBot="1" x14ac:dyDescent="0.3">
      <c r="B220" s="31"/>
      <c r="C220" s="31"/>
      <c r="D220" s="31"/>
    </row>
    <row r="221" spans="2:18" x14ac:dyDescent="0.25">
      <c r="B221" s="14" t="s">
        <v>21</v>
      </c>
      <c r="C221" s="15"/>
      <c r="D221" s="16"/>
    </row>
    <row r="222" spans="2:18" x14ac:dyDescent="0.25">
      <c r="B222" s="147">
        <f>(1-(R215/D215))*100</f>
        <v>94.503930604499857</v>
      </c>
      <c r="C222" s="18"/>
      <c r="D222" s="19"/>
      <c r="F222" s="25">
        <f>308.39/30</f>
        <v>10.279666666666666</v>
      </c>
    </row>
    <row r="223" spans="2:18" ht="18.75" thickBot="1" x14ac:dyDescent="0.3">
      <c r="B223" s="20"/>
      <c r="C223" s="21"/>
      <c r="D223" s="22"/>
    </row>
    <row r="224" spans="2:18" x14ac:dyDescent="0.25">
      <c r="B224" s="31"/>
      <c r="C224" s="31"/>
      <c r="D224" s="31"/>
      <c r="F224" s="26"/>
    </row>
    <row r="225" spans="2:13" x14ac:dyDescent="0.25">
      <c r="B225" s="31"/>
      <c r="C225" s="31"/>
      <c r="D225" s="49"/>
    </row>
    <row r="226" spans="2:13" x14ac:dyDescent="0.25">
      <c r="B226" s="31"/>
      <c r="C226" s="31"/>
      <c r="D226" s="31"/>
    </row>
    <row r="227" spans="2:13" x14ac:dyDescent="0.25">
      <c r="B227" s="211" t="s">
        <v>40</v>
      </c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</row>
    <row r="228" spans="2:13" x14ac:dyDescent="0.25">
      <c r="B228" s="190" t="s">
        <v>44</v>
      </c>
      <c r="C228" s="190"/>
      <c r="D228" s="190"/>
      <c r="E228" s="190"/>
      <c r="F228" s="190"/>
      <c r="G228" s="190"/>
      <c r="H228" s="190"/>
      <c r="I228" s="190"/>
      <c r="J228" s="190"/>
      <c r="K228" s="190"/>
      <c r="L228" s="190"/>
    </row>
    <row r="229" spans="2:13" ht="36" x14ac:dyDescent="0.25">
      <c r="B229" s="32"/>
      <c r="C229" s="11" t="s">
        <v>1</v>
      </c>
      <c r="D229" s="11" t="s">
        <v>2</v>
      </c>
      <c r="E229" s="13" t="s">
        <v>94</v>
      </c>
      <c r="F229" s="13" t="s">
        <v>148</v>
      </c>
      <c r="G229" s="13" t="s">
        <v>121</v>
      </c>
      <c r="H229" s="13" t="s">
        <v>122</v>
      </c>
      <c r="I229" s="13" t="s">
        <v>95</v>
      </c>
      <c r="J229" s="13"/>
      <c r="K229" s="13"/>
      <c r="L229" s="11" t="s">
        <v>7</v>
      </c>
    </row>
    <row r="230" spans="2:13" x14ac:dyDescent="0.25">
      <c r="B230" s="1"/>
      <c r="C230" s="2">
        <v>1</v>
      </c>
      <c r="D230" s="56">
        <f>+$D$260/30</f>
        <v>6.7147666666666668</v>
      </c>
      <c r="E230" s="2"/>
      <c r="F230" s="2"/>
      <c r="G230" s="2"/>
      <c r="H230" s="2"/>
      <c r="I230" s="2"/>
      <c r="J230" s="2"/>
      <c r="K230" s="2"/>
      <c r="L230" s="2">
        <f t="shared" ref="L230:L258" si="28">SUM(E230:J230)</f>
        <v>0</v>
      </c>
    </row>
    <row r="231" spans="2:13" x14ac:dyDescent="0.25">
      <c r="B231" s="1"/>
      <c r="C231" s="2">
        <v>2</v>
      </c>
      <c r="D231" s="56">
        <f t="shared" ref="D231:D259" si="29">+$D$260/30</f>
        <v>6.7147666666666668</v>
      </c>
      <c r="E231" s="2"/>
      <c r="F231" s="2"/>
      <c r="G231" s="2"/>
      <c r="H231" s="2"/>
      <c r="I231" s="2"/>
      <c r="J231" s="2"/>
      <c r="K231" s="2"/>
      <c r="L231" s="2">
        <f t="shared" si="28"/>
        <v>0</v>
      </c>
      <c r="M231" s="25" t="s">
        <v>28</v>
      </c>
    </row>
    <row r="232" spans="2:13" x14ac:dyDescent="0.25">
      <c r="B232" s="1"/>
      <c r="C232" s="2">
        <v>3</v>
      </c>
      <c r="D232" s="56">
        <f t="shared" si="29"/>
        <v>6.7147666666666668</v>
      </c>
      <c r="E232" s="2"/>
      <c r="F232" s="2"/>
      <c r="G232" s="2"/>
      <c r="H232" s="2"/>
      <c r="I232" s="2"/>
      <c r="J232" s="2"/>
      <c r="K232" s="2"/>
      <c r="L232" s="2">
        <f t="shared" si="28"/>
        <v>0</v>
      </c>
    </row>
    <row r="233" spans="2:13" x14ac:dyDescent="0.25">
      <c r="B233" s="1"/>
      <c r="C233" s="2">
        <v>4</v>
      </c>
      <c r="D233" s="56">
        <f t="shared" si="29"/>
        <v>6.7147666666666668</v>
      </c>
      <c r="E233" s="2"/>
      <c r="F233" s="2"/>
      <c r="G233" s="2"/>
      <c r="H233" s="2"/>
      <c r="I233" s="2"/>
      <c r="J233" s="2"/>
      <c r="K233" s="2"/>
      <c r="L233" s="2">
        <f t="shared" si="28"/>
        <v>0</v>
      </c>
    </row>
    <row r="234" spans="2:13" x14ac:dyDescent="0.25">
      <c r="B234" s="1"/>
      <c r="C234" s="2">
        <v>5</v>
      </c>
      <c r="D234" s="56">
        <f t="shared" si="29"/>
        <v>6.7147666666666668</v>
      </c>
      <c r="E234" s="2"/>
      <c r="F234" s="2"/>
      <c r="G234" s="2"/>
      <c r="H234" s="2"/>
      <c r="I234" s="2"/>
      <c r="J234" s="2"/>
      <c r="K234" s="2"/>
      <c r="L234" s="2">
        <f t="shared" si="28"/>
        <v>0</v>
      </c>
    </row>
    <row r="235" spans="2:13" x14ac:dyDescent="0.25">
      <c r="B235" s="1"/>
      <c r="C235" s="2">
        <v>6</v>
      </c>
      <c r="D235" s="56">
        <f t="shared" si="29"/>
        <v>6.7147666666666668</v>
      </c>
      <c r="E235" s="2"/>
      <c r="F235" s="2"/>
      <c r="G235" s="2"/>
      <c r="H235" s="2"/>
      <c r="I235" s="2"/>
      <c r="J235" s="2"/>
      <c r="K235" s="2"/>
      <c r="L235" s="2">
        <f t="shared" si="28"/>
        <v>0</v>
      </c>
    </row>
    <row r="236" spans="2:13" x14ac:dyDescent="0.25">
      <c r="B236" s="1"/>
      <c r="C236" s="2">
        <v>7</v>
      </c>
      <c r="D236" s="56">
        <f t="shared" si="29"/>
        <v>6.7147666666666668</v>
      </c>
      <c r="E236" s="2"/>
      <c r="F236" s="2"/>
      <c r="G236" s="54"/>
      <c r="H236" s="2"/>
      <c r="I236" s="2"/>
      <c r="J236" s="2"/>
      <c r="K236" s="2"/>
      <c r="L236" s="2">
        <f t="shared" si="28"/>
        <v>0</v>
      </c>
    </row>
    <row r="237" spans="2:13" x14ac:dyDescent="0.25">
      <c r="B237" s="1"/>
      <c r="C237" s="2">
        <v>8</v>
      </c>
      <c r="D237" s="56">
        <f t="shared" si="29"/>
        <v>6.7147666666666668</v>
      </c>
      <c r="E237" s="2"/>
      <c r="F237" s="2"/>
      <c r="G237" s="2"/>
      <c r="H237" s="2"/>
      <c r="I237" s="2"/>
      <c r="J237" s="2"/>
      <c r="K237" s="2"/>
      <c r="L237" s="2">
        <f t="shared" si="28"/>
        <v>0</v>
      </c>
    </row>
    <row r="238" spans="2:13" x14ac:dyDescent="0.25">
      <c r="B238" s="1"/>
      <c r="C238" s="2">
        <v>9</v>
      </c>
      <c r="D238" s="56">
        <f t="shared" si="29"/>
        <v>6.7147666666666668</v>
      </c>
      <c r="E238" s="2"/>
      <c r="F238" s="2"/>
      <c r="G238" s="2"/>
      <c r="H238" s="2"/>
      <c r="I238" s="2"/>
      <c r="J238" s="2"/>
      <c r="K238" s="2"/>
      <c r="L238" s="2">
        <f t="shared" si="28"/>
        <v>0</v>
      </c>
    </row>
    <row r="239" spans="2:13" x14ac:dyDescent="0.25">
      <c r="B239" s="1"/>
      <c r="C239" s="2">
        <v>10</v>
      </c>
      <c r="D239" s="56">
        <f t="shared" si="29"/>
        <v>6.7147666666666668</v>
      </c>
      <c r="E239" s="2"/>
      <c r="F239" s="2"/>
      <c r="G239" s="2"/>
      <c r="H239" s="2"/>
      <c r="I239" s="2"/>
      <c r="J239" s="2"/>
      <c r="K239" s="2"/>
      <c r="L239" s="2">
        <f t="shared" si="28"/>
        <v>0</v>
      </c>
    </row>
    <row r="240" spans="2:13" x14ac:dyDescent="0.25">
      <c r="B240" s="1"/>
      <c r="C240" s="2">
        <v>11</v>
      </c>
      <c r="D240" s="56">
        <f t="shared" si="29"/>
        <v>6.7147666666666668</v>
      </c>
      <c r="E240" s="2"/>
      <c r="F240" s="2"/>
      <c r="G240" s="2"/>
      <c r="H240" s="2"/>
      <c r="I240" s="2"/>
      <c r="J240" s="2"/>
      <c r="K240" s="2"/>
      <c r="L240" s="2">
        <f t="shared" si="28"/>
        <v>0</v>
      </c>
    </row>
    <row r="241" spans="2:12" x14ac:dyDescent="0.25">
      <c r="B241" s="1"/>
      <c r="C241" s="2">
        <v>12</v>
      </c>
      <c r="D241" s="56">
        <f t="shared" si="29"/>
        <v>6.7147666666666668</v>
      </c>
      <c r="E241" s="2"/>
      <c r="F241" s="2"/>
      <c r="G241" s="2"/>
      <c r="H241" s="2"/>
      <c r="I241" s="2"/>
      <c r="J241" s="2"/>
      <c r="K241" s="2"/>
      <c r="L241" s="2">
        <f t="shared" si="28"/>
        <v>0</v>
      </c>
    </row>
    <row r="242" spans="2:12" x14ac:dyDescent="0.25">
      <c r="B242" s="1"/>
      <c r="C242" s="2">
        <v>13</v>
      </c>
      <c r="D242" s="56">
        <f t="shared" si="29"/>
        <v>6.7147666666666668</v>
      </c>
      <c r="E242" s="2"/>
      <c r="F242" s="2"/>
      <c r="G242" s="131">
        <v>1.5</v>
      </c>
      <c r="H242" s="2"/>
      <c r="I242" s="2"/>
      <c r="J242" s="2"/>
      <c r="K242" s="2"/>
      <c r="L242" s="2">
        <f t="shared" si="28"/>
        <v>1.5</v>
      </c>
    </row>
    <row r="243" spans="2:12" x14ac:dyDescent="0.25">
      <c r="B243" s="1"/>
      <c r="C243" s="2">
        <v>14</v>
      </c>
      <c r="D243" s="56">
        <f t="shared" si="29"/>
        <v>6.7147666666666668</v>
      </c>
      <c r="E243" s="2"/>
      <c r="F243" s="2"/>
      <c r="G243" s="131"/>
      <c r="H243" s="2"/>
      <c r="I243" s="2"/>
      <c r="J243" s="2"/>
      <c r="K243" s="2"/>
      <c r="L243" s="2">
        <f t="shared" si="28"/>
        <v>0</v>
      </c>
    </row>
    <row r="244" spans="2:12" x14ac:dyDescent="0.25">
      <c r="B244" s="1"/>
      <c r="C244" s="2">
        <v>15</v>
      </c>
      <c r="D244" s="56">
        <f t="shared" si="29"/>
        <v>6.7147666666666668</v>
      </c>
      <c r="E244" s="2"/>
      <c r="F244" s="2"/>
      <c r="G244" s="131"/>
      <c r="H244" s="2"/>
      <c r="I244" s="2"/>
      <c r="J244" s="2"/>
      <c r="K244" s="2"/>
      <c r="L244" s="2">
        <f t="shared" si="28"/>
        <v>0</v>
      </c>
    </row>
    <row r="245" spans="2:12" x14ac:dyDescent="0.25">
      <c r="B245" s="1"/>
      <c r="C245" s="2">
        <v>16</v>
      </c>
      <c r="D245" s="56">
        <f t="shared" si="29"/>
        <v>6.7147666666666668</v>
      </c>
      <c r="E245" s="2">
        <v>0.62</v>
      </c>
      <c r="F245" s="2"/>
      <c r="G245" s="131">
        <v>0.25</v>
      </c>
      <c r="H245" s="131">
        <v>0.15</v>
      </c>
      <c r="I245" s="2"/>
      <c r="J245" s="2"/>
      <c r="K245" s="2"/>
      <c r="L245" s="2">
        <f t="shared" si="28"/>
        <v>1.02</v>
      </c>
    </row>
    <row r="246" spans="2:12" x14ac:dyDescent="0.25">
      <c r="B246" s="1"/>
      <c r="C246" s="2">
        <v>17</v>
      </c>
      <c r="D246" s="56">
        <f t="shared" si="29"/>
        <v>6.7147666666666668</v>
      </c>
      <c r="E246" s="2"/>
      <c r="F246" s="2"/>
      <c r="G246" s="2"/>
      <c r="H246" s="131">
        <v>0.96</v>
      </c>
      <c r="I246" s="2"/>
      <c r="J246" s="2"/>
      <c r="K246" s="2"/>
      <c r="L246" s="2">
        <f t="shared" si="28"/>
        <v>0.96</v>
      </c>
    </row>
    <row r="247" spans="2:12" x14ac:dyDescent="0.25">
      <c r="B247" s="1"/>
      <c r="C247" s="2">
        <v>18</v>
      </c>
      <c r="D247" s="56">
        <f t="shared" si="29"/>
        <v>6.7147666666666668</v>
      </c>
      <c r="E247" s="2"/>
      <c r="F247" s="2"/>
      <c r="G247" s="2"/>
      <c r="H247" s="131">
        <v>1.5</v>
      </c>
      <c r="I247" s="131">
        <v>1.25</v>
      </c>
      <c r="J247" s="2"/>
      <c r="K247" s="2"/>
      <c r="L247" s="2">
        <f t="shared" si="28"/>
        <v>2.75</v>
      </c>
    </row>
    <row r="248" spans="2:12" x14ac:dyDescent="0.25">
      <c r="B248" s="1"/>
      <c r="C248" s="2">
        <v>19</v>
      </c>
      <c r="D248" s="56">
        <f t="shared" si="29"/>
        <v>6.7147666666666668</v>
      </c>
      <c r="E248" s="2">
        <v>0.25</v>
      </c>
      <c r="F248" s="2">
        <v>0.21</v>
      </c>
      <c r="G248" s="131">
        <v>0.16</v>
      </c>
      <c r="H248" s="2"/>
      <c r="I248" s="131">
        <v>0.32</v>
      </c>
      <c r="J248" s="2"/>
      <c r="K248" s="2"/>
      <c r="L248" s="2">
        <f t="shared" si="28"/>
        <v>0.94</v>
      </c>
    </row>
    <row r="249" spans="2:12" x14ac:dyDescent="0.25">
      <c r="B249" s="1"/>
      <c r="C249" s="2">
        <v>20</v>
      </c>
      <c r="D249" s="56">
        <f t="shared" si="29"/>
        <v>6.7147666666666668</v>
      </c>
      <c r="E249" s="2"/>
      <c r="F249" s="2"/>
      <c r="G249" s="131"/>
      <c r="H249" s="2"/>
      <c r="I249" s="131">
        <v>0.4</v>
      </c>
      <c r="J249" s="2"/>
      <c r="K249" s="2"/>
      <c r="L249" s="2">
        <f t="shared" si="28"/>
        <v>0.4</v>
      </c>
    </row>
    <row r="250" spans="2:12" x14ac:dyDescent="0.25">
      <c r="B250" s="1"/>
      <c r="C250" s="2">
        <v>21</v>
      </c>
      <c r="D250" s="56">
        <f t="shared" si="29"/>
        <v>6.7147666666666668</v>
      </c>
      <c r="E250" s="2"/>
      <c r="F250" s="2"/>
      <c r="G250" s="131"/>
      <c r="H250" s="2"/>
      <c r="I250" s="2"/>
      <c r="J250" s="2"/>
      <c r="K250" s="2"/>
      <c r="L250" s="2">
        <f t="shared" si="28"/>
        <v>0</v>
      </c>
    </row>
    <row r="251" spans="2:12" x14ac:dyDescent="0.25">
      <c r="B251" s="1"/>
      <c r="C251" s="2">
        <v>22</v>
      </c>
      <c r="D251" s="56">
        <f t="shared" si="29"/>
        <v>6.7147666666666668</v>
      </c>
      <c r="E251" s="2"/>
      <c r="F251" s="2"/>
      <c r="G251" s="131">
        <v>0.13</v>
      </c>
      <c r="H251" s="2"/>
      <c r="I251" s="2"/>
      <c r="J251" s="2"/>
      <c r="K251" s="2"/>
      <c r="L251" s="2">
        <f t="shared" si="28"/>
        <v>0.13</v>
      </c>
    </row>
    <row r="252" spans="2:12" x14ac:dyDescent="0.25">
      <c r="B252" s="1"/>
      <c r="C252" s="2">
        <v>23</v>
      </c>
      <c r="D252" s="56">
        <f t="shared" si="29"/>
        <v>6.7147666666666668</v>
      </c>
      <c r="E252" s="2"/>
      <c r="F252" s="2"/>
      <c r="G252" s="2"/>
      <c r="H252" s="2"/>
      <c r="I252" s="2"/>
      <c r="J252" s="2"/>
      <c r="K252" s="2"/>
      <c r="L252" s="2">
        <f t="shared" si="28"/>
        <v>0</v>
      </c>
    </row>
    <row r="253" spans="2:12" x14ac:dyDescent="0.25">
      <c r="B253" s="1"/>
      <c r="C253" s="2">
        <v>24</v>
      </c>
      <c r="D253" s="56">
        <f t="shared" si="29"/>
        <v>6.7147666666666668</v>
      </c>
      <c r="E253" s="2"/>
      <c r="F253" s="2"/>
      <c r="G253" s="2"/>
      <c r="H253" s="2"/>
      <c r="I253" s="2"/>
      <c r="J253" s="2"/>
      <c r="K253" s="2"/>
      <c r="L253" s="2">
        <f t="shared" si="28"/>
        <v>0</v>
      </c>
    </row>
    <row r="254" spans="2:12" x14ac:dyDescent="0.25">
      <c r="B254" s="1"/>
      <c r="C254" s="2">
        <v>25</v>
      </c>
      <c r="D254" s="56">
        <f t="shared" si="29"/>
        <v>6.7147666666666668</v>
      </c>
      <c r="E254" s="2"/>
      <c r="F254" s="2"/>
      <c r="G254" s="2"/>
      <c r="H254" s="2"/>
      <c r="I254" s="2"/>
      <c r="J254" s="54"/>
      <c r="K254" s="54"/>
      <c r="L254" s="2">
        <f t="shared" si="28"/>
        <v>0</v>
      </c>
    </row>
    <row r="255" spans="2:12" x14ac:dyDescent="0.25">
      <c r="B255" s="1"/>
      <c r="C255" s="2">
        <v>26</v>
      </c>
      <c r="D255" s="56">
        <f t="shared" si="29"/>
        <v>6.7147666666666668</v>
      </c>
      <c r="E255" s="2"/>
      <c r="F255" s="2"/>
      <c r="G255" s="2"/>
      <c r="H255" s="2"/>
      <c r="I255" s="2"/>
      <c r="J255" s="2"/>
      <c r="K255" s="2"/>
      <c r="L255" s="2">
        <f t="shared" si="28"/>
        <v>0</v>
      </c>
    </row>
    <row r="256" spans="2:12" x14ac:dyDescent="0.25">
      <c r="B256" s="1"/>
      <c r="C256" s="2">
        <v>27</v>
      </c>
      <c r="D256" s="56">
        <f t="shared" si="29"/>
        <v>6.7147666666666668</v>
      </c>
      <c r="E256" s="2"/>
      <c r="F256" s="2"/>
      <c r="G256" s="2"/>
      <c r="H256" s="2">
        <v>0.22</v>
      </c>
      <c r="I256" s="2"/>
      <c r="J256" s="2"/>
      <c r="K256" s="2"/>
      <c r="L256" s="2">
        <f t="shared" si="28"/>
        <v>0.22</v>
      </c>
    </row>
    <row r="257" spans="2:12" x14ac:dyDescent="0.25">
      <c r="B257" s="1"/>
      <c r="C257" s="2">
        <v>28</v>
      </c>
      <c r="D257" s="56">
        <f t="shared" si="29"/>
        <v>6.7147666666666668</v>
      </c>
      <c r="E257" s="2">
        <v>0.33</v>
      </c>
      <c r="F257" s="2"/>
      <c r="G257" s="2"/>
      <c r="H257" s="2"/>
      <c r="I257" s="2"/>
      <c r="J257" s="2"/>
      <c r="K257" s="2"/>
      <c r="L257" s="2">
        <f t="shared" si="28"/>
        <v>0.33</v>
      </c>
    </row>
    <row r="258" spans="2:12" x14ac:dyDescent="0.25">
      <c r="B258" s="1"/>
      <c r="C258" s="2">
        <v>29</v>
      </c>
      <c r="D258" s="56">
        <f t="shared" si="29"/>
        <v>6.7147666666666668</v>
      </c>
      <c r="E258" s="2"/>
      <c r="F258" s="2"/>
      <c r="G258" s="2"/>
      <c r="H258" s="2"/>
      <c r="I258" s="2"/>
      <c r="J258" s="2"/>
      <c r="K258" s="2"/>
      <c r="L258" s="2">
        <f t="shared" si="28"/>
        <v>0</v>
      </c>
    </row>
    <row r="259" spans="2:12" x14ac:dyDescent="0.25">
      <c r="B259" s="1"/>
      <c r="C259" s="2">
        <v>30</v>
      </c>
      <c r="D259" s="56">
        <f t="shared" si="29"/>
        <v>6.7147666666666668</v>
      </c>
      <c r="E259" s="2"/>
      <c r="F259" s="2"/>
      <c r="G259" s="2"/>
      <c r="H259" s="2"/>
      <c r="I259" s="2"/>
      <c r="J259" s="2"/>
      <c r="K259" s="2"/>
      <c r="L259" s="2">
        <f>SUM(E259:J259)</f>
        <v>0</v>
      </c>
    </row>
    <row r="260" spans="2:12" x14ac:dyDescent="0.25">
      <c r="B260" s="4" t="s">
        <v>8</v>
      </c>
      <c r="C260" s="3"/>
      <c r="D260" s="47">
        <v>201.44300000000001</v>
      </c>
      <c r="E260" s="47">
        <f t="shared" ref="E260:K260" si="30">SUM(E230:E259)</f>
        <v>1.2</v>
      </c>
      <c r="F260" s="47">
        <f>SUM(F230:F259)</f>
        <v>0.21</v>
      </c>
      <c r="G260" s="47">
        <f t="shared" si="30"/>
        <v>2.04</v>
      </c>
      <c r="H260" s="47">
        <f t="shared" si="30"/>
        <v>2.83</v>
      </c>
      <c r="I260" s="47">
        <f t="shared" si="30"/>
        <v>1.9700000000000002</v>
      </c>
      <c r="J260" s="47">
        <f t="shared" si="30"/>
        <v>0</v>
      </c>
      <c r="K260" s="47">
        <f t="shared" si="30"/>
        <v>0</v>
      </c>
      <c r="L260" s="46">
        <f>SUM(E260:K260)</f>
        <v>8.25</v>
      </c>
    </row>
    <row r="261" spans="2:12" x14ac:dyDescent="0.25">
      <c r="B261" s="1" t="s">
        <v>9</v>
      </c>
      <c r="C261" s="2"/>
      <c r="D261" s="2" t="s">
        <v>10</v>
      </c>
      <c r="E261" s="2">
        <f t="shared" ref="E261:K261" si="31">(E260/$D$260)*100</f>
        <v>0.59570200999786538</v>
      </c>
      <c r="F261" s="2">
        <f t="shared" si="31"/>
        <v>0.10424785174962643</v>
      </c>
      <c r="G261" s="2">
        <f t="shared" si="31"/>
        <v>1.0126934169963713</v>
      </c>
      <c r="H261" s="2">
        <f t="shared" si="31"/>
        <v>1.4048639069116327</v>
      </c>
      <c r="I261" s="2">
        <f t="shared" si="31"/>
        <v>0.97794413307982908</v>
      </c>
      <c r="J261" s="2">
        <f t="shared" si="31"/>
        <v>0</v>
      </c>
      <c r="K261" s="2">
        <f t="shared" si="31"/>
        <v>0</v>
      </c>
      <c r="L261" s="2"/>
    </row>
    <row r="262" spans="2:12" x14ac:dyDescent="0.25">
      <c r="B262" s="1">
        <f>(1-(L260/D260))*100</f>
        <v>95.904548681264686</v>
      </c>
      <c r="C262" s="2"/>
      <c r="D262" s="2"/>
      <c r="E262" s="2">
        <f>($D$260-E260)/$D$260*100</f>
        <v>99.404297990002149</v>
      </c>
      <c r="F262" s="2">
        <f t="shared" ref="F262:J262" si="32">($D$260-F260)/$D$260*100</f>
        <v>99.895752148250367</v>
      </c>
      <c r="G262" s="2">
        <f t="shared" si="32"/>
        <v>98.98730658300363</v>
      </c>
      <c r="H262" s="2">
        <f t="shared" si="32"/>
        <v>98.595136093088371</v>
      </c>
      <c r="I262" s="2">
        <f t="shared" si="32"/>
        <v>99.022055866920169</v>
      </c>
      <c r="J262" s="2">
        <f t="shared" si="32"/>
        <v>100</v>
      </c>
      <c r="K262" s="2">
        <f>($D$260-K260)/$D$260*100</f>
        <v>100</v>
      </c>
      <c r="L262" s="2"/>
    </row>
    <row r="265" spans="2:12" ht="18.75" thickBot="1" x14ac:dyDescent="0.3">
      <c r="B265" s="31"/>
      <c r="C265" s="31"/>
      <c r="D265" s="31"/>
    </row>
    <row r="266" spans="2:12" x14ac:dyDescent="0.25">
      <c r="B266" s="14" t="s">
        <v>21</v>
      </c>
      <c r="C266" s="15"/>
      <c r="D266" s="16"/>
    </row>
    <row r="267" spans="2:12" x14ac:dyDescent="0.25">
      <c r="B267" s="10">
        <f>(1-(L260/D260))*100</f>
        <v>95.904548681264686</v>
      </c>
      <c r="C267" s="18"/>
      <c r="D267" s="19"/>
      <c r="F267" s="25">
        <f>546.8/30</f>
        <v>18.226666666666667</v>
      </c>
      <c r="G267" s="26"/>
    </row>
    <row r="268" spans="2:12" ht="18.75" thickBot="1" x14ac:dyDescent="0.3">
      <c r="B268" s="20"/>
      <c r="C268" s="21"/>
      <c r="D268" s="22"/>
    </row>
    <row r="269" spans="2:12" x14ac:dyDescent="0.25">
      <c r="B269" s="31"/>
      <c r="C269" s="31"/>
      <c r="D269" s="31"/>
    </row>
    <row r="270" spans="2:12" x14ac:dyDescent="0.25">
      <c r="B270" s="31"/>
      <c r="C270" s="31"/>
      <c r="D270" s="31"/>
    </row>
    <row r="271" spans="2:12" x14ac:dyDescent="0.25">
      <c r="B271" s="31"/>
      <c r="C271" s="31"/>
      <c r="D271" s="31"/>
    </row>
    <row r="272" spans="2:12" x14ac:dyDescent="0.25">
      <c r="B272" s="170" t="s">
        <v>41</v>
      </c>
      <c r="C272" s="170"/>
      <c r="D272" s="170"/>
      <c r="E272" s="170"/>
      <c r="F272" s="170"/>
      <c r="G272" s="170"/>
      <c r="H272" s="170"/>
      <c r="I272" s="170"/>
      <c r="J272" s="170"/>
      <c r="K272" s="170"/>
      <c r="L272" s="170"/>
    </row>
    <row r="273" spans="2:14" x14ac:dyDescent="0.25">
      <c r="B273" s="190" t="s">
        <v>44</v>
      </c>
      <c r="C273" s="190"/>
      <c r="D273" s="190"/>
      <c r="E273" s="190"/>
      <c r="F273" s="190"/>
      <c r="G273" s="190"/>
      <c r="H273" s="190"/>
      <c r="I273" s="190"/>
      <c r="J273" s="190"/>
      <c r="K273" s="190"/>
      <c r="L273" s="190"/>
    </row>
    <row r="274" spans="2:14" ht="36" x14ac:dyDescent="0.25">
      <c r="B274" s="32"/>
      <c r="C274" s="11" t="s">
        <v>1</v>
      </c>
      <c r="D274" s="11" t="s">
        <v>2</v>
      </c>
      <c r="E274" s="13" t="s">
        <v>94</v>
      </c>
      <c r="F274" s="13" t="s">
        <v>95</v>
      </c>
      <c r="G274" s="13" t="s">
        <v>138</v>
      </c>
      <c r="H274" s="13" t="s">
        <v>120</v>
      </c>
      <c r="I274" s="13" t="s">
        <v>146</v>
      </c>
      <c r="J274" s="13" t="s">
        <v>148</v>
      </c>
      <c r="K274" s="83" t="s">
        <v>121</v>
      </c>
      <c r="L274" s="12" t="s">
        <v>122</v>
      </c>
      <c r="M274" s="1"/>
      <c r="N274" s="11" t="s">
        <v>7</v>
      </c>
    </row>
    <row r="275" spans="2:14" x14ac:dyDescent="0.25">
      <c r="B275" s="1"/>
      <c r="C275" s="2">
        <v>1</v>
      </c>
      <c r="D275" s="56">
        <f>+$D$305/30</f>
        <v>15.842000000000001</v>
      </c>
      <c r="E275" s="2"/>
      <c r="F275" s="2"/>
      <c r="G275" s="2"/>
      <c r="H275" s="2"/>
      <c r="I275" s="89">
        <v>1.67</v>
      </c>
      <c r="J275" s="2"/>
      <c r="K275" s="136"/>
      <c r="L275" s="2"/>
      <c r="M275" s="1"/>
      <c r="N275" s="2">
        <f>SUM(E275:M275)</f>
        <v>1.67</v>
      </c>
    </row>
    <row r="276" spans="2:14" x14ac:dyDescent="0.25">
      <c r="B276" s="1"/>
      <c r="C276" s="2">
        <v>2</v>
      </c>
      <c r="D276" s="56">
        <f t="shared" ref="D276:D304" si="33">+$D$305/30</f>
        <v>15.842000000000001</v>
      </c>
      <c r="E276" s="2"/>
      <c r="F276" s="2"/>
      <c r="G276" s="2"/>
      <c r="H276" s="2"/>
      <c r="I276" s="2"/>
      <c r="J276" s="2"/>
      <c r="K276" s="136"/>
      <c r="L276" s="2"/>
      <c r="M276" s="1" t="s">
        <v>28</v>
      </c>
      <c r="N276" s="2">
        <f t="shared" ref="N276:N304" si="34">SUM(E276:M276)</f>
        <v>0</v>
      </c>
    </row>
    <row r="277" spans="2:14" x14ac:dyDescent="0.25">
      <c r="B277" s="1"/>
      <c r="C277" s="2">
        <v>3</v>
      </c>
      <c r="D277" s="56">
        <f t="shared" si="33"/>
        <v>15.842000000000001</v>
      </c>
      <c r="E277" s="2"/>
      <c r="F277" s="2"/>
      <c r="G277" s="2"/>
      <c r="H277" s="2"/>
      <c r="I277" s="2"/>
      <c r="J277" s="2"/>
      <c r="K277" s="136"/>
      <c r="L277" s="2"/>
      <c r="M277" s="1"/>
      <c r="N277" s="2">
        <f t="shared" si="34"/>
        <v>0</v>
      </c>
    </row>
    <row r="278" spans="2:14" x14ac:dyDescent="0.25">
      <c r="B278" s="1"/>
      <c r="C278" s="2">
        <v>4</v>
      </c>
      <c r="D278" s="56">
        <f t="shared" si="33"/>
        <v>15.842000000000001</v>
      </c>
      <c r="E278" s="2"/>
      <c r="F278" s="2"/>
      <c r="G278" s="2"/>
      <c r="H278" s="2"/>
      <c r="I278" s="2"/>
      <c r="J278" s="2"/>
      <c r="K278" s="136"/>
      <c r="L278" s="2"/>
      <c r="M278" s="1"/>
      <c r="N278" s="2">
        <f t="shared" si="34"/>
        <v>0</v>
      </c>
    </row>
    <row r="279" spans="2:14" x14ac:dyDescent="0.25">
      <c r="B279" s="1"/>
      <c r="C279" s="2">
        <v>5</v>
      </c>
      <c r="D279" s="56">
        <f t="shared" si="33"/>
        <v>15.842000000000001</v>
      </c>
      <c r="E279" s="2"/>
      <c r="F279" s="2"/>
      <c r="G279" s="2"/>
      <c r="H279" s="2"/>
      <c r="I279" s="2"/>
      <c r="J279" s="2"/>
      <c r="K279" s="143">
        <v>0.15</v>
      </c>
      <c r="L279" s="2"/>
      <c r="M279" s="1"/>
      <c r="N279" s="2">
        <f t="shared" si="34"/>
        <v>0.15</v>
      </c>
    </row>
    <row r="280" spans="2:14" x14ac:dyDescent="0.25">
      <c r="B280" s="1"/>
      <c r="C280" s="2">
        <v>6</v>
      </c>
      <c r="D280" s="56">
        <f t="shared" si="33"/>
        <v>15.842000000000001</v>
      </c>
      <c r="E280" s="2">
        <v>2.58</v>
      </c>
      <c r="F280" s="2"/>
      <c r="G280" s="2"/>
      <c r="H280" s="2"/>
      <c r="I280" s="2"/>
      <c r="J280" s="2"/>
      <c r="K280" s="143"/>
      <c r="L280" s="2"/>
      <c r="M280" s="1"/>
      <c r="N280" s="2">
        <f t="shared" si="34"/>
        <v>2.58</v>
      </c>
    </row>
    <row r="281" spans="2:14" x14ac:dyDescent="0.25">
      <c r="B281" s="1"/>
      <c r="C281" s="2">
        <v>7</v>
      </c>
      <c r="D281" s="56">
        <f t="shared" si="33"/>
        <v>15.842000000000001</v>
      </c>
      <c r="E281" s="2"/>
      <c r="F281" s="131">
        <v>0.27</v>
      </c>
      <c r="G281" s="54"/>
      <c r="H281" s="2"/>
      <c r="I281" s="2"/>
      <c r="J281" s="2"/>
      <c r="K281" s="143">
        <v>0.13</v>
      </c>
      <c r="L281" s="2"/>
      <c r="M281" s="1"/>
      <c r="N281" s="2">
        <f t="shared" si="34"/>
        <v>0.4</v>
      </c>
    </row>
    <row r="282" spans="2:14" x14ac:dyDescent="0.25">
      <c r="B282" s="1"/>
      <c r="C282" s="2">
        <v>8</v>
      </c>
      <c r="D282" s="56">
        <f t="shared" si="33"/>
        <v>15.842000000000001</v>
      </c>
      <c r="E282" s="2"/>
      <c r="F282" s="2"/>
      <c r="G282" s="2"/>
      <c r="H282" s="2"/>
      <c r="I282" s="2"/>
      <c r="J282" s="2"/>
      <c r="K282" s="143">
        <v>1.33</v>
      </c>
      <c r="L282" s="2">
        <v>0.25</v>
      </c>
      <c r="M282" s="1"/>
      <c r="N282" s="2">
        <f t="shared" si="34"/>
        <v>1.58</v>
      </c>
    </row>
    <row r="283" spans="2:14" x14ac:dyDescent="0.25">
      <c r="B283" s="1"/>
      <c r="C283" s="2">
        <v>9</v>
      </c>
      <c r="D283" s="56">
        <f t="shared" si="33"/>
        <v>15.842000000000001</v>
      </c>
      <c r="E283" s="2"/>
      <c r="F283" s="2"/>
      <c r="G283" s="2"/>
      <c r="H283" s="2"/>
      <c r="I283" s="2"/>
      <c r="J283" s="2">
        <v>0.53</v>
      </c>
      <c r="K283" s="143">
        <v>0.15</v>
      </c>
      <c r="L283" s="2"/>
      <c r="M283" s="1"/>
      <c r="N283" s="2">
        <f t="shared" si="34"/>
        <v>0.68</v>
      </c>
    </row>
    <row r="284" spans="2:14" x14ac:dyDescent="0.25">
      <c r="B284" s="1"/>
      <c r="C284" s="2">
        <v>10</v>
      </c>
      <c r="D284" s="56">
        <f t="shared" si="33"/>
        <v>15.842000000000001</v>
      </c>
      <c r="E284" s="2"/>
      <c r="F284" s="2"/>
      <c r="G284" s="2"/>
      <c r="H284" s="2"/>
      <c r="I284" s="2"/>
      <c r="J284" s="2"/>
      <c r="K284" s="136"/>
      <c r="L284" s="2"/>
      <c r="M284" s="1"/>
      <c r="N284" s="2">
        <f t="shared" si="34"/>
        <v>0</v>
      </c>
    </row>
    <row r="285" spans="2:14" x14ac:dyDescent="0.25">
      <c r="B285" s="1"/>
      <c r="C285" s="2">
        <v>11</v>
      </c>
      <c r="D285" s="56">
        <f t="shared" si="33"/>
        <v>15.842000000000001</v>
      </c>
      <c r="E285" s="2"/>
      <c r="F285" s="2"/>
      <c r="G285" s="2"/>
      <c r="H285" s="2"/>
      <c r="I285" s="2"/>
      <c r="J285" s="131">
        <v>0.5</v>
      </c>
      <c r="K285" s="136"/>
      <c r="L285" s="2"/>
      <c r="M285" s="1"/>
      <c r="N285" s="2">
        <f t="shared" si="34"/>
        <v>0.5</v>
      </c>
    </row>
    <row r="286" spans="2:14" x14ac:dyDescent="0.25">
      <c r="B286" s="1"/>
      <c r="C286" s="2">
        <v>12</v>
      </c>
      <c r="D286" s="56">
        <f t="shared" si="33"/>
        <v>15.842000000000001</v>
      </c>
      <c r="E286" s="2"/>
      <c r="F286" s="2"/>
      <c r="G286" s="2"/>
      <c r="H286" s="2"/>
      <c r="I286" s="2"/>
      <c r="J286" s="131"/>
      <c r="K286" s="136"/>
      <c r="L286" s="131">
        <v>0.33</v>
      </c>
      <c r="M286" s="1"/>
      <c r="N286" s="2">
        <f t="shared" si="34"/>
        <v>0.33</v>
      </c>
    </row>
    <row r="287" spans="2:14" x14ac:dyDescent="0.25">
      <c r="B287" s="1"/>
      <c r="C287" s="2">
        <v>13</v>
      </c>
      <c r="D287" s="56">
        <f t="shared" si="33"/>
        <v>15.842000000000001</v>
      </c>
      <c r="E287" s="2"/>
      <c r="F287" s="2"/>
      <c r="G287" s="2"/>
      <c r="H287" s="2"/>
      <c r="I287" s="2"/>
      <c r="J287" s="131"/>
      <c r="K287" s="136"/>
      <c r="L287" s="144"/>
      <c r="M287" s="1"/>
      <c r="N287" s="2">
        <f t="shared" si="34"/>
        <v>0</v>
      </c>
    </row>
    <row r="288" spans="2:14" x14ac:dyDescent="0.25">
      <c r="B288" s="1"/>
      <c r="C288" s="2">
        <v>14</v>
      </c>
      <c r="D288" s="56">
        <f t="shared" si="33"/>
        <v>15.842000000000001</v>
      </c>
      <c r="E288" s="2"/>
      <c r="F288" s="2"/>
      <c r="G288" s="2"/>
      <c r="H288" s="2"/>
      <c r="I288" s="2"/>
      <c r="J288" s="131"/>
      <c r="K288" s="136"/>
      <c r="L288" s="144"/>
      <c r="M288" s="1"/>
      <c r="N288" s="2">
        <f t="shared" si="34"/>
        <v>0</v>
      </c>
    </row>
    <row r="289" spans="2:14" x14ac:dyDescent="0.25">
      <c r="B289" s="1"/>
      <c r="C289" s="2">
        <v>15</v>
      </c>
      <c r="D289" s="56">
        <f t="shared" si="33"/>
        <v>15.842000000000001</v>
      </c>
      <c r="E289" s="2"/>
      <c r="F289" s="2"/>
      <c r="G289" s="2"/>
      <c r="H289" s="2"/>
      <c r="I289" s="2"/>
      <c r="J289" s="131">
        <v>0.13</v>
      </c>
      <c r="K289" s="136"/>
      <c r="L289" s="131">
        <v>0.17</v>
      </c>
      <c r="M289" s="1"/>
      <c r="N289" s="2">
        <f t="shared" si="34"/>
        <v>0.30000000000000004</v>
      </c>
    </row>
    <row r="290" spans="2:14" x14ac:dyDescent="0.25">
      <c r="B290" s="1"/>
      <c r="C290" s="2">
        <v>16</v>
      </c>
      <c r="D290" s="56">
        <f t="shared" si="33"/>
        <v>15.842000000000001</v>
      </c>
      <c r="E290" s="2"/>
      <c r="F290" s="2"/>
      <c r="G290" s="2"/>
      <c r="H290" s="2"/>
      <c r="I290" s="2"/>
      <c r="J290" s="2"/>
      <c r="K290" s="136"/>
      <c r="L290" s="2"/>
      <c r="M290" s="1"/>
      <c r="N290" s="2">
        <f t="shared" si="34"/>
        <v>0</v>
      </c>
    </row>
    <row r="291" spans="2:14" x14ac:dyDescent="0.25">
      <c r="B291" s="1"/>
      <c r="C291" s="2">
        <v>17</v>
      </c>
      <c r="D291" s="56">
        <f t="shared" si="33"/>
        <v>15.842000000000001</v>
      </c>
      <c r="E291" s="2"/>
      <c r="F291" s="2"/>
      <c r="G291" s="2"/>
      <c r="H291" s="2"/>
      <c r="I291" s="2"/>
      <c r="J291" s="2"/>
      <c r="K291" s="136"/>
      <c r="L291" s="2"/>
      <c r="M291" s="1"/>
      <c r="N291" s="2">
        <f t="shared" si="34"/>
        <v>0</v>
      </c>
    </row>
    <row r="292" spans="2:14" x14ac:dyDescent="0.25">
      <c r="B292" s="1"/>
      <c r="C292" s="2">
        <v>18</v>
      </c>
      <c r="D292" s="56">
        <f t="shared" si="33"/>
        <v>15.842000000000001</v>
      </c>
      <c r="E292" s="2"/>
      <c r="F292" s="2"/>
      <c r="G292" s="2"/>
      <c r="H292" s="2"/>
      <c r="I292" s="2"/>
      <c r="J292" s="2"/>
      <c r="K292" s="136"/>
      <c r="L292" s="2"/>
      <c r="M292" s="1"/>
      <c r="N292" s="2">
        <f t="shared" si="34"/>
        <v>0</v>
      </c>
    </row>
    <row r="293" spans="2:14" x14ac:dyDescent="0.25">
      <c r="B293" s="1"/>
      <c r="C293" s="2">
        <v>19</v>
      </c>
      <c r="D293" s="56">
        <f t="shared" si="33"/>
        <v>15.842000000000001</v>
      </c>
      <c r="E293" s="2"/>
      <c r="F293" s="2"/>
      <c r="G293" s="2"/>
      <c r="H293" s="142">
        <v>0.93</v>
      </c>
      <c r="I293" s="2"/>
      <c r="J293" s="2"/>
      <c r="K293" s="136"/>
      <c r="L293" s="2">
        <v>0.16</v>
      </c>
      <c r="M293" s="1"/>
      <c r="N293" s="2">
        <f t="shared" si="34"/>
        <v>1.0900000000000001</v>
      </c>
    </row>
    <row r="294" spans="2:14" x14ac:dyDescent="0.25">
      <c r="B294" s="1"/>
      <c r="C294" s="2">
        <v>20</v>
      </c>
      <c r="D294" s="56">
        <f t="shared" si="33"/>
        <v>15.842000000000001</v>
      </c>
      <c r="E294" s="2"/>
      <c r="F294" s="2"/>
      <c r="G294" s="2"/>
      <c r="H294" s="2"/>
      <c r="I294" s="2"/>
      <c r="J294" s="2"/>
      <c r="K294" s="136"/>
      <c r="L294" s="2"/>
      <c r="M294" s="1"/>
      <c r="N294" s="2">
        <f t="shared" si="34"/>
        <v>0</v>
      </c>
    </row>
    <row r="295" spans="2:14" x14ac:dyDescent="0.25">
      <c r="B295" s="1"/>
      <c r="C295" s="2">
        <v>21</v>
      </c>
      <c r="D295" s="56">
        <f t="shared" si="33"/>
        <v>15.842000000000001</v>
      </c>
      <c r="E295" s="2"/>
      <c r="F295" s="2"/>
      <c r="G295" s="2"/>
      <c r="H295" s="2"/>
      <c r="I295" s="2"/>
      <c r="J295" s="2"/>
      <c r="K295" s="136"/>
      <c r="L295" s="2"/>
      <c r="M295" s="1"/>
      <c r="N295" s="2">
        <f t="shared" si="34"/>
        <v>0</v>
      </c>
    </row>
    <row r="296" spans="2:14" x14ac:dyDescent="0.25">
      <c r="B296" s="1"/>
      <c r="C296" s="2">
        <v>22</v>
      </c>
      <c r="D296" s="56">
        <f t="shared" si="33"/>
        <v>15.842000000000001</v>
      </c>
      <c r="E296" s="2"/>
      <c r="F296" s="2"/>
      <c r="H296" s="2"/>
      <c r="I296" s="2"/>
      <c r="J296" s="2"/>
      <c r="K296" s="136"/>
      <c r="L296" s="2"/>
      <c r="M296" s="1"/>
      <c r="N296" s="2">
        <f t="shared" si="34"/>
        <v>0</v>
      </c>
    </row>
    <row r="297" spans="2:14" x14ac:dyDescent="0.25">
      <c r="B297" s="1"/>
      <c r="C297" s="2">
        <v>23</v>
      </c>
      <c r="D297" s="56">
        <f t="shared" si="33"/>
        <v>15.842000000000001</v>
      </c>
      <c r="E297" s="2"/>
      <c r="F297" s="2"/>
      <c r="G297" s="2"/>
      <c r="H297" s="2"/>
      <c r="I297" s="2"/>
      <c r="J297" s="2"/>
      <c r="K297" s="136"/>
      <c r="L297" s="2"/>
      <c r="M297" s="1"/>
      <c r="N297" s="2">
        <f t="shared" si="34"/>
        <v>0</v>
      </c>
    </row>
    <row r="298" spans="2:14" x14ac:dyDescent="0.25">
      <c r="B298" s="1"/>
      <c r="C298" s="2">
        <v>24</v>
      </c>
      <c r="D298" s="56">
        <f t="shared" si="33"/>
        <v>15.842000000000001</v>
      </c>
      <c r="E298" s="2"/>
      <c r="F298" s="2"/>
      <c r="G298" s="2"/>
      <c r="H298" s="2"/>
      <c r="I298" s="2"/>
      <c r="J298" s="2"/>
      <c r="K298" s="136"/>
      <c r="L298" s="2"/>
      <c r="M298" s="1"/>
      <c r="N298" s="2">
        <f t="shared" si="34"/>
        <v>0</v>
      </c>
    </row>
    <row r="299" spans="2:14" x14ac:dyDescent="0.25">
      <c r="B299" s="1"/>
      <c r="C299" s="2">
        <v>25</v>
      </c>
      <c r="D299" s="56">
        <f t="shared" si="33"/>
        <v>15.842000000000001</v>
      </c>
      <c r="E299" s="2"/>
      <c r="F299" s="2"/>
      <c r="G299" s="2"/>
      <c r="H299" s="2"/>
      <c r="I299" s="2"/>
      <c r="L299" s="2"/>
      <c r="M299" s="1"/>
      <c r="N299" s="2">
        <f t="shared" si="34"/>
        <v>0</v>
      </c>
    </row>
    <row r="300" spans="2:14" x14ac:dyDescent="0.25">
      <c r="B300" s="1"/>
      <c r="C300" s="2">
        <v>26</v>
      </c>
      <c r="D300" s="56">
        <f t="shared" si="33"/>
        <v>15.842000000000001</v>
      </c>
      <c r="E300" s="2"/>
      <c r="F300" s="2"/>
      <c r="G300" s="2"/>
      <c r="H300" s="2"/>
      <c r="I300" s="2"/>
      <c r="J300" s="2"/>
      <c r="K300" s="136"/>
      <c r="L300" s="2"/>
      <c r="M300" s="1"/>
      <c r="N300" s="2">
        <f t="shared" si="34"/>
        <v>0</v>
      </c>
    </row>
    <row r="301" spans="2:14" x14ac:dyDescent="0.25">
      <c r="B301" s="1"/>
      <c r="C301" s="2">
        <v>27</v>
      </c>
      <c r="D301" s="56">
        <f t="shared" si="33"/>
        <v>15.842000000000001</v>
      </c>
      <c r="E301" s="2"/>
      <c r="F301" s="2"/>
      <c r="G301" s="2"/>
      <c r="H301" s="2"/>
      <c r="I301" s="2"/>
      <c r="J301" s="131">
        <v>4</v>
      </c>
      <c r="K301" s="136"/>
      <c r="L301" s="2"/>
      <c r="M301" s="1"/>
      <c r="N301" s="2">
        <f t="shared" si="34"/>
        <v>4</v>
      </c>
    </row>
    <row r="302" spans="2:14" x14ac:dyDescent="0.25">
      <c r="B302" s="1"/>
      <c r="C302" s="2">
        <v>28</v>
      </c>
      <c r="D302" s="56">
        <f t="shared" si="33"/>
        <v>15.842000000000001</v>
      </c>
      <c r="E302" s="2"/>
      <c r="F302" s="2"/>
      <c r="G302" s="2">
        <v>0.42</v>
      </c>
      <c r="H302" s="131">
        <v>0.7</v>
      </c>
      <c r="I302" s="2"/>
      <c r="J302" s="2"/>
      <c r="K302" s="136"/>
      <c r="L302" s="2"/>
      <c r="M302" s="1"/>
      <c r="N302" s="2">
        <f t="shared" si="34"/>
        <v>1.1199999999999999</v>
      </c>
    </row>
    <row r="303" spans="2:14" x14ac:dyDescent="0.25">
      <c r="B303" s="1"/>
      <c r="C303" s="2">
        <v>29</v>
      </c>
      <c r="D303" s="56">
        <f t="shared" si="33"/>
        <v>15.842000000000001</v>
      </c>
      <c r="E303" s="2"/>
      <c r="F303" s="2"/>
      <c r="G303" s="2"/>
      <c r="H303" s="131">
        <v>4</v>
      </c>
      <c r="I303" s="2"/>
      <c r="J303" s="2"/>
      <c r="K303" s="136">
        <v>0.08</v>
      </c>
      <c r="L303" s="2"/>
      <c r="M303" s="1"/>
      <c r="N303" s="2">
        <f t="shared" si="34"/>
        <v>4.08</v>
      </c>
    </row>
    <row r="304" spans="2:14" x14ac:dyDescent="0.25">
      <c r="B304" s="1"/>
      <c r="C304" s="2">
        <v>30</v>
      </c>
      <c r="D304" s="56">
        <f t="shared" si="33"/>
        <v>15.842000000000001</v>
      </c>
      <c r="E304" s="2"/>
      <c r="F304" s="2"/>
      <c r="G304" s="2"/>
      <c r="H304" s="2"/>
      <c r="I304" s="2"/>
      <c r="J304" s="2"/>
      <c r="K304" s="136"/>
      <c r="L304" s="1"/>
      <c r="M304" s="1"/>
      <c r="N304" s="2">
        <f t="shared" si="34"/>
        <v>0</v>
      </c>
    </row>
    <row r="305" spans="2:14" x14ac:dyDescent="0.25">
      <c r="B305" s="4" t="s">
        <v>8</v>
      </c>
      <c r="C305" s="3"/>
      <c r="D305" s="47">
        <v>475.26</v>
      </c>
      <c r="E305" s="3">
        <f>SUM(E275:E304)</f>
        <v>2.58</v>
      </c>
      <c r="F305" s="3">
        <f t="shared" ref="F305:K305" si="35">SUM(F275:F304)</f>
        <v>0.27</v>
      </c>
      <c r="G305" s="3">
        <f t="shared" si="35"/>
        <v>0.42</v>
      </c>
      <c r="H305" s="3">
        <f t="shared" si="35"/>
        <v>5.63</v>
      </c>
      <c r="I305" s="3">
        <f t="shared" si="35"/>
        <v>1.67</v>
      </c>
      <c r="J305" s="3">
        <f t="shared" si="35"/>
        <v>5.16</v>
      </c>
      <c r="K305" s="135">
        <f t="shared" si="35"/>
        <v>1.84</v>
      </c>
      <c r="L305" s="135">
        <f t="shared" ref="L305" si="36">SUM(L275:L304)</f>
        <v>0.91000000000000014</v>
      </c>
      <c r="M305" s="135">
        <f t="shared" ref="M305" si="37">SUM(M275:M304)</f>
        <v>0</v>
      </c>
      <c r="N305" s="2">
        <f>SUM(E305:M305)</f>
        <v>18.48</v>
      </c>
    </row>
    <row r="306" spans="2:14" x14ac:dyDescent="0.25">
      <c r="B306" s="1" t="s">
        <v>9</v>
      </c>
      <c r="C306" s="2"/>
      <c r="D306" s="2" t="s">
        <v>10</v>
      </c>
      <c r="E306" s="2">
        <f>(E305/$D$305)*100</f>
        <v>0.54286074990531497</v>
      </c>
      <c r="F306" s="2">
        <f>(F305/$D$260)*100</f>
        <v>0.13403295224951972</v>
      </c>
      <c r="G306" s="2">
        <f>(G305/$D$260)*100</f>
        <v>0.20849570349925287</v>
      </c>
      <c r="H306" s="2">
        <f>(H305/$D$260)*100</f>
        <v>2.7948352635733182</v>
      </c>
      <c r="I306" s="2">
        <f>(I305/$D$260)*100</f>
        <v>0.82901863058036251</v>
      </c>
      <c r="J306" s="2">
        <f t="shared" ref="J306:K306" si="38">(J305/$D$260)*100</f>
        <v>2.561518642990821</v>
      </c>
      <c r="K306" s="136">
        <f t="shared" si="38"/>
        <v>0.91340974866339353</v>
      </c>
      <c r="L306" s="136">
        <f t="shared" ref="L306" si="39">(L305/$D$260)*100</f>
        <v>0.45174069091504798</v>
      </c>
      <c r="M306" s="136">
        <f t="shared" ref="M306" si="40">(M305/$D$260)*100</f>
        <v>0</v>
      </c>
      <c r="N306" s="2"/>
    </row>
    <row r="307" spans="2:14" x14ac:dyDescent="0.25">
      <c r="B307" s="1">
        <f>(1-(N305/D305))*100</f>
        <v>96.111602070445642</v>
      </c>
      <c r="C307" s="2"/>
      <c r="D307" s="2"/>
      <c r="E307" s="2">
        <f>($D$305-E305)/$D$305*100</f>
        <v>99.457139250094684</v>
      </c>
      <c r="F307" s="2">
        <f t="shared" ref="F307:K307" si="41">($D$305-F305)/$D$305*100</f>
        <v>99.943188991288977</v>
      </c>
      <c r="G307" s="2">
        <f t="shared" si="41"/>
        <v>99.911627319782852</v>
      </c>
      <c r="H307" s="2">
        <f t="shared" si="41"/>
        <v>98.815385262803517</v>
      </c>
      <c r="I307" s="2">
        <f t="shared" si="41"/>
        <v>99.64861339056516</v>
      </c>
      <c r="J307" s="2">
        <f t="shared" si="41"/>
        <v>98.914278500189369</v>
      </c>
      <c r="K307" s="136">
        <f t="shared" si="41"/>
        <v>99.612843496191559</v>
      </c>
      <c r="L307" s="136">
        <f t="shared" ref="L307:M307" si="42">($D$305-L305)/$D$305*100</f>
        <v>99.808525859529524</v>
      </c>
      <c r="M307" s="136">
        <f t="shared" si="42"/>
        <v>100</v>
      </c>
      <c r="N307" s="2" t="s">
        <v>15</v>
      </c>
    </row>
    <row r="310" spans="2:14" ht="18.75" thickBot="1" x14ac:dyDescent="0.3">
      <c r="B310" s="31"/>
      <c r="C310" s="31"/>
      <c r="D310" s="31"/>
    </row>
    <row r="311" spans="2:14" x14ac:dyDescent="0.25">
      <c r="B311" s="14" t="s">
        <v>21</v>
      </c>
      <c r="C311" s="15"/>
      <c r="D311" s="16"/>
    </row>
    <row r="312" spans="2:14" x14ac:dyDescent="0.25">
      <c r="B312" s="10">
        <f>(1-(N305/D305))*100</f>
        <v>96.111602070445642</v>
      </c>
      <c r="C312" s="18"/>
      <c r="D312" s="19"/>
      <c r="F312" s="25">
        <f>626.78/30</f>
        <v>20.892666666666667</v>
      </c>
      <c r="G312" s="26"/>
    </row>
    <row r="313" spans="2:14" ht="18.75" thickBot="1" x14ac:dyDescent="0.3">
      <c r="B313" s="20"/>
      <c r="C313" s="21"/>
      <c r="D313" s="22"/>
    </row>
    <row r="314" spans="2:14" x14ac:dyDescent="0.25">
      <c r="B314" s="31"/>
      <c r="C314" s="31"/>
      <c r="D314" s="31"/>
    </row>
    <row r="315" spans="2:14" ht="18.75" thickBot="1" x14ac:dyDescent="0.3">
      <c r="B315" s="31"/>
      <c r="C315" s="31"/>
      <c r="D315" s="31"/>
    </row>
    <row r="316" spans="2:14" x14ac:dyDescent="0.25">
      <c r="B316" s="33" t="s">
        <v>22</v>
      </c>
      <c r="C316" s="34"/>
      <c r="D316" s="35"/>
    </row>
    <row r="317" spans="2:14" ht="18.75" thickBot="1" x14ac:dyDescent="0.3">
      <c r="B317" s="36">
        <f>((N305+L260+L170+L125+L80+L35+R215)/(D305+D260+D170+D125+D80+D35+D215))*100</f>
        <v>8.2423251676026954</v>
      </c>
      <c r="C317" s="37"/>
      <c r="D317" s="38"/>
    </row>
    <row r="318" spans="2:14" x14ac:dyDescent="0.25">
      <c r="B318" s="31"/>
      <c r="C318" s="31"/>
      <c r="D318" s="31"/>
    </row>
    <row r="319" spans="2:14" x14ac:dyDescent="0.25">
      <c r="B319" s="31"/>
      <c r="C319" s="31"/>
      <c r="D319" s="31"/>
    </row>
    <row r="320" spans="2:14" ht="18.75" thickBot="1" x14ac:dyDescent="0.3">
      <c r="B320" s="31"/>
      <c r="C320" s="31"/>
      <c r="D320" s="31"/>
    </row>
    <row r="321" spans="2:4" x14ac:dyDescent="0.25">
      <c r="B321" s="39" t="s">
        <v>23</v>
      </c>
      <c r="C321" s="40"/>
      <c r="D321" s="41"/>
    </row>
    <row r="322" spans="2:4" x14ac:dyDescent="0.25">
      <c r="B322" s="194">
        <f>(100-B317)</f>
        <v>91.757674832397299</v>
      </c>
      <c r="C322" s="195"/>
      <c r="D322" s="42"/>
    </row>
    <row r="323" spans="2:4" ht="18.75" thickBot="1" x14ac:dyDescent="0.3">
      <c r="B323" s="196"/>
      <c r="C323" s="197"/>
      <c r="D323" s="43"/>
    </row>
  </sheetData>
  <mergeCells count="52">
    <mergeCell ref="B92:L92"/>
    <mergeCell ref="B93:L93"/>
    <mergeCell ref="B182:R182"/>
    <mergeCell ref="B33:C33"/>
    <mergeCell ref="B34:C34"/>
    <mergeCell ref="B41:D41"/>
    <mergeCell ref="B42:D43"/>
    <mergeCell ref="B47:L47"/>
    <mergeCell ref="B48:L48"/>
    <mergeCell ref="B24:C24"/>
    <mergeCell ref="B25:C25"/>
    <mergeCell ref="B26:C26"/>
    <mergeCell ref="B32:C32"/>
    <mergeCell ref="B27:C27"/>
    <mergeCell ref="B28:C28"/>
    <mergeCell ref="B29:C29"/>
    <mergeCell ref="B30:C30"/>
    <mergeCell ref="B31:C31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B272:L272"/>
    <mergeCell ref="B273:L273"/>
    <mergeCell ref="B322:C323"/>
    <mergeCell ref="B137:L137"/>
    <mergeCell ref="B138:L138"/>
    <mergeCell ref="B183:L183"/>
    <mergeCell ref="B227:L227"/>
    <mergeCell ref="B228:L228"/>
    <mergeCell ref="B2:L2"/>
    <mergeCell ref="B3:L3"/>
    <mergeCell ref="B35:C35"/>
    <mergeCell ref="B36:C36"/>
    <mergeCell ref="D36:D38"/>
    <mergeCell ref="B37:C37"/>
    <mergeCell ref="B5:C5"/>
    <mergeCell ref="B4:C4"/>
    <mergeCell ref="B6:C6"/>
    <mergeCell ref="B7:C7"/>
    <mergeCell ref="B8:C8"/>
    <mergeCell ref="B9:C9"/>
    <mergeCell ref="B10:C10"/>
    <mergeCell ref="B11:C11"/>
    <mergeCell ref="B12:C12"/>
    <mergeCell ref="B13:C13"/>
  </mergeCells>
  <conditionalFormatting sqref="I36">
    <cfRule type="cellIs" dxfId="35" priority="1" operator="greaterThan">
      <formula>2.822580645</formula>
    </cfRule>
    <cfRule type="cellIs" dxfId="34" priority="2" operator="greaterThan">
      <formula>2.822580645</formula>
    </cfRule>
    <cfRule type="cellIs" dxfId="33" priority="4" operator="greaterThan">
      <formula>2.822580645</formula>
    </cfRule>
  </conditionalFormatting>
  <conditionalFormatting sqref="J36:K36">
    <cfRule type="cellIs" dxfId="32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73ED-F7C3-41D7-88EE-EE388F69D902}">
  <sheetPr codeName="Hoja6"/>
  <dimension ref="B1:R330"/>
  <sheetViews>
    <sheetView topLeftCell="C139" zoomScale="64" zoomScaleNormal="64" workbookViewId="0">
      <selection activeCell="E143" sqref="E143:E150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3.28515625" style="25" customWidth="1"/>
    <col min="10" max="16" width="40.140625" style="25" customWidth="1"/>
    <col min="17" max="17" width="19.7109375" style="25" customWidth="1"/>
    <col min="18" max="18" width="23.140625" style="25" customWidth="1"/>
    <col min="19" max="19" width="26.5703125" style="25" customWidth="1"/>
    <col min="20" max="20" width="20.140625" style="25" bestFit="1" customWidth="1"/>
    <col min="21" max="16384" width="11.42578125" style="25"/>
  </cols>
  <sheetData>
    <row r="1" spans="2:17" x14ac:dyDescent="0.25">
      <c r="D1" s="53"/>
    </row>
    <row r="2" spans="2:17" x14ac:dyDescent="0.25">
      <c r="B2" s="211" t="s">
        <v>0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</row>
    <row r="3" spans="2:17" x14ac:dyDescent="0.25">
      <c r="B3" s="170" t="s">
        <v>51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</row>
    <row r="4" spans="2:17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13"/>
      <c r="L4" s="13"/>
      <c r="M4" s="13"/>
      <c r="N4" s="13"/>
      <c r="O4" s="13"/>
      <c r="P4" s="13"/>
      <c r="Q4" s="50" t="s">
        <v>7</v>
      </c>
    </row>
    <row r="5" spans="2:17" x14ac:dyDescent="0.25">
      <c r="B5" s="1"/>
      <c r="C5" s="2">
        <v>1</v>
      </c>
      <c r="D5" s="46">
        <f>+$D$36/31</f>
        <v>0.70967741935483875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>
        <f t="shared" ref="Q5:Q28" si="0">SUM(E5:J5)</f>
        <v>0</v>
      </c>
    </row>
    <row r="6" spans="2:17" x14ac:dyDescent="0.25">
      <c r="B6" s="1"/>
      <c r="C6" s="2">
        <v>2</v>
      </c>
      <c r="D6" s="46">
        <f t="shared" ref="D6:D35" si="1">+$D$36/31</f>
        <v>0.70967741935483875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">
        <f t="shared" si="0"/>
        <v>0</v>
      </c>
    </row>
    <row r="7" spans="2:17" x14ac:dyDescent="0.25">
      <c r="B7" s="1"/>
      <c r="C7" s="2">
        <v>3</v>
      </c>
      <c r="D7" s="46">
        <f t="shared" si="1"/>
        <v>0.70967741935483875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>
        <f t="shared" si="0"/>
        <v>0</v>
      </c>
    </row>
    <row r="8" spans="2:17" x14ac:dyDescent="0.25">
      <c r="B8" s="1"/>
      <c r="C8" s="2">
        <v>4</v>
      </c>
      <c r="D8" s="46">
        <f t="shared" si="1"/>
        <v>0.70967741935483875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>
        <f t="shared" si="0"/>
        <v>0</v>
      </c>
    </row>
    <row r="9" spans="2:17" x14ac:dyDescent="0.25">
      <c r="B9" s="1"/>
      <c r="C9" s="2">
        <v>5</v>
      </c>
      <c r="D9" s="46">
        <f t="shared" si="1"/>
        <v>0.70967741935483875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>
        <f t="shared" si="0"/>
        <v>0</v>
      </c>
    </row>
    <row r="10" spans="2:17" x14ac:dyDescent="0.25">
      <c r="B10" s="1"/>
      <c r="C10" s="2">
        <v>6</v>
      </c>
      <c r="D10" s="46">
        <f t="shared" si="1"/>
        <v>0.70967741935483875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>
        <f t="shared" si="0"/>
        <v>0</v>
      </c>
    </row>
    <row r="11" spans="2:17" x14ac:dyDescent="0.25">
      <c r="B11" s="1"/>
      <c r="C11" s="2">
        <v>7</v>
      </c>
      <c r="D11" s="46">
        <f t="shared" si="1"/>
        <v>0.70967741935483875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>
        <f t="shared" si="0"/>
        <v>0</v>
      </c>
    </row>
    <row r="12" spans="2:17" x14ac:dyDescent="0.25">
      <c r="B12" s="1"/>
      <c r="C12" s="2">
        <v>8</v>
      </c>
      <c r="D12" s="46">
        <f t="shared" si="1"/>
        <v>0.70967741935483875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>
        <f t="shared" si="0"/>
        <v>0</v>
      </c>
    </row>
    <row r="13" spans="2:17" x14ac:dyDescent="0.25">
      <c r="B13" s="1"/>
      <c r="C13" s="2">
        <v>9</v>
      </c>
      <c r="D13" s="46">
        <f t="shared" si="1"/>
        <v>0.70967741935483875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>
        <f t="shared" si="0"/>
        <v>0</v>
      </c>
    </row>
    <row r="14" spans="2:17" x14ac:dyDescent="0.25">
      <c r="B14" s="1"/>
      <c r="C14" s="2">
        <v>10</v>
      </c>
      <c r="D14" s="46">
        <f t="shared" si="1"/>
        <v>0.70967741935483875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>
        <f t="shared" si="0"/>
        <v>0</v>
      </c>
    </row>
    <row r="15" spans="2:17" x14ac:dyDescent="0.25">
      <c r="B15" s="1"/>
      <c r="C15" s="2">
        <v>11</v>
      </c>
      <c r="D15" s="46">
        <f t="shared" si="1"/>
        <v>0.70967741935483875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>
        <f t="shared" si="0"/>
        <v>0</v>
      </c>
    </row>
    <row r="16" spans="2:17" x14ac:dyDescent="0.25">
      <c r="B16" s="1"/>
      <c r="C16" s="2">
        <v>12</v>
      </c>
      <c r="D16" s="46">
        <f t="shared" si="1"/>
        <v>0.70967741935483875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>
        <f t="shared" si="0"/>
        <v>0</v>
      </c>
    </row>
    <row r="17" spans="2:17" x14ac:dyDescent="0.25">
      <c r="B17" s="1"/>
      <c r="C17" s="2">
        <v>13</v>
      </c>
      <c r="D17" s="46">
        <f t="shared" si="1"/>
        <v>0.70967741935483875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>
        <f t="shared" si="0"/>
        <v>0</v>
      </c>
    </row>
    <row r="18" spans="2:17" x14ac:dyDescent="0.25">
      <c r="B18" s="1"/>
      <c r="C18" s="2">
        <v>14</v>
      </c>
      <c r="D18" s="46">
        <f t="shared" si="1"/>
        <v>0.70967741935483875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>
        <f t="shared" si="0"/>
        <v>0</v>
      </c>
    </row>
    <row r="19" spans="2:17" x14ac:dyDescent="0.25">
      <c r="B19" s="1"/>
      <c r="C19" s="2">
        <v>15</v>
      </c>
      <c r="D19" s="46">
        <f t="shared" si="1"/>
        <v>0.70967741935483875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>
        <f t="shared" si="0"/>
        <v>0</v>
      </c>
    </row>
    <row r="20" spans="2:17" x14ac:dyDescent="0.25">
      <c r="B20" s="1"/>
      <c r="C20" s="2">
        <v>16</v>
      </c>
      <c r="D20" s="46">
        <f t="shared" si="1"/>
        <v>0.70967741935483875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>
        <f t="shared" si="0"/>
        <v>0</v>
      </c>
    </row>
    <row r="21" spans="2:17" x14ac:dyDescent="0.25">
      <c r="B21" s="1"/>
      <c r="C21" s="2">
        <v>17</v>
      </c>
      <c r="D21" s="46">
        <f t="shared" si="1"/>
        <v>0.70967741935483875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>
        <f t="shared" si="0"/>
        <v>0</v>
      </c>
    </row>
    <row r="22" spans="2:17" x14ac:dyDescent="0.25">
      <c r="B22" s="1"/>
      <c r="C22" s="2">
        <v>18</v>
      </c>
      <c r="D22" s="46">
        <f t="shared" si="1"/>
        <v>0.70967741935483875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>
        <f t="shared" si="0"/>
        <v>0</v>
      </c>
    </row>
    <row r="23" spans="2:17" x14ac:dyDescent="0.25">
      <c r="B23" s="1"/>
      <c r="C23" s="2">
        <v>19</v>
      </c>
      <c r="D23" s="46">
        <f t="shared" si="1"/>
        <v>0.70967741935483875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>
        <f t="shared" si="0"/>
        <v>0</v>
      </c>
    </row>
    <row r="24" spans="2:17" x14ac:dyDescent="0.25">
      <c r="B24" s="1"/>
      <c r="C24" s="2">
        <v>20</v>
      </c>
      <c r="D24" s="46">
        <f t="shared" si="1"/>
        <v>0.70967741935483875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>
        <f t="shared" si="0"/>
        <v>0</v>
      </c>
    </row>
    <row r="25" spans="2:17" x14ac:dyDescent="0.25">
      <c r="B25" s="1"/>
      <c r="C25" s="2">
        <v>21</v>
      </c>
      <c r="D25" s="46">
        <f t="shared" si="1"/>
        <v>0.70967741935483875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>
        <f t="shared" si="0"/>
        <v>0</v>
      </c>
    </row>
    <row r="26" spans="2:17" x14ac:dyDescent="0.25">
      <c r="B26" s="1"/>
      <c r="C26" s="2">
        <v>22</v>
      </c>
      <c r="D26" s="46">
        <f t="shared" si="1"/>
        <v>0.70967741935483875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>
        <f t="shared" si="0"/>
        <v>0</v>
      </c>
    </row>
    <row r="27" spans="2:17" x14ac:dyDescent="0.25">
      <c r="B27" s="1"/>
      <c r="C27" s="2">
        <v>23</v>
      </c>
      <c r="D27" s="46">
        <f t="shared" si="1"/>
        <v>0.70967741935483875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>
        <f t="shared" si="0"/>
        <v>0</v>
      </c>
    </row>
    <row r="28" spans="2:17" x14ac:dyDescent="0.25">
      <c r="B28" s="1"/>
      <c r="C28" s="2">
        <v>24</v>
      </c>
      <c r="D28" s="46">
        <f t="shared" si="1"/>
        <v>0.70967741935483875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>
        <f t="shared" si="0"/>
        <v>0</v>
      </c>
    </row>
    <row r="29" spans="2:17" x14ac:dyDescent="0.25">
      <c r="B29" s="1"/>
      <c r="C29" s="2">
        <v>25</v>
      </c>
      <c r="D29" s="46">
        <f t="shared" si="1"/>
        <v>0.70967741935483875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>
        <f>SUM(E29:J29)</f>
        <v>0</v>
      </c>
    </row>
    <row r="30" spans="2:17" x14ac:dyDescent="0.25">
      <c r="B30" s="1"/>
      <c r="C30" s="2">
        <v>26</v>
      </c>
      <c r="D30" s="46">
        <f t="shared" si="1"/>
        <v>0.70967741935483875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>
        <f t="shared" ref="Q30:Q35" si="2">SUM(E30:J30)</f>
        <v>0</v>
      </c>
    </row>
    <row r="31" spans="2:17" x14ac:dyDescent="0.25">
      <c r="B31" s="1"/>
      <c r="C31" s="2">
        <v>27</v>
      </c>
      <c r="D31" s="46">
        <f t="shared" si="1"/>
        <v>0.70967741935483875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>
        <f>SUM(E31:J31)</f>
        <v>0</v>
      </c>
    </row>
    <row r="32" spans="2:17" x14ac:dyDescent="0.25">
      <c r="B32" s="1"/>
      <c r="C32" s="2">
        <v>28</v>
      </c>
      <c r="D32" s="46">
        <f t="shared" si="1"/>
        <v>0.70967741935483875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>
        <f t="shared" si="2"/>
        <v>0</v>
      </c>
    </row>
    <row r="33" spans="2:17" x14ac:dyDescent="0.25">
      <c r="B33" s="55"/>
      <c r="C33" s="2">
        <v>29</v>
      </c>
      <c r="D33" s="46">
        <f t="shared" si="1"/>
        <v>0.70967741935483875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>
        <f t="shared" si="2"/>
        <v>0</v>
      </c>
    </row>
    <row r="34" spans="2:17" x14ac:dyDescent="0.25">
      <c r="B34" s="55"/>
      <c r="C34" s="2">
        <v>30</v>
      </c>
      <c r="D34" s="46">
        <f t="shared" si="1"/>
        <v>0.70967741935483875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</row>
    <row r="35" spans="2:17" x14ac:dyDescent="0.25">
      <c r="B35" s="55"/>
      <c r="C35" s="2">
        <v>31</v>
      </c>
      <c r="D35" s="46">
        <f t="shared" si="1"/>
        <v>0.70967741935483875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>
        <f t="shared" si="2"/>
        <v>0</v>
      </c>
    </row>
    <row r="36" spans="2:17" x14ac:dyDescent="0.25">
      <c r="B36" s="171" t="s">
        <v>8</v>
      </c>
      <c r="C36" s="172"/>
      <c r="D36" s="47">
        <v>22</v>
      </c>
      <c r="E36" s="4">
        <f t="shared" ref="E36:J36" si="3">SUM(E5:E35)</f>
        <v>0</v>
      </c>
      <c r="F36" s="4">
        <f t="shared" si="3"/>
        <v>0</v>
      </c>
      <c r="G36" s="4">
        <f t="shared" si="3"/>
        <v>0</v>
      </c>
      <c r="H36" s="4">
        <f t="shared" si="3"/>
        <v>0</v>
      </c>
      <c r="I36" s="4">
        <f t="shared" si="3"/>
        <v>0</v>
      </c>
      <c r="J36" s="4">
        <f t="shared" si="3"/>
        <v>0</v>
      </c>
      <c r="K36" s="4"/>
      <c r="L36" s="4"/>
      <c r="M36" s="4"/>
      <c r="N36" s="4"/>
      <c r="O36" s="4"/>
      <c r="P36" s="4"/>
      <c r="Q36" s="1">
        <f>SUM(E36:J36)</f>
        <v>0</v>
      </c>
    </row>
    <row r="37" spans="2:17" x14ac:dyDescent="0.25">
      <c r="B37" s="173" t="s">
        <v>9</v>
      </c>
      <c r="C37" s="174"/>
      <c r="D37" s="175" t="s">
        <v>10</v>
      </c>
      <c r="E37" s="5">
        <f>(E36/$D$36)*100</f>
        <v>0</v>
      </c>
      <c r="F37" s="5">
        <f>+(F36/$D$36)*100</f>
        <v>0</v>
      </c>
      <c r="G37" s="5">
        <f>+(G36/$D$36)*100</f>
        <v>0</v>
      </c>
      <c r="H37" s="5">
        <f>+(H36/$D$36)*100</f>
        <v>0</v>
      </c>
      <c r="I37" s="6">
        <f>(I36/$D$36)*100</f>
        <v>0</v>
      </c>
      <c r="J37" s="6">
        <f>(J36/$D$36)*100</f>
        <v>0</v>
      </c>
      <c r="K37" s="6"/>
      <c r="L37" s="6"/>
      <c r="M37" s="6"/>
      <c r="N37" s="6"/>
      <c r="O37" s="6"/>
      <c r="P37" s="6"/>
      <c r="Q37" s="6"/>
    </row>
    <row r="38" spans="2:17" x14ac:dyDescent="0.25">
      <c r="B38" s="173">
        <f>(1-(Q36/D36))*100</f>
        <v>100</v>
      </c>
      <c r="C38" s="174"/>
      <c r="D38" s="176"/>
      <c r="E38" s="5">
        <f>(D36-E36)/D36*100</f>
        <v>100</v>
      </c>
      <c r="F38" s="5">
        <f>(D36-F36)/D36*100</f>
        <v>100</v>
      </c>
      <c r="G38" s="5">
        <f>(D36-G36)/D36*100</f>
        <v>100</v>
      </c>
      <c r="H38" s="5">
        <f>(D36-H36)/D36*100</f>
        <v>100</v>
      </c>
      <c r="I38" s="6">
        <f>(D36-I36)/D36*100</f>
        <v>100</v>
      </c>
      <c r="J38" s="6">
        <f>(D36-J36)/D36*100</f>
        <v>100</v>
      </c>
      <c r="K38" s="6"/>
      <c r="L38" s="6"/>
      <c r="M38" s="6"/>
      <c r="N38" s="6"/>
      <c r="O38" s="6"/>
      <c r="P38" s="6"/>
      <c r="Q38" s="6"/>
    </row>
    <row r="39" spans="2:17" x14ac:dyDescent="0.25">
      <c r="B39" s="7"/>
      <c r="C39" s="7"/>
      <c r="D39" s="17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1" spans="2:17" ht="18.75" thickBot="1" x14ac:dyDescent="0.3"/>
    <row r="42" spans="2:17" x14ac:dyDescent="0.25">
      <c r="B42" s="199" t="s">
        <v>11</v>
      </c>
      <c r="C42" s="200"/>
      <c r="D42" s="201"/>
    </row>
    <row r="43" spans="2:17" ht="15" customHeight="1" x14ac:dyDescent="0.25">
      <c r="B43" s="202">
        <f>(1-(Q36/D36))*100</f>
        <v>100</v>
      </c>
      <c r="C43" s="203"/>
      <c r="D43" s="204"/>
    </row>
    <row r="44" spans="2:17" ht="15" customHeight="1" thickBot="1" x14ac:dyDescent="0.3">
      <c r="B44" s="205"/>
      <c r="C44" s="206"/>
      <c r="D44" s="207"/>
      <c r="F44" s="27"/>
      <c r="J44" s="31"/>
      <c r="K44" s="31"/>
      <c r="L44" s="31"/>
      <c r="M44" s="31"/>
      <c r="N44" s="31"/>
      <c r="O44" s="31"/>
      <c r="P44" s="31"/>
    </row>
    <row r="46" spans="2:17" x14ac:dyDescent="0.25">
      <c r="D46" s="53"/>
      <c r="F46" s="44"/>
    </row>
    <row r="48" spans="2:17" x14ac:dyDescent="0.25">
      <c r="B48" s="226" t="s">
        <v>12</v>
      </c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8"/>
    </row>
    <row r="49" spans="2:17" x14ac:dyDescent="0.25">
      <c r="B49" s="190" t="s">
        <v>51</v>
      </c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</row>
    <row r="50" spans="2:17" s="52" customFormat="1" ht="36" x14ac:dyDescent="0.25">
      <c r="B50" s="50"/>
      <c r="C50" s="12" t="s">
        <v>1</v>
      </c>
      <c r="D50" s="12" t="s">
        <v>2</v>
      </c>
      <c r="E50" s="13" t="s">
        <v>134</v>
      </c>
      <c r="F50" s="13" t="s">
        <v>135</v>
      </c>
      <c r="G50" s="13" t="s">
        <v>163</v>
      </c>
      <c r="H50" s="13"/>
      <c r="I50" s="13"/>
      <c r="J50" s="13"/>
      <c r="K50" s="13"/>
      <c r="L50" s="13"/>
      <c r="M50" s="13"/>
      <c r="N50" s="13"/>
      <c r="O50" s="13"/>
      <c r="P50" s="13"/>
      <c r="Q50" s="12" t="s">
        <v>7</v>
      </c>
    </row>
    <row r="51" spans="2:17" x14ac:dyDescent="0.25">
      <c r="B51" s="1"/>
      <c r="C51" s="1">
        <v>1</v>
      </c>
      <c r="D51" s="46">
        <f>+$D$82/31</f>
        <v>8.0312903225806433</v>
      </c>
      <c r="E51" s="2"/>
      <c r="F51" s="2">
        <v>2.1800000000000002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1">
        <f t="shared" ref="Q51:Q53" si="4">SUM(E51:J51)</f>
        <v>2.1800000000000002</v>
      </c>
    </row>
    <row r="52" spans="2:17" x14ac:dyDescent="0.25">
      <c r="B52" s="1"/>
      <c r="C52" s="1">
        <v>2</v>
      </c>
      <c r="D52" s="46">
        <f t="shared" ref="D52:D81" si="5">+$D$82/31</f>
        <v>8.0312903225806433</v>
      </c>
      <c r="E52" s="2"/>
      <c r="F52" s="148">
        <v>4.58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1">
        <f t="shared" si="4"/>
        <v>4.58</v>
      </c>
    </row>
    <row r="53" spans="2:17" x14ac:dyDescent="0.25">
      <c r="B53" s="1"/>
      <c r="C53" s="1">
        <v>3</v>
      </c>
      <c r="D53" s="46">
        <f t="shared" si="5"/>
        <v>8.0312903225806433</v>
      </c>
      <c r="E53" s="2"/>
      <c r="F53" s="148">
        <v>0.75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1">
        <f t="shared" si="4"/>
        <v>0.75</v>
      </c>
    </row>
    <row r="54" spans="2:17" x14ac:dyDescent="0.25">
      <c r="B54" s="1"/>
      <c r="C54" s="1">
        <v>4</v>
      </c>
      <c r="D54" s="46">
        <f t="shared" si="5"/>
        <v>8.0312903225806433</v>
      </c>
      <c r="E54" s="2"/>
      <c r="F54" s="2"/>
      <c r="G54" s="148">
        <v>0.17</v>
      </c>
      <c r="H54" s="2"/>
      <c r="I54" s="2"/>
      <c r="J54" s="2"/>
      <c r="K54" s="2"/>
      <c r="L54" s="2"/>
      <c r="M54" s="2"/>
      <c r="N54" s="2"/>
      <c r="O54" s="2"/>
      <c r="P54" s="2"/>
      <c r="Q54" s="1">
        <f>SUM(E54:J54)</f>
        <v>0.17</v>
      </c>
    </row>
    <row r="55" spans="2:17" x14ac:dyDescent="0.25">
      <c r="B55" s="1"/>
      <c r="C55" s="1">
        <v>5</v>
      </c>
      <c r="D55" s="46">
        <f t="shared" si="5"/>
        <v>8.0312903225806433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>
        <f t="shared" ref="Q55:Q81" si="6">SUM(E55:J55)</f>
        <v>0</v>
      </c>
    </row>
    <row r="56" spans="2:17" x14ac:dyDescent="0.25">
      <c r="B56" s="1"/>
      <c r="C56" s="1">
        <v>6</v>
      </c>
      <c r="D56" s="46">
        <f t="shared" si="5"/>
        <v>8.0312903225806433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>
        <f t="shared" si="6"/>
        <v>0</v>
      </c>
    </row>
    <row r="57" spans="2:17" x14ac:dyDescent="0.25">
      <c r="B57" s="1"/>
      <c r="C57" s="1">
        <v>7</v>
      </c>
      <c r="D57" s="46">
        <f t="shared" si="5"/>
        <v>8.0312903225806433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>
        <f t="shared" si="6"/>
        <v>0</v>
      </c>
    </row>
    <row r="58" spans="2:17" x14ac:dyDescent="0.25">
      <c r="B58" s="1"/>
      <c r="C58" s="1">
        <v>8</v>
      </c>
      <c r="D58" s="46">
        <f t="shared" si="5"/>
        <v>8.0312903225806433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>
        <f t="shared" si="6"/>
        <v>0</v>
      </c>
    </row>
    <row r="59" spans="2:17" x14ac:dyDescent="0.25">
      <c r="B59" s="1"/>
      <c r="C59" s="1">
        <v>9</v>
      </c>
      <c r="D59" s="46">
        <f t="shared" si="5"/>
        <v>8.0312903225806433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>
        <f t="shared" si="6"/>
        <v>0</v>
      </c>
    </row>
    <row r="60" spans="2:17" x14ac:dyDescent="0.25">
      <c r="B60" s="1"/>
      <c r="C60" s="1">
        <v>10</v>
      </c>
      <c r="D60" s="46">
        <f t="shared" si="5"/>
        <v>8.0312903225806433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>
        <f t="shared" si="6"/>
        <v>0</v>
      </c>
    </row>
    <row r="61" spans="2:17" x14ac:dyDescent="0.25">
      <c r="B61" s="1"/>
      <c r="C61" s="1">
        <v>11</v>
      </c>
      <c r="D61" s="46">
        <f t="shared" si="5"/>
        <v>8.0312903225806433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>
        <f t="shared" si="6"/>
        <v>0</v>
      </c>
    </row>
    <row r="62" spans="2:17" x14ac:dyDescent="0.25">
      <c r="B62" s="1"/>
      <c r="C62" s="1">
        <v>12</v>
      </c>
      <c r="D62" s="46">
        <f t="shared" si="5"/>
        <v>8.0312903225806433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>
        <f t="shared" si="6"/>
        <v>0</v>
      </c>
    </row>
    <row r="63" spans="2:17" x14ac:dyDescent="0.25">
      <c r="B63" s="1"/>
      <c r="C63" s="1">
        <v>13</v>
      </c>
      <c r="D63" s="46">
        <f t="shared" si="5"/>
        <v>8.0312903225806433</v>
      </c>
      <c r="E63" s="2"/>
      <c r="F63" s="148">
        <v>0.57999999999999996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1">
        <f t="shared" si="6"/>
        <v>0.57999999999999996</v>
      </c>
    </row>
    <row r="64" spans="2:17" x14ac:dyDescent="0.25">
      <c r="B64" s="1"/>
      <c r="C64" s="1">
        <v>14</v>
      </c>
      <c r="D64" s="46">
        <f t="shared" si="5"/>
        <v>8.0312903225806433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>
        <f t="shared" si="6"/>
        <v>0</v>
      </c>
    </row>
    <row r="65" spans="2:17" x14ac:dyDescent="0.25">
      <c r="B65" s="1"/>
      <c r="C65" s="1">
        <v>15</v>
      </c>
      <c r="D65" s="46">
        <f t="shared" si="5"/>
        <v>8.0312903225806433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>
        <f t="shared" si="6"/>
        <v>0</v>
      </c>
    </row>
    <row r="66" spans="2:17" x14ac:dyDescent="0.25">
      <c r="B66" s="1"/>
      <c r="C66" s="1">
        <v>16</v>
      </c>
      <c r="D66" s="46">
        <f t="shared" si="5"/>
        <v>8.0312903225806433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>
        <f t="shared" si="6"/>
        <v>0</v>
      </c>
    </row>
    <row r="67" spans="2:17" x14ac:dyDescent="0.25">
      <c r="B67" s="1"/>
      <c r="C67" s="1">
        <v>17</v>
      </c>
      <c r="D67" s="46">
        <f t="shared" si="5"/>
        <v>8.0312903225806433</v>
      </c>
      <c r="E67" s="2">
        <v>1.26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>
        <f t="shared" si="6"/>
        <v>1.26</v>
      </c>
    </row>
    <row r="68" spans="2:17" x14ac:dyDescent="0.25">
      <c r="B68" s="1"/>
      <c r="C68" s="1">
        <v>18</v>
      </c>
      <c r="D68" s="46">
        <f t="shared" si="5"/>
        <v>8.0312903225806433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>
        <f t="shared" si="6"/>
        <v>0</v>
      </c>
    </row>
    <row r="69" spans="2:17" x14ac:dyDescent="0.25">
      <c r="B69" s="1"/>
      <c r="C69" s="1">
        <v>19</v>
      </c>
      <c r="D69" s="46">
        <f t="shared" si="5"/>
        <v>8.0312903225806433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>
        <f t="shared" si="6"/>
        <v>0</v>
      </c>
    </row>
    <row r="70" spans="2:17" x14ac:dyDescent="0.25">
      <c r="B70" s="1"/>
      <c r="C70" s="1">
        <v>20</v>
      </c>
      <c r="D70" s="46">
        <f t="shared" si="5"/>
        <v>8.0312903225806433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>
        <f t="shared" si="6"/>
        <v>0</v>
      </c>
    </row>
    <row r="71" spans="2:17" x14ac:dyDescent="0.25">
      <c r="B71" s="1"/>
      <c r="C71" s="1">
        <v>21</v>
      </c>
      <c r="D71" s="46">
        <f t="shared" si="5"/>
        <v>8.0312903225806433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>
        <f t="shared" si="6"/>
        <v>0</v>
      </c>
    </row>
    <row r="72" spans="2:17" x14ac:dyDescent="0.25">
      <c r="B72" s="1"/>
      <c r="C72" s="1">
        <v>22</v>
      </c>
      <c r="D72" s="46">
        <f t="shared" si="5"/>
        <v>8.0312903225806433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>
        <f t="shared" si="6"/>
        <v>0</v>
      </c>
    </row>
    <row r="73" spans="2:17" x14ac:dyDescent="0.25">
      <c r="B73" s="1"/>
      <c r="C73" s="1">
        <v>23</v>
      </c>
      <c r="D73" s="46">
        <f t="shared" si="5"/>
        <v>8.0312903225806433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>
        <f t="shared" si="6"/>
        <v>0</v>
      </c>
    </row>
    <row r="74" spans="2:17" x14ac:dyDescent="0.25">
      <c r="B74" s="1"/>
      <c r="C74" s="1">
        <v>24</v>
      </c>
      <c r="D74" s="46">
        <f t="shared" si="5"/>
        <v>8.0312903225806433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>
        <f t="shared" si="6"/>
        <v>0</v>
      </c>
    </row>
    <row r="75" spans="2:17" x14ac:dyDescent="0.25">
      <c r="B75" s="1"/>
      <c r="C75" s="1">
        <v>25</v>
      </c>
      <c r="D75" s="46">
        <f t="shared" si="5"/>
        <v>8.0312903225806433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>
        <f t="shared" si="6"/>
        <v>0</v>
      </c>
    </row>
    <row r="76" spans="2:17" x14ac:dyDescent="0.25">
      <c r="B76" s="1"/>
      <c r="C76" s="1">
        <v>26</v>
      </c>
      <c r="D76" s="46">
        <f t="shared" si="5"/>
        <v>8.0312903225806433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>
        <f t="shared" si="6"/>
        <v>0</v>
      </c>
    </row>
    <row r="77" spans="2:17" x14ac:dyDescent="0.25">
      <c r="B77" s="1"/>
      <c r="C77" s="1">
        <v>27</v>
      </c>
      <c r="D77" s="46">
        <f t="shared" si="5"/>
        <v>8.0312903225806433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>
        <f t="shared" si="6"/>
        <v>0</v>
      </c>
    </row>
    <row r="78" spans="2:17" x14ac:dyDescent="0.25">
      <c r="B78" s="1"/>
      <c r="C78" s="1">
        <v>28</v>
      </c>
      <c r="D78" s="46">
        <f t="shared" si="5"/>
        <v>8.0312903225806433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>
        <f t="shared" si="6"/>
        <v>0</v>
      </c>
    </row>
    <row r="79" spans="2:17" x14ac:dyDescent="0.25">
      <c r="B79" s="1"/>
      <c r="C79" s="1">
        <v>29</v>
      </c>
      <c r="D79" s="46">
        <f t="shared" si="5"/>
        <v>8.0312903225806433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>
        <f t="shared" si="6"/>
        <v>0</v>
      </c>
    </row>
    <row r="80" spans="2:17" x14ac:dyDescent="0.25">
      <c r="B80" s="1"/>
      <c r="C80" s="1">
        <v>30</v>
      </c>
      <c r="D80" s="46">
        <f t="shared" si="5"/>
        <v>8.0312903225806433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</row>
    <row r="81" spans="2:17" x14ac:dyDescent="0.25">
      <c r="B81" s="1"/>
      <c r="C81" s="1">
        <v>31</v>
      </c>
      <c r="D81" s="46">
        <f t="shared" si="5"/>
        <v>8.0312903225806433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>
        <f t="shared" si="6"/>
        <v>0</v>
      </c>
    </row>
    <row r="82" spans="2:17" x14ac:dyDescent="0.25">
      <c r="B82" s="4" t="s">
        <v>8</v>
      </c>
      <c r="C82" s="4"/>
      <c r="D82" s="47">
        <v>248.96999999999997</v>
      </c>
      <c r="E82" s="47">
        <f t="shared" ref="E82:J82" si="7">SUM(E51:E81)</f>
        <v>1.26</v>
      </c>
      <c r="F82" s="47">
        <f t="shared" si="7"/>
        <v>8.09</v>
      </c>
      <c r="G82" s="47">
        <f t="shared" si="7"/>
        <v>0.17</v>
      </c>
      <c r="H82" s="47">
        <f t="shared" si="7"/>
        <v>0</v>
      </c>
      <c r="I82" s="47">
        <f t="shared" si="7"/>
        <v>0</v>
      </c>
      <c r="J82" s="47">
        <f t="shared" si="7"/>
        <v>0</v>
      </c>
      <c r="K82" s="47"/>
      <c r="L82" s="47"/>
      <c r="M82" s="47"/>
      <c r="N82" s="47"/>
      <c r="O82" s="47"/>
      <c r="P82" s="47"/>
      <c r="Q82" s="1">
        <f>SUM(E82:J82)</f>
        <v>9.52</v>
      </c>
    </row>
    <row r="83" spans="2:17" x14ac:dyDescent="0.25">
      <c r="B83" s="1" t="s">
        <v>9</v>
      </c>
      <c r="C83" s="1"/>
      <c r="D83" s="1" t="s">
        <v>10</v>
      </c>
      <c r="E83" s="1">
        <f>(E82/$D$82)*100</f>
        <v>0.50608507049042062</v>
      </c>
      <c r="F83" s="1">
        <f t="shared" ref="F83:J83" si="8">(F82/$D$82)*100</f>
        <v>3.2493874764027799</v>
      </c>
      <c r="G83" s="1">
        <f t="shared" si="8"/>
        <v>6.8281319034421833E-2</v>
      </c>
      <c r="H83" s="1">
        <f t="shared" si="8"/>
        <v>0</v>
      </c>
      <c r="I83" s="1">
        <f t="shared" si="8"/>
        <v>0</v>
      </c>
      <c r="J83" s="1">
        <f t="shared" si="8"/>
        <v>0</v>
      </c>
      <c r="K83" s="1"/>
      <c r="L83" s="1"/>
      <c r="M83" s="1"/>
      <c r="N83" s="1"/>
      <c r="O83" s="1"/>
      <c r="P83" s="1"/>
      <c r="Q83" s="1"/>
    </row>
    <row r="84" spans="2:17" x14ac:dyDescent="0.25">
      <c r="B84" s="1">
        <f>(1-(Q82/D82))*100</f>
        <v>96.176246134072372</v>
      </c>
      <c r="C84" s="1"/>
      <c r="D84" s="1"/>
      <c r="E84" s="1">
        <f>(D82-E82)/D82*100</f>
        <v>99.493914929509586</v>
      </c>
      <c r="F84" s="1">
        <f>(D82-F82)/D82*100</f>
        <v>96.750612523597226</v>
      </c>
      <c r="G84" s="1">
        <f>(D82-G82)/D82*100</f>
        <v>99.931718680965588</v>
      </c>
      <c r="H84" s="1">
        <f>(D82-H82)/D82*100</f>
        <v>100</v>
      </c>
      <c r="I84" s="1">
        <f>(D82-I82)/D82*100</f>
        <v>100</v>
      </c>
      <c r="J84" s="1">
        <f>(D82-J82)/D82*100</f>
        <v>100</v>
      </c>
      <c r="K84" s="1"/>
      <c r="L84" s="1"/>
      <c r="M84" s="1"/>
      <c r="N84" s="1"/>
      <c r="O84" s="1"/>
      <c r="P84" s="1"/>
      <c r="Q84" s="1" t="s">
        <v>15</v>
      </c>
    </row>
    <row r="87" spans="2:17" ht="18.75" thickBot="1" x14ac:dyDescent="0.3"/>
    <row r="88" spans="2:17" x14ac:dyDescent="0.25">
      <c r="B88" s="9" t="s">
        <v>16</v>
      </c>
      <c r="C88" s="15"/>
      <c r="D88" s="16"/>
    </row>
    <row r="89" spans="2:17" x14ac:dyDescent="0.25">
      <c r="B89" s="80">
        <f>(1-(Q82/D82))*100</f>
        <v>96.176246134072372</v>
      </c>
      <c r="C89" s="18"/>
      <c r="D89" s="19"/>
    </row>
    <row r="90" spans="2:17" ht="18.75" thickBot="1" x14ac:dyDescent="0.3">
      <c r="B90" s="20"/>
      <c r="C90" s="21"/>
      <c r="D90" s="22"/>
    </row>
    <row r="91" spans="2:17" x14ac:dyDescent="0.25">
      <c r="F91" s="25" t="s">
        <v>28</v>
      </c>
    </row>
    <row r="94" spans="2:17" x14ac:dyDescent="0.25">
      <c r="B94" s="211" t="s">
        <v>26</v>
      </c>
      <c r="C94" s="211"/>
      <c r="D94" s="211"/>
      <c r="E94" s="211"/>
      <c r="F94" s="211"/>
      <c r="G94" s="211"/>
      <c r="H94" s="211"/>
      <c r="I94" s="211"/>
      <c r="J94" s="211"/>
      <c r="K94" s="146"/>
      <c r="L94" s="146"/>
      <c r="M94" s="146"/>
      <c r="N94" s="146"/>
      <c r="O94" s="146"/>
      <c r="P94" s="146"/>
    </row>
    <row r="95" spans="2:17" x14ac:dyDescent="0.25">
      <c r="B95" s="170" t="s">
        <v>51</v>
      </c>
      <c r="C95" s="170"/>
      <c r="D95" s="170"/>
      <c r="E95" s="170"/>
      <c r="F95" s="170"/>
      <c r="G95" s="170"/>
      <c r="H95" s="170"/>
      <c r="I95" s="170"/>
      <c r="J95" s="170"/>
      <c r="K95" s="154"/>
      <c r="L95" s="154"/>
      <c r="M95" s="154"/>
      <c r="N95" s="154"/>
      <c r="O95" s="154"/>
      <c r="P95" s="154"/>
    </row>
    <row r="96" spans="2:17" ht="36" x14ac:dyDescent="0.25">
      <c r="B96" s="8"/>
      <c r="C96" s="11" t="s">
        <v>1</v>
      </c>
      <c r="D96" s="12" t="s">
        <v>2</v>
      </c>
      <c r="E96" s="12" t="s">
        <v>134</v>
      </c>
      <c r="F96" s="12" t="s">
        <v>135</v>
      </c>
      <c r="G96" s="13" t="s">
        <v>163</v>
      </c>
      <c r="H96" s="13" t="s">
        <v>153</v>
      </c>
      <c r="I96" s="13"/>
      <c r="J96" s="12"/>
      <c r="K96" s="12"/>
      <c r="L96" s="12"/>
      <c r="M96" s="12"/>
      <c r="N96" s="12"/>
      <c r="O96" s="12"/>
      <c r="P96" s="12"/>
      <c r="Q96" s="8" t="s">
        <v>7</v>
      </c>
    </row>
    <row r="97" spans="2:17" x14ac:dyDescent="0.25">
      <c r="B97" s="1"/>
      <c r="C97" s="50">
        <v>1</v>
      </c>
      <c r="D97" s="46">
        <f>+$D$128/31</f>
        <v>18.612903225806452</v>
      </c>
      <c r="E97" s="2"/>
      <c r="F97" s="149">
        <v>1.1399999999999999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1">
        <f t="shared" ref="Q97:Q127" si="9">SUM(E97:J97)</f>
        <v>1.1399999999999999</v>
      </c>
    </row>
    <row r="98" spans="2:17" x14ac:dyDescent="0.25">
      <c r="B98" s="1"/>
      <c r="C98" s="50">
        <v>2</v>
      </c>
      <c r="D98" s="46">
        <f t="shared" ref="D98:D127" si="10">+$D$128/31</f>
        <v>18.612903225806452</v>
      </c>
      <c r="E98" s="2"/>
      <c r="F98" s="149">
        <v>3.34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1">
        <f t="shared" si="9"/>
        <v>3.34</v>
      </c>
    </row>
    <row r="99" spans="2:17" x14ac:dyDescent="0.25">
      <c r="B99" s="1"/>
      <c r="C99" s="50">
        <v>3</v>
      </c>
      <c r="D99" s="46">
        <f t="shared" si="10"/>
        <v>18.612903225806452</v>
      </c>
      <c r="E99" s="2"/>
      <c r="F99" s="149">
        <v>0.67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1">
        <f t="shared" si="9"/>
        <v>0.67</v>
      </c>
    </row>
    <row r="100" spans="2:17" x14ac:dyDescent="0.25">
      <c r="B100" s="1"/>
      <c r="C100" s="50">
        <v>4</v>
      </c>
      <c r="D100" s="46">
        <f t="shared" si="10"/>
        <v>18.612903225806452</v>
      </c>
      <c r="E100" s="2"/>
      <c r="F100" s="149">
        <v>0.42</v>
      </c>
      <c r="G100" s="149">
        <v>0.42</v>
      </c>
      <c r="H100" s="2"/>
      <c r="I100" s="2"/>
      <c r="J100" s="2"/>
      <c r="K100" s="2"/>
      <c r="L100" s="2"/>
      <c r="M100" s="2"/>
      <c r="N100" s="2"/>
      <c r="O100" s="2"/>
      <c r="P100" s="2"/>
      <c r="Q100" s="1">
        <f t="shared" si="9"/>
        <v>0.84</v>
      </c>
    </row>
    <row r="101" spans="2:17" x14ac:dyDescent="0.25">
      <c r="B101" s="1"/>
      <c r="C101" s="50">
        <v>5</v>
      </c>
      <c r="D101" s="46">
        <f t="shared" si="10"/>
        <v>18.612903225806452</v>
      </c>
      <c r="E101" s="2"/>
      <c r="F101" s="149">
        <v>1.75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1">
        <f t="shared" si="9"/>
        <v>1.75</v>
      </c>
    </row>
    <row r="102" spans="2:17" x14ac:dyDescent="0.25">
      <c r="B102" s="1"/>
      <c r="C102" s="50">
        <v>6</v>
      </c>
      <c r="D102" s="46">
        <f t="shared" si="10"/>
        <v>18.612903225806452</v>
      </c>
      <c r="E102" s="2"/>
      <c r="F102" s="149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1">
        <f>SUM(E102:J102)</f>
        <v>0</v>
      </c>
    </row>
    <row r="103" spans="2:17" x14ac:dyDescent="0.25">
      <c r="B103" s="1"/>
      <c r="C103" s="50">
        <v>7</v>
      </c>
      <c r="D103" s="46">
        <f t="shared" si="10"/>
        <v>18.612903225806452</v>
      </c>
      <c r="E103" s="2"/>
      <c r="F103" s="149">
        <v>3.94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1">
        <f t="shared" si="9"/>
        <v>3.94</v>
      </c>
    </row>
    <row r="104" spans="2:17" x14ac:dyDescent="0.25">
      <c r="B104" s="1"/>
      <c r="C104" s="50">
        <v>8</v>
      </c>
      <c r="D104" s="46">
        <f t="shared" si="10"/>
        <v>18.612903225806452</v>
      </c>
      <c r="E104" s="149">
        <v>10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1">
        <f t="shared" si="9"/>
        <v>10</v>
      </c>
    </row>
    <row r="105" spans="2:17" x14ac:dyDescent="0.25">
      <c r="B105" s="1"/>
      <c r="C105" s="50">
        <v>9</v>
      </c>
      <c r="D105" s="46">
        <f t="shared" si="10"/>
        <v>18.612903225806452</v>
      </c>
      <c r="E105" s="149">
        <v>6.33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1">
        <f t="shared" si="9"/>
        <v>6.33</v>
      </c>
    </row>
    <row r="106" spans="2:17" x14ac:dyDescent="0.25">
      <c r="B106" s="1"/>
      <c r="C106" s="50">
        <v>10</v>
      </c>
      <c r="D106" s="46">
        <f t="shared" si="10"/>
        <v>18.612903225806452</v>
      </c>
      <c r="E106" s="149">
        <v>4.93</v>
      </c>
      <c r="F106" s="149">
        <v>3.42</v>
      </c>
      <c r="G106" s="2"/>
      <c r="H106" s="152">
        <v>0.67</v>
      </c>
      <c r="I106" s="2"/>
      <c r="J106" s="2"/>
      <c r="K106" s="2"/>
      <c r="L106" s="2"/>
      <c r="M106" s="2"/>
      <c r="N106" s="2"/>
      <c r="O106" s="2"/>
      <c r="P106" s="2"/>
      <c r="Q106" s="1">
        <f t="shared" si="9"/>
        <v>9.02</v>
      </c>
    </row>
    <row r="107" spans="2:17" x14ac:dyDescent="0.25">
      <c r="B107" s="1"/>
      <c r="C107" s="50">
        <v>11</v>
      </c>
      <c r="D107" s="46">
        <f t="shared" si="10"/>
        <v>18.612903225806452</v>
      </c>
      <c r="E107" s="149">
        <v>3.94</v>
      </c>
      <c r="F107" s="149">
        <v>0.75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1">
        <f t="shared" si="9"/>
        <v>4.6899999999999995</v>
      </c>
    </row>
    <row r="108" spans="2:17" x14ac:dyDescent="0.25">
      <c r="B108" s="1"/>
      <c r="C108" s="50">
        <v>12</v>
      </c>
      <c r="D108" s="46">
        <f t="shared" si="10"/>
        <v>18.612903225806452</v>
      </c>
      <c r="E108" s="149">
        <v>9.25</v>
      </c>
      <c r="F108" s="151">
        <v>1.5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1">
        <f t="shared" si="9"/>
        <v>10.75</v>
      </c>
    </row>
    <row r="109" spans="2:17" x14ac:dyDescent="0.25">
      <c r="B109" s="1"/>
      <c r="C109" s="50">
        <v>13</v>
      </c>
      <c r="D109" s="46">
        <f t="shared" si="10"/>
        <v>18.612903225806452</v>
      </c>
      <c r="E109" s="149">
        <v>9.7899999999999991</v>
      </c>
      <c r="F109" s="149">
        <v>0.35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1">
        <f t="shared" si="9"/>
        <v>10.139999999999999</v>
      </c>
    </row>
    <row r="110" spans="2:17" x14ac:dyDescent="0.25">
      <c r="B110" s="1"/>
      <c r="C110" s="50">
        <v>14</v>
      </c>
      <c r="D110" s="46">
        <f t="shared" si="10"/>
        <v>18.612903225806452</v>
      </c>
      <c r="E110" s="129">
        <v>9</v>
      </c>
      <c r="F110" s="129">
        <v>0.7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1">
        <f t="shared" si="9"/>
        <v>9.6999999999999993</v>
      </c>
    </row>
    <row r="111" spans="2:17" x14ac:dyDescent="0.25">
      <c r="B111" s="1"/>
      <c r="C111" s="50">
        <v>15</v>
      </c>
      <c r="D111" s="46">
        <f t="shared" si="10"/>
        <v>18.612903225806452</v>
      </c>
      <c r="E111" s="129">
        <v>6.5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1">
        <f t="shared" si="9"/>
        <v>6.5</v>
      </c>
    </row>
    <row r="112" spans="2:17" x14ac:dyDescent="0.25">
      <c r="B112" s="1"/>
      <c r="C112" s="50">
        <v>16</v>
      </c>
      <c r="D112" s="46">
        <f t="shared" si="10"/>
        <v>18.612903225806452</v>
      </c>
      <c r="E112" s="149">
        <v>4.5</v>
      </c>
      <c r="F112" s="149">
        <v>3.47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1">
        <f t="shared" si="9"/>
        <v>7.9700000000000006</v>
      </c>
    </row>
    <row r="113" spans="2:17" x14ac:dyDescent="0.25">
      <c r="B113" s="1"/>
      <c r="C113" s="50">
        <v>17</v>
      </c>
      <c r="D113" s="46">
        <f t="shared" si="10"/>
        <v>18.612903225806452</v>
      </c>
      <c r="E113" s="149">
        <v>9</v>
      </c>
      <c r="F113" s="149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1">
        <f t="shared" si="9"/>
        <v>9</v>
      </c>
    </row>
    <row r="114" spans="2:17" x14ac:dyDescent="0.25">
      <c r="B114" s="1"/>
      <c r="C114" s="50">
        <v>18</v>
      </c>
      <c r="D114" s="46">
        <f t="shared" si="10"/>
        <v>18.612903225806452</v>
      </c>
      <c r="E114" s="149">
        <v>4</v>
      </c>
      <c r="F114" s="149">
        <v>1.2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1">
        <f t="shared" si="9"/>
        <v>5.2</v>
      </c>
    </row>
    <row r="115" spans="2:17" x14ac:dyDescent="0.25">
      <c r="B115" s="1"/>
      <c r="C115" s="50">
        <v>19</v>
      </c>
      <c r="D115" s="46">
        <f t="shared" si="10"/>
        <v>18.612903225806452</v>
      </c>
      <c r="E115" s="14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1">
        <f t="shared" si="9"/>
        <v>0</v>
      </c>
    </row>
    <row r="116" spans="2:17" x14ac:dyDescent="0.25">
      <c r="B116" s="1"/>
      <c r="C116" s="50">
        <v>20</v>
      </c>
      <c r="D116" s="46">
        <f t="shared" si="10"/>
        <v>18.612903225806452</v>
      </c>
      <c r="E116" s="14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1">
        <f t="shared" si="9"/>
        <v>0</v>
      </c>
    </row>
    <row r="117" spans="2:17" x14ac:dyDescent="0.25">
      <c r="B117" s="1"/>
      <c r="C117" s="50">
        <v>21</v>
      </c>
      <c r="D117" s="46">
        <f t="shared" si="10"/>
        <v>18.612903225806452</v>
      </c>
      <c r="E117" s="14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1">
        <f t="shared" si="9"/>
        <v>0</v>
      </c>
    </row>
    <row r="118" spans="2:17" x14ac:dyDescent="0.25">
      <c r="B118" s="1"/>
      <c r="C118" s="50">
        <v>22</v>
      </c>
      <c r="D118" s="46">
        <f t="shared" si="10"/>
        <v>18.612903225806452</v>
      </c>
      <c r="E118" s="150">
        <v>1.83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1">
        <f t="shared" si="9"/>
        <v>1.83</v>
      </c>
    </row>
    <row r="119" spans="2:17" x14ac:dyDescent="0.25">
      <c r="B119" s="1"/>
      <c r="C119" s="50">
        <v>23</v>
      </c>
      <c r="D119" s="46">
        <f t="shared" si="10"/>
        <v>18.612903225806452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1">
        <f t="shared" si="9"/>
        <v>0</v>
      </c>
    </row>
    <row r="120" spans="2:17" x14ac:dyDescent="0.25">
      <c r="B120" s="1"/>
      <c r="C120" s="50">
        <v>24</v>
      </c>
      <c r="D120" s="46">
        <f t="shared" si="10"/>
        <v>18.612903225806452</v>
      </c>
      <c r="E120" s="2"/>
      <c r="F120" s="149">
        <v>1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1">
        <f t="shared" si="9"/>
        <v>1</v>
      </c>
    </row>
    <row r="121" spans="2:17" x14ac:dyDescent="0.25">
      <c r="B121" s="1"/>
      <c r="C121" s="50">
        <v>25</v>
      </c>
      <c r="D121" s="46">
        <f t="shared" si="10"/>
        <v>18.612903225806452</v>
      </c>
      <c r="E121" s="2"/>
      <c r="F121" s="15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1">
        <f t="shared" si="9"/>
        <v>0</v>
      </c>
    </row>
    <row r="122" spans="2:17" x14ac:dyDescent="0.25">
      <c r="B122" s="1"/>
      <c r="C122" s="50">
        <v>26</v>
      </c>
      <c r="D122" s="46">
        <f t="shared" si="10"/>
        <v>18.612903225806452</v>
      </c>
      <c r="E122" s="2"/>
      <c r="F122" s="129">
        <v>0.82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1">
        <f t="shared" si="9"/>
        <v>0.82</v>
      </c>
    </row>
    <row r="123" spans="2:17" x14ac:dyDescent="0.25">
      <c r="B123" s="1"/>
      <c r="C123" s="50">
        <v>27</v>
      </c>
      <c r="D123" s="46">
        <f t="shared" si="10"/>
        <v>18.612903225806452</v>
      </c>
      <c r="E123" s="2"/>
      <c r="F123" s="15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1">
        <f t="shared" si="9"/>
        <v>0</v>
      </c>
    </row>
    <row r="124" spans="2:17" x14ac:dyDescent="0.25">
      <c r="B124" s="1"/>
      <c r="C124" s="50">
        <v>28</v>
      </c>
      <c r="D124" s="46">
        <f t="shared" si="10"/>
        <v>18.612903225806452</v>
      </c>
      <c r="E124" s="2"/>
      <c r="F124" s="129">
        <v>0.5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">
        <f t="shared" si="9"/>
        <v>0.5</v>
      </c>
    </row>
    <row r="125" spans="2:17" x14ac:dyDescent="0.25">
      <c r="B125" s="1"/>
      <c r="C125" s="50">
        <v>29</v>
      </c>
      <c r="D125" s="46">
        <f t="shared" si="10"/>
        <v>18.612903225806452</v>
      </c>
      <c r="E125" s="150">
        <v>1.17</v>
      </c>
      <c r="F125" s="129">
        <v>0.5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1">
        <f t="shared" si="9"/>
        <v>1.67</v>
      </c>
    </row>
    <row r="126" spans="2:17" x14ac:dyDescent="0.25">
      <c r="B126" s="1"/>
      <c r="C126" s="50">
        <v>30</v>
      </c>
      <c r="D126" s="46">
        <f t="shared" si="10"/>
        <v>18.612903225806452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1"/>
    </row>
    <row r="127" spans="2:17" x14ac:dyDescent="0.25">
      <c r="B127" s="1"/>
      <c r="C127" s="50">
        <v>31</v>
      </c>
      <c r="D127" s="46">
        <f t="shared" si="10"/>
        <v>18.612903225806452</v>
      </c>
      <c r="E127" s="2"/>
      <c r="F127" s="129">
        <v>1.97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">
        <f t="shared" si="9"/>
        <v>1.97</v>
      </c>
    </row>
    <row r="128" spans="2:17" x14ac:dyDescent="0.25">
      <c r="B128" s="4" t="s">
        <v>8</v>
      </c>
      <c r="C128" s="4"/>
      <c r="D128" s="47">
        <v>577</v>
      </c>
      <c r="E128" s="47">
        <f t="shared" ref="E128:J128" si="11">SUM(E97:E127)</f>
        <v>80.240000000000009</v>
      </c>
      <c r="F128" s="47">
        <f t="shared" si="11"/>
        <v>27.439999999999998</v>
      </c>
      <c r="G128" s="47">
        <f t="shared" si="11"/>
        <v>0.42</v>
      </c>
      <c r="H128" s="47">
        <f t="shared" si="11"/>
        <v>0.67</v>
      </c>
      <c r="I128" s="47">
        <f t="shared" si="11"/>
        <v>0</v>
      </c>
      <c r="J128" s="47">
        <f t="shared" si="11"/>
        <v>0</v>
      </c>
      <c r="K128" s="47"/>
      <c r="L128" s="47"/>
      <c r="M128" s="47"/>
      <c r="N128" s="47"/>
      <c r="O128" s="47"/>
      <c r="P128" s="47"/>
      <c r="Q128" s="81">
        <f>SUM(E128:J128)</f>
        <v>108.77000000000001</v>
      </c>
    </row>
    <row r="129" spans="2:17" x14ac:dyDescent="0.25">
      <c r="B129" s="1" t="s">
        <v>9</v>
      </c>
      <c r="C129" s="1"/>
      <c r="D129" s="1" t="s">
        <v>10</v>
      </c>
      <c r="E129" s="1">
        <f>(E128/$D$128)*100</f>
        <v>13.906412478336225</v>
      </c>
      <c r="F129" s="1">
        <f t="shared" ref="F129:J129" si="12">(F128/$D$128)*100</f>
        <v>4.7556325823223569</v>
      </c>
      <c r="G129" s="1">
        <f t="shared" si="12"/>
        <v>7.2790294627383012E-2</v>
      </c>
      <c r="H129" s="1">
        <f t="shared" si="12"/>
        <v>0.11611785095320624</v>
      </c>
      <c r="I129" s="1">
        <f t="shared" si="12"/>
        <v>0</v>
      </c>
      <c r="J129" s="1">
        <f t="shared" si="12"/>
        <v>0</v>
      </c>
      <c r="K129" s="1"/>
      <c r="L129" s="1"/>
      <c r="M129" s="1"/>
      <c r="N129" s="1"/>
      <c r="O129" s="1"/>
      <c r="P129" s="1"/>
      <c r="Q129" s="1"/>
    </row>
    <row r="130" spans="2:17" x14ac:dyDescent="0.25">
      <c r="B130" s="1">
        <f>(1-(Q128/D128))*100</f>
        <v>81.149046793760832</v>
      </c>
      <c r="C130" s="1"/>
      <c r="D130" s="1">
        <f>SUM(D97:D124)</f>
        <v>521.16129032258084</v>
      </c>
      <c r="E130" s="1">
        <f>(D128-E128)/D128*100</f>
        <v>86.093587521663778</v>
      </c>
      <c r="F130" s="1">
        <f>(D128-F128)/D128*100</f>
        <v>95.244367417677637</v>
      </c>
      <c r="G130" s="1">
        <f>(D128-G128)/D128*100</f>
        <v>99.927209705372618</v>
      </c>
      <c r="H130" s="1">
        <f>(D128-H128)/D128*100</f>
        <v>99.883882149046798</v>
      </c>
      <c r="I130" s="1">
        <f>(D128-I128)/D128*100</f>
        <v>100</v>
      </c>
      <c r="J130" s="1">
        <f>(D128-J128)/D128*100</f>
        <v>100</v>
      </c>
      <c r="K130" s="1"/>
      <c r="L130" s="1"/>
      <c r="M130" s="1"/>
      <c r="N130" s="1"/>
      <c r="O130" s="1"/>
      <c r="P130" s="1"/>
      <c r="Q130" s="1"/>
    </row>
    <row r="133" spans="2:17" ht="18.75" thickBot="1" x14ac:dyDescent="0.3"/>
    <row r="134" spans="2:17" x14ac:dyDescent="0.25">
      <c r="B134" s="14" t="s">
        <v>17</v>
      </c>
      <c r="C134" s="15"/>
      <c r="D134" s="16"/>
    </row>
    <row r="135" spans="2:17" x14ac:dyDescent="0.25">
      <c r="B135" s="17">
        <f>(1-(Q128/D128))*100</f>
        <v>81.149046793760832</v>
      </c>
      <c r="C135" s="18"/>
      <c r="D135" s="19"/>
    </row>
    <row r="136" spans="2:17" ht="18.75" thickBot="1" x14ac:dyDescent="0.3">
      <c r="B136" s="20"/>
      <c r="C136" s="21"/>
      <c r="D136" s="22"/>
    </row>
    <row r="137" spans="2:17" x14ac:dyDescent="0.25">
      <c r="F137" s="26"/>
    </row>
    <row r="138" spans="2:17" x14ac:dyDescent="0.25">
      <c r="D138" s="53">
        <f>450.12/31</f>
        <v>14.52</v>
      </c>
    </row>
    <row r="140" spans="2:17" x14ac:dyDescent="0.25">
      <c r="B140" s="211" t="s">
        <v>18</v>
      </c>
      <c r="C140" s="211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11"/>
      <c r="P140" s="211"/>
      <c r="Q140" s="211"/>
    </row>
    <row r="141" spans="2:17" x14ac:dyDescent="0.25">
      <c r="B141" s="190" t="s">
        <v>51</v>
      </c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</row>
    <row r="142" spans="2:17" s="48" customFormat="1" ht="36" x14ac:dyDescent="0.25">
      <c r="B142" s="13"/>
      <c r="C142" s="13" t="s">
        <v>1</v>
      </c>
      <c r="D142" s="13" t="s">
        <v>2</v>
      </c>
      <c r="E142" s="13" t="s">
        <v>152</v>
      </c>
      <c r="F142" s="13" t="s">
        <v>153</v>
      </c>
      <c r="G142" s="13" t="s">
        <v>164</v>
      </c>
      <c r="H142" s="13" t="s">
        <v>135</v>
      </c>
      <c r="I142" s="13" t="s">
        <v>165</v>
      </c>
      <c r="J142" s="13" t="s">
        <v>155</v>
      </c>
      <c r="K142" s="13"/>
      <c r="L142" s="13"/>
      <c r="M142" s="13"/>
      <c r="N142" s="13"/>
      <c r="O142" s="13"/>
      <c r="P142" s="13"/>
      <c r="Q142" s="8" t="s">
        <v>7</v>
      </c>
    </row>
    <row r="143" spans="2:17" x14ac:dyDescent="0.25">
      <c r="B143" s="1"/>
      <c r="C143" s="1">
        <v>1</v>
      </c>
      <c r="D143" s="46">
        <f>+$D$174/31</f>
        <v>20.900645161290321</v>
      </c>
      <c r="E143" s="149">
        <v>3.8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1">
        <f t="shared" ref="Q143:Q166" si="13">SUM(E143:J143)</f>
        <v>3.8</v>
      </c>
    </row>
    <row r="144" spans="2:17" x14ac:dyDescent="0.25">
      <c r="B144" s="1"/>
      <c r="C144" s="1">
        <v>2</v>
      </c>
      <c r="D144" s="46">
        <f t="shared" ref="D144:D173" si="14">+$D$174/31</f>
        <v>20.900645161290321</v>
      </c>
      <c r="E144" s="149">
        <v>7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1">
        <f t="shared" si="13"/>
        <v>7</v>
      </c>
    </row>
    <row r="145" spans="2:17" x14ac:dyDescent="0.25">
      <c r="B145" s="1"/>
      <c r="C145" s="1">
        <v>3</v>
      </c>
      <c r="D145" s="46">
        <f t="shared" si="14"/>
        <v>20.900645161290321</v>
      </c>
      <c r="E145" s="149">
        <v>5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1">
        <f t="shared" si="13"/>
        <v>5</v>
      </c>
    </row>
    <row r="146" spans="2:17" x14ac:dyDescent="0.25">
      <c r="B146" s="1"/>
      <c r="C146" s="1">
        <v>4</v>
      </c>
      <c r="D146" s="46">
        <f t="shared" si="14"/>
        <v>20.900645161290321</v>
      </c>
      <c r="E146" s="149">
        <v>6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1">
        <f t="shared" si="13"/>
        <v>6</v>
      </c>
    </row>
    <row r="147" spans="2:17" x14ac:dyDescent="0.25">
      <c r="B147" s="1"/>
      <c r="C147" s="1">
        <v>5</v>
      </c>
      <c r="D147" s="46">
        <f t="shared" si="14"/>
        <v>20.900645161290321</v>
      </c>
      <c r="E147" s="149">
        <v>6</v>
      </c>
      <c r="F147" s="2"/>
      <c r="H147" s="2">
        <v>2.5</v>
      </c>
      <c r="I147" s="2"/>
      <c r="J147" s="2"/>
      <c r="K147" s="2"/>
      <c r="L147" s="2"/>
      <c r="M147" s="2"/>
      <c r="N147" s="2"/>
      <c r="O147" s="2"/>
      <c r="P147" s="2"/>
      <c r="Q147" s="1">
        <f t="shared" si="13"/>
        <v>8.5</v>
      </c>
    </row>
    <row r="148" spans="2:17" x14ac:dyDescent="0.25">
      <c r="B148" s="1"/>
      <c r="C148" s="1">
        <v>6</v>
      </c>
      <c r="D148" s="46">
        <f t="shared" si="14"/>
        <v>20.900645161290321</v>
      </c>
      <c r="E148" s="149">
        <v>12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1">
        <f t="shared" si="13"/>
        <v>12</v>
      </c>
    </row>
    <row r="149" spans="2:17" x14ac:dyDescent="0.25">
      <c r="B149" s="1"/>
      <c r="C149" s="1">
        <v>7</v>
      </c>
      <c r="D149" s="46">
        <f t="shared" si="14"/>
        <v>20.900645161290321</v>
      </c>
      <c r="E149" s="149">
        <v>14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1">
        <f t="shared" si="13"/>
        <v>14</v>
      </c>
    </row>
    <row r="150" spans="2:17" x14ac:dyDescent="0.25">
      <c r="B150" s="1"/>
      <c r="C150" s="1">
        <v>8</v>
      </c>
      <c r="D150" s="46">
        <f t="shared" si="14"/>
        <v>20.900645161290321</v>
      </c>
      <c r="E150" s="149">
        <v>3.75</v>
      </c>
      <c r="F150" s="2"/>
      <c r="G150" s="2"/>
      <c r="H150" s="2"/>
      <c r="I150" s="2"/>
      <c r="J150" s="149">
        <v>2</v>
      </c>
      <c r="K150" s="149"/>
      <c r="L150" s="149"/>
      <c r="M150" s="149"/>
      <c r="N150" s="149"/>
      <c r="O150" s="149"/>
      <c r="P150" s="149"/>
      <c r="Q150" s="1">
        <f t="shared" si="13"/>
        <v>5.75</v>
      </c>
    </row>
    <row r="151" spans="2:17" x14ac:dyDescent="0.25">
      <c r="B151" s="1"/>
      <c r="C151" s="1">
        <v>9</v>
      </c>
      <c r="D151" s="46">
        <f t="shared" si="14"/>
        <v>20.900645161290321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1">
        <f t="shared" si="13"/>
        <v>0</v>
      </c>
    </row>
    <row r="152" spans="2:17" x14ac:dyDescent="0.25">
      <c r="B152" s="1"/>
      <c r="C152" s="1">
        <v>10</v>
      </c>
      <c r="D152" s="46">
        <f t="shared" si="14"/>
        <v>20.900645161290321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1">
        <f t="shared" si="13"/>
        <v>0</v>
      </c>
    </row>
    <row r="153" spans="2:17" x14ac:dyDescent="0.25">
      <c r="B153" s="1"/>
      <c r="C153" s="1">
        <v>11</v>
      </c>
      <c r="D153" s="46">
        <f t="shared" si="14"/>
        <v>20.900645161290321</v>
      </c>
      <c r="E153" s="2"/>
      <c r="F153" s="149">
        <v>0.5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1">
        <f t="shared" si="13"/>
        <v>0.5</v>
      </c>
    </row>
    <row r="154" spans="2:17" x14ac:dyDescent="0.25">
      <c r="B154" s="1"/>
      <c r="C154" s="1">
        <v>12</v>
      </c>
      <c r="D154" s="46">
        <f t="shared" si="14"/>
        <v>20.900645161290321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1">
        <f t="shared" si="13"/>
        <v>0</v>
      </c>
    </row>
    <row r="155" spans="2:17" x14ac:dyDescent="0.25">
      <c r="B155" s="1"/>
      <c r="C155" s="1">
        <v>13</v>
      </c>
      <c r="D155" s="46">
        <f t="shared" si="14"/>
        <v>20.900645161290321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1">
        <f t="shared" si="13"/>
        <v>0</v>
      </c>
    </row>
    <row r="156" spans="2:17" x14ac:dyDescent="0.25">
      <c r="B156" s="1"/>
      <c r="C156" s="1">
        <v>14</v>
      </c>
      <c r="D156" s="46">
        <f t="shared" si="14"/>
        <v>20.900645161290321</v>
      </c>
      <c r="E156" s="2"/>
      <c r="F156" s="2"/>
      <c r="G156" s="149">
        <v>0.5</v>
      </c>
      <c r="H156" s="2"/>
      <c r="I156" s="2"/>
      <c r="J156" s="2"/>
      <c r="K156" s="2"/>
      <c r="L156" s="2"/>
      <c r="M156" s="2"/>
      <c r="N156" s="2"/>
      <c r="O156" s="2"/>
      <c r="P156" s="2"/>
      <c r="Q156" s="1">
        <f t="shared" si="13"/>
        <v>0.5</v>
      </c>
    </row>
    <row r="157" spans="2:17" x14ac:dyDescent="0.25">
      <c r="B157" s="1"/>
      <c r="C157" s="1">
        <v>15</v>
      </c>
      <c r="D157" s="46">
        <f t="shared" si="14"/>
        <v>20.900645161290321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1">
        <f t="shared" si="13"/>
        <v>0</v>
      </c>
    </row>
    <row r="158" spans="2:17" x14ac:dyDescent="0.25">
      <c r="B158" s="1"/>
      <c r="C158" s="1">
        <v>16</v>
      </c>
      <c r="D158" s="46">
        <f t="shared" si="14"/>
        <v>20.900645161290321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1">
        <f t="shared" si="13"/>
        <v>0</v>
      </c>
    </row>
    <row r="159" spans="2:17" x14ac:dyDescent="0.25">
      <c r="B159" s="1"/>
      <c r="C159" s="1">
        <v>17</v>
      </c>
      <c r="D159" s="46">
        <f t="shared" si="14"/>
        <v>20.900645161290321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1">
        <f t="shared" si="13"/>
        <v>0</v>
      </c>
    </row>
    <row r="160" spans="2:17" x14ac:dyDescent="0.25">
      <c r="B160" s="1"/>
      <c r="C160" s="1">
        <v>18</v>
      </c>
      <c r="D160" s="46">
        <f t="shared" si="14"/>
        <v>20.900645161290321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1">
        <f t="shared" si="13"/>
        <v>0</v>
      </c>
    </row>
    <row r="161" spans="2:17" x14ac:dyDescent="0.25">
      <c r="B161" s="1"/>
      <c r="C161" s="1">
        <v>19</v>
      </c>
      <c r="D161" s="46">
        <f t="shared" si="14"/>
        <v>20.900645161290321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1">
        <f t="shared" si="13"/>
        <v>0</v>
      </c>
    </row>
    <row r="162" spans="2:17" x14ac:dyDescent="0.25">
      <c r="B162" s="1"/>
      <c r="C162" s="1">
        <v>20</v>
      </c>
      <c r="D162" s="46">
        <f t="shared" si="14"/>
        <v>20.900645161290321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1">
        <f t="shared" si="13"/>
        <v>0</v>
      </c>
    </row>
    <row r="163" spans="2:17" x14ac:dyDescent="0.25">
      <c r="B163" s="1"/>
      <c r="C163" s="1">
        <v>21</v>
      </c>
      <c r="D163" s="46">
        <f t="shared" si="14"/>
        <v>20.900645161290321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1">
        <f t="shared" si="13"/>
        <v>0</v>
      </c>
    </row>
    <row r="164" spans="2:17" x14ac:dyDescent="0.25">
      <c r="B164" s="1"/>
      <c r="C164" s="1">
        <v>22</v>
      </c>
      <c r="D164" s="46">
        <f t="shared" si="14"/>
        <v>20.900645161290321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1">
        <f t="shared" si="13"/>
        <v>0</v>
      </c>
    </row>
    <row r="165" spans="2:17" x14ac:dyDescent="0.25">
      <c r="B165" s="1"/>
      <c r="C165" s="1">
        <v>23</v>
      </c>
      <c r="D165" s="46">
        <f t="shared" si="14"/>
        <v>20.900645161290321</v>
      </c>
      <c r="E165" s="2"/>
      <c r="F165" s="2"/>
      <c r="G165" s="2"/>
      <c r="H165" s="2"/>
      <c r="I165" s="153">
        <v>5</v>
      </c>
      <c r="J165" s="2"/>
      <c r="K165" s="2"/>
      <c r="L165" s="2"/>
      <c r="M165" s="2"/>
      <c r="N165" s="2"/>
      <c r="O165" s="2"/>
      <c r="P165" s="2"/>
      <c r="Q165" s="1">
        <f t="shared" si="13"/>
        <v>5</v>
      </c>
    </row>
    <row r="166" spans="2:17" x14ac:dyDescent="0.25">
      <c r="B166" s="1"/>
      <c r="C166" s="1">
        <v>24</v>
      </c>
      <c r="D166" s="46">
        <f t="shared" si="14"/>
        <v>20.900645161290321</v>
      </c>
      <c r="E166" s="2"/>
      <c r="F166" s="2"/>
      <c r="G166" s="2"/>
      <c r="H166" s="2"/>
      <c r="I166" s="149">
        <v>2</v>
      </c>
      <c r="J166" s="2"/>
      <c r="K166" s="2"/>
      <c r="L166" s="2"/>
      <c r="M166" s="2"/>
      <c r="N166" s="2"/>
      <c r="O166" s="2"/>
      <c r="P166" s="2"/>
      <c r="Q166" s="1">
        <f t="shared" si="13"/>
        <v>2</v>
      </c>
    </row>
    <row r="167" spans="2:17" x14ac:dyDescent="0.25">
      <c r="B167" s="1"/>
      <c r="C167" s="1">
        <v>25</v>
      </c>
      <c r="D167" s="46">
        <f t="shared" si="14"/>
        <v>20.900645161290321</v>
      </c>
      <c r="E167" s="14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1">
        <f>SUM(E167:J167)</f>
        <v>0</v>
      </c>
    </row>
    <row r="168" spans="2:17" x14ac:dyDescent="0.25">
      <c r="B168" s="1"/>
      <c r="C168" s="1">
        <v>26</v>
      </c>
      <c r="D168" s="46">
        <f t="shared" si="14"/>
        <v>20.900645161290321</v>
      </c>
      <c r="E168" s="14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1">
        <f t="shared" ref="Q168:Q173" si="15">SUM(E168:J168)</f>
        <v>0</v>
      </c>
    </row>
    <row r="169" spans="2:17" x14ac:dyDescent="0.25">
      <c r="B169" s="1"/>
      <c r="C169" s="1">
        <v>27</v>
      </c>
      <c r="D169" s="46">
        <f t="shared" si="14"/>
        <v>20.900645161290321</v>
      </c>
      <c r="E169" s="149">
        <v>8.5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1">
        <f t="shared" si="15"/>
        <v>8.5</v>
      </c>
    </row>
    <row r="170" spans="2:17" x14ac:dyDescent="0.25">
      <c r="B170" s="1"/>
      <c r="C170" s="1">
        <v>28</v>
      </c>
      <c r="D170" s="46">
        <f t="shared" si="14"/>
        <v>20.900645161290321</v>
      </c>
      <c r="E170" s="14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1">
        <f t="shared" si="15"/>
        <v>0</v>
      </c>
    </row>
    <row r="171" spans="2:17" x14ac:dyDescent="0.25">
      <c r="B171" s="1"/>
      <c r="C171" s="1">
        <v>29</v>
      </c>
      <c r="D171" s="46">
        <f t="shared" si="14"/>
        <v>20.900645161290321</v>
      </c>
      <c r="E171" s="149">
        <v>2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1">
        <f t="shared" si="15"/>
        <v>2</v>
      </c>
    </row>
    <row r="172" spans="2:17" x14ac:dyDescent="0.25">
      <c r="B172" s="1"/>
      <c r="C172" s="1">
        <v>30</v>
      </c>
      <c r="D172" s="46">
        <f t="shared" si="14"/>
        <v>20.900645161290321</v>
      </c>
      <c r="E172" s="149">
        <v>3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1"/>
    </row>
    <row r="173" spans="2:17" x14ac:dyDescent="0.25">
      <c r="B173" s="1"/>
      <c r="C173" s="1">
        <v>31</v>
      </c>
      <c r="D173" s="46">
        <f t="shared" si="14"/>
        <v>20.900645161290321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1">
        <f t="shared" si="15"/>
        <v>0</v>
      </c>
    </row>
    <row r="174" spans="2:17" x14ac:dyDescent="0.25">
      <c r="B174" s="4" t="s">
        <v>8</v>
      </c>
      <c r="C174" s="4"/>
      <c r="D174" s="47">
        <v>647.91999999999996</v>
      </c>
      <c r="E174" s="47">
        <f t="shared" ref="E174:J174" si="16">SUM(E143:E173)</f>
        <v>71.05</v>
      </c>
      <c r="F174" s="47">
        <f t="shared" si="16"/>
        <v>0.5</v>
      </c>
      <c r="G174" s="47">
        <f t="shared" si="16"/>
        <v>0.5</v>
      </c>
      <c r="H174" s="47">
        <f t="shared" si="16"/>
        <v>2.5</v>
      </c>
      <c r="I174" s="47">
        <f t="shared" si="16"/>
        <v>7</v>
      </c>
      <c r="J174" s="47">
        <f t="shared" si="16"/>
        <v>2</v>
      </c>
      <c r="K174" s="47"/>
      <c r="L174" s="47"/>
      <c r="M174" s="47"/>
      <c r="N174" s="47"/>
      <c r="O174" s="47"/>
      <c r="P174" s="47"/>
      <c r="Q174" s="81">
        <f>SUM(E174:J174)</f>
        <v>83.55</v>
      </c>
    </row>
    <row r="175" spans="2:17" x14ac:dyDescent="0.25">
      <c r="B175" s="1" t="s">
        <v>9</v>
      </c>
      <c r="C175" s="1"/>
      <c r="D175" s="1" t="s">
        <v>10</v>
      </c>
      <c r="E175" s="1">
        <f>(E174/$D$174)*100</f>
        <v>10.965859982713916</v>
      </c>
      <c r="F175" s="1">
        <f t="shared" ref="F175:J175" si="17">(F174/$D$174)*100</f>
        <v>7.7170020990245711E-2</v>
      </c>
      <c r="G175" s="1">
        <f t="shared" si="17"/>
        <v>7.7170020990245711E-2</v>
      </c>
      <c r="H175" s="1">
        <f t="shared" si="17"/>
        <v>0.38585010495122857</v>
      </c>
      <c r="I175" s="1">
        <f t="shared" si="17"/>
        <v>1.0803802938634401</v>
      </c>
      <c r="J175" s="1">
        <f t="shared" si="17"/>
        <v>0.30868008396098284</v>
      </c>
      <c r="K175" s="1"/>
      <c r="L175" s="1"/>
      <c r="M175" s="1"/>
      <c r="N175" s="1"/>
      <c r="O175" s="1"/>
      <c r="P175" s="1"/>
      <c r="Q175" s="1"/>
    </row>
    <row r="176" spans="2:17" x14ac:dyDescent="0.25">
      <c r="B176" s="1">
        <f>(1-(Q174/D174))*100</f>
        <v>87.104889492529949</v>
      </c>
      <c r="C176" s="1"/>
      <c r="D176" s="1"/>
      <c r="E176" s="1">
        <f>(D174-E174)/D174*100</f>
        <v>89.034140017286092</v>
      </c>
      <c r="F176" s="1">
        <f>(D174-F174)/D174*100</f>
        <v>99.922829979009748</v>
      </c>
      <c r="G176" s="1">
        <f>(D174-G174)/D174*100</f>
        <v>99.922829979009748</v>
      </c>
      <c r="H176" s="1">
        <f>(D174-H174)/D174*100</f>
        <v>99.614149895048769</v>
      </c>
      <c r="I176" s="1">
        <f>(D174-I174)/D174*100</f>
        <v>98.919619706136558</v>
      </c>
      <c r="J176" s="1">
        <f>(D174-J174)/D174*100</f>
        <v>99.691319916039006</v>
      </c>
      <c r="K176" s="1"/>
      <c r="L176" s="1"/>
      <c r="M176" s="1"/>
      <c r="N176" s="1"/>
      <c r="O176" s="1"/>
      <c r="P176" s="1"/>
      <c r="Q176" s="1"/>
    </row>
    <row r="179" spans="2:18" ht="18.75" thickBot="1" x14ac:dyDescent="0.3"/>
    <row r="180" spans="2:18" x14ac:dyDescent="0.25">
      <c r="B180" s="14" t="s">
        <v>19</v>
      </c>
      <c r="C180" s="15"/>
      <c r="D180" s="23"/>
    </row>
    <row r="181" spans="2:18" ht="18.75" thickBot="1" x14ac:dyDescent="0.3">
      <c r="B181" s="29">
        <f>(1-(Q174/D174))*100</f>
        <v>87.104889492529949</v>
      </c>
      <c r="C181" s="18"/>
      <c r="D181" s="24"/>
      <c r="G181" s="26"/>
      <c r="H181" s="27"/>
    </row>
    <row r="182" spans="2:18" ht="18.75" thickBot="1" x14ac:dyDescent="0.3">
      <c r="B182" s="28"/>
      <c r="C182" s="29"/>
      <c r="D182" s="30"/>
    </row>
    <row r="183" spans="2:18" x14ac:dyDescent="0.25">
      <c r="E183" s="25">
        <f>607.5/31</f>
        <v>19.596774193548388</v>
      </c>
      <c r="F183" s="45"/>
    </row>
    <row r="186" spans="2:18" x14ac:dyDescent="0.25">
      <c r="B186" s="211" t="s">
        <v>20</v>
      </c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</row>
    <row r="187" spans="2:18" x14ac:dyDescent="0.25">
      <c r="B187" s="190" t="s">
        <v>51</v>
      </c>
      <c r="C187" s="190"/>
      <c r="D187" s="190"/>
      <c r="E187" s="190"/>
      <c r="F187" s="190"/>
      <c r="G187" s="190"/>
      <c r="H187" s="190"/>
      <c r="I187" s="190"/>
      <c r="J187" s="190"/>
      <c r="K187" s="190"/>
      <c r="L187" s="190"/>
      <c r="M187" s="190"/>
      <c r="N187" s="190"/>
      <c r="O187" s="190"/>
      <c r="P187" s="190"/>
      <c r="Q187" s="190"/>
    </row>
    <row r="188" spans="2:18" ht="36" x14ac:dyDescent="0.25">
      <c r="B188" s="32"/>
      <c r="C188" s="11" t="s">
        <v>1</v>
      </c>
      <c r="D188" s="11" t="s">
        <v>2</v>
      </c>
      <c r="E188" s="13" t="s">
        <v>138</v>
      </c>
      <c r="F188" s="13" t="s">
        <v>142</v>
      </c>
      <c r="G188" s="13" t="s">
        <v>121</v>
      </c>
      <c r="H188" s="13" t="s">
        <v>130</v>
      </c>
      <c r="I188" s="13" t="s">
        <v>145</v>
      </c>
      <c r="J188" s="13" t="s">
        <v>131</v>
      </c>
      <c r="K188" s="13" t="s">
        <v>161</v>
      </c>
      <c r="L188" s="13" t="s">
        <v>166</v>
      </c>
      <c r="M188" s="13" t="s">
        <v>167</v>
      </c>
      <c r="N188" s="13" t="s">
        <v>132</v>
      </c>
      <c r="O188" s="13" t="s">
        <v>168</v>
      </c>
      <c r="P188" s="13" t="s">
        <v>169</v>
      </c>
      <c r="Q188" s="11" t="s">
        <v>7</v>
      </c>
      <c r="R188" s="12" t="s">
        <v>1</v>
      </c>
    </row>
    <row r="189" spans="2:18" x14ac:dyDescent="0.25">
      <c r="B189" s="1"/>
      <c r="C189" s="1">
        <v>1</v>
      </c>
      <c r="D189" s="46">
        <f>+$D$220/31</f>
        <v>14.476451612903226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1">
        <f>SUM(E189:J189)</f>
        <v>0</v>
      </c>
      <c r="R189" s="2">
        <v>1</v>
      </c>
    </row>
    <row r="190" spans="2:18" x14ac:dyDescent="0.25">
      <c r="B190" s="1"/>
      <c r="C190" s="1">
        <v>2</v>
      </c>
      <c r="D190" s="46">
        <f t="shared" ref="D190:D219" si="18">+$D$220/31</f>
        <v>14.476451612903226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1">
        <f t="shared" ref="Q190:Q214" si="19">SUM(E190:J190)</f>
        <v>0</v>
      </c>
      <c r="R190" s="2">
        <v>2</v>
      </c>
    </row>
    <row r="191" spans="2:18" x14ac:dyDescent="0.25">
      <c r="B191" s="1"/>
      <c r="C191" s="1">
        <v>3</v>
      </c>
      <c r="D191" s="46">
        <f t="shared" si="18"/>
        <v>14.476451612903226</v>
      </c>
      <c r="E191" s="129">
        <v>0.16</v>
      </c>
      <c r="F191" s="2"/>
      <c r="G191" s="2"/>
      <c r="H191" s="1"/>
      <c r="I191" s="2"/>
      <c r="J191" s="2"/>
      <c r="K191" s="2"/>
      <c r="L191" s="2"/>
      <c r="M191" s="2"/>
      <c r="N191" s="2"/>
      <c r="O191" s="2"/>
      <c r="P191" s="2"/>
      <c r="Q191" s="1">
        <f t="shared" si="19"/>
        <v>0.16</v>
      </c>
      <c r="R191" s="2">
        <v>3</v>
      </c>
    </row>
    <row r="192" spans="2:18" x14ac:dyDescent="0.25">
      <c r="B192" s="1"/>
      <c r="C192" s="1">
        <v>4</v>
      </c>
      <c r="D192" s="46">
        <f t="shared" si="18"/>
        <v>14.476451612903226</v>
      </c>
      <c r="E192" s="129">
        <v>0.33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1">
        <f t="shared" si="19"/>
        <v>0.33</v>
      </c>
      <c r="R192" s="2">
        <v>4</v>
      </c>
    </row>
    <row r="193" spans="2:18" x14ac:dyDescent="0.25">
      <c r="B193" s="1"/>
      <c r="C193" s="1">
        <v>5</v>
      </c>
      <c r="D193" s="46">
        <f t="shared" si="18"/>
        <v>14.476451612903226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1">
        <f t="shared" si="19"/>
        <v>0</v>
      </c>
      <c r="R193" s="2">
        <v>5</v>
      </c>
    </row>
    <row r="194" spans="2:18" x14ac:dyDescent="0.25">
      <c r="B194" s="1"/>
      <c r="C194" s="1">
        <v>6</v>
      </c>
      <c r="D194" s="46">
        <f t="shared" si="18"/>
        <v>14.476451612903226</v>
      </c>
      <c r="E194" s="2"/>
      <c r="F194" s="2"/>
      <c r="G194" s="2">
        <v>0.66</v>
      </c>
      <c r="H194" s="2"/>
      <c r="I194" s="2"/>
      <c r="J194" s="2"/>
      <c r="K194" s="2"/>
      <c r="L194" s="2"/>
      <c r="M194" s="2"/>
      <c r="N194" s="2"/>
      <c r="O194" s="2"/>
      <c r="P194" s="2"/>
      <c r="Q194" s="1">
        <f t="shared" si="19"/>
        <v>0.66</v>
      </c>
      <c r="R194" s="2">
        <v>6</v>
      </c>
    </row>
    <row r="195" spans="2:18" x14ac:dyDescent="0.25">
      <c r="B195" s="1"/>
      <c r="C195" s="1">
        <v>7</v>
      </c>
      <c r="D195" s="46">
        <f t="shared" si="18"/>
        <v>14.476451612903226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1">
        <f t="shared" si="19"/>
        <v>0</v>
      </c>
      <c r="R195" s="2">
        <v>7</v>
      </c>
    </row>
    <row r="196" spans="2:18" x14ac:dyDescent="0.25">
      <c r="B196" s="1"/>
      <c r="C196" s="1">
        <v>8</v>
      </c>
      <c r="D196" s="46">
        <f t="shared" si="18"/>
        <v>14.476451612903226</v>
      </c>
      <c r="E196" s="2"/>
      <c r="F196" s="2">
        <v>0.83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1">
        <f t="shared" si="19"/>
        <v>0.83</v>
      </c>
      <c r="R196" s="2">
        <v>8</v>
      </c>
    </row>
    <row r="197" spans="2:18" x14ac:dyDescent="0.25">
      <c r="B197" s="1"/>
      <c r="C197" s="1">
        <v>9</v>
      </c>
      <c r="D197" s="46">
        <f t="shared" si="18"/>
        <v>14.476451612903226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1">
        <f t="shared" si="19"/>
        <v>0</v>
      </c>
      <c r="R197" s="2">
        <v>9</v>
      </c>
    </row>
    <row r="198" spans="2:18" x14ac:dyDescent="0.25">
      <c r="B198" s="1"/>
      <c r="C198" s="1">
        <v>10</v>
      </c>
      <c r="D198" s="46">
        <f t="shared" si="18"/>
        <v>14.476451612903226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1">
        <f t="shared" si="19"/>
        <v>0</v>
      </c>
      <c r="R198" s="2">
        <v>10</v>
      </c>
    </row>
    <row r="199" spans="2:18" x14ac:dyDescent="0.25">
      <c r="B199" s="1"/>
      <c r="C199" s="1">
        <v>11</v>
      </c>
      <c r="D199" s="46">
        <f t="shared" si="18"/>
        <v>14.476451612903226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1">
        <f>SUM(E199:J199)</f>
        <v>0</v>
      </c>
      <c r="R199" s="2">
        <v>11</v>
      </c>
    </row>
    <row r="200" spans="2:18" x14ac:dyDescent="0.25">
      <c r="B200" s="1"/>
      <c r="C200" s="1">
        <v>12</v>
      </c>
      <c r="D200" s="46">
        <f t="shared" si="18"/>
        <v>14.476451612903226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1">
        <f>SUM(E200:J200)</f>
        <v>0</v>
      </c>
      <c r="R200" s="2">
        <v>12</v>
      </c>
    </row>
    <row r="201" spans="2:18" x14ac:dyDescent="0.25">
      <c r="B201" s="1"/>
      <c r="C201" s="1">
        <v>13</v>
      </c>
      <c r="D201" s="46">
        <f t="shared" si="18"/>
        <v>14.476451612903226</v>
      </c>
      <c r="E201" s="2"/>
      <c r="F201" s="2"/>
      <c r="G201" s="2"/>
      <c r="H201" s="2"/>
      <c r="I201" s="129">
        <v>5</v>
      </c>
      <c r="J201" s="2"/>
      <c r="K201" s="2"/>
      <c r="L201" s="2"/>
      <c r="M201" s="2"/>
      <c r="N201" s="2"/>
      <c r="O201" s="2"/>
      <c r="P201" s="2"/>
      <c r="Q201" s="1">
        <f t="shared" si="19"/>
        <v>5</v>
      </c>
      <c r="R201" s="2">
        <v>13</v>
      </c>
    </row>
    <row r="202" spans="2:18" x14ac:dyDescent="0.25">
      <c r="B202" s="1"/>
      <c r="C202" s="1">
        <v>14</v>
      </c>
      <c r="D202" s="46">
        <f t="shared" si="18"/>
        <v>14.476451612903226</v>
      </c>
      <c r="E202" s="2"/>
      <c r="F202" s="2"/>
      <c r="G202" s="2"/>
      <c r="H202" s="2"/>
      <c r="I202" s="2"/>
      <c r="J202" s="2"/>
      <c r="K202" s="2"/>
      <c r="L202" s="129">
        <v>2</v>
      </c>
      <c r="M202" s="2"/>
      <c r="N202" s="2"/>
      <c r="O202" s="2"/>
      <c r="P202" s="2"/>
      <c r="Q202" s="1">
        <f t="shared" si="19"/>
        <v>0</v>
      </c>
      <c r="R202" s="2">
        <v>14</v>
      </c>
    </row>
    <row r="203" spans="2:18" x14ac:dyDescent="0.25">
      <c r="B203" s="1"/>
      <c r="C203" s="1">
        <v>15</v>
      </c>
      <c r="D203" s="46">
        <f t="shared" si="18"/>
        <v>14.476451612903226</v>
      </c>
      <c r="E203" s="2">
        <v>2.25</v>
      </c>
      <c r="F203" s="2"/>
      <c r="G203" s="54">
        <v>0.92</v>
      </c>
      <c r="H203" s="2"/>
      <c r="I203" s="2"/>
      <c r="J203" s="2"/>
      <c r="K203" s="2"/>
      <c r="L203" s="2"/>
      <c r="M203" s="2"/>
      <c r="N203" s="2"/>
      <c r="O203" s="2"/>
      <c r="P203" s="2"/>
      <c r="Q203" s="1">
        <f t="shared" si="19"/>
        <v>3.17</v>
      </c>
      <c r="R203" s="2">
        <v>15</v>
      </c>
    </row>
    <row r="204" spans="2:18" x14ac:dyDescent="0.25">
      <c r="B204" s="1"/>
      <c r="C204" s="1">
        <v>16</v>
      </c>
      <c r="D204" s="46">
        <f t="shared" si="18"/>
        <v>14.476451612903226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1">
        <f t="shared" si="19"/>
        <v>0</v>
      </c>
      <c r="R204" s="2">
        <v>16</v>
      </c>
    </row>
    <row r="205" spans="2:18" x14ac:dyDescent="0.25">
      <c r="B205" s="1"/>
      <c r="C205" s="1">
        <v>17</v>
      </c>
      <c r="D205" s="46">
        <f t="shared" si="18"/>
        <v>14.476451612903226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1">
        <f t="shared" si="19"/>
        <v>0</v>
      </c>
      <c r="R205" s="2">
        <v>17</v>
      </c>
    </row>
    <row r="206" spans="2:18" x14ac:dyDescent="0.25">
      <c r="B206" s="1"/>
      <c r="C206" s="1">
        <v>18</v>
      </c>
      <c r="D206" s="46">
        <f t="shared" si="18"/>
        <v>14.476451612903226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1">
        <f t="shared" si="19"/>
        <v>0</v>
      </c>
      <c r="R206" s="2">
        <v>18</v>
      </c>
    </row>
    <row r="207" spans="2:18" x14ac:dyDescent="0.25">
      <c r="B207" s="1"/>
      <c r="C207" s="1">
        <v>19</v>
      </c>
      <c r="D207" s="46">
        <f t="shared" si="18"/>
        <v>14.476451612903226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1">
        <f t="shared" si="19"/>
        <v>0</v>
      </c>
      <c r="R207" s="2">
        <v>19</v>
      </c>
    </row>
    <row r="208" spans="2:18" x14ac:dyDescent="0.25">
      <c r="B208" s="1"/>
      <c r="C208" s="1">
        <v>20</v>
      </c>
      <c r="D208" s="46">
        <f t="shared" si="18"/>
        <v>14.476451612903226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>
        <v>2</v>
      </c>
      <c r="P208" s="2"/>
      <c r="Q208" s="1">
        <f t="shared" si="19"/>
        <v>0</v>
      </c>
      <c r="R208" s="2">
        <v>20</v>
      </c>
    </row>
    <row r="209" spans="2:18" x14ac:dyDescent="0.25">
      <c r="B209" s="1"/>
      <c r="C209" s="1">
        <v>21</v>
      </c>
      <c r="D209" s="46">
        <f t="shared" si="18"/>
        <v>14.476451612903226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1">
        <f t="shared" si="19"/>
        <v>0</v>
      </c>
      <c r="R209" s="2">
        <v>21</v>
      </c>
    </row>
    <row r="210" spans="2:18" x14ac:dyDescent="0.25">
      <c r="B210" s="1"/>
      <c r="C210" s="1">
        <v>22</v>
      </c>
      <c r="D210" s="46">
        <f t="shared" si="18"/>
        <v>14.476451612903226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1">
        <f t="shared" si="19"/>
        <v>0</v>
      </c>
      <c r="R210" s="2">
        <v>22</v>
      </c>
    </row>
    <row r="211" spans="2:18" x14ac:dyDescent="0.25">
      <c r="B211" s="1"/>
      <c r="C211" s="1">
        <v>23</v>
      </c>
      <c r="D211" s="46">
        <f t="shared" si="18"/>
        <v>14.476451612903226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1">
        <f>SUM(E211:J211)</f>
        <v>0</v>
      </c>
      <c r="R211" s="2">
        <v>23</v>
      </c>
    </row>
    <row r="212" spans="2:18" x14ac:dyDescent="0.25">
      <c r="B212" s="1"/>
      <c r="C212" s="1">
        <v>24</v>
      </c>
      <c r="D212" s="46">
        <f t="shared" si="18"/>
        <v>14.476451612903226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1">
        <f t="shared" si="19"/>
        <v>0</v>
      </c>
      <c r="R212" s="2">
        <v>24</v>
      </c>
    </row>
    <row r="213" spans="2:18" x14ac:dyDescent="0.25">
      <c r="B213" s="1"/>
      <c r="C213" s="1">
        <v>25</v>
      </c>
      <c r="D213" s="46">
        <f t="shared" si="18"/>
        <v>14.476451612903226</v>
      </c>
      <c r="E213" s="2"/>
      <c r="F213" s="2"/>
      <c r="G213" s="2"/>
      <c r="H213" s="129">
        <v>3</v>
      </c>
      <c r="I213" s="2"/>
      <c r="J213" s="2"/>
      <c r="K213" s="2"/>
      <c r="L213" s="2"/>
      <c r="M213" s="2"/>
      <c r="N213" s="2"/>
      <c r="O213" s="2"/>
      <c r="P213" s="2"/>
      <c r="Q213" s="1">
        <f t="shared" si="19"/>
        <v>3</v>
      </c>
      <c r="R213" s="2">
        <v>25</v>
      </c>
    </row>
    <row r="214" spans="2:18" x14ac:dyDescent="0.25">
      <c r="B214" s="1"/>
      <c r="C214" s="1">
        <v>26</v>
      </c>
      <c r="D214" s="46">
        <f t="shared" si="18"/>
        <v>14.476451612903226</v>
      </c>
      <c r="E214" s="2"/>
      <c r="F214" s="2"/>
      <c r="G214" s="2"/>
      <c r="H214" s="2"/>
      <c r="I214" s="2"/>
      <c r="J214" s="2"/>
      <c r="K214" s="2"/>
      <c r="L214" s="129">
        <v>4</v>
      </c>
      <c r="M214" s="2">
        <v>0.5</v>
      </c>
      <c r="N214" s="2"/>
      <c r="O214" s="2"/>
      <c r="P214" s="2"/>
      <c r="Q214" s="1">
        <f t="shared" si="19"/>
        <v>0</v>
      </c>
      <c r="R214" s="2">
        <v>26</v>
      </c>
    </row>
    <row r="215" spans="2:18" x14ac:dyDescent="0.25">
      <c r="B215" s="1"/>
      <c r="C215" s="1">
        <v>27</v>
      </c>
      <c r="D215" s="46">
        <f t="shared" si="18"/>
        <v>14.476451612903226</v>
      </c>
      <c r="E215" s="2"/>
      <c r="F215" s="2"/>
      <c r="G215" s="2"/>
      <c r="H215" s="2"/>
      <c r="I215" s="2"/>
      <c r="J215" s="2"/>
      <c r="K215" s="2"/>
      <c r="L215" s="129"/>
      <c r="M215" s="2"/>
      <c r="N215" s="2"/>
      <c r="O215" s="2"/>
      <c r="P215" s="2"/>
      <c r="Q215" s="1">
        <f>SUM(E215:J215)</f>
        <v>0</v>
      </c>
      <c r="R215" s="2">
        <v>27</v>
      </c>
    </row>
    <row r="216" spans="2:18" x14ac:dyDescent="0.25">
      <c r="B216" s="1"/>
      <c r="C216" s="1">
        <v>28</v>
      </c>
      <c r="D216" s="46">
        <f t="shared" si="18"/>
        <v>14.476451612903226</v>
      </c>
      <c r="E216" s="2"/>
      <c r="F216" s="2"/>
      <c r="G216" s="2"/>
      <c r="H216" s="2"/>
      <c r="I216" s="2"/>
      <c r="J216" s="129">
        <v>0.33</v>
      </c>
      <c r="K216" s="129">
        <v>0.5</v>
      </c>
      <c r="L216" s="129"/>
      <c r="M216" s="129"/>
      <c r="N216" s="129"/>
      <c r="O216" s="129"/>
      <c r="P216" s="129"/>
      <c r="Q216" s="1">
        <f t="shared" ref="Q216:Q219" si="20">SUM(E216:J216)</f>
        <v>0.33</v>
      </c>
      <c r="R216" s="2">
        <v>28</v>
      </c>
    </row>
    <row r="217" spans="2:18" x14ac:dyDescent="0.25">
      <c r="B217" s="1"/>
      <c r="C217" s="1">
        <v>29</v>
      </c>
      <c r="D217" s="46">
        <f t="shared" si="18"/>
        <v>14.476451612903226</v>
      </c>
      <c r="E217" s="2"/>
      <c r="F217" s="2"/>
      <c r="G217" s="2"/>
      <c r="H217" s="2"/>
      <c r="I217" s="2"/>
      <c r="J217" s="2"/>
      <c r="K217" s="2"/>
      <c r="L217" s="129">
        <v>0.42</v>
      </c>
      <c r="M217" s="2"/>
      <c r="N217" s="2">
        <v>1</v>
      </c>
      <c r="O217" s="2"/>
      <c r="P217" s="2"/>
      <c r="Q217" s="1">
        <f t="shared" si="20"/>
        <v>0</v>
      </c>
      <c r="R217" s="2">
        <v>29</v>
      </c>
    </row>
    <row r="218" spans="2:18" x14ac:dyDescent="0.25">
      <c r="B218" s="1"/>
      <c r="C218" s="1">
        <v>30</v>
      </c>
      <c r="D218" s="46">
        <f t="shared" si="18"/>
        <v>14.476451612903226</v>
      </c>
      <c r="E218" s="2"/>
      <c r="F218" s="2"/>
      <c r="G218" s="2"/>
      <c r="H218" s="2"/>
      <c r="I218" s="2"/>
      <c r="J218" s="2"/>
      <c r="K218" s="2"/>
      <c r="L218" s="2"/>
      <c r="M218" s="2">
        <v>0.33</v>
      </c>
      <c r="N218" s="2"/>
      <c r="O218" s="2"/>
      <c r="P218" s="2">
        <v>0.33</v>
      </c>
      <c r="Q218" s="1"/>
      <c r="R218" s="2">
        <v>30</v>
      </c>
    </row>
    <row r="219" spans="2:18" x14ac:dyDescent="0.25">
      <c r="B219" s="1"/>
      <c r="C219" s="1">
        <v>31</v>
      </c>
      <c r="D219" s="46">
        <f t="shared" si="18"/>
        <v>14.476451612903226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1">
        <f t="shared" si="20"/>
        <v>0</v>
      </c>
      <c r="R219" s="2">
        <v>31</v>
      </c>
    </row>
    <row r="220" spans="2:18" x14ac:dyDescent="0.25">
      <c r="B220" s="4" t="s">
        <v>8</v>
      </c>
      <c r="C220" s="4"/>
      <c r="D220" s="47">
        <v>448.77</v>
      </c>
      <c r="E220" s="47">
        <f>SUM(E189:E219)</f>
        <v>2.74</v>
      </c>
      <c r="F220" s="47">
        <f t="shared" ref="F220:J220" si="21">SUM(F189:F219)</f>
        <v>0.83</v>
      </c>
      <c r="G220" s="47">
        <f t="shared" si="21"/>
        <v>1.58</v>
      </c>
      <c r="H220" s="47">
        <f t="shared" si="21"/>
        <v>3</v>
      </c>
      <c r="I220" s="47">
        <f t="shared" si="21"/>
        <v>5</v>
      </c>
      <c r="J220" s="47">
        <f t="shared" si="21"/>
        <v>0.33</v>
      </c>
      <c r="K220" s="47">
        <f t="shared" ref="K220:L220" si="22">SUM(K189:K219)</f>
        <v>0.5</v>
      </c>
      <c r="L220" s="47">
        <f t="shared" si="22"/>
        <v>6.42</v>
      </c>
      <c r="M220" s="47">
        <f>SUM(M189:M219)</f>
        <v>0.83000000000000007</v>
      </c>
      <c r="N220" s="47">
        <f t="shared" ref="N220:P220" si="23">SUM(N189:N219)</f>
        <v>1</v>
      </c>
      <c r="O220" s="47">
        <f t="shared" si="23"/>
        <v>2</v>
      </c>
      <c r="P220" s="47">
        <f t="shared" si="23"/>
        <v>0.33</v>
      </c>
      <c r="Q220" s="81">
        <f>SUM(E220:P220)</f>
        <v>24.559999999999995</v>
      </c>
    </row>
    <row r="221" spans="2:18" x14ac:dyDescent="0.25">
      <c r="B221" s="1" t="s">
        <v>9</v>
      </c>
      <c r="C221" s="1"/>
      <c r="D221" s="1" t="s">
        <v>10</v>
      </c>
      <c r="E221" s="1">
        <f>(E220/$D$220)*100</f>
        <v>0.61055774672995078</v>
      </c>
      <c r="F221" s="1">
        <f t="shared" ref="F221:J221" si="24">(F220/$D$220)*100</f>
        <v>0.18494997437440114</v>
      </c>
      <c r="G221" s="1">
        <f t="shared" si="24"/>
        <v>0.35207344519464318</v>
      </c>
      <c r="H221" s="1">
        <f t="shared" si="24"/>
        <v>0.66849388328096804</v>
      </c>
      <c r="I221" s="1">
        <f t="shared" si="24"/>
        <v>1.1141564721349466</v>
      </c>
      <c r="J221" s="1">
        <f t="shared" si="24"/>
        <v>7.3534327160906479E-2</v>
      </c>
      <c r="K221" s="1">
        <f t="shared" ref="K221" si="25">(K220/$D$220)*100</f>
        <v>0.11141564721349466</v>
      </c>
      <c r="L221" s="1">
        <f>(L220/$D$220)*100</f>
        <v>1.4305769102212715</v>
      </c>
      <c r="M221" s="1">
        <f>(M220/$D$220)*100</f>
        <v>0.18494997437440117</v>
      </c>
      <c r="N221" s="1">
        <f t="shared" ref="N221:O221" si="26">(N220/$D$220)*100</f>
        <v>0.22283129442698932</v>
      </c>
      <c r="O221" s="1">
        <f t="shared" si="26"/>
        <v>0.44566258885397864</v>
      </c>
      <c r="P221" s="1">
        <f>(P220/$D$220)*100</f>
        <v>7.3534327160906479E-2</v>
      </c>
      <c r="Q221" s="1"/>
    </row>
    <row r="222" spans="2:18" x14ac:dyDescent="0.25">
      <c r="B222" s="155">
        <f>(1-(Q220/D220))*100</f>
        <v>94.527263408873139</v>
      </c>
      <c r="C222" s="1"/>
      <c r="D222" s="1"/>
      <c r="E222" s="1">
        <f>($D$220-E220)/$D$220*100</f>
        <v>99.389442253270047</v>
      </c>
      <c r="F222" s="1">
        <f t="shared" ref="F222:L222" si="27">($D$220-F220)/$D$220*100</f>
        <v>99.815050025625609</v>
      </c>
      <c r="G222" s="1">
        <f t="shared" si="27"/>
        <v>99.647926554805352</v>
      </c>
      <c r="H222" s="1">
        <f t="shared" si="27"/>
        <v>99.331506116719041</v>
      </c>
      <c r="I222" s="1">
        <f t="shared" si="27"/>
        <v>98.885843527865063</v>
      </c>
      <c r="J222" s="1">
        <f t="shared" si="27"/>
        <v>99.9264656728391</v>
      </c>
      <c r="K222" s="1">
        <f t="shared" si="27"/>
        <v>99.888584352786509</v>
      </c>
      <c r="L222" s="1">
        <f t="shared" si="27"/>
        <v>98.569423089778724</v>
      </c>
      <c r="M222" s="1">
        <f>($D$220-M220)/$D$220*100</f>
        <v>99.815050025625609</v>
      </c>
      <c r="N222" s="1">
        <f t="shared" ref="N222:O222" si="28">($D$220-N220)/$D$220*100</f>
        <v>99.777168705573018</v>
      </c>
      <c r="O222" s="1">
        <f t="shared" si="28"/>
        <v>99.554337411146022</v>
      </c>
      <c r="P222" s="1">
        <f t="shared" ref="P222" si="29">($D$220-P220)/$D$220*100</f>
        <v>99.9264656728391</v>
      </c>
      <c r="Q222" s="1" t="s">
        <v>15</v>
      </c>
    </row>
    <row r="225" spans="2:18" ht="18.75" thickBot="1" x14ac:dyDescent="0.3">
      <c r="B225" s="31"/>
      <c r="C225" s="31"/>
      <c r="D225" s="31"/>
    </row>
    <row r="226" spans="2:18" x14ac:dyDescent="0.25">
      <c r="B226" s="14" t="s">
        <v>21</v>
      </c>
      <c r="C226" s="15"/>
      <c r="D226" s="16"/>
    </row>
    <row r="227" spans="2:18" x14ac:dyDescent="0.25">
      <c r="B227" s="147">
        <f>(1-(Q220/D220))*100</f>
        <v>94.527263408873139</v>
      </c>
      <c r="C227" s="18"/>
      <c r="D227" s="19"/>
    </row>
    <row r="228" spans="2:18" ht="18.75" thickBot="1" x14ac:dyDescent="0.3">
      <c r="B228" s="20"/>
      <c r="C228" s="21"/>
      <c r="D228" s="22"/>
    </row>
    <row r="229" spans="2:18" x14ac:dyDescent="0.25">
      <c r="B229" s="31"/>
      <c r="C229" s="31"/>
      <c r="D229" s="31"/>
      <c r="F229" s="26"/>
    </row>
    <row r="230" spans="2:18" x14ac:dyDescent="0.25">
      <c r="B230" s="31"/>
      <c r="C230" s="31"/>
      <c r="D230" s="49"/>
    </row>
    <row r="231" spans="2:18" x14ac:dyDescent="0.25">
      <c r="B231" s="31"/>
      <c r="C231" s="31"/>
      <c r="D231" s="31"/>
    </row>
    <row r="232" spans="2:18" x14ac:dyDescent="0.25">
      <c r="B232" s="211" t="s">
        <v>40</v>
      </c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211"/>
    </row>
    <row r="233" spans="2:18" x14ac:dyDescent="0.25">
      <c r="B233" s="190" t="s">
        <v>51</v>
      </c>
      <c r="C233" s="190"/>
      <c r="D233" s="190"/>
      <c r="E233" s="190"/>
      <c r="F233" s="19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/>
      <c r="Q233" s="190"/>
    </row>
    <row r="234" spans="2:18" x14ac:dyDescent="0.25">
      <c r="B234" s="32"/>
      <c r="C234" s="11" t="s">
        <v>1</v>
      </c>
      <c r="D234" s="11" t="s">
        <v>2</v>
      </c>
      <c r="E234" s="13" t="s">
        <v>121</v>
      </c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1" t="s">
        <v>7</v>
      </c>
    </row>
    <row r="235" spans="2:18" x14ac:dyDescent="0.25">
      <c r="B235" s="1"/>
      <c r="C235" s="2">
        <v>1</v>
      </c>
      <c r="D235" s="46">
        <f>373.72/31</f>
        <v>12.055483870967743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>
        <f t="shared" ref="Q235:Q266" si="30">SUM(E235:J235)</f>
        <v>0</v>
      </c>
    </row>
    <row r="236" spans="2:18" x14ac:dyDescent="0.25">
      <c r="B236" s="1"/>
      <c r="C236" s="2">
        <v>2</v>
      </c>
      <c r="D236" s="46">
        <f t="shared" ref="D236:D265" si="31">373.72/31</f>
        <v>12.055483870967743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>
        <f t="shared" si="30"/>
        <v>0</v>
      </c>
      <c r="R236" s="25" t="s">
        <v>28</v>
      </c>
    </row>
    <row r="237" spans="2:18" x14ac:dyDescent="0.25">
      <c r="B237" s="1"/>
      <c r="C237" s="2">
        <v>3</v>
      </c>
      <c r="D237" s="46">
        <f t="shared" si="31"/>
        <v>12.055483870967743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>
        <f t="shared" si="30"/>
        <v>0</v>
      </c>
    </row>
    <row r="238" spans="2:18" x14ac:dyDescent="0.25">
      <c r="B238" s="1"/>
      <c r="C238" s="2">
        <v>4</v>
      </c>
      <c r="D238" s="46">
        <f t="shared" si="31"/>
        <v>12.055483870967743</v>
      </c>
      <c r="E238" s="2">
        <v>0.27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>
        <f t="shared" si="30"/>
        <v>0.27</v>
      </c>
    </row>
    <row r="239" spans="2:18" x14ac:dyDescent="0.25">
      <c r="B239" s="1"/>
      <c r="C239" s="2">
        <v>5</v>
      </c>
      <c r="D239" s="46">
        <f t="shared" si="31"/>
        <v>12.055483870967743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>
        <f t="shared" si="30"/>
        <v>0</v>
      </c>
    </row>
    <row r="240" spans="2:18" x14ac:dyDescent="0.25">
      <c r="B240" s="1"/>
      <c r="C240" s="2">
        <v>6</v>
      </c>
      <c r="D240" s="46">
        <f t="shared" si="31"/>
        <v>12.055483870967743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>
        <f t="shared" si="30"/>
        <v>0</v>
      </c>
    </row>
    <row r="241" spans="2:17" x14ac:dyDescent="0.25">
      <c r="B241" s="1"/>
      <c r="C241" s="2">
        <v>7</v>
      </c>
      <c r="D241" s="46">
        <f t="shared" si="31"/>
        <v>12.055483870967743</v>
      </c>
      <c r="E241" s="2"/>
      <c r="F241" s="2"/>
      <c r="G241" s="54"/>
      <c r="H241" s="2"/>
      <c r="I241" s="2"/>
      <c r="J241" s="2"/>
      <c r="K241" s="2"/>
      <c r="L241" s="2"/>
      <c r="M241" s="2"/>
      <c r="N241" s="2"/>
      <c r="O241" s="2"/>
      <c r="P241" s="2"/>
      <c r="Q241" s="2">
        <f t="shared" si="30"/>
        <v>0</v>
      </c>
    </row>
    <row r="242" spans="2:17" x14ac:dyDescent="0.25">
      <c r="B242" s="1"/>
      <c r="C242" s="2">
        <v>8</v>
      </c>
      <c r="D242" s="46">
        <f t="shared" si="31"/>
        <v>12.055483870967743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>
        <f t="shared" si="30"/>
        <v>0</v>
      </c>
    </row>
    <row r="243" spans="2:17" x14ac:dyDescent="0.25">
      <c r="B243" s="1"/>
      <c r="C243" s="2">
        <v>9</v>
      </c>
      <c r="D243" s="46">
        <f t="shared" si="31"/>
        <v>12.055483870967743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>
        <f t="shared" si="30"/>
        <v>0</v>
      </c>
    </row>
    <row r="244" spans="2:17" x14ac:dyDescent="0.25">
      <c r="B244" s="1"/>
      <c r="C244" s="2">
        <v>10</v>
      </c>
      <c r="D244" s="46">
        <f t="shared" si="31"/>
        <v>12.055483870967743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>
        <f t="shared" si="30"/>
        <v>0</v>
      </c>
    </row>
    <row r="245" spans="2:17" x14ac:dyDescent="0.25">
      <c r="B245" s="1"/>
      <c r="C245" s="2">
        <v>11</v>
      </c>
      <c r="D245" s="46">
        <f t="shared" si="31"/>
        <v>12.055483870967743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>
        <f t="shared" si="30"/>
        <v>0</v>
      </c>
    </row>
    <row r="246" spans="2:17" x14ac:dyDescent="0.25">
      <c r="B246" s="1"/>
      <c r="C246" s="2">
        <v>12</v>
      </c>
      <c r="D246" s="46">
        <f t="shared" si="31"/>
        <v>12.055483870967743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>
        <f t="shared" si="30"/>
        <v>0</v>
      </c>
    </row>
    <row r="247" spans="2:17" x14ac:dyDescent="0.25">
      <c r="B247" s="1"/>
      <c r="C247" s="2">
        <v>13</v>
      </c>
      <c r="D247" s="46">
        <f t="shared" si="31"/>
        <v>12.055483870967743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>
        <f t="shared" si="30"/>
        <v>0</v>
      </c>
    </row>
    <row r="248" spans="2:17" x14ac:dyDescent="0.25">
      <c r="B248" s="1"/>
      <c r="C248" s="2">
        <v>14</v>
      </c>
      <c r="D248" s="46">
        <f t="shared" si="31"/>
        <v>12.055483870967743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>
        <f t="shared" si="30"/>
        <v>0</v>
      </c>
    </row>
    <row r="249" spans="2:17" x14ac:dyDescent="0.25">
      <c r="B249" s="1"/>
      <c r="C249" s="2">
        <v>15</v>
      </c>
      <c r="D249" s="46">
        <f t="shared" si="31"/>
        <v>12.055483870967743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>
        <f t="shared" si="30"/>
        <v>0</v>
      </c>
    </row>
    <row r="250" spans="2:17" x14ac:dyDescent="0.25">
      <c r="B250" s="1"/>
      <c r="C250" s="2">
        <v>16</v>
      </c>
      <c r="D250" s="46">
        <f t="shared" si="31"/>
        <v>12.055483870967743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>
        <f t="shared" si="30"/>
        <v>0</v>
      </c>
    </row>
    <row r="251" spans="2:17" x14ac:dyDescent="0.25">
      <c r="B251" s="1"/>
      <c r="C251" s="2">
        <v>17</v>
      </c>
      <c r="D251" s="46">
        <f t="shared" si="31"/>
        <v>12.055483870967743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>
        <f t="shared" si="30"/>
        <v>0</v>
      </c>
    </row>
    <row r="252" spans="2:17" x14ac:dyDescent="0.25">
      <c r="B252" s="1"/>
      <c r="C252" s="2">
        <v>18</v>
      </c>
      <c r="D252" s="46">
        <f t="shared" si="31"/>
        <v>12.055483870967743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>
        <f t="shared" si="30"/>
        <v>0</v>
      </c>
    </row>
    <row r="253" spans="2:17" x14ac:dyDescent="0.25">
      <c r="B253" s="1"/>
      <c r="C253" s="2">
        <v>19</v>
      </c>
      <c r="D253" s="46">
        <f t="shared" si="31"/>
        <v>12.055483870967743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>
        <f t="shared" si="30"/>
        <v>0</v>
      </c>
    </row>
    <row r="254" spans="2:17" x14ac:dyDescent="0.25">
      <c r="B254" s="1"/>
      <c r="C254" s="2">
        <v>20</v>
      </c>
      <c r="D254" s="46">
        <f t="shared" si="31"/>
        <v>12.055483870967743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>
        <f t="shared" si="30"/>
        <v>0</v>
      </c>
    </row>
    <row r="255" spans="2:17" x14ac:dyDescent="0.25">
      <c r="B255" s="1"/>
      <c r="C255" s="2">
        <v>21</v>
      </c>
      <c r="D255" s="46">
        <f t="shared" si="31"/>
        <v>12.055483870967743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>
        <f t="shared" si="30"/>
        <v>0</v>
      </c>
    </row>
    <row r="256" spans="2:17" x14ac:dyDescent="0.25">
      <c r="B256" s="1"/>
      <c r="C256" s="2">
        <v>22</v>
      </c>
      <c r="D256" s="46">
        <f t="shared" si="31"/>
        <v>12.055483870967743</v>
      </c>
      <c r="E256" s="2"/>
      <c r="F256" s="2"/>
      <c r="H256" s="2"/>
      <c r="I256" s="2"/>
      <c r="J256" s="2"/>
      <c r="K256" s="2"/>
      <c r="L256" s="2"/>
      <c r="M256" s="2"/>
      <c r="N256" s="2"/>
      <c r="O256" s="2"/>
      <c r="P256" s="2"/>
      <c r="Q256" s="2">
        <f t="shared" si="30"/>
        <v>0</v>
      </c>
    </row>
    <row r="257" spans="2:17" x14ac:dyDescent="0.25">
      <c r="B257" s="1"/>
      <c r="C257" s="2">
        <v>23</v>
      </c>
      <c r="D257" s="46">
        <f t="shared" si="31"/>
        <v>12.055483870967743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>
        <f t="shared" si="30"/>
        <v>0</v>
      </c>
    </row>
    <row r="258" spans="2:17" x14ac:dyDescent="0.25">
      <c r="B258" s="1"/>
      <c r="C258" s="2">
        <v>24</v>
      </c>
      <c r="D258" s="46">
        <f t="shared" si="31"/>
        <v>12.055483870967743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>
        <f t="shared" si="30"/>
        <v>0</v>
      </c>
    </row>
    <row r="259" spans="2:17" x14ac:dyDescent="0.25">
      <c r="B259" s="1"/>
      <c r="C259" s="2">
        <v>25</v>
      </c>
      <c r="D259" s="46">
        <f t="shared" si="31"/>
        <v>12.055483870967743</v>
      </c>
      <c r="E259" s="2">
        <v>0.53</v>
      </c>
      <c r="F259" s="2"/>
      <c r="G259" s="2"/>
      <c r="H259" s="2"/>
      <c r="I259" s="2"/>
      <c r="J259" s="54"/>
      <c r="K259" s="54"/>
      <c r="L259" s="54"/>
      <c r="M259" s="54"/>
      <c r="N259" s="54"/>
      <c r="O259" s="54"/>
      <c r="P259" s="54"/>
      <c r="Q259" s="2">
        <f t="shared" si="30"/>
        <v>0.53</v>
      </c>
    </row>
    <row r="260" spans="2:17" x14ac:dyDescent="0.25">
      <c r="B260" s="1"/>
      <c r="C260" s="2">
        <v>26</v>
      </c>
      <c r="D260" s="46">
        <f t="shared" si="31"/>
        <v>12.055483870967743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>
        <f t="shared" si="30"/>
        <v>0</v>
      </c>
    </row>
    <row r="261" spans="2:17" x14ac:dyDescent="0.25">
      <c r="B261" s="1"/>
      <c r="C261" s="2">
        <v>27</v>
      </c>
      <c r="D261" s="46">
        <f t="shared" si="31"/>
        <v>12.055483870967743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>
        <f t="shared" si="30"/>
        <v>0</v>
      </c>
    </row>
    <row r="262" spans="2:17" x14ac:dyDescent="0.25">
      <c r="B262" s="1"/>
      <c r="C262" s="2">
        <v>28</v>
      </c>
      <c r="D262" s="46">
        <f t="shared" si="31"/>
        <v>12.055483870967743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>
        <f t="shared" si="30"/>
        <v>0</v>
      </c>
    </row>
    <row r="263" spans="2:17" x14ac:dyDescent="0.25">
      <c r="B263" s="1"/>
      <c r="C263" s="2">
        <v>29</v>
      </c>
      <c r="D263" s="46">
        <f t="shared" si="31"/>
        <v>12.055483870967743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>
        <f t="shared" si="30"/>
        <v>0</v>
      </c>
    </row>
    <row r="264" spans="2:17" x14ac:dyDescent="0.25">
      <c r="B264" s="1"/>
      <c r="C264" s="2">
        <v>30</v>
      </c>
      <c r="D264" s="46">
        <f t="shared" si="31"/>
        <v>12.055483870967743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2:17" x14ac:dyDescent="0.25">
      <c r="B265" s="1"/>
      <c r="C265" s="2">
        <v>31</v>
      </c>
      <c r="D265" s="46">
        <f t="shared" si="31"/>
        <v>12.055483870967743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>
        <f t="shared" si="30"/>
        <v>0</v>
      </c>
    </row>
    <row r="266" spans="2:17" x14ac:dyDescent="0.25">
      <c r="B266" s="4" t="s">
        <v>8</v>
      </c>
      <c r="C266" s="3"/>
      <c r="D266" s="47">
        <v>41.819999999999986</v>
      </c>
      <c r="E266" s="47">
        <f>SUM(E235:E265)</f>
        <v>0.8</v>
      </c>
      <c r="F266" s="47">
        <f t="shared" ref="F266:J266" si="32">SUM(F235:F265)</f>
        <v>0</v>
      </c>
      <c r="G266" s="47">
        <f t="shared" si="32"/>
        <v>0</v>
      </c>
      <c r="H266" s="47">
        <f t="shared" si="32"/>
        <v>0</v>
      </c>
      <c r="I266" s="47">
        <f t="shared" si="32"/>
        <v>0</v>
      </c>
      <c r="J266" s="47">
        <f t="shared" si="32"/>
        <v>0</v>
      </c>
      <c r="K266" s="47"/>
      <c r="L266" s="47"/>
      <c r="M266" s="47"/>
      <c r="N266" s="47"/>
      <c r="O266" s="47"/>
      <c r="P266" s="47"/>
      <c r="Q266" s="2">
        <f t="shared" si="30"/>
        <v>0.8</v>
      </c>
    </row>
    <row r="267" spans="2:17" x14ac:dyDescent="0.25">
      <c r="B267" s="1" t="s">
        <v>9</v>
      </c>
      <c r="C267" s="2"/>
      <c r="D267" s="2" t="s">
        <v>10</v>
      </c>
      <c r="E267" s="2">
        <f>(E266/$D$266)*100</f>
        <v>1.9129603060736498</v>
      </c>
      <c r="F267" s="2">
        <f>(F266/$D$266)*100</f>
        <v>0</v>
      </c>
      <c r="G267" s="2">
        <f>(G266/$D$266)*100</f>
        <v>0</v>
      </c>
      <c r="H267" s="2">
        <f>(H266/$D$266)*100</f>
        <v>0</v>
      </c>
      <c r="I267" s="2">
        <f>(I266/$D$266)*100</f>
        <v>0</v>
      </c>
      <c r="J267" s="2"/>
      <c r="K267" s="2"/>
      <c r="L267" s="2"/>
      <c r="M267" s="2"/>
      <c r="N267" s="2"/>
      <c r="O267" s="2"/>
      <c r="P267" s="2"/>
      <c r="Q267" s="2"/>
    </row>
    <row r="268" spans="2:17" x14ac:dyDescent="0.25">
      <c r="B268" s="1">
        <f>(1-(Q266/D266))*100</f>
        <v>98.087039693926343</v>
      </c>
      <c r="C268" s="2"/>
      <c r="D268" s="2"/>
      <c r="E268" s="2">
        <f>(D266-E266)/D266*100</f>
        <v>98.087039693926357</v>
      </c>
      <c r="F268" s="2">
        <f>(D266-F266)/D266*100</f>
        <v>100</v>
      </c>
      <c r="G268" s="2">
        <f>(D266-G266)/D266*100</f>
        <v>100</v>
      </c>
      <c r="H268" s="2">
        <f>(D266-H266)/D266*100</f>
        <v>100</v>
      </c>
      <c r="I268" s="2">
        <f>(D266-I266)/D266*100</f>
        <v>100</v>
      </c>
      <c r="J268" s="2"/>
      <c r="K268" s="2"/>
      <c r="L268" s="2"/>
      <c r="M268" s="2"/>
      <c r="N268" s="2"/>
      <c r="O268" s="2"/>
      <c r="P268" s="2"/>
      <c r="Q268" s="2" t="s">
        <v>15</v>
      </c>
    </row>
    <row r="271" spans="2:17" ht="18.75" thickBot="1" x14ac:dyDescent="0.3">
      <c r="B271" s="31"/>
      <c r="C271" s="31"/>
      <c r="D271" s="31"/>
    </row>
    <row r="272" spans="2:17" x14ac:dyDescent="0.25">
      <c r="B272" s="14" t="s">
        <v>21</v>
      </c>
      <c r="C272" s="15"/>
      <c r="D272" s="16"/>
    </row>
    <row r="273" spans="2:18" x14ac:dyDescent="0.25">
      <c r="B273" s="10">
        <f>(1-(Q266/D266))*100</f>
        <v>98.087039693926343</v>
      </c>
      <c r="C273" s="18"/>
      <c r="D273" s="19"/>
      <c r="G273" s="26"/>
    </row>
    <row r="274" spans="2:18" ht="18.75" thickBot="1" x14ac:dyDescent="0.3">
      <c r="B274" s="20"/>
      <c r="C274" s="21"/>
      <c r="D274" s="22"/>
    </row>
    <row r="275" spans="2:18" x14ac:dyDescent="0.25">
      <c r="B275" s="31"/>
      <c r="C275" s="31"/>
      <c r="D275" s="31"/>
    </row>
    <row r="276" spans="2:18" x14ac:dyDescent="0.25">
      <c r="B276" s="31"/>
      <c r="C276" s="31"/>
      <c r="D276" s="31"/>
    </row>
    <row r="277" spans="2:18" x14ac:dyDescent="0.25">
      <c r="B277" s="31"/>
      <c r="C277" s="31"/>
      <c r="D277" s="31"/>
    </row>
    <row r="278" spans="2:18" x14ac:dyDescent="0.25">
      <c r="B278" s="211" t="s">
        <v>41</v>
      </c>
      <c r="C278" s="211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211"/>
    </row>
    <row r="279" spans="2:18" x14ac:dyDescent="0.25">
      <c r="B279" s="190" t="s">
        <v>51</v>
      </c>
      <c r="C279" s="190"/>
      <c r="D279" s="190"/>
      <c r="E279" s="190"/>
      <c r="F279" s="190"/>
      <c r="G279" s="190"/>
      <c r="H279" s="190"/>
      <c r="I279" s="190"/>
      <c r="J279" s="190"/>
      <c r="K279" s="190"/>
      <c r="L279" s="190"/>
      <c r="M279" s="190"/>
      <c r="N279" s="190"/>
      <c r="O279" s="190"/>
      <c r="P279" s="190"/>
      <c r="Q279" s="190"/>
    </row>
    <row r="280" spans="2:18" ht="36" x14ac:dyDescent="0.25">
      <c r="B280" s="32"/>
      <c r="C280" s="11" t="s">
        <v>1</v>
      </c>
      <c r="D280" s="11" t="s">
        <v>2</v>
      </c>
      <c r="E280" s="13" t="s">
        <v>94</v>
      </c>
      <c r="F280" s="13" t="s">
        <v>120</v>
      </c>
      <c r="G280" s="13" t="s">
        <v>122</v>
      </c>
      <c r="H280" s="13"/>
      <c r="I280" s="13"/>
      <c r="J280" s="13"/>
      <c r="K280" s="13"/>
      <c r="L280" s="13"/>
      <c r="M280" s="13"/>
      <c r="N280" s="13"/>
      <c r="O280" s="13"/>
      <c r="P280" s="13"/>
      <c r="Q280" s="11" t="s">
        <v>7</v>
      </c>
    </row>
    <row r="281" spans="2:18" x14ac:dyDescent="0.25">
      <c r="B281" s="1"/>
      <c r="C281" s="2">
        <v>1</v>
      </c>
      <c r="D281" s="46">
        <f>+$D$312/31</f>
        <v>4.7052903225806455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>
        <f t="shared" ref="Q281:Q308" si="33">SUM(E281:J281)</f>
        <v>0</v>
      </c>
    </row>
    <row r="282" spans="2:18" x14ac:dyDescent="0.25">
      <c r="B282" s="1"/>
      <c r="C282" s="2">
        <v>2</v>
      </c>
      <c r="D282" s="46">
        <f t="shared" ref="D282:D311" si="34">+$D$312/31</f>
        <v>4.7052903225806455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>
        <f t="shared" si="33"/>
        <v>0</v>
      </c>
      <c r="R282" s="25" t="s">
        <v>28</v>
      </c>
    </row>
    <row r="283" spans="2:18" x14ac:dyDescent="0.25">
      <c r="B283" s="1"/>
      <c r="C283" s="2">
        <v>3</v>
      </c>
      <c r="D283" s="46">
        <f t="shared" si="34"/>
        <v>4.7052903225806455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>
        <f t="shared" si="33"/>
        <v>0</v>
      </c>
    </row>
    <row r="284" spans="2:18" x14ac:dyDescent="0.25">
      <c r="B284" s="1"/>
      <c r="C284" s="2">
        <v>4</v>
      </c>
      <c r="D284" s="46">
        <f t="shared" si="34"/>
        <v>4.7052903225806455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>
        <f t="shared" si="33"/>
        <v>0</v>
      </c>
    </row>
    <row r="285" spans="2:18" x14ac:dyDescent="0.25">
      <c r="B285" s="1"/>
      <c r="C285" s="2">
        <v>5</v>
      </c>
      <c r="D285" s="46">
        <f t="shared" si="34"/>
        <v>4.7052903225806455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>
        <f t="shared" si="33"/>
        <v>0</v>
      </c>
    </row>
    <row r="286" spans="2:18" x14ac:dyDescent="0.25">
      <c r="B286" s="1"/>
      <c r="C286" s="2">
        <v>6</v>
      </c>
      <c r="D286" s="46">
        <f t="shared" si="34"/>
        <v>4.7052903225806455</v>
      </c>
      <c r="E286" s="131">
        <v>4</v>
      </c>
      <c r="F286" s="2">
        <v>0.26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>
        <f t="shared" si="33"/>
        <v>4.26</v>
      </c>
    </row>
    <row r="287" spans="2:18" x14ac:dyDescent="0.25">
      <c r="B287" s="1"/>
      <c r="C287" s="2">
        <v>7</v>
      </c>
      <c r="D287" s="46">
        <f t="shared" si="34"/>
        <v>4.7052903225806455</v>
      </c>
      <c r="E287" s="131">
        <v>4.5</v>
      </c>
      <c r="F287" s="2"/>
      <c r="G287" s="54">
        <v>0.66</v>
      </c>
      <c r="H287" s="2"/>
      <c r="I287" s="2"/>
      <c r="J287" s="2"/>
      <c r="K287" s="2"/>
      <c r="L287" s="2"/>
      <c r="M287" s="2"/>
      <c r="N287" s="2"/>
      <c r="O287" s="2"/>
      <c r="P287" s="2"/>
      <c r="Q287" s="2">
        <f t="shared" si="33"/>
        <v>5.16</v>
      </c>
    </row>
    <row r="288" spans="2:18" x14ac:dyDescent="0.25">
      <c r="B288" s="1"/>
      <c r="C288" s="2">
        <v>8</v>
      </c>
      <c r="D288" s="46">
        <f t="shared" si="34"/>
        <v>4.7052903225806455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>
        <f t="shared" si="33"/>
        <v>0</v>
      </c>
    </row>
    <row r="289" spans="2:17" x14ac:dyDescent="0.25">
      <c r="B289" s="1"/>
      <c r="C289" s="2">
        <v>9</v>
      </c>
      <c r="D289" s="46">
        <f t="shared" si="34"/>
        <v>4.7052903225806455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>
        <f t="shared" si="33"/>
        <v>0</v>
      </c>
    </row>
    <row r="290" spans="2:17" x14ac:dyDescent="0.25">
      <c r="B290" s="1"/>
      <c r="C290" s="2">
        <v>10</v>
      </c>
      <c r="D290" s="46">
        <f t="shared" si="34"/>
        <v>4.7052903225806455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>
        <f t="shared" si="33"/>
        <v>0</v>
      </c>
    </row>
    <row r="291" spans="2:17" x14ac:dyDescent="0.25">
      <c r="B291" s="1"/>
      <c r="C291" s="2">
        <v>11</v>
      </c>
      <c r="D291" s="46">
        <f t="shared" si="34"/>
        <v>4.7052903225806455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>
        <f t="shared" si="33"/>
        <v>0</v>
      </c>
    </row>
    <row r="292" spans="2:17" x14ac:dyDescent="0.25">
      <c r="B292" s="1"/>
      <c r="C292" s="2">
        <v>12</v>
      </c>
      <c r="D292" s="46">
        <f t="shared" si="34"/>
        <v>4.7052903225806455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>
        <f t="shared" si="33"/>
        <v>0</v>
      </c>
    </row>
    <row r="293" spans="2:17" x14ac:dyDescent="0.25">
      <c r="B293" s="1"/>
      <c r="C293" s="2">
        <v>13</v>
      </c>
      <c r="D293" s="46">
        <f t="shared" si="34"/>
        <v>4.7052903225806455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>
        <f t="shared" si="33"/>
        <v>0</v>
      </c>
    </row>
    <row r="294" spans="2:17" x14ac:dyDescent="0.25">
      <c r="B294" s="1"/>
      <c r="C294" s="2">
        <v>14</v>
      </c>
      <c r="D294" s="46">
        <f t="shared" si="34"/>
        <v>4.7052903225806455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>
        <f t="shared" si="33"/>
        <v>0</v>
      </c>
    </row>
    <row r="295" spans="2:17" x14ac:dyDescent="0.25">
      <c r="B295" s="1"/>
      <c r="C295" s="2">
        <v>15</v>
      </c>
      <c r="D295" s="46">
        <f t="shared" si="34"/>
        <v>4.7052903225806455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>
        <f t="shared" si="33"/>
        <v>0</v>
      </c>
    </row>
    <row r="296" spans="2:17" x14ac:dyDescent="0.25">
      <c r="B296" s="1"/>
      <c r="C296" s="2">
        <v>16</v>
      </c>
      <c r="D296" s="46">
        <f t="shared" si="34"/>
        <v>4.7052903225806455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>
        <f t="shared" si="33"/>
        <v>0</v>
      </c>
    </row>
    <row r="297" spans="2:17" x14ac:dyDescent="0.25">
      <c r="B297" s="1"/>
      <c r="C297" s="2">
        <v>17</v>
      </c>
      <c r="D297" s="46">
        <f t="shared" si="34"/>
        <v>4.7052903225806455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>
        <f t="shared" si="33"/>
        <v>0</v>
      </c>
    </row>
    <row r="298" spans="2:17" x14ac:dyDescent="0.25">
      <c r="B298" s="1"/>
      <c r="C298" s="2">
        <v>18</v>
      </c>
      <c r="D298" s="46">
        <f t="shared" si="34"/>
        <v>4.7052903225806455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>
        <f t="shared" si="33"/>
        <v>0</v>
      </c>
    </row>
    <row r="299" spans="2:17" x14ac:dyDescent="0.25">
      <c r="B299" s="1"/>
      <c r="C299" s="2">
        <v>19</v>
      </c>
      <c r="D299" s="46">
        <f t="shared" si="34"/>
        <v>4.7052903225806455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>
        <f t="shared" si="33"/>
        <v>0</v>
      </c>
    </row>
    <row r="300" spans="2:17" x14ac:dyDescent="0.25">
      <c r="B300" s="1"/>
      <c r="C300" s="2">
        <v>20</v>
      </c>
      <c r="D300" s="46">
        <f t="shared" si="34"/>
        <v>4.7052903225806455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>
        <f t="shared" si="33"/>
        <v>0</v>
      </c>
    </row>
    <row r="301" spans="2:17" x14ac:dyDescent="0.25">
      <c r="B301" s="1"/>
      <c r="C301" s="2">
        <v>21</v>
      </c>
      <c r="D301" s="46">
        <f t="shared" si="34"/>
        <v>4.7052903225806455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>
        <f t="shared" si="33"/>
        <v>0</v>
      </c>
    </row>
    <row r="302" spans="2:17" x14ac:dyDescent="0.25">
      <c r="B302" s="1"/>
      <c r="C302" s="2">
        <v>22</v>
      </c>
      <c r="D302" s="46">
        <f t="shared" si="34"/>
        <v>4.7052903225806455</v>
      </c>
      <c r="E302" s="2">
        <v>6.7</v>
      </c>
      <c r="F302" s="2"/>
      <c r="G302" s="25">
        <v>0.16</v>
      </c>
      <c r="H302" s="2"/>
      <c r="I302" s="2"/>
      <c r="J302" s="2"/>
      <c r="K302" s="2"/>
      <c r="L302" s="2"/>
      <c r="M302" s="2"/>
      <c r="N302" s="2"/>
      <c r="O302" s="2"/>
      <c r="P302" s="2"/>
      <c r="Q302" s="2">
        <f t="shared" si="33"/>
        <v>6.86</v>
      </c>
    </row>
    <row r="303" spans="2:17" x14ac:dyDescent="0.25">
      <c r="B303" s="1"/>
      <c r="C303" s="2">
        <v>23</v>
      </c>
      <c r="D303" s="46">
        <f t="shared" si="34"/>
        <v>4.7052903225806455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>
        <f t="shared" si="33"/>
        <v>0</v>
      </c>
    </row>
    <row r="304" spans="2:17" x14ac:dyDescent="0.25">
      <c r="B304" s="1"/>
      <c r="C304" s="2">
        <v>24</v>
      </c>
      <c r="D304" s="46">
        <f t="shared" si="34"/>
        <v>4.7052903225806455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>
        <f t="shared" si="33"/>
        <v>0</v>
      </c>
    </row>
    <row r="305" spans="2:17" x14ac:dyDescent="0.25">
      <c r="B305" s="1"/>
      <c r="C305" s="2">
        <v>25</v>
      </c>
      <c r="D305" s="46">
        <f t="shared" si="34"/>
        <v>4.7052903225806455</v>
      </c>
      <c r="E305" s="2"/>
      <c r="F305" s="2"/>
      <c r="G305" s="2"/>
      <c r="H305" s="2"/>
      <c r="I305" s="2"/>
      <c r="Q305" s="2">
        <f t="shared" si="33"/>
        <v>0</v>
      </c>
    </row>
    <row r="306" spans="2:17" x14ac:dyDescent="0.25">
      <c r="B306" s="1"/>
      <c r="C306" s="2">
        <v>26</v>
      </c>
      <c r="D306" s="46">
        <f t="shared" si="34"/>
        <v>4.7052903225806455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>
        <f t="shared" si="33"/>
        <v>0</v>
      </c>
    </row>
    <row r="307" spans="2:17" x14ac:dyDescent="0.25">
      <c r="B307" s="1"/>
      <c r="C307" s="2">
        <v>27</v>
      </c>
      <c r="D307" s="46">
        <f t="shared" si="34"/>
        <v>4.7052903225806455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>
        <f t="shared" si="33"/>
        <v>0</v>
      </c>
    </row>
    <row r="308" spans="2:17" x14ac:dyDescent="0.25">
      <c r="B308" s="1"/>
      <c r="C308" s="2">
        <v>28</v>
      </c>
      <c r="D308" s="46">
        <f t="shared" si="34"/>
        <v>4.7052903225806455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>
        <f t="shared" si="33"/>
        <v>0</v>
      </c>
    </row>
    <row r="309" spans="2:17" x14ac:dyDescent="0.25">
      <c r="B309" s="1"/>
      <c r="C309" s="2">
        <v>29</v>
      </c>
      <c r="D309" s="46">
        <f t="shared" si="34"/>
        <v>4.7052903225806455</v>
      </c>
      <c r="E309" s="2"/>
      <c r="F309" s="2"/>
      <c r="G309" s="2">
        <v>0.57999999999999996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2:17" x14ac:dyDescent="0.25">
      <c r="B310" s="1"/>
      <c r="C310" s="2">
        <v>30</v>
      </c>
      <c r="D310" s="46">
        <f t="shared" si="34"/>
        <v>4.7052903225806455</v>
      </c>
      <c r="E310" s="2"/>
      <c r="F310" s="2">
        <v>0.92</v>
      </c>
      <c r="G310" s="2">
        <v>0.77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2:17" x14ac:dyDescent="0.25">
      <c r="B311" s="1"/>
      <c r="C311" s="2">
        <v>31</v>
      </c>
      <c r="D311" s="46">
        <f t="shared" si="34"/>
        <v>4.7052903225806455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2:17" x14ac:dyDescent="0.25">
      <c r="B312" s="4" t="s">
        <v>8</v>
      </c>
      <c r="C312" s="3"/>
      <c r="D312" s="47">
        <v>145.864</v>
      </c>
      <c r="E312" s="3">
        <f>SUM(E281:E311)</f>
        <v>15.2</v>
      </c>
      <c r="F312" s="3">
        <f t="shared" ref="F312:P312" si="35">SUM(F281:F311)</f>
        <v>1.1800000000000002</v>
      </c>
      <c r="G312" s="3">
        <f t="shared" si="35"/>
        <v>2.17</v>
      </c>
      <c r="H312" s="3">
        <f t="shared" si="35"/>
        <v>0</v>
      </c>
      <c r="I312" s="3">
        <f t="shared" si="35"/>
        <v>0</v>
      </c>
      <c r="J312" s="3">
        <f t="shared" si="35"/>
        <v>0</v>
      </c>
      <c r="K312" s="3">
        <f t="shared" si="35"/>
        <v>0</v>
      </c>
      <c r="L312" s="3">
        <f t="shared" si="35"/>
        <v>0</v>
      </c>
      <c r="M312" s="3">
        <f t="shared" si="35"/>
        <v>0</v>
      </c>
      <c r="N312" s="3">
        <f t="shared" si="35"/>
        <v>0</v>
      </c>
      <c r="O312" s="3">
        <f t="shared" si="35"/>
        <v>0</v>
      </c>
      <c r="P312" s="3">
        <f t="shared" si="35"/>
        <v>0</v>
      </c>
      <c r="Q312" s="2">
        <f>SUM(E312:J312)</f>
        <v>18.549999999999997</v>
      </c>
    </row>
    <row r="313" spans="2:17" x14ac:dyDescent="0.25">
      <c r="B313" s="1" t="s">
        <v>9</v>
      </c>
      <c r="C313" s="2"/>
      <c r="D313" s="2" t="s">
        <v>10</v>
      </c>
      <c r="E313" s="2">
        <f>(E312/$D$266)*100</f>
        <v>36.346245815399342</v>
      </c>
      <c r="F313" s="2">
        <f>(F312/$D$266)*100</f>
        <v>2.8216164514586337</v>
      </c>
      <c r="G313" s="2">
        <f>(G312/$D$266)*100</f>
        <v>5.1889048302247742</v>
      </c>
      <c r="H313" s="2">
        <f>(H312/$D$266)*100</f>
        <v>0</v>
      </c>
      <c r="I313" s="2">
        <f>(I312/$D$266)*100</f>
        <v>0</v>
      </c>
      <c r="J313" s="2"/>
      <c r="K313" s="2"/>
      <c r="L313" s="2"/>
      <c r="M313" s="2"/>
      <c r="N313" s="2"/>
      <c r="O313" s="2"/>
      <c r="P313" s="2"/>
      <c r="Q313" s="2"/>
    </row>
    <row r="314" spans="2:17" x14ac:dyDescent="0.25">
      <c r="B314" s="1">
        <f>(1-(Q312/D312))*100</f>
        <v>87.282674271924535</v>
      </c>
      <c r="C314" s="2"/>
      <c r="D314" s="2"/>
      <c r="E314" s="2">
        <f>(D312-E312)/D312*100</f>
        <v>89.579334174299348</v>
      </c>
      <c r="F314" s="2">
        <f>(D312-F312)/D312*100</f>
        <v>99.191027258267965</v>
      </c>
      <c r="G314" s="2">
        <f>(D312-G312)/D312*100</f>
        <v>98.512312839357222</v>
      </c>
      <c r="H314" s="2">
        <f>(D312-H312)/D312*100</f>
        <v>100</v>
      </c>
      <c r="I314" s="2">
        <f>(D312-I312)/D312*100</f>
        <v>100</v>
      </c>
      <c r="J314" s="2"/>
      <c r="K314" s="2"/>
      <c r="L314" s="2"/>
      <c r="M314" s="2"/>
      <c r="N314" s="2"/>
      <c r="O314" s="2"/>
      <c r="P314" s="2"/>
      <c r="Q314" s="2" t="s">
        <v>15</v>
      </c>
    </row>
    <row r="317" spans="2:17" ht="18.75" thickBot="1" x14ac:dyDescent="0.3">
      <c r="B317" s="31"/>
      <c r="C317" s="31"/>
      <c r="D317" s="31"/>
    </row>
    <row r="318" spans="2:17" x14ac:dyDescent="0.25">
      <c r="B318" s="14" t="s">
        <v>21</v>
      </c>
      <c r="C318" s="15"/>
      <c r="D318" s="16"/>
    </row>
    <row r="319" spans="2:17" x14ac:dyDescent="0.25">
      <c r="B319" s="10">
        <f>(1-(Q312/D312))*100</f>
        <v>87.282674271924535</v>
      </c>
      <c r="C319" s="18"/>
      <c r="D319" s="19"/>
      <c r="F319" s="25">
        <f>457.89/31</f>
        <v>14.770645161290322</v>
      </c>
      <c r="G319" s="26"/>
    </row>
    <row r="320" spans="2:17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22</v>
      </c>
      <c r="C323" s="34"/>
      <c r="D323" s="35"/>
    </row>
    <row r="324" spans="2:4" ht="18.75" thickBot="1" x14ac:dyDescent="0.3">
      <c r="B324" s="36">
        <f>((Q312+Q266+Q174+Q128+Q82+Q36+Q220)/(D312+D266+D174+D128+D82+D36+D220))*100</f>
        <v>11.524875911203821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23</v>
      </c>
      <c r="C328" s="40"/>
      <c r="D328" s="41"/>
    </row>
    <row r="329" spans="2:4" x14ac:dyDescent="0.25">
      <c r="B329" s="194">
        <f>(100-B324)</f>
        <v>88.475124088796179</v>
      </c>
      <c r="C329" s="195"/>
      <c r="D329" s="42"/>
    </row>
    <row r="330" spans="2:4" ht="18.75" thickBot="1" x14ac:dyDescent="0.3">
      <c r="B330" s="196"/>
      <c r="C330" s="197"/>
      <c r="D330" s="43"/>
    </row>
  </sheetData>
  <mergeCells count="21">
    <mergeCell ref="B278:Q278"/>
    <mergeCell ref="B279:Q279"/>
    <mergeCell ref="B329:C330"/>
    <mergeCell ref="B140:Q140"/>
    <mergeCell ref="B141:Q141"/>
    <mergeCell ref="B186:Q186"/>
    <mergeCell ref="B187:Q187"/>
    <mergeCell ref="B232:Q232"/>
    <mergeCell ref="B233:Q233"/>
    <mergeCell ref="B95:J95"/>
    <mergeCell ref="B2:Q2"/>
    <mergeCell ref="B3:Q3"/>
    <mergeCell ref="B36:C36"/>
    <mergeCell ref="B37:C37"/>
    <mergeCell ref="D37:D39"/>
    <mergeCell ref="B38:C38"/>
    <mergeCell ref="B42:D42"/>
    <mergeCell ref="B43:D44"/>
    <mergeCell ref="B48:Q48"/>
    <mergeCell ref="B49:Q49"/>
    <mergeCell ref="B94:J94"/>
  </mergeCells>
  <conditionalFormatting sqref="I37">
    <cfRule type="cellIs" dxfId="31" priority="1" operator="greaterThan">
      <formula>2.822580645</formula>
    </cfRule>
    <cfRule type="cellIs" dxfId="30" priority="2" operator="greaterThan">
      <formula>2.822580645</formula>
    </cfRule>
    <cfRule type="cellIs" dxfId="29" priority="4" operator="greaterThan">
      <formula>2.822580645</formula>
    </cfRule>
  </conditionalFormatting>
  <conditionalFormatting sqref="J37:P37">
    <cfRule type="cellIs" dxfId="28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D556-70DB-4250-8848-9B7BC3DAB2D3}">
  <dimension ref="B1:T323"/>
  <sheetViews>
    <sheetView topLeftCell="A139" zoomScale="50" zoomScaleNormal="50" workbookViewId="0">
      <selection activeCell="F190" sqref="F190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42.28515625" style="25" customWidth="1"/>
    <col min="5" max="5" width="39" style="25" customWidth="1"/>
    <col min="6" max="6" width="40.42578125" style="25" customWidth="1"/>
    <col min="7" max="7" width="45.85546875" style="25" customWidth="1"/>
    <col min="8" max="8" width="41.5703125" style="25" customWidth="1"/>
    <col min="9" max="9" width="34.140625" style="25" customWidth="1"/>
    <col min="10" max="10" width="47.7109375" style="25" bestFit="1" customWidth="1"/>
    <col min="11" max="11" width="43.42578125" style="25" customWidth="1"/>
    <col min="12" max="12" width="43.5703125" style="25" customWidth="1"/>
    <col min="13" max="13" width="41.28515625" style="25" customWidth="1"/>
    <col min="14" max="14" width="29.42578125" style="25" customWidth="1"/>
    <col min="15" max="15" width="31.7109375" style="25" customWidth="1"/>
    <col min="16" max="16" width="31.85546875" style="25" customWidth="1"/>
    <col min="17" max="17" width="41.85546875" style="25" customWidth="1"/>
    <col min="18" max="18" width="26.5703125" style="25" customWidth="1"/>
    <col min="19" max="19" width="20.140625" style="25" bestFit="1" customWidth="1"/>
    <col min="20" max="20" width="21.85546875" style="25" customWidth="1"/>
    <col min="21" max="16384" width="11.42578125" style="25"/>
  </cols>
  <sheetData>
    <row r="1" spans="2:16" x14ac:dyDescent="0.25">
      <c r="D1" s="53"/>
    </row>
    <row r="2" spans="2:16" x14ac:dyDescent="0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</row>
    <row r="3" spans="2:16" x14ac:dyDescent="0.25">
      <c r="B3" s="170" t="s">
        <v>53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</row>
    <row r="4" spans="2:16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13"/>
      <c r="L4" s="13"/>
      <c r="M4" s="13"/>
      <c r="N4" s="13"/>
      <c r="O4" s="13"/>
      <c r="P4" s="50" t="s">
        <v>7</v>
      </c>
    </row>
    <row r="5" spans="2:16" x14ac:dyDescent="0.25">
      <c r="B5" s="1"/>
      <c r="C5" s="2">
        <v>1</v>
      </c>
      <c r="D5" s="60">
        <f>+$D$35/30</f>
        <v>1.5666666666666667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>
        <f t="shared" ref="P5:P33" si="0">SUM(E5:J5)</f>
        <v>0</v>
      </c>
    </row>
    <row r="6" spans="2:16" x14ac:dyDescent="0.25">
      <c r="B6" s="1"/>
      <c r="C6" s="2">
        <v>2</v>
      </c>
      <c r="D6" s="60">
        <f t="shared" ref="D6:D34" si="1">+$D$35/30</f>
        <v>1.5666666666666667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>
        <f t="shared" si="0"/>
        <v>0</v>
      </c>
    </row>
    <row r="7" spans="2:16" x14ac:dyDescent="0.25">
      <c r="B7" s="1"/>
      <c r="C7" s="2">
        <v>3</v>
      </c>
      <c r="D7" s="60">
        <f t="shared" si="1"/>
        <v>1.5666666666666667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>
        <f t="shared" si="0"/>
        <v>0</v>
      </c>
    </row>
    <row r="8" spans="2:16" x14ac:dyDescent="0.25">
      <c r="B8" s="1"/>
      <c r="C8" s="2">
        <v>4</v>
      </c>
      <c r="D8" s="60">
        <f t="shared" si="1"/>
        <v>1.5666666666666667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f t="shared" si="0"/>
        <v>0</v>
      </c>
    </row>
    <row r="9" spans="2:16" x14ac:dyDescent="0.25">
      <c r="B9" s="1"/>
      <c r="C9" s="2">
        <v>5</v>
      </c>
      <c r="D9" s="60">
        <f t="shared" si="1"/>
        <v>1.5666666666666667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>
        <f t="shared" si="0"/>
        <v>0</v>
      </c>
    </row>
    <row r="10" spans="2:16" x14ac:dyDescent="0.25">
      <c r="B10" s="1"/>
      <c r="C10" s="2">
        <v>6</v>
      </c>
      <c r="D10" s="60">
        <f t="shared" si="1"/>
        <v>1.5666666666666667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>
        <f t="shared" si="0"/>
        <v>0</v>
      </c>
    </row>
    <row r="11" spans="2:16" x14ac:dyDescent="0.25">
      <c r="B11" s="1"/>
      <c r="C11" s="2">
        <v>7</v>
      </c>
      <c r="D11" s="60">
        <f t="shared" si="1"/>
        <v>1.5666666666666667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>
        <f t="shared" si="0"/>
        <v>0</v>
      </c>
    </row>
    <row r="12" spans="2:16" x14ac:dyDescent="0.25">
      <c r="B12" s="1"/>
      <c r="C12" s="2">
        <v>8</v>
      </c>
      <c r="D12" s="60">
        <f t="shared" si="1"/>
        <v>1.5666666666666667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>
        <f t="shared" si="0"/>
        <v>0</v>
      </c>
    </row>
    <row r="13" spans="2:16" x14ac:dyDescent="0.25">
      <c r="B13" s="1"/>
      <c r="C13" s="2">
        <v>9</v>
      </c>
      <c r="D13" s="60">
        <f t="shared" si="1"/>
        <v>1.5666666666666667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>
        <f t="shared" si="0"/>
        <v>0</v>
      </c>
    </row>
    <row r="14" spans="2:16" x14ac:dyDescent="0.25">
      <c r="B14" s="1"/>
      <c r="C14" s="2">
        <v>10</v>
      </c>
      <c r="D14" s="60">
        <f t="shared" si="1"/>
        <v>1.5666666666666667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>
        <f t="shared" si="0"/>
        <v>0</v>
      </c>
    </row>
    <row r="15" spans="2:16" x14ac:dyDescent="0.25">
      <c r="B15" s="1"/>
      <c r="C15" s="2">
        <v>11</v>
      </c>
      <c r="D15" s="60">
        <f t="shared" si="1"/>
        <v>1.5666666666666667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>
        <f t="shared" si="0"/>
        <v>0</v>
      </c>
    </row>
    <row r="16" spans="2:16" x14ac:dyDescent="0.25">
      <c r="B16" s="1"/>
      <c r="C16" s="2">
        <v>12</v>
      </c>
      <c r="D16" s="60">
        <f t="shared" si="1"/>
        <v>1.5666666666666667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>
        <f t="shared" si="0"/>
        <v>0</v>
      </c>
    </row>
    <row r="17" spans="2:16" x14ac:dyDescent="0.25">
      <c r="B17" s="1"/>
      <c r="C17" s="2">
        <v>13</v>
      </c>
      <c r="D17" s="60">
        <f t="shared" si="1"/>
        <v>1.5666666666666667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>
        <f t="shared" si="0"/>
        <v>0</v>
      </c>
    </row>
    <row r="18" spans="2:16" x14ac:dyDescent="0.25">
      <c r="B18" s="1"/>
      <c r="C18" s="2">
        <v>14</v>
      </c>
      <c r="D18" s="60">
        <f t="shared" si="1"/>
        <v>1.5666666666666667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>
        <f t="shared" si="0"/>
        <v>0</v>
      </c>
    </row>
    <row r="19" spans="2:16" x14ac:dyDescent="0.25">
      <c r="B19" s="1"/>
      <c r="C19" s="2">
        <v>15</v>
      </c>
      <c r="D19" s="60">
        <f t="shared" si="1"/>
        <v>1.5666666666666667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>
        <f t="shared" si="0"/>
        <v>0</v>
      </c>
    </row>
    <row r="20" spans="2:16" x14ac:dyDescent="0.25">
      <c r="B20" s="1"/>
      <c r="C20" s="2">
        <v>16</v>
      </c>
      <c r="D20" s="60">
        <f t="shared" si="1"/>
        <v>1.5666666666666667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>
        <f t="shared" si="0"/>
        <v>0</v>
      </c>
    </row>
    <row r="21" spans="2:16" x14ac:dyDescent="0.25">
      <c r="B21" s="1"/>
      <c r="C21" s="2">
        <v>17</v>
      </c>
      <c r="D21" s="60">
        <f t="shared" si="1"/>
        <v>1.5666666666666667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>
        <f t="shared" si="0"/>
        <v>0</v>
      </c>
    </row>
    <row r="22" spans="2:16" x14ac:dyDescent="0.25">
      <c r="B22" s="1"/>
      <c r="C22" s="2">
        <v>18</v>
      </c>
      <c r="D22" s="60">
        <f t="shared" si="1"/>
        <v>1.5666666666666667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>
        <f t="shared" si="0"/>
        <v>0</v>
      </c>
    </row>
    <row r="23" spans="2:16" x14ac:dyDescent="0.25">
      <c r="B23" s="1"/>
      <c r="C23" s="2">
        <v>19</v>
      </c>
      <c r="D23" s="60">
        <f t="shared" si="1"/>
        <v>1.5666666666666667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>
        <f t="shared" si="0"/>
        <v>0</v>
      </c>
    </row>
    <row r="24" spans="2:16" x14ac:dyDescent="0.25">
      <c r="B24" s="1"/>
      <c r="C24" s="2">
        <v>20</v>
      </c>
      <c r="D24" s="60">
        <f t="shared" si="1"/>
        <v>1.5666666666666667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>
        <f t="shared" si="0"/>
        <v>0</v>
      </c>
    </row>
    <row r="25" spans="2:16" x14ac:dyDescent="0.25">
      <c r="B25" s="1"/>
      <c r="C25" s="2">
        <v>21</v>
      </c>
      <c r="D25" s="60">
        <f t="shared" si="1"/>
        <v>1.5666666666666667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>
        <f t="shared" si="0"/>
        <v>0</v>
      </c>
    </row>
    <row r="26" spans="2:16" x14ac:dyDescent="0.25">
      <c r="B26" s="1"/>
      <c r="C26" s="2">
        <v>22</v>
      </c>
      <c r="D26" s="60">
        <f t="shared" si="1"/>
        <v>1.5666666666666667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>
        <f t="shared" si="0"/>
        <v>0</v>
      </c>
    </row>
    <row r="27" spans="2:16" x14ac:dyDescent="0.25">
      <c r="B27" s="1"/>
      <c r="C27" s="2">
        <v>23</v>
      </c>
      <c r="D27" s="60">
        <f t="shared" si="1"/>
        <v>1.5666666666666667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>
        <f t="shared" si="0"/>
        <v>0</v>
      </c>
    </row>
    <row r="28" spans="2:16" x14ac:dyDescent="0.25">
      <c r="B28" s="1"/>
      <c r="C28" s="2">
        <v>24</v>
      </c>
      <c r="D28" s="60">
        <f t="shared" si="1"/>
        <v>1.5666666666666667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>
        <f t="shared" si="0"/>
        <v>0</v>
      </c>
    </row>
    <row r="29" spans="2:16" x14ac:dyDescent="0.25">
      <c r="B29" s="1"/>
      <c r="C29" s="2">
        <v>25</v>
      </c>
      <c r="D29" s="60">
        <f t="shared" si="1"/>
        <v>1.5666666666666667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f t="shared" si="0"/>
        <v>0</v>
      </c>
    </row>
    <row r="30" spans="2:16" x14ac:dyDescent="0.25">
      <c r="B30" s="1"/>
      <c r="C30" s="2">
        <v>26</v>
      </c>
      <c r="D30" s="60">
        <f t="shared" si="1"/>
        <v>1.5666666666666667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>
        <f t="shared" si="0"/>
        <v>0</v>
      </c>
    </row>
    <row r="31" spans="2:16" x14ac:dyDescent="0.25">
      <c r="B31" s="1"/>
      <c r="C31" s="2">
        <v>27</v>
      </c>
      <c r="D31" s="60">
        <f t="shared" si="1"/>
        <v>1.5666666666666667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0"/>
        <v>0</v>
      </c>
    </row>
    <row r="32" spans="2:16" x14ac:dyDescent="0.25">
      <c r="B32" s="1"/>
      <c r="C32" s="2">
        <v>28</v>
      </c>
      <c r="D32" s="60">
        <f t="shared" si="1"/>
        <v>1.5666666666666667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0"/>
        <v>0</v>
      </c>
    </row>
    <row r="33" spans="2:16" x14ac:dyDescent="0.25">
      <c r="B33" s="55"/>
      <c r="C33" s="2">
        <v>29</v>
      </c>
      <c r="D33" s="60">
        <f t="shared" si="1"/>
        <v>1.5666666666666667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>
        <f t="shared" si="0"/>
        <v>0</v>
      </c>
    </row>
    <row r="34" spans="2:16" x14ac:dyDescent="0.25">
      <c r="B34" s="55"/>
      <c r="C34" s="2">
        <v>30</v>
      </c>
      <c r="D34" s="60">
        <f t="shared" si="1"/>
        <v>1.5666666666666667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2:16" x14ac:dyDescent="0.25">
      <c r="B35" s="171" t="s">
        <v>8</v>
      </c>
      <c r="C35" s="172"/>
      <c r="D35" s="47">
        <v>47</v>
      </c>
      <c r="E35" s="4">
        <f t="shared" ref="E35:J35" si="2">SUM(E5:E34)</f>
        <v>0</v>
      </c>
      <c r="F35" s="4">
        <f t="shared" si="2"/>
        <v>0</v>
      </c>
      <c r="G35" s="4">
        <f t="shared" si="2"/>
        <v>0</v>
      </c>
      <c r="H35" s="4">
        <f t="shared" si="2"/>
        <v>0</v>
      </c>
      <c r="I35" s="4">
        <f t="shared" si="2"/>
        <v>0</v>
      </c>
      <c r="J35" s="4">
        <f t="shared" si="2"/>
        <v>0</v>
      </c>
      <c r="K35" s="4"/>
      <c r="L35" s="4"/>
      <c r="M35" s="4"/>
      <c r="N35" s="4"/>
      <c r="O35" s="4"/>
      <c r="P35" s="1">
        <f>SUM(E35:J35)</f>
        <v>0</v>
      </c>
    </row>
    <row r="36" spans="2:16" x14ac:dyDescent="0.25">
      <c r="B36" s="173" t="s">
        <v>9</v>
      </c>
      <c r="C36" s="174"/>
      <c r="D36" s="175" t="s">
        <v>10</v>
      </c>
      <c r="E36" s="5">
        <f>(E35/$D$35)*100</f>
        <v>0</v>
      </c>
      <c r="F36" s="5">
        <f>+(F35/$D$35)*100</f>
        <v>0</v>
      </c>
      <c r="G36" s="5">
        <f>+(G35/$D$35)*100</f>
        <v>0</v>
      </c>
      <c r="H36" s="5">
        <f>+(H35/$D$35)*100</f>
        <v>0</v>
      </c>
      <c r="I36" s="6">
        <f>(I35/$D$35)*100</f>
        <v>0</v>
      </c>
      <c r="J36" s="6">
        <f>(J35/$D$35)*100</f>
        <v>0</v>
      </c>
      <c r="K36" s="6"/>
      <c r="L36" s="6"/>
      <c r="M36" s="6"/>
      <c r="N36" s="6"/>
      <c r="O36" s="6"/>
      <c r="P36" s="6"/>
    </row>
    <row r="37" spans="2:16" x14ac:dyDescent="0.25">
      <c r="B37" s="173">
        <f>(1-(P35/D35))*100</f>
        <v>100</v>
      </c>
      <c r="C37" s="174"/>
      <c r="D37" s="176"/>
      <c r="E37" s="5">
        <f>(D35-E35)/D35*100</f>
        <v>100</v>
      </c>
      <c r="F37" s="5">
        <f>(D35-F35)/D35*100</f>
        <v>100</v>
      </c>
      <c r="G37" s="5">
        <f>(D35-G35)/D35*100</f>
        <v>100</v>
      </c>
      <c r="H37" s="5">
        <f>(D35-H35)/D35*100</f>
        <v>100</v>
      </c>
      <c r="I37" s="6">
        <f>(D35-I35)/D35*100</f>
        <v>100</v>
      </c>
      <c r="J37" s="6">
        <f>(D35-J35)/D35*100</f>
        <v>100</v>
      </c>
      <c r="K37" s="6"/>
      <c r="L37" s="6"/>
      <c r="M37" s="6"/>
      <c r="N37" s="6"/>
      <c r="O37" s="6"/>
      <c r="P37" s="6"/>
    </row>
    <row r="38" spans="2:16" x14ac:dyDescent="0.25">
      <c r="B38" s="7"/>
      <c r="C38" s="7"/>
      <c r="D38" s="17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40" spans="2:16" ht="18.75" thickBot="1" x14ac:dyDescent="0.3"/>
    <row r="41" spans="2:16" x14ac:dyDescent="0.25">
      <c r="B41" s="199" t="s">
        <v>11</v>
      </c>
      <c r="C41" s="200"/>
      <c r="D41" s="201"/>
    </row>
    <row r="42" spans="2:16" ht="15" customHeight="1" x14ac:dyDescent="0.25">
      <c r="B42" s="202">
        <f>(1-(P35/D35))*100</f>
        <v>100</v>
      </c>
      <c r="C42" s="203"/>
      <c r="D42" s="204"/>
    </row>
    <row r="43" spans="2:16" ht="15" customHeight="1" thickBot="1" x14ac:dyDescent="0.3">
      <c r="B43" s="205"/>
      <c r="C43" s="206"/>
      <c r="D43" s="207"/>
      <c r="F43" s="27"/>
      <c r="J43" s="31"/>
      <c r="K43" s="31"/>
      <c r="L43" s="31"/>
      <c r="M43" s="31"/>
      <c r="N43" s="31"/>
      <c r="O43" s="31"/>
    </row>
    <row r="45" spans="2:16" x14ac:dyDescent="0.25">
      <c r="D45" s="53"/>
      <c r="F45" s="44"/>
    </row>
    <row r="47" spans="2:16" x14ac:dyDescent="0.25">
      <c r="B47" s="187" t="s">
        <v>12</v>
      </c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9"/>
    </row>
    <row r="48" spans="2:16" x14ac:dyDescent="0.25">
      <c r="B48" s="190" t="s">
        <v>53</v>
      </c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</row>
    <row r="49" spans="2:15" s="52" customFormat="1" ht="35.25" customHeight="1" x14ac:dyDescent="0.25">
      <c r="B49" s="50"/>
      <c r="C49" s="12" t="s">
        <v>1</v>
      </c>
      <c r="D49" s="12" t="s">
        <v>2</v>
      </c>
      <c r="E49" s="13" t="s">
        <v>134</v>
      </c>
      <c r="F49" s="13"/>
      <c r="G49" s="13"/>
      <c r="H49" s="13"/>
      <c r="I49" s="13"/>
      <c r="J49" s="13"/>
      <c r="K49" s="13"/>
      <c r="L49" s="13"/>
      <c r="M49" s="13"/>
      <c r="N49" s="13"/>
      <c r="O49" s="12" t="s">
        <v>7</v>
      </c>
    </row>
    <row r="50" spans="2:15" x14ac:dyDescent="0.25">
      <c r="B50" s="1"/>
      <c r="C50" s="1">
        <v>1</v>
      </c>
      <c r="D50" s="46">
        <f>+$D$80/30</f>
        <v>14.999999999999998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">
        <f>SUM(E50:N50)</f>
        <v>0</v>
      </c>
    </row>
    <row r="51" spans="2:15" x14ac:dyDescent="0.25">
      <c r="B51" s="1"/>
      <c r="C51" s="1">
        <v>2</v>
      </c>
      <c r="D51" s="46">
        <f t="shared" ref="D51:D79" si="3">+$D$80/30</f>
        <v>14.999999999999998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f t="shared" ref="O51:O79" si="4">SUM(E51:N51)</f>
        <v>0</v>
      </c>
    </row>
    <row r="52" spans="2:15" x14ac:dyDescent="0.25">
      <c r="B52" s="1"/>
      <c r="C52" s="1">
        <v>3</v>
      </c>
      <c r="D52" s="46">
        <f t="shared" si="3"/>
        <v>14.999999999999998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f t="shared" si="4"/>
        <v>0</v>
      </c>
    </row>
    <row r="53" spans="2:15" x14ac:dyDescent="0.25">
      <c r="B53" s="1"/>
      <c r="C53" s="1">
        <v>4</v>
      </c>
      <c r="D53" s="46">
        <f t="shared" si="3"/>
        <v>14.999999999999998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f t="shared" si="4"/>
        <v>0</v>
      </c>
    </row>
    <row r="54" spans="2:15" x14ac:dyDescent="0.25">
      <c r="B54" s="1"/>
      <c r="C54" s="1">
        <v>5</v>
      </c>
      <c r="D54" s="46">
        <f t="shared" si="3"/>
        <v>14.999999999999998</v>
      </c>
      <c r="E54" s="2">
        <v>0.25</v>
      </c>
      <c r="F54" s="2"/>
      <c r="G54" s="2"/>
      <c r="H54" s="2"/>
      <c r="I54" s="2"/>
      <c r="J54" s="2"/>
      <c r="K54" s="2"/>
      <c r="L54" s="2"/>
      <c r="M54" s="2"/>
      <c r="N54" s="2"/>
      <c r="O54" s="1">
        <f t="shared" si="4"/>
        <v>0.25</v>
      </c>
    </row>
    <row r="55" spans="2:15" x14ac:dyDescent="0.25">
      <c r="B55" s="1"/>
      <c r="C55" s="1">
        <v>6</v>
      </c>
      <c r="D55" s="46">
        <f t="shared" si="3"/>
        <v>14.999999999999998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f t="shared" si="4"/>
        <v>0</v>
      </c>
    </row>
    <row r="56" spans="2:15" x14ac:dyDescent="0.25">
      <c r="B56" s="1"/>
      <c r="C56" s="1">
        <v>7</v>
      </c>
      <c r="D56" s="46">
        <f t="shared" si="3"/>
        <v>14.999999999999998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f t="shared" si="4"/>
        <v>0</v>
      </c>
    </row>
    <row r="57" spans="2:15" x14ac:dyDescent="0.25">
      <c r="B57" s="1"/>
      <c r="C57" s="1">
        <v>8</v>
      </c>
      <c r="D57" s="46">
        <f t="shared" si="3"/>
        <v>14.999999999999998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f t="shared" si="4"/>
        <v>0</v>
      </c>
    </row>
    <row r="58" spans="2:15" x14ac:dyDescent="0.25">
      <c r="B58" s="1"/>
      <c r="C58" s="1">
        <v>9</v>
      </c>
      <c r="D58" s="46">
        <f t="shared" si="3"/>
        <v>14.999999999999998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f t="shared" si="4"/>
        <v>0</v>
      </c>
    </row>
    <row r="59" spans="2:15" x14ac:dyDescent="0.25">
      <c r="B59" s="1"/>
      <c r="C59" s="1">
        <v>10</v>
      </c>
      <c r="D59" s="46">
        <f t="shared" si="3"/>
        <v>14.999999999999998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f t="shared" si="4"/>
        <v>0</v>
      </c>
    </row>
    <row r="60" spans="2:15" x14ac:dyDescent="0.25">
      <c r="B60" s="1"/>
      <c r="C60" s="1">
        <v>11</v>
      </c>
      <c r="D60" s="46">
        <f t="shared" si="3"/>
        <v>14.999999999999998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f t="shared" si="4"/>
        <v>0</v>
      </c>
    </row>
    <row r="61" spans="2:15" x14ac:dyDescent="0.25">
      <c r="B61" s="1"/>
      <c r="C61" s="1">
        <v>12</v>
      </c>
      <c r="D61" s="46">
        <f t="shared" si="3"/>
        <v>14.999999999999998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f t="shared" si="4"/>
        <v>0</v>
      </c>
    </row>
    <row r="62" spans="2:15" x14ac:dyDescent="0.25">
      <c r="B62" s="1"/>
      <c r="C62" s="1">
        <v>13</v>
      </c>
      <c r="D62" s="46">
        <f t="shared" si="3"/>
        <v>14.999999999999998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f t="shared" si="4"/>
        <v>0</v>
      </c>
    </row>
    <row r="63" spans="2:15" x14ac:dyDescent="0.25">
      <c r="B63" s="1"/>
      <c r="C63" s="1">
        <v>14</v>
      </c>
      <c r="D63" s="46">
        <f t="shared" si="3"/>
        <v>14.999999999999998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f t="shared" si="4"/>
        <v>0</v>
      </c>
    </row>
    <row r="64" spans="2:15" x14ac:dyDescent="0.25">
      <c r="B64" s="1"/>
      <c r="C64" s="1">
        <v>15</v>
      </c>
      <c r="D64" s="46">
        <f t="shared" si="3"/>
        <v>14.999999999999998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f t="shared" si="4"/>
        <v>0</v>
      </c>
    </row>
    <row r="65" spans="2:15" x14ac:dyDescent="0.25">
      <c r="B65" s="1"/>
      <c r="C65" s="1">
        <v>16</v>
      </c>
      <c r="D65" s="46">
        <f t="shared" si="3"/>
        <v>14.999999999999998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f t="shared" si="4"/>
        <v>0</v>
      </c>
    </row>
    <row r="66" spans="2:15" x14ac:dyDescent="0.25">
      <c r="B66" s="1"/>
      <c r="C66" s="1">
        <v>17</v>
      </c>
      <c r="D66" s="46">
        <f t="shared" si="3"/>
        <v>14.999999999999998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f t="shared" si="4"/>
        <v>0</v>
      </c>
    </row>
    <row r="67" spans="2:15" x14ac:dyDescent="0.25">
      <c r="B67" s="1"/>
      <c r="C67" s="1">
        <v>18</v>
      </c>
      <c r="D67" s="46">
        <f t="shared" si="3"/>
        <v>14.999999999999998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f t="shared" si="4"/>
        <v>0</v>
      </c>
    </row>
    <row r="68" spans="2:15" x14ac:dyDescent="0.25">
      <c r="B68" s="1"/>
      <c r="C68" s="1">
        <v>19</v>
      </c>
      <c r="D68" s="46">
        <f t="shared" si="3"/>
        <v>14.999999999999998</v>
      </c>
      <c r="E68" s="2">
        <v>0.42</v>
      </c>
      <c r="F68" s="2"/>
      <c r="G68" s="2"/>
      <c r="H68" s="2"/>
      <c r="I68" s="2"/>
      <c r="J68" s="2"/>
      <c r="K68" s="2"/>
      <c r="L68" s="2"/>
      <c r="M68" s="2"/>
      <c r="N68" s="2"/>
      <c r="O68" s="1">
        <f t="shared" si="4"/>
        <v>0.42</v>
      </c>
    </row>
    <row r="69" spans="2:15" x14ac:dyDescent="0.25">
      <c r="B69" s="1"/>
      <c r="C69" s="1">
        <v>20</v>
      </c>
      <c r="D69" s="46">
        <f t="shared" si="3"/>
        <v>14.999999999999998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f t="shared" si="4"/>
        <v>0</v>
      </c>
    </row>
    <row r="70" spans="2:15" x14ac:dyDescent="0.25">
      <c r="B70" s="1"/>
      <c r="C70" s="1">
        <v>21</v>
      </c>
      <c r="D70" s="46">
        <f t="shared" si="3"/>
        <v>14.999999999999998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f t="shared" si="4"/>
        <v>0</v>
      </c>
    </row>
    <row r="71" spans="2:15" x14ac:dyDescent="0.25">
      <c r="B71" s="1"/>
      <c r="C71" s="1">
        <v>22</v>
      </c>
      <c r="D71" s="46">
        <f t="shared" si="3"/>
        <v>14.999999999999998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f t="shared" si="4"/>
        <v>0</v>
      </c>
    </row>
    <row r="72" spans="2:15" x14ac:dyDescent="0.25">
      <c r="B72" s="1"/>
      <c r="C72" s="1">
        <v>23</v>
      </c>
      <c r="D72" s="46">
        <f t="shared" si="3"/>
        <v>14.999999999999998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f t="shared" si="4"/>
        <v>0</v>
      </c>
    </row>
    <row r="73" spans="2:15" x14ac:dyDescent="0.25">
      <c r="B73" s="1"/>
      <c r="C73" s="1">
        <v>24</v>
      </c>
      <c r="D73" s="46">
        <f t="shared" si="3"/>
        <v>14.999999999999998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f t="shared" si="4"/>
        <v>0</v>
      </c>
    </row>
    <row r="74" spans="2:15" x14ac:dyDescent="0.25">
      <c r="B74" s="1"/>
      <c r="C74" s="1">
        <v>25</v>
      </c>
      <c r="D74" s="46">
        <f t="shared" si="3"/>
        <v>14.999999999999998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f t="shared" si="4"/>
        <v>0</v>
      </c>
    </row>
    <row r="75" spans="2:15" x14ac:dyDescent="0.25">
      <c r="B75" s="1"/>
      <c r="C75" s="1">
        <v>26</v>
      </c>
      <c r="D75" s="46">
        <f t="shared" si="3"/>
        <v>14.999999999999998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f t="shared" si="4"/>
        <v>0</v>
      </c>
    </row>
    <row r="76" spans="2:15" x14ac:dyDescent="0.25">
      <c r="B76" s="1"/>
      <c r="C76" s="1">
        <v>27</v>
      </c>
      <c r="D76" s="46">
        <f t="shared" si="3"/>
        <v>14.999999999999998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f t="shared" si="4"/>
        <v>0</v>
      </c>
    </row>
    <row r="77" spans="2:15" x14ac:dyDescent="0.25">
      <c r="B77" s="1"/>
      <c r="C77" s="1">
        <v>28</v>
      </c>
      <c r="D77" s="46">
        <f t="shared" si="3"/>
        <v>14.999999999999998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f t="shared" si="4"/>
        <v>0</v>
      </c>
    </row>
    <row r="78" spans="2:15" x14ac:dyDescent="0.25">
      <c r="B78" s="1"/>
      <c r="C78" s="1">
        <v>29</v>
      </c>
      <c r="D78" s="46">
        <f t="shared" si="3"/>
        <v>14.999999999999998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f t="shared" si="4"/>
        <v>0</v>
      </c>
    </row>
    <row r="79" spans="2:15" x14ac:dyDescent="0.25">
      <c r="B79" s="1"/>
      <c r="C79" s="1">
        <v>30</v>
      </c>
      <c r="D79" s="46">
        <f t="shared" si="3"/>
        <v>14.999999999999998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f t="shared" si="4"/>
        <v>0</v>
      </c>
    </row>
    <row r="80" spans="2:15" x14ac:dyDescent="0.25">
      <c r="B80" s="4" t="s">
        <v>8</v>
      </c>
      <c r="C80" s="4"/>
      <c r="D80" s="156">
        <v>449.99999999999994</v>
      </c>
      <c r="E80" s="47">
        <f>SUM(E50:E79)</f>
        <v>0.66999999999999993</v>
      </c>
      <c r="F80" s="47">
        <f t="shared" ref="F80:I80" si="5">SUM(F50:F79)</f>
        <v>0</v>
      </c>
      <c r="G80" s="47">
        <f t="shared" si="5"/>
        <v>0</v>
      </c>
      <c r="H80" s="47">
        <f t="shared" si="5"/>
        <v>0</v>
      </c>
      <c r="I80" s="47">
        <f t="shared" si="5"/>
        <v>0</v>
      </c>
      <c r="J80" s="47"/>
      <c r="K80" s="47"/>
      <c r="L80" s="47"/>
      <c r="M80" s="47"/>
      <c r="N80" s="47"/>
      <c r="O80" s="81">
        <f>SUM(E80:N80)</f>
        <v>0.66999999999999993</v>
      </c>
    </row>
    <row r="81" spans="2:18" x14ac:dyDescent="0.25">
      <c r="B81" s="1" t="s">
        <v>9</v>
      </c>
      <c r="C81" s="1"/>
      <c r="D81" s="1" t="s">
        <v>10</v>
      </c>
      <c r="E81" s="1">
        <f>(E80/$D$80)*100</f>
        <v>0.1488888888888889</v>
      </c>
      <c r="F81" s="1">
        <f t="shared" ref="F81:M81" si="6">(F80/$D$80)*100</f>
        <v>0</v>
      </c>
      <c r="G81" s="1">
        <f t="shared" si="6"/>
        <v>0</v>
      </c>
      <c r="H81" s="1">
        <f t="shared" si="6"/>
        <v>0</v>
      </c>
      <c r="I81" s="1">
        <f t="shared" si="6"/>
        <v>0</v>
      </c>
      <c r="J81" s="1">
        <f t="shared" si="6"/>
        <v>0</v>
      </c>
      <c r="K81" s="1">
        <f t="shared" si="6"/>
        <v>0</v>
      </c>
      <c r="L81" s="1">
        <f t="shared" si="6"/>
        <v>0</v>
      </c>
      <c r="M81" s="1">
        <f t="shared" si="6"/>
        <v>0</v>
      </c>
      <c r="N81" s="1">
        <f>(N80/$D$80)*100</f>
        <v>0</v>
      </c>
      <c r="O81" s="1"/>
    </row>
    <row r="82" spans="2:18" x14ac:dyDescent="0.25">
      <c r="B82" s="81">
        <f>(1-(O80/D80))*100</f>
        <v>99.851111111111109</v>
      </c>
      <c r="C82" s="1"/>
      <c r="D82" s="60">
        <f>SUM(D50:D79)</f>
        <v>449.99999999999994</v>
      </c>
      <c r="E82" s="1">
        <f>($D$80-E80)/$D$80*100</f>
        <v>99.851111111111109</v>
      </c>
      <c r="F82" s="1">
        <f t="shared" ref="F82:M82" si="7">($D$80-F80)/$D$80*100</f>
        <v>100</v>
      </c>
      <c r="G82" s="1">
        <f t="shared" si="7"/>
        <v>100</v>
      </c>
      <c r="H82" s="1">
        <f t="shared" si="7"/>
        <v>100</v>
      </c>
      <c r="I82" s="1">
        <f t="shared" si="7"/>
        <v>100</v>
      </c>
      <c r="J82" s="1">
        <f t="shared" si="7"/>
        <v>100</v>
      </c>
      <c r="K82" s="1">
        <f t="shared" si="7"/>
        <v>100</v>
      </c>
      <c r="L82" s="1">
        <f t="shared" si="7"/>
        <v>100</v>
      </c>
      <c r="M82" s="1">
        <f t="shared" si="7"/>
        <v>100</v>
      </c>
      <c r="N82" s="1">
        <f>($D$80-N80)/$D$80*100</f>
        <v>100</v>
      </c>
      <c r="O82" s="1" t="s">
        <v>15</v>
      </c>
    </row>
    <row r="85" spans="2:18" ht="18.75" thickBot="1" x14ac:dyDescent="0.3"/>
    <row r="86" spans="2:18" x14ac:dyDescent="0.25">
      <c r="B86" s="9" t="s">
        <v>16</v>
      </c>
      <c r="C86" s="15"/>
      <c r="D86" s="16"/>
      <c r="F86" s="25">
        <f>302.87/31</f>
        <v>9.77</v>
      </c>
    </row>
    <row r="87" spans="2:18" x14ac:dyDescent="0.25">
      <c r="B87" s="166">
        <f>(1-(O80/D80))*100</f>
        <v>99.851111111111109</v>
      </c>
      <c r="C87" s="18"/>
      <c r="D87" s="19"/>
    </row>
    <row r="88" spans="2:18" ht="18.75" thickBot="1" x14ac:dyDescent="0.3">
      <c r="B88" s="20"/>
      <c r="C88" s="21"/>
      <c r="D88" s="22"/>
    </row>
    <row r="89" spans="2:18" x14ac:dyDescent="0.25">
      <c r="F89" s="25" t="s">
        <v>28</v>
      </c>
    </row>
    <row r="92" spans="2:18" x14ac:dyDescent="0.25">
      <c r="B92" s="170" t="s">
        <v>26</v>
      </c>
      <c r="C92" s="170"/>
      <c r="D92" s="170"/>
      <c r="E92" s="170"/>
      <c r="F92" s="170"/>
      <c r="G92" s="170"/>
      <c r="H92" s="170"/>
      <c r="I92" s="170"/>
      <c r="J92" s="170"/>
      <c r="K92" s="154"/>
      <c r="L92" s="154"/>
      <c r="M92" s="154"/>
      <c r="N92" s="154"/>
      <c r="O92" s="154"/>
    </row>
    <row r="93" spans="2:18" x14ac:dyDescent="0.25">
      <c r="B93" s="170" t="s">
        <v>53</v>
      </c>
      <c r="C93" s="170"/>
      <c r="D93" s="170"/>
      <c r="E93" s="170"/>
      <c r="F93" s="170"/>
      <c r="G93" s="170"/>
      <c r="H93" s="170"/>
      <c r="I93" s="170"/>
      <c r="J93" s="170"/>
      <c r="K93" s="154"/>
      <c r="L93" s="154"/>
      <c r="M93" s="154"/>
      <c r="N93" s="154"/>
      <c r="O93" s="154"/>
      <c r="R93" s="8" t="s">
        <v>7</v>
      </c>
    </row>
    <row r="94" spans="2:18" x14ac:dyDescent="0.25">
      <c r="B94" s="8"/>
      <c r="C94" s="11" t="s">
        <v>1</v>
      </c>
      <c r="D94" s="12" t="s">
        <v>2</v>
      </c>
      <c r="E94" s="12" t="s">
        <v>134</v>
      </c>
      <c r="F94" s="12" t="s">
        <v>137</v>
      </c>
      <c r="G94" s="13" t="s">
        <v>138</v>
      </c>
      <c r="H94" s="13" t="s">
        <v>151</v>
      </c>
      <c r="I94" s="12" t="s">
        <v>163</v>
      </c>
      <c r="J94" s="12" t="s">
        <v>170</v>
      </c>
      <c r="K94" s="12"/>
      <c r="L94" s="12"/>
      <c r="M94" s="12"/>
      <c r="N94" s="12"/>
      <c r="O94" s="12"/>
      <c r="P94" s="159">
        <f t="shared" ref="P94:P124" si="8">SUM(E95:O95)</f>
        <v>6.67</v>
      </c>
    </row>
    <row r="95" spans="2:18" x14ac:dyDescent="0.25">
      <c r="B95" s="1"/>
      <c r="C95" s="1">
        <v>1</v>
      </c>
      <c r="D95" s="46">
        <f>+$D$125/30</f>
        <v>19.574333333333335</v>
      </c>
      <c r="E95" s="149">
        <v>6.67</v>
      </c>
      <c r="F95" s="2"/>
      <c r="G95" s="2"/>
      <c r="H95" s="2"/>
      <c r="I95" s="2"/>
      <c r="J95" s="2"/>
      <c r="K95" s="2"/>
      <c r="L95" s="2"/>
      <c r="M95" s="2"/>
      <c r="N95" s="1"/>
      <c r="O95" s="1"/>
      <c r="P95" s="159">
        <f t="shared" si="8"/>
        <v>1.3</v>
      </c>
    </row>
    <row r="96" spans="2:18" x14ac:dyDescent="0.25">
      <c r="B96" s="1"/>
      <c r="C96" s="1">
        <v>2</v>
      </c>
      <c r="D96" s="46">
        <f t="shared" ref="D96:D124" si="9">+$D$125/30</f>
        <v>19.574333333333335</v>
      </c>
      <c r="E96" s="149">
        <v>0.8</v>
      </c>
      <c r="F96" s="2"/>
      <c r="G96" s="2"/>
      <c r="H96" s="2"/>
      <c r="I96" s="2"/>
      <c r="J96" s="152">
        <v>0.5</v>
      </c>
      <c r="K96" s="2"/>
      <c r="L96" s="2"/>
      <c r="M96" s="2"/>
      <c r="N96" s="1"/>
      <c r="O96" s="50"/>
      <c r="P96" s="159">
        <f t="shared" si="8"/>
        <v>1.3</v>
      </c>
    </row>
    <row r="97" spans="2:16" x14ac:dyDescent="0.25">
      <c r="B97" s="1"/>
      <c r="C97" s="1">
        <v>3</v>
      </c>
      <c r="D97" s="46">
        <f t="shared" si="9"/>
        <v>19.574333333333335</v>
      </c>
      <c r="E97" s="158"/>
      <c r="F97" s="2"/>
      <c r="G97" s="2"/>
      <c r="H97" s="125">
        <v>1.3</v>
      </c>
      <c r="I97" s="2"/>
      <c r="J97" s="2"/>
      <c r="K97" s="2"/>
      <c r="L97" s="2"/>
      <c r="M97" s="2"/>
      <c r="N97" s="1"/>
      <c r="O97" s="1"/>
      <c r="P97" s="159">
        <f t="shared" si="8"/>
        <v>0.25</v>
      </c>
    </row>
    <row r="98" spans="2:16" x14ac:dyDescent="0.25">
      <c r="B98" s="1"/>
      <c r="C98" s="1">
        <v>4</v>
      </c>
      <c r="D98" s="46">
        <f t="shared" si="9"/>
        <v>19.574333333333335</v>
      </c>
      <c r="E98" s="149">
        <v>0.25</v>
      </c>
      <c r="F98" s="2"/>
      <c r="G98" s="2"/>
      <c r="H98" s="2"/>
      <c r="I98" s="2"/>
      <c r="J98" s="2"/>
      <c r="K98" s="2"/>
      <c r="L98" s="2"/>
      <c r="M98" s="2"/>
      <c r="N98" s="1"/>
      <c r="O98" s="1"/>
      <c r="P98" s="159">
        <f t="shared" si="8"/>
        <v>0</v>
      </c>
    </row>
    <row r="99" spans="2:16" x14ac:dyDescent="0.25">
      <c r="B99" s="1"/>
      <c r="C99" s="1">
        <v>5</v>
      </c>
      <c r="D99" s="46">
        <f t="shared" si="9"/>
        <v>19.574333333333335</v>
      </c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159">
        <f t="shared" si="8"/>
        <v>0.33</v>
      </c>
    </row>
    <row r="100" spans="2:16" x14ac:dyDescent="0.25">
      <c r="B100" s="1"/>
      <c r="C100" s="1">
        <v>6</v>
      </c>
      <c r="D100" s="46">
        <f t="shared" si="9"/>
        <v>19.574333333333335</v>
      </c>
      <c r="E100" s="2">
        <v>0.33</v>
      </c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59">
        <f t="shared" si="8"/>
        <v>0</v>
      </c>
    </row>
    <row r="101" spans="2:16" x14ac:dyDescent="0.25">
      <c r="B101" s="1"/>
      <c r="C101" s="1">
        <v>7</v>
      </c>
      <c r="D101" s="46">
        <f t="shared" si="9"/>
        <v>19.574333333333335</v>
      </c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159">
        <f t="shared" si="8"/>
        <v>2.72</v>
      </c>
    </row>
    <row r="102" spans="2:16" x14ac:dyDescent="0.25">
      <c r="B102" s="1"/>
      <c r="C102" s="1">
        <v>8</v>
      </c>
      <c r="D102" s="46">
        <f t="shared" si="9"/>
        <v>19.574333333333335</v>
      </c>
      <c r="E102" s="2"/>
      <c r="F102" s="2">
        <v>2.72</v>
      </c>
      <c r="G102" s="2"/>
      <c r="H102" s="2"/>
      <c r="I102" s="2"/>
      <c r="J102" s="2"/>
      <c r="K102" s="2"/>
      <c r="L102" s="2"/>
      <c r="M102" s="2"/>
      <c r="N102" s="1"/>
      <c r="O102" s="1"/>
      <c r="P102" s="159">
        <f t="shared" si="8"/>
        <v>3.25</v>
      </c>
    </row>
    <row r="103" spans="2:16" x14ac:dyDescent="0.25">
      <c r="B103" s="1"/>
      <c r="C103" s="1">
        <v>9</v>
      </c>
      <c r="D103" s="46">
        <f t="shared" si="9"/>
        <v>19.574333333333335</v>
      </c>
      <c r="E103" s="2"/>
      <c r="F103" s="2"/>
      <c r="G103" s="2">
        <v>1</v>
      </c>
      <c r="H103" s="2"/>
      <c r="I103" s="2">
        <v>2.25</v>
      </c>
      <c r="J103" s="2"/>
      <c r="K103" s="2"/>
      <c r="L103" s="2"/>
      <c r="M103" s="2"/>
      <c r="N103" s="1"/>
      <c r="O103" s="1"/>
      <c r="P103" s="159">
        <f t="shared" si="8"/>
        <v>0</v>
      </c>
    </row>
    <row r="104" spans="2:16" x14ac:dyDescent="0.25">
      <c r="B104" s="1"/>
      <c r="C104" s="1">
        <v>10</v>
      </c>
      <c r="D104" s="46">
        <f t="shared" si="9"/>
        <v>19.574333333333335</v>
      </c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159">
        <f t="shared" si="8"/>
        <v>0</v>
      </c>
    </row>
    <row r="105" spans="2:16" x14ac:dyDescent="0.25">
      <c r="B105" s="1"/>
      <c r="C105" s="1">
        <v>11</v>
      </c>
      <c r="D105" s="46">
        <f t="shared" si="9"/>
        <v>19.574333333333335</v>
      </c>
      <c r="E105" s="2"/>
      <c r="G105" s="2"/>
      <c r="H105" s="2"/>
      <c r="I105" s="2"/>
      <c r="J105" s="2"/>
      <c r="K105" s="2"/>
      <c r="L105" s="2"/>
      <c r="M105" s="2"/>
      <c r="N105" s="1"/>
      <c r="O105" s="1"/>
      <c r="P105" s="159">
        <f t="shared" si="8"/>
        <v>0</v>
      </c>
    </row>
    <row r="106" spans="2:16" x14ac:dyDescent="0.25">
      <c r="B106" s="1"/>
      <c r="C106" s="1">
        <v>12</v>
      </c>
      <c r="D106" s="46">
        <f t="shared" si="9"/>
        <v>19.574333333333335</v>
      </c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159">
        <f t="shared" si="8"/>
        <v>0</v>
      </c>
    </row>
    <row r="107" spans="2:16" x14ac:dyDescent="0.25">
      <c r="B107" s="1"/>
      <c r="C107" s="1">
        <v>13</v>
      </c>
      <c r="D107" s="46">
        <f t="shared" si="9"/>
        <v>19.574333333333335</v>
      </c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159">
        <f t="shared" si="8"/>
        <v>0.38</v>
      </c>
    </row>
    <row r="108" spans="2:16" x14ac:dyDescent="0.25">
      <c r="B108" s="1"/>
      <c r="C108" s="1">
        <v>14</v>
      </c>
      <c r="D108" s="46">
        <f t="shared" si="9"/>
        <v>19.574333333333335</v>
      </c>
      <c r="E108" s="149">
        <v>0.38</v>
      </c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159">
        <f t="shared" si="8"/>
        <v>0</v>
      </c>
    </row>
    <row r="109" spans="2:16" x14ac:dyDescent="0.25">
      <c r="B109" s="1"/>
      <c r="C109" s="1">
        <v>15</v>
      </c>
      <c r="D109" s="46">
        <f t="shared" si="9"/>
        <v>19.574333333333335</v>
      </c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159">
        <f t="shared" si="8"/>
        <v>0</v>
      </c>
    </row>
    <row r="110" spans="2:16" x14ac:dyDescent="0.25">
      <c r="B110" s="1"/>
      <c r="C110" s="1">
        <v>16</v>
      </c>
      <c r="D110" s="46">
        <f t="shared" si="9"/>
        <v>19.574333333333335</v>
      </c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159">
        <f t="shared" si="8"/>
        <v>0</v>
      </c>
    </row>
    <row r="111" spans="2:16" x14ac:dyDescent="0.25">
      <c r="B111" s="1"/>
      <c r="C111" s="1">
        <v>17</v>
      </c>
      <c r="D111" s="46">
        <f t="shared" si="9"/>
        <v>19.574333333333335</v>
      </c>
      <c r="E111" s="2"/>
      <c r="F111" s="2"/>
      <c r="G111" s="2"/>
      <c r="H111" s="2"/>
      <c r="I111" s="2"/>
      <c r="J111" s="2"/>
      <c r="K111" s="2"/>
      <c r="L111" s="2"/>
      <c r="M111" s="2"/>
      <c r="N111" s="50"/>
      <c r="O111" s="1"/>
      <c r="P111" s="159">
        <f t="shared" si="8"/>
        <v>0</v>
      </c>
    </row>
    <row r="112" spans="2:16" x14ac:dyDescent="0.25">
      <c r="B112" s="1"/>
      <c r="C112" s="1">
        <v>18</v>
      </c>
      <c r="D112" s="46">
        <f t="shared" si="9"/>
        <v>19.574333333333335</v>
      </c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159">
        <f t="shared" si="8"/>
        <v>0</v>
      </c>
    </row>
    <row r="113" spans="2:16" x14ac:dyDescent="0.25">
      <c r="B113" s="1"/>
      <c r="C113" s="1">
        <v>19</v>
      </c>
      <c r="D113" s="46">
        <f t="shared" si="9"/>
        <v>19.574333333333335</v>
      </c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159">
        <f t="shared" si="8"/>
        <v>0</v>
      </c>
    </row>
    <row r="114" spans="2:16" x14ac:dyDescent="0.25">
      <c r="B114" s="1"/>
      <c r="C114" s="1">
        <v>20</v>
      </c>
      <c r="D114" s="46">
        <f t="shared" si="9"/>
        <v>19.574333333333335</v>
      </c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159">
        <f t="shared" si="8"/>
        <v>0</v>
      </c>
    </row>
    <row r="115" spans="2:16" x14ac:dyDescent="0.25">
      <c r="B115" s="1"/>
      <c r="C115" s="1">
        <v>21</v>
      </c>
      <c r="D115" s="46">
        <f t="shared" si="9"/>
        <v>19.574333333333335</v>
      </c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159">
        <f t="shared" si="8"/>
        <v>0</v>
      </c>
    </row>
    <row r="116" spans="2:16" x14ac:dyDescent="0.25">
      <c r="B116" s="1"/>
      <c r="C116" s="1">
        <v>22</v>
      </c>
      <c r="D116" s="46">
        <f t="shared" si="9"/>
        <v>19.574333333333335</v>
      </c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159">
        <f t="shared" si="8"/>
        <v>0</v>
      </c>
    </row>
    <row r="117" spans="2:16" x14ac:dyDescent="0.25">
      <c r="B117" s="1"/>
      <c r="C117" s="1">
        <v>23</v>
      </c>
      <c r="D117" s="46">
        <f t="shared" si="9"/>
        <v>19.574333333333335</v>
      </c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159">
        <f t="shared" si="8"/>
        <v>0</v>
      </c>
    </row>
    <row r="118" spans="2:16" x14ac:dyDescent="0.25">
      <c r="B118" s="1"/>
      <c r="C118" s="1">
        <v>24</v>
      </c>
      <c r="D118" s="46">
        <f t="shared" si="9"/>
        <v>19.574333333333335</v>
      </c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159">
        <f t="shared" si="8"/>
        <v>0</v>
      </c>
    </row>
    <row r="119" spans="2:16" x14ac:dyDescent="0.25">
      <c r="B119" s="1"/>
      <c r="C119" s="1">
        <v>25</v>
      </c>
      <c r="D119" s="46">
        <f t="shared" si="9"/>
        <v>19.574333333333335</v>
      </c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159">
        <f t="shared" si="8"/>
        <v>0</v>
      </c>
    </row>
    <row r="120" spans="2:16" x14ac:dyDescent="0.25">
      <c r="B120" s="1"/>
      <c r="C120" s="1">
        <v>26</v>
      </c>
      <c r="D120" s="46">
        <f t="shared" si="9"/>
        <v>19.574333333333335</v>
      </c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159">
        <f t="shared" si="8"/>
        <v>0</v>
      </c>
    </row>
    <row r="121" spans="2:16" x14ac:dyDescent="0.25">
      <c r="B121" s="1"/>
      <c r="C121" s="1">
        <v>27</v>
      </c>
      <c r="D121" s="46">
        <f t="shared" si="9"/>
        <v>19.574333333333335</v>
      </c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159">
        <f t="shared" si="8"/>
        <v>0</v>
      </c>
    </row>
    <row r="122" spans="2:16" x14ac:dyDescent="0.25">
      <c r="B122" s="1"/>
      <c r="C122" s="1">
        <v>28</v>
      </c>
      <c r="D122" s="46">
        <f t="shared" si="9"/>
        <v>19.574333333333335</v>
      </c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159">
        <f t="shared" si="8"/>
        <v>0</v>
      </c>
    </row>
    <row r="123" spans="2:16" x14ac:dyDescent="0.25">
      <c r="B123" s="1"/>
      <c r="C123" s="1">
        <v>29</v>
      </c>
      <c r="D123" s="46">
        <f t="shared" si="9"/>
        <v>19.574333333333335</v>
      </c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159">
        <f t="shared" si="8"/>
        <v>0</v>
      </c>
    </row>
    <row r="124" spans="2:16" x14ac:dyDescent="0.25">
      <c r="B124" s="1"/>
      <c r="C124" s="1">
        <v>30</v>
      </c>
      <c r="D124" s="46">
        <f t="shared" si="9"/>
        <v>19.574333333333335</v>
      </c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159">
        <f t="shared" si="8"/>
        <v>16.200000000000003</v>
      </c>
    </row>
    <row r="125" spans="2:16" x14ac:dyDescent="0.25">
      <c r="B125" s="4" t="s">
        <v>8</v>
      </c>
      <c r="C125" s="4"/>
      <c r="D125" s="47">
        <v>587.23</v>
      </c>
      <c r="E125" s="47">
        <f t="shared" ref="E125:I125" si="10">SUM(E95:E124)</f>
        <v>8.43</v>
      </c>
      <c r="F125" s="47">
        <f t="shared" si="10"/>
        <v>2.72</v>
      </c>
      <c r="G125" s="47">
        <f t="shared" si="10"/>
        <v>1</v>
      </c>
      <c r="H125" s="47">
        <f t="shared" si="10"/>
        <v>1.3</v>
      </c>
      <c r="I125" s="47">
        <f t="shared" si="10"/>
        <v>2.25</v>
      </c>
      <c r="J125" s="47">
        <f t="shared" ref="J125:O125" si="11">SUM(J95:J124)</f>
        <v>0.5</v>
      </c>
      <c r="K125" s="47">
        <f t="shared" si="11"/>
        <v>0</v>
      </c>
      <c r="L125" s="47">
        <f t="shared" si="11"/>
        <v>0</v>
      </c>
      <c r="M125" s="47">
        <f t="shared" si="11"/>
        <v>0</v>
      </c>
      <c r="N125" s="47">
        <f t="shared" si="11"/>
        <v>0</v>
      </c>
      <c r="O125" s="47">
        <f t="shared" si="11"/>
        <v>0</v>
      </c>
      <c r="P125" s="160"/>
    </row>
    <row r="126" spans="2:16" x14ac:dyDescent="0.25">
      <c r="B126" s="1" t="s">
        <v>9</v>
      </c>
      <c r="C126" s="1"/>
      <c r="D126" s="1" t="s">
        <v>10</v>
      </c>
      <c r="E126" s="1">
        <f>(E125/$D$125)*100</f>
        <v>1.435553360693425</v>
      </c>
      <c r="F126" s="1">
        <f t="shared" ref="F126:I126" si="12">(F125/$D$125)*100</f>
        <v>0.46319159443488928</v>
      </c>
      <c r="G126" s="1">
        <f t="shared" si="12"/>
        <v>0.17029102736576809</v>
      </c>
      <c r="H126" s="1">
        <f t="shared" si="12"/>
        <v>0.22137833557549855</v>
      </c>
      <c r="I126" s="1">
        <f t="shared" si="12"/>
        <v>0.3831548115729782</v>
      </c>
      <c r="J126" s="1">
        <f t="shared" ref="J126:O126" si="13">(J125/$D$125)*100</f>
        <v>8.5145513682884047E-2</v>
      </c>
      <c r="K126" s="1">
        <f t="shared" si="13"/>
        <v>0</v>
      </c>
      <c r="L126" s="1">
        <f t="shared" si="13"/>
        <v>0</v>
      </c>
      <c r="M126" s="1">
        <f t="shared" si="13"/>
        <v>0</v>
      </c>
      <c r="N126" s="1">
        <f t="shared" si="13"/>
        <v>0</v>
      </c>
      <c r="O126" s="1">
        <f t="shared" si="13"/>
        <v>0</v>
      </c>
      <c r="P126" s="160"/>
    </row>
    <row r="127" spans="2:16" x14ac:dyDescent="0.25">
      <c r="B127" s="1">
        <f>(1-(P124/D125))*100</f>
        <v>97.241285356674553</v>
      </c>
      <c r="C127" s="1"/>
      <c r="D127" s="60">
        <f>SUM(D95:D124)</f>
        <v>587.23000000000036</v>
      </c>
      <c r="E127" s="1">
        <f>(D125-E125)/D125*100</f>
        <v>98.564446639306581</v>
      </c>
      <c r="F127" s="1">
        <f>(D125-F125)/D125*100</f>
        <v>99.536808405565097</v>
      </c>
      <c r="G127" s="1">
        <f>(D125-G125)/D125*100</f>
        <v>99.829708972634236</v>
      </c>
      <c r="H127" s="1">
        <f>(D125-H125)/D125*100</f>
        <v>99.778621664424506</v>
      </c>
      <c r="I127" s="1">
        <f>(D125-I125)/D125*100</f>
        <v>99.616845188427021</v>
      </c>
      <c r="J127" s="1">
        <f>(F125-J125)/F125*100</f>
        <v>81.617647058823522</v>
      </c>
      <c r="K127" s="1" t="e">
        <f>(#REF!-K125)/#REF!*100</f>
        <v>#REF!</v>
      </c>
      <c r="L127" s="1">
        <f>(G125-L125)/G125*100</f>
        <v>100</v>
      </c>
      <c r="M127" s="1">
        <f>(H125-M125)/H125*100</f>
        <v>100</v>
      </c>
      <c r="N127" s="1">
        <f>(I125-N125)/I125*100</f>
        <v>100</v>
      </c>
      <c r="O127" s="1" t="e">
        <f>(#REF!-O125)/#REF!*100</f>
        <v>#REF!</v>
      </c>
    </row>
    <row r="130" spans="2:16" ht="18.75" thickBot="1" x14ac:dyDescent="0.3"/>
    <row r="131" spans="2:16" x14ac:dyDescent="0.25">
      <c r="B131" s="14" t="s">
        <v>17</v>
      </c>
      <c r="C131" s="15"/>
      <c r="D131" s="16"/>
      <c r="F131" s="53">
        <f>302.62/31</f>
        <v>9.7619354838709675</v>
      </c>
    </row>
    <row r="132" spans="2:16" x14ac:dyDescent="0.25">
      <c r="B132" s="17">
        <f>(1-(P124/D125))*100</f>
        <v>97.241285356674553</v>
      </c>
      <c r="C132" s="18"/>
      <c r="D132" s="19"/>
    </row>
    <row r="133" spans="2:16" ht="18.75" thickBot="1" x14ac:dyDescent="0.3">
      <c r="B133" s="20"/>
      <c r="C133" s="21"/>
      <c r="D133" s="22"/>
    </row>
    <row r="134" spans="2:16" x14ac:dyDescent="0.25">
      <c r="F134" s="26"/>
    </row>
    <row r="137" spans="2:16" x14ac:dyDescent="0.25">
      <c r="B137" s="170" t="s">
        <v>18</v>
      </c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</row>
    <row r="138" spans="2:16" x14ac:dyDescent="0.25">
      <c r="B138" s="190" t="s">
        <v>53</v>
      </c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</row>
    <row r="139" spans="2:16" s="48" customFormat="1" x14ac:dyDescent="0.25">
      <c r="B139" s="13"/>
      <c r="C139" s="13" t="s">
        <v>1</v>
      </c>
      <c r="D139" s="13" t="s">
        <v>2</v>
      </c>
      <c r="E139" s="13" t="s">
        <v>152</v>
      </c>
      <c r="F139" s="13" t="s">
        <v>165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8" t="s">
        <v>7</v>
      </c>
    </row>
    <row r="140" spans="2:16" x14ac:dyDescent="0.25">
      <c r="B140" s="1"/>
      <c r="C140" s="1">
        <v>1</v>
      </c>
      <c r="D140" s="46">
        <f t="shared" ref="D140:D169" si="14">+$D$170/30</f>
        <v>21.016666666666666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>
        <f t="shared" ref="P140:P170" si="15">SUM(E140:J140)</f>
        <v>0</v>
      </c>
    </row>
    <row r="141" spans="2:16" x14ac:dyDescent="0.25">
      <c r="B141" s="1"/>
      <c r="C141" s="1">
        <v>2</v>
      </c>
      <c r="D141" s="46">
        <f t="shared" si="14"/>
        <v>21.016666666666666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>
        <f t="shared" si="15"/>
        <v>0</v>
      </c>
    </row>
    <row r="142" spans="2:16" x14ac:dyDescent="0.25">
      <c r="B142" s="1"/>
      <c r="C142" s="1">
        <v>3</v>
      </c>
      <c r="D142" s="46">
        <f t="shared" si="14"/>
        <v>21.016666666666666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>
        <f t="shared" si="15"/>
        <v>0</v>
      </c>
    </row>
    <row r="143" spans="2:16" x14ac:dyDescent="0.25">
      <c r="B143" s="1"/>
      <c r="C143" s="1">
        <v>4</v>
      </c>
      <c r="D143" s="46">
        <f t="shared" si="14"/>
        <v>21.016666666666666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>
        <f t="shared" si="15"/>
        <v>0</v>
      </c>
    </row>
    <row r="144" spans="2:16" x14ac:dyDescent="0.25">
      <c r="B144" s="1"/>
      <c r="C144" s="1">
        <v>5</v>
      </c>
      <c r="D144" s="46">
        <f t="shared" si="14"/>
        <v>21.016666666666666</v>
      </c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1">
        <f t="shared" si="15"/>
        <v>0</v>
      </c>
    </row>
    <row r="145" spans="2:16" x14ac:dyDescent="0.25">
      <c r="B145" s="1"/>
      <c r="C145" s="1">
        <v>6</v>
      </c>
      <c r="D145" s="46">
        <f t="shared" si="14"/>
        <v>21.016666666666666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>
        <f t="shared" si="15"/>
        <v>0</v>
      </c>
    </row>
    <row r="146" spans="2:16" x14ac:dyDescent="0.25">
      <c r="B146" s="1"/>
      <c r="C146" s="1">
        <v>7</v>
      </c>
      <c r="D146" s="46">
        <f t="shared" si="14"/>
        <v>21.016666666666666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>
        <f t="shared" si="15"/>
        <v>0</v>
      </c>
    </row>
    <row r="147" spans="2:16" x14ac:dyDescent="0.25">
      <c r="B147" s="1"/>
      <c r="C147" s="1">
        <v>8</v>
      </c>
      <c r="D147" s="46">
        <f t="shared" si="14"/>
        <v>21.016666666666666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>
        <f t="shared" si="15"/>
        <v>0</v>
      </c>
    </row>
    <row r="148" spans="2:16" x14ac:dyDescent="0.25">
      <c r="B148" s="1"/>
      <c r="C148" s="1">
        <v>9</v>
      </c>
      <c r="D148" s="46">
        <f t="shared" si="14"/>
        <v>21.016666666666666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>
        <f t="shared" si="15"/>
        <v>0</v>
      </c>
    </row>
    <row r="149" spans="2:16" x14ac:dyDescent="0.25">
      <c r="B149" s="1"/>
      <c r="C149" s="1">
        <v>10</v>
      </c>
      <c r="D149" s="46">
        <f t="shared" si="14"/>
        <v>21.016666666666666</v>
      </c>
      <c r="E149" s="149">
        <v>1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>
        <f t="shared" si="15"/>
        <v>1</v>
      </c>
    </row>
    <row r="150" spans="2:16" x14ac:dyDescent="0.25">
      <c r="B150" s="1"/>
      <c r="C150" s="1">
        <v>11</v>
      </c>
      <c r="D150" s="46">
        <f t="shared" si="14"/>
        <v>21.016666666666666</v>
      </c>
      <c r="E150" s="149">
        <v>2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>
        <f t="shared" si="15"/>
        <v>2</v>
      </c>
    </row>
    <row r="151" spans="2:16" x14ac:dyDescent="0.25">
      <c r="B151" s="1"/>
      <c r="C151" s="1">
        <v>12</v>
      </c>
      <c r="D151" s="46">
        <f t="shared" si="14"/>
        <v>21.016666666666666</v>
      </c>
      <c r="E151" s="149">
        <v>2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>
        <f t="shared" si="15"/>
        <v>2</v>
      </c>
    </row>
    <row r="152" spans="2:16" x14ac:dyDescent="0.25">
      <c r="B152" s="1"/>
      <c r="C152" s="1">
        <v>13</v>
      </c>
      <c r="D152" s="46">
        <f t="shared" si="14"/>
        <v>21.016666666666666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>
        <f t="shared" si="15"/>
        <v>0</v>
      </c>
    </row>
    <row r="153" spans="2:16" x14ac:dyDescent="0.25">
      <c r="B153" s="1"/>
      <c r="C153" s="1">
        <v>14</v>
      </c>
      <c r="D153" s="46">
        <f t="shared" si="14"/>
        <v>21.016666666666666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>
        <f t="shared" si="15"/>
        <v>0</v>
      </c>
    </row>
    <row r="154" spans="2:16" x14ac:dyDescent="0.25">
      <c r="B154" s="1"/>
      <c r="C154" s="1">
        <v>15</v>
      </c>
      <c r="D154" s="46">
        <f t="shared" si="14"/>
        <v>21.016666666666666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>
        <f t="shared" si="15"/>
        <v>0</v>
      </c>
    </row>
    <row r="155" spans="2:16" x14ac:dyDescent="0.25">
      <c r="B155" s="1"/>
      <c r="C155" s="1">
        <v>16</v>
      </c>
      <c r="D155" s="46">
        <f t="shared" si="14"/>
        <v>21.016666666666666</v>
      </c>
      <c r="E155" s="149">
        <f>2+8</f>
        <v>10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>
        <f t="shared" si="15"/>
        <v>10</v>
      </c>
    </row>
    <row r="156" spans="2:16" x14ac:dyDescent="0.25">
      <c r="B156" s="1"/>
      <c r="C156" s="1">
        <v>17</v>
      </c>
      <c r="D156" s="46">
        <f t="shared" si="14"/>
        <v>21.016666666666666</v>
      </c>
      <c r="E156" s="149">
        <v>2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>
        <f t="shared" si="15"/>
        <v>2</v>
      </c>
    </row>
    <row r="157" spans="2:16" x14ac:dyDescent="0.25">
      <c r="B157" s="1"/>
      <c r="C157" s="1">
        <v>18</v>
      </c>
      <c r="D157" s="46">
        <f t="shared" si="14"/>
        <v>21.016666666666666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>
        <f t="shared" si="15"/>
        <v>0</v>
      </c>
    </row>
    <row r="158" spans="2:16" x14ac:dyDescent="0.25">
      <c r="B158" s="1"/>
      <c r="C158" s="1">
        <v>19</v>
      </c>
      <c r="D158" s="46">
        <f t="shared" si="14"/>
        <v>21.016666666666666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>
        <f t="shared" si="15"/>
        <v>0</v>
      </c>
    </row>
    <row r="159" spans="2:16" x14ac:dyDescent="0.25">
      <c r="B159" s="1"/>
      <c r="C159" s="1">
        <v>20</v>
      </c>
      <c r="D159" s="46">
        <f t="shared" si="14"/>
        <v>21.016666666666666</v>
      </c>
      <c r="E159" s="161">
        <v>4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>
        <f t="shared" si="15"/>
        <v>4</v>
      </c>
    </row>
    <row r="160" spans="2:16" x14ac:dyDescent="0.25">
      <c r="B160" s="1"/>
      <c r="C160" s="1">
        <v>21</v>
      </c>
      <c r="D160" s="46">
        <f t="shared" si="14"/>
        <v>21.016666666666666</v>
      </c>
      <c r="E160" s="15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>
        <f t="shared" si="15"/>
        <v>0</v>
      </c>
    </row>
    <row r="161" spans="2:16" x14ac:dyDescent="0.25">
      <c r="B161" s="1"/>
      <c r="C161" s="1">
        <v>22</v>
      </c>
      <c r="D161" s="46">
        <f t="shared" si="14"/>
        <v>21.016666666666666</v>
      </c>
      <c r="E161" s="149">
        <v>7</v>
      </c>
      <c r="F161" s="2">
        <v>0.83</v>
      </c>
      <c r="G161" s="2"/>
      <c r="H161" s="2"/>
      <c r="I161" s="2"/>
      <c r="J161" s="2"/>
      <c r="K161" s="2"/>
      <c r="L161" s="2"/>
      <c r="M161" s="2"/>
      <c r="N161" s="2"/>
      <c r="O161" s="2"/>
      <c r="P161" s="1">
        <f t="shared" si="15"/>
        <v>7.83</v>
      </c>
    </row>
    <row r="162" spans="2:16" x14ac:dyDescent="0.25">
      <c r="B162" s="1"/>
      <c r="C162" s="1">
        <v>23</v>
      </c>
      <c r="D162" s="46">
        <f t="shared" si="14"/>
        <v>21.016666666666666</v>
      </c>
      <c r="E162" s="149">
        <v>1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>
        <f t="shared" si="15"/>
        <v>1</v>
      </c>
    </row>
    <row r="163" spans="2:16" x14ac:dyDescent="0.25">
      <c r="B163" s="1"/>
      <c r="C163" s="1">
        <v>24</v>
      </c>
      <c r="D163" s="46">
        <f t="shared" si="14"/>
        <v>21.016666666666666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>
        <f t="shared" si="15"/>
        <v>0</v>
      </c>
    </row>
    <row r="164" spans="2:16" x14ac:dyDescent="0.25">
      <c r="B164" s="1"/>
      <c r="C164" s="1">
        <v>25</v>
      </c>
      <c r="D164" s="46">
        <f t="shared" si="14"/>
        <v>21.016666666666666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>
        <f t="shared" si="15"/>
        <v>0</v>
      </c>
    </row>
    <row r="165" spans="2:16" x14ac:dyDescent="0.25">
      <c r="B165" s="1"/>
      <c r="C165" s="1">
        <v>26</v>
      </c>
      <c r="D165" s="46">
        <f t="shared" si="14"/>
        <v>21.016666666666666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>
        <f t="shared" si="15"/>
        <v>0</v>
      </c>
    </row>
    <row r="166" spans="2:16" x14ac:dyDescent="0.25">
      <c r="B166" s="1"/>
      <c r="C166" s="1">
        <v>27</v>
      </c>
      <c r="D166" s="46">
        <f t="shared" si="14"/>
        <v>21.016666666666666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>
        <f t="shared" si="15"/>
        <v>0</v>
      </c>
    </row>
    <row r="167" spans="2:16" x14ac:dyDescent="0.25">
      <c r="B167" s="1"/>
      <c r="C167" s="1">
        <v>28</v>
      </c>
      <c r="D167" s="46">
        <f t="shared" si="14"/>
        <v>21.016666666666666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>
        <f t="shared" si="15"/>
        <v>0</v>
      </c>
    </row>
    <row r="168" spans="2:16" x14ac:dyDescent="0.25">
      <c r="B168" s="1"/>
      <c r="C168" s="1">
        <v>29</v>
      </c>
      <c r="D168" s="46">
        <f t="shared" si="14"/>
        <v>21.016666666666666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>
        <f t="shared" si="15"/>
        <v>0</v>
      </c>
    </row>
    <row r="169" spans="2:16" x14ac:dyDescent="0.25">
      <c r="B169" s="1"/>
      <c r="C169" s="1">
        <v>30</v>
      </c>
      <c r="D169" s="46">
        <f t="shared" si="14"/>
        <v>21.016666666666666</v>
      </c>
      <c r="E169" s="2">
        <v>4.75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>
        <f t="shared" si="15"/>
        <v>4.75</v>
      </c>
    </row>
    <row r="170" spans="2:16" x14ac:dyDescent="0.25">
      <c r="B170" s="4" t="s">
        <v>8</v>
      </c>
      <c r="C170" s="4"/>
      <c r="D170" s="47">
        <v>630.5</v>
      </c>
      <c r="E170" s="47">
        <f t="shared" ref="E170:J170" si="16">SUM(E140:E169)</f>
        <v>33.75</v>
      </c>
      <c r="F170" s="47">
        <f t="shared" si="16"/>
        <v>0.83</v>
      </c>
      <c r="G170" s="47">
        <f t="shared" si="16"/>
        <v>0</v>
      </c>
      <c r="H170" s="47">
        <f t="shared" si="16"/>
        <v>0</v>
      </c>
      <c r="I170" s="47">
        <f t="shared" si="16"/>
        <v>0</v>
      </c>
      <c r="J170" s="47">
        <f t="shared" si="16"/>
        <v>0</v>
      </c>
      <c r="K170" s="47"/>
      <c r="L170" s="47"/>
      <c r="M170" s="47"/>
      <c r="N170" s="47"/>
      <c r="O170" s="47"/>
      <c r="P170" s="1">
        <f t="shared" si="15"/>
        <v>34.58</v>
      </c>
    </row>
    <row r="171" spans="2:16" x14ac:dyDescent="0.25">
      <c r="B171" s="1" t="s">
        <v>9</v>
      </c>
      <c r="C171" s="1"/>
      <c r="D171" s="1" t="s">
        <v>10</v>
      </c>
      <c r="E171" s="1">
        <f>(E170/$D$170)*100</f>
        <v>5.3528945281522597</v>
      </c>
      <c r="F171" s="1">
        <f t="shared" ref="F171:J171" si="17">(F170/$D$170)*100</f>
        <v>0.13164155432196667</v>
      </c>
      <c r="G171" s="1">
        <f t="shared" si="17"/>
        <v>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/>
      <c r="L171" s="1"/>
      <c r="M171" s="1"/>
      <c r="N171" s="1"/>
      <c r="O171" s="1"/>
      <c r="P171" s="1"/>
    </row>
    <row r="172" spans="2:16" x14ac:dyDescent="0.25">
      <c r="B172" s="155">
        <f>(1-(P170/D170))*100</f>
        <v>94.515463917525778</v>
      </c>
      <c r="C172" s="1"/>
      <c r="D172" s="1"/>
      <c r="E172" s="1">
        <f>(D170-E170)/D170*100</f>
        <v>94.647105471847738</v>
      </c>
      <c r="F172" s="1">
        <f>(D170-F170)/D170*100</f>
        <v>99.868358445678027</v>
      </c>
      <c r="G172" s="1">
        <f>(D170-G170)/D170*100</f>
        <v>100</v>
      </c>
      <c r="H172" s="1">
        <f>(D170-H170)/D170*100</f>
        <v>100</v>
      </c>
      <c r="I172" s="1">
        <f>(D170-I170)/D170*100</f>
        <v>100</v>
      </c>
      <c r="J172" s="1">
        <f>(D170-J170)/D170*100</f>
        <v>100</v>
      </c>
      <c r="K172" s="1"/>
      <c r="L172" s="1"/>
      <c r="M172" s="1"/>
      <c r="N172" s="1"/>
      <c r="O172" s="1"/>
      <c r="P172" s="1"/>
    </row>
    <row r="175" spans="2:16" ht="18.75" thickBot="1" x14ac:dyDescent="0.3"/>
    <row r="176" spans="2:16" x14ac:dyDescent="0.25">
      <c r="B176" s="14" t="s">
        <v>19</v>
      </c>
      <c r="C176" s="15"/>
      <c r="D176" s="23"/>
      <c r="F176" s="25">
        <f>413.33/31</f>
        <v>13.333225806451612</v>
      </c>
    </row>
    <row r="177" spans="2:16" ht="18.75" thickBot="1" x14ac:dyDescent="0.3">
      <c r="B177" s="162">
        <f>(1-(P170/D170))*100</f>
        <v>94.515463917525778</v>
      </c>
      <c r="C177" s="18"/>
      <c r="D177" s="24"/>
      <c r="G177" s="26"/>
      <c r="H177" s="27"/>
    </row>
    <row r="178" spans="2:16" ht="18.75" thickBot="1" x14ac:dyDescent="0.3">
      <c r="B178" s="28"/>
      <c r="C178" s="29"/>
      <c r="D178" s="30"/>
    </row>
    <row r="179" spans="2:16" x14ac:dyDescent="0.25">
      <c r="F179" s="45"/>
    </row>
    <row r="182" spans="2:16" x14ac:dyDescent="0.25">
      <c r="B182" s="170" t="s">
        <v>20</v>
      </c>
      <c r="C182" s="170"/>
      <c r="D182" s="170"/>
      <c r="E182" s="170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</row>
    <row r="183" spans="2:16" x14ac:dyDescent="0.25">
      <c r="B183" s="190" t="s">
        <v>53</v>
      </c>
      <c r="C183" s="190"/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</row>
    <row r="184" spans="2:16" x14ac:dyDescent="0.25">
      <c r="B184" s="32"/>
      <c r="C184" s="11" t="s">
        <v>1</v>
      </c>
      <c r="D184" s="11" t="s">
        <v>2</v>
      </c>
      <c r="E184" s="13" t="s">
        <v>138</v>
      </c>
      <c r="F184" s="13" t="s">
        <v>128</v>
      </c>
      <c r="G184" s="13" t="s">
        <v>129</v>
      </c>
      <c r="H184" s="13" t="s">
        <v>145</v>
      </c>
      <c r="I184" s="13" t="s">
        <v>161</v>
      </c>
      <c r="J184" s="13" t="s">
        <v>166</v>
      </c>
      <c r="K184" s="13" t="s">
        <v>162</v>
      </c>
      <c r="L184" s="13" t="s">
        <v>167</v>
      </c>
      <c r="M184" s="13" t="s">
        <v>132</v>
      </c>
      <c r="N184" s="13" t="s">
        <v>168</v>
      </c>
      <c r="O184" s="11" t="s">
        <v>7</v>
      </c>
    </row>
    <row r="185" spans="2:16" x14ac:dyDescent="0.25">
      <c r="B185" s="1"/>
      <c r="C185" s="1">
        <v>1</v>
      </c>
      <c r="D185" s="46">
        <f>+$D$215/30</f>
        <v>15.868666666666664</v>
      </c>
      <c r="E185" s="50"/>
      <c r="F185" s="129">
        <v>2.17</v>
      </c>
      <c r="G185" s="50"/>
      <c r="H185" s="50"/>
      <c r="I185" s="50"/>
      <c r="J185" s="50"/>
      <c r="K185" s="50"/>
      <c r="L185" s="129">
        <v>0.5</v>
      </c>
      <c r="M185" s="129"/>
      <c r="N185" s="129"/>
      <c r="O185" s="1">
        <f>SUM(E185:N185)</f>
        <v>2.67</v>
      </c>
    </row>
    <row r="186" spans="2:16" x14ac:dyDescent="0.25">
      <c r="B186" s="1"/>
      <c r="C186" s="1">
        <v>2</v>
      </c>
      <c r="D186" s="46">
        <f t="shared" ref="D186:D214" si="18">+$D$215/30</f>
        <v>15.868666666666664</v>
      </c>
      <c r="E186" s="50"/>
      <c r="F186" s="50"/>
      <c r="G186" s="50"/>
      <c r="H186" s="50"/>
      <c r="I186" s="50"/>
      <c r="J186" s="50"/>
      <c r="K186" s="50"/>
      <c r="L186" s="129">
        <v>0.17</v>
      </c>
      <c r="M186" s="129"/>
      <c r="N186" s="129"/>
      <c r="O186" s="1">
        <f t="shared" ref="O186:O214" si="19">SUM(E186:N186)</f>
        <v>0.17</v>
      </c>
    </row>
    <row r="187" spans="2:16" x14ac:dyDescent="0.25">
      <c r="B187" s="1"/>
      <c r="C187" s="1">
        <v>3</v>
      </c>
      <c r="D187" s="46">
        <f t="shared" si="18"/>
        <v>15.868666666666664</v>
      </c>
      <c r="E187" s="50"/>
      <c r="F187" s="50"/>
      <c r="G187" s="129">
        <v>5</v>
      </c>
      <c r="H187" s="50"/>
      <c r="I187" s="50"/>
      <c r="J187" s="50"/>
      <c r="K187" s="50"/>
      <c r="L187" s="50"/>
      <c r="M187" s="50"/>
      <c r="N187" s="50"/>
      <c r="O187" s="1">
        <f t="shared" si="19"/>
        <v>5</v>
      </c>
    </row>
    <row r="188" spans="2:16" x14ac:dyDescent="0.25">
      <c r="B188" s="1"/>
      <c r="C188" s="1">
        <v>4</v>
      </c>
      <c r="D188" s="46">
        <f t="shared" si="18"/>
        <v>15.868666666666664</v>
      </c>
      <c r="E188" s="50"/>
      <c r="F188" s="50"/>
      <c r="G188" s="50"/>
      <c r="H188" s="50"/>
      <c r="I188" s="50"/>
      <c r="J188" s="50"/>
      <c r="K188" s="129">
        <v>2.58</v>
      </c>
      <c r="L188" s="129"/>
      <c r="M188" s="129"/>
      <c r="N188" s="129"/>
      <c r="O188" s="1">
        <f t="shared" si="19"/>
        <v>2.58</v>
      </c>
    </row>
    <row r="189" spans="2:16" x14ac:dyDescent="0.25">
      <c r="B189" s="1"/>
      <c r="C189" s="1">
        <v>5</v>
      </c>
      <c r="D189" s="46">
        <f t="shared" si="18"/>
        <v>15.868666666666664</v>
      </c>
      <c r="E189" s="50"/>
      <c r="F189" s="50"/>
      <c r="G189" s="50"/>
      <c r="H189" s="50"/>
      <c r="I189" s="50"/>
      <c r="J189" s="50"/>
      <c r="K189" s="50"/>
      <c r="L189" s="50"/>
      <c r="M189" s="50"/>
      <c r="N189" s="129">
        <v>0.25</v>
      </c>
      <c r="O189" s="1">
        <f t="shared" si="19"/>
        <v>0.25</v>
      </c>
    </row>
    <row r="190" spans="2:16" x14ac:dyDescent="0.25">
      <c r="B190" s="1"/>
      <c r="C190" s="1">
        <v>6</v>
      </c>
      <c r="D190" s="46">
        <f t="shared" si="18"/>
        <v>15.868666666666664</v>
      </c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1">
        <f t="shared" si="19"/>
        <v>0</v>
      </c>
    </row>
    <row r="191" spans="2:16" x14ac:dyDescent="0.25">
      <c r="B191" s="1"/>
      <c r="C191" s="1">
        <v>7</v>
      </c>
      <c r="D191" s="46">
        <f t="shared" si="18"/>
        <v>15.868666666666664</v>
      </c>
      <c r="E191" s="129">
        <v>0.17</v>
      </c>
      <c r="F191" s="50"/>
      <c r="G191" s="50"/>
      <c r="H191" s="50"/>
      <c r="I191" s="50"/>
      <c r="J191" s="50"/>
      <c r="K191" s="50"/>
      <c r="L191" s="50"/>
      <c r="M191" s="50"/>
      <c r="N191" s="50"/>
      <c r="O191" s="1">
        <f t="shared" si="19"/>
        <v>0.17</v>
      </c>
    </row>
    <row r="192" spans="2:16" x14ac:dyDescent="0.25">
      <c r="B192" s="1"/>
      <c r="C192" s="1">
        <v>8</v>
      </c>
      <c r="D192" s="46">
        <f t="shared" si="18"/>
        <v>15.868666666666664</v>
      </c>
      <c r="E192" s="129">
        <v>1.5</v>
      </c>
      <c r="F192" s="50"/>
      <c r="G192" s="50"/>
      <c r="H192" s="50"/>
      <c r="I192" s="50"/>
      <c r="J192" s="50"/>
      <c r="K192" s="50"/>
      <c r="L192" s="50"/>
      <c r="M192" s="50"/>
      <c r="N192" s="50"/>
      <c r="O192" s="1">
        <f t="shared" si="19"/>
        <v>1.5</v>
      </c>
    </row>
    <row r="193" spans="2:15" x14ac:dyDescent="0.25">
      <c r="B193" s="1"/>
      <c r="C193" s="1">
        <v>9</v>
      </c>
      <c r="D193" s="46">
        <f t="shared" si="18"/>
        <v>15.868666666666664</v>
      </c>
      <c r="E193" s="129">
        <v>5.17</v>
      </c>
      <c r="F193" s="50"/>
      <c r="G193" s="50"/>
      <c r="H193" s="50"/>
      <c r="I193" s="50"/>
      <c r="J193" s="50"/>
      <c r="K193" s="50"/>
      <c r="L193" s="50"/>
      <c r="M193" s="50"/>
      <c r="N193" s="50"/>
      <c r="O193" s="1">
        <f t="shared" si="19"/>
        <v>5.17</v>
      </c>
    </row>
    <row r="194" spans="2:15" x14ac:dyDescent="0.25">
      <c r="B194" s="1"/>
      <c r="C194" s="1">
        <v>10</v>
      </c>
      <c r="D194" s="46">
        <f t="shared" si="18"/>
        <v>15.868666666666664</v>
      </c>
      <c r="E194" s="129">
        <v>1.5</v>
      </c>
      <c r="F194" s="50"/>
      <c r="G194" s="50"/>
      <c r="H194" s="129">
        <v>3</v>
      </c>
      <c r="I194" s="50"/>
      <c r="J194" s="50"/>
      <c r="K194" s="50"/>
      <c r="L194" s="50"/>
      <c r="M194" s="50"/>
      <c r="N194" s="50"/>
      <c r="O194" s="1">
        <f t="shared" si="19"/>
        <v>4.5</v>
      </c>
    </row>
    <row r="195" spans="2:15" x14ac:dyDescent="0.25">
      <c r="B195" s="1"/>
      <c r="C195" s="1">
        <v>11</v>
      </c>
      <c r="D195" s="46">
        <f t="shared" si="18"/>
        <v>15.868666666666664</v>
      </c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1">
        <f t="shared" si="19"/>
        <v>0</v>
      </c>
    </row>
    <row r="196" spans="2:15" x14ac:dyDescent="0.25">
      <c r="B196" s="1"/>
      <c r="C196" s="1">
        <v>12</v>
      </c>
      <c r="D196" s="46">
        <f t="shared" si="18"/>
        <v>15.868666666666664</v>
      </c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1">
        <f t="shared" si="19"/>
        <v>0</v>
      </c>
    </row>
    <row r="197" spans="2:15" x14ac:dyDescent="0.25">
      <c r="B197" s="1"/>
      <c r="C197" s="1">
        <v>13</v>
      </c>
      <c r="D197" s="46">
        <f t="shared" si="18"/>
        <v>15.868666666666664</v>
      </c>
      <c r="E197" s="50"/>
      <c r="F197" s="50"/>
      <c r="G197" s="50"/>
      <c r="H197" s="50"/>
      <c r="I197" s="50"/>
      <c r="J197" s="129">
        <v>0.57999999999999996</v>
      </c>
      <c r="K197" s="129"/>
      <c r="L197" s="129"/>
      <c r="M197" s="129"/>
      <c r="N197" s="129"/>
      <c r="O197" s="1">
        <f t="shared" si="19"/>
        <v>0.57999999999999996</v>
      </c>
    </row>
    <row r="198" spans="2:15" x14ac:dyDescent="0.25">
      <c r="B198" s="1"/>
      <c r="C198" s="1">
        <v>14</v>
      </c>
      <c r="D198" s="46">
        <f t="shared" si="18"/>
        <v>15.868666666666664</v>
      </c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1">
        <f t="shared" si="19"/>
        <v>0</v>
      </c>
    </row>
    <row r="199" spans="2:15" x14ac:dyDescent="0.25">
      <c r="B199" s="1"/>
      <c r="C199" s="1">
        <v>15</v>
      </c>
      <c r="D199" s="46">
        <f t="shared" si="18"/>
        <v>15.868666666666664</v>
      </c>
      <c r="E199" s="50"/>
      <c r="F199" s="50"/>
      <c r="G199" s="52"/>
      <c r="H199" s="50"/>
      <c r="I199" s="50"/>
      <c r="J199" s="50"/>
      <c r="K199" s="50"/>
      <c r="L199" s="50"/>
      <c r="M199" s="50"/>
      <c r="N199" s="50"/>
      <c r="O199" s="1">
        <f t="shared" si="19"/>
        <v>0</v>
      </c>
    </row>
    <row r="200" spans="2:15" x14ac:dyDescent="0.25">
      <c r="B200" s="1"/>
      <c r="C200" s="1">
        <v>16</v>
      </c>
      <c r="D200" s="46">
        <f t="shared" si="18"/>
        <v>15.868666666666664</v>
      </c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1">
        <f t="shared" si="19"/>
        <v>0</v>
      </c>
    </row>
    <row r="201" spans="2:15" x14ac:dyDescent="0.25">
      <c r="B201" s="1"/>
      <c r="C201" s="1">
        <v>17</v>
      </c>
      <c r="D201" s="46">
        <f t="shared" si="18"/>
        <v>15.868666666666664</v>
      </c>
      <c r="E201" s="50"/>
      <c r="F201" s="50"/>
      <c r="G201" s="50"/>
      <c r="H201" s="50"/>
      <c r="I201" s="50"/>
      <c r="J201" s="50"/>
      <c r="K201" s="50"/>
      <c r="L201" s="50"/>
      <c r="M201" s="129">
        <v>1.25</v>
      </c>
      <c r="N201" s="129"/>
      <c r="O201" s="1">
        <f t="shared" si="19"/>
        <v>1.25</v>
      </c>
    </row>
    <row r="202" spans="2:15" x14ac:dyDescent="0.25">
      <c r="B202" s="1"/>
      <c r="C202" s="1">
        <v>18</v>
      </c>
      <c r="D202" s="46">
        <f t="shared" si="18"/>
        <v>15.868666666666664</v>
      </c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1">
        <f t="shared" si="19"/>
        <v>0</v>
      </c>
    </row>
    <row r="203" spans="2:15" x14ac:dyDescent="0.25">
      <c r="B203" s="1"/>
      <c r="C203" s="1">
        <v>19</v>
      </c>
      <c r="D203" s="46">
        <f t="shared" si="18"/>
        <v>15.868666666666664</v>
      </c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1">
        <f t="shared" si="19"/>
        <v>0</v>
      </c>
    </row>
    <row r="204" spans="2:15" x14ac:dyDescent="0.25">
      <c r="B204" s="1"/>
      <c r="C204" s="1">
        <v>20</v>
      </c>
      <c r="D204" s="46">
        <f t="shared" si="18"/>
        <v>15.868666666666664</v>
      </c>
      <c r="E204" s="129">
        <v>0.17</v>
      </c>
      <c r="F204" s="50"/>
      <c r="G204" s="50"/>
      <c r="H204" s="50"/>
      <c r="I204" s="50"/>
      <c r="J204" s="50"/>
      <c r="K204" s="50"/>
      <c r="L204" s="50"/>
      <c r="M204" s="50"/>
      <c r="N204" s="50"/>
      <c r="O204" s="1">
        <f t="shared" si="19"/>
        <v>0.17</v>
      </c>
    </row>
    <row r="205" spans="2:15" x14ac:dyDescent="0.25">
      <c r="B205" s="1"/>
      <c r="C205" s="1">
        <v>21</v>
      </c>
      <c r="D205" s="46">
        <f t="shared" si="18"/>
        <v>15.868666666666664</v>
      </c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1">
        <f t="shared" si="19"/>
        <v>0</v>
      </c>
    </row>
    <row r="206" spans="2:15" x14ac:dyDescent="0.25">
      <c r="B206" s="1"/>
      <c r="C206" s="1">
        <v>22</v>
      </c>
      <c r="D206" s="46">
        <f t="shared" si="18"/>
        <v>15.868666666666664</v>
      </c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1">
        <f t="shared" si="19"/>
        <v>0</v>
      </c>
    </row>
    <row r="207" spans="2:15" x14ac:dyDescent="0.25">
      <c r="B207" s="1"/>
      <c r="C207" s="1">
        <v>23</v>
      </c>
      <c r="D207" s="46">
        <f t="shared" si="18"/>
        <v>15.868666666666664</v>
      </c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1">
        <f t="shared" si="19"/>
        <v>0</v>
      </c>
    </row>
    <row r="208" spans="2:15" x14ac:dyDescent="0.25">
      <c r="B208" s="1"/>
      <c r="C208" s="1">
        <v>24</v>
      </c>
      <c r="D208" s="46">
        <f t="shared" si="18"/>
        <v>15.868666666666664</v>
      </c>
      <c r="E208" s="50"/>
      <c r="F208" s="50"/>
      <c r="G208" s="50"/>
      <c r="H208" s="50"/>
      <c r="I208" s="129">
        <v>5</v>
      </c>
      <c r="J208" s="129"/>
      <c r="K208" s="129"/>
      <c r="L208" s="129"/>
      <c r="M208" s="129"/>
      <c r="N208" s="129"/>
      <c r="O208" s="1">
        <f t="shared" si="19"/>
        <v>5</v>
      </c>
    </row>
    <row r="209" spans="2:15" x14ac:dyDescent="0.25">
      <c r="B209" s="1"/>
      <c r="C209" s="1">
        <v>25</v>
      </c>
      <c r="D209" s="46">
        <f t="shared" si="18"/>
        <v>15.868666666666664</v>
      </c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1">
        <f t="shared" si="19"/>
        <v>0</v>
      </c>
    </row>
    <row r="210" spans="2:15" x14ac:dyDescent="0.25">
      <c r="B210" s="1"/>
      <c r="C210" s="1">
        <v>26</v>
      </c>
      <c r="D210" s="46">
        <f t="shared" si="18"/>
        <v>15.868666666666664</v>
      </c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1">
        <f t="shared" si="19"/>
        <v>0</v>
      </c>
    </row>
    <row r="211" spans="2:15" x14ac:dyDescent="0.25">
      <c r="B211" s="1"/>
      <c r="C211" s="1">
        <v>27</v>
      </c>
      <c r="D211" s="46">
        <f t="shared" si="18"/>
        <v>15.868666666666664</v>
      </c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1">
        <f t="shared" si="19"/>
        <v>0</v>
      </c>
    </row>
    <row r="212" spans="2:15" x14ac:dyDescent="0.25">
      <c r="B212" s="1"/>
      <c r="C212" s="1">
        <v>28</v>
      </c>
      <c r="D212" s="46">
        <f t="shared" si="18"/>
        <v>15.868666666666664</v>
      </c>
      <c r="E212" s="129">
        <v>0.67</v>
      </c>
      <c r="F212" s="50"/>
      <c r="G212" s="50"/>
      <c r="H212" s="50"/>
      <c r="I212" s="50"/>
      <c r="J212" s="50"/>
      <c r="K212" s="50"/>
      <c r="L212" s="50"/>
      <c r="M212" s="50"/>
      <c r="N212" s="50"/>
      <c r="O212" s="1">
        <f t="shared" si="19"/>
        <v>0.67</v>
      </c>
    </row>
    <row r="213" spans="2:15" x14ac:dyDescent="0.25">
      <c r="B213" s="1"/>
      <c r="C213" s="1">
        <v>29</v>
      </c>
      <c r="D213" s="46">
        <f t="shared" si="18"/>
        <v>15.868666666666664</v>
      </c>
      <c r="E213" s="129">
        <v>1.08</v>
      </c>
      <c r="F213" s="50"/>
      <c r="G213" s="50"/>
      <c r="H213" s="50"/>
      <c r="I213" s="50"/>
      <c r="J213" s="50"/>
      <c r="K213" s="50"/>
      <c r="L213" s="50"/>
      <c r="M213" s="50"/>
      <c r="N213" s="50"/>
      <c r="O213" s="1">
        <f t="shared" si="19"/>
        <v>1.08</v>
      </c>
    </row>
    <row r="214" spans="2:15" x14ac:dyDescent="0.25">
      <c r="B214" s="1"/>
      <c r="C214" s="1">
        <v>30</v>
      </c>
      <c r="D214" s="46">
        <f t="shared" si="18"/>
        <v>15.868666666666664</v>
      </c>
      <c r="E214" s="50"/>
      <c r="F214" s="50"/>
      <c r="G214" s="50"/>
      <c r="H214" s="50"/>
      <c r="I214" s="129">
        <v>2.42</v>
      </c>
      <c r="J214" s="129"/>
      <c r="K214" s="129"/>
      <c r="L214" s="129"/>
      <c r="M214" s="129"/>
      <c r="N214" s="129"/>
      <c r="O214" s="1">
        <f t="shared" si="19"/>
        <v>2.42</v>
      </c>
    </row>
    <row r="215" spans="2:15" x14ac:dyDescent="0.25">
      <c r="B215" s="4" t="s">
        <v>8</v>
      </c>
      <c r="C215" s="4"/>
      <c r="D215" s="47">
        <v>476.05999999999995</v>
      </c>
      <c r="E215" s="47">
        <f t="shared" ref="E215:I215" si="20">SUM(E185:E214)</f>
        <v>10.26</v>
      </c>
      <c r="F215" s="47">
        <f t="shared" si="20"/>
        <v>2.17</v>
      </c>
      <c r="G215" s="47">
        <f t="shared" si="20"/>
        <v>5</v>
      </c>
      <c r="H215" s="47">
        <f t="shared" si="20"/>
        <v>3</v>
      </c>
      <c r="I215" s="47">
        <f t="shared" si="20"/>
        <v>7.42</v>
      </c>
      <c r="J215" s="47">
        <f t="shared" ref="J215:N215" si="21">SUM(J185:J214)</f>
        <v>0.57999999999999996</v>
      </c>
      <c r="K215" s="47">
        <f t="shared" si="21"/>
        <v>2.58</v>
      </c>
      <c r="L215" s="47">
        <f t="shared" si="21"/>
        <v>0.67</v>
      </c>
      <c r="M215" s="47">
        <f t="shared" si="21"/>
        <v>1.25</v>
      </c>
      <c r="N215" s="47">
        <f t="shared" si="21"/>
        <v>0.25</v>
      </c>
      <c r="O215" s="81">
        <f>SUM(E215:N215)</f>
        <v>33.18</v>
      </c>
    </row>
    <row r="216" spans="2:15" x14ac:dyDescent="0.25">
      <c r="B216" s="1" t="s">
        <v>9</v>
      </c>
      <c r="C216" s="1"/>
      <c r="D216" s="1" t="s">
        <v>10</v>
      </c>
      <c r="E216" s="1">
        <f>(E215/$D$215)*100</f>
        <v>2.1551905222030836</v>
      </c>
      <c r="F216" s="1">
        <f t="shared" ref="F216:I216" si="22">(F215/$D$215)*100</f>
        <v>0.45582489602150994</v>
      </c>
      <c r="G216" s="1">
        <f t="shared" si="22"/>
        <v>1.0502877788514053</v>
      </c>
      <c r="H216" s="1">
        <f t="shared" si="22"/>
        <v>0.6301726673108432</v>
      </c>
      <c r="I216" s="1">
        <f t="shared" si="22"/>
        <v>1.5586270638154855</v>
      </c>
      <c r="J216" s="1">
        <f t="shared" ref="J216:M216" si="23">(J215/$D$215)*100</f>
        <v>0.12183338234676303</v>
      </c>
      <c r="K216" s="1">
        <f t="shared" si="23"/>
        <v>0.54194849388732524</v>
      </c>
      <c r="L216" s="1">
        <f t="shared" si="23"/>
        <v>0.14073856236608834</v>
      </c>
      <c r="M216" s="1">
        <f t="shared" si="23"/>
        <v>0.26257194471285134</v>
      </c>
      <c r="N216" s="1">
        <f t="shared" ref="N216" si="24">(N215/$D$215)*100</f>
        <v>5.2514388942570274E-2</v>
      </c>
      <c r="O216" s="1"/>
    </row>
    <row r="217" spans="2:15" x14ac:dyDescent="0.25">
      <c r="B217" s="1">
        <f>(1-(O215/D215))*100</f>
        <v>93.030290299542074</v>
      </c>
      <c r="C217" s="1"/>
      <c r="D217" s="1"/>
      <c r="E217" s="1">
        <f>(D215-E215)/D215*100</f>
        <v>97.844809477796929</v>
      </c>
      <c r="F217" s="1">
        <f>(D215-F215)/D215*100</f>
        <v>99.544175103978489</v>
      </c>
      <c r="G217" s="1">
        <f>(D215-G215)/D215*100</f>
        <v>98.949712221148587</v>
      </c>
      <c r="H217" s="1">
        <f>(D215-H215)/D215*100</f>
        <v>99.369827332689155</v>
      </c>
      <c r="I217" s="1">
        <f t="shared" ref="I217:N217" si="25">(D215-I215)/D215*100</f>
        <v>98.441372936184507</v>
      </c>
      <c r="J217" s="1">
        <f t="shared" si="25"/>
        <v>94.346978557504869</v>
      </c>
      <c r="K217" s="1">
        <f t="shared" si="25"/>
        <v>-18.894009216589868</v>
      </c>
      <c r="L217" s="1">
        <f t="shared" si="25"/>
        <v>86.6</v>
      </c>
      <c r="M217" s="1">
        <f t="shared" si="25"/>
        <v>58.333333333333336</v>
      </c>
      <c r="N217" s="1">
        <f t="shared" si="25"/>
        <v>96.630727762803232</v>
      </c>
      <c r="O217" s="1" t="s">
        <v>15</v>
      </c>
    </row>
    <row r="220" spans="2:15" ht="18.75" thickBot="1" x14ac:dyDescent="0.3">
      <c r="B220" s="31"/>
      <c r="C220" s="31"/>
      <c r="D220" s="31"/>
    </row>
    <row r="221" spans="2:15" x14ac:dyDescent="0.25">
      <c r="B221" s="14" t="s">
        <v>21</v>
      </c>
      <c r="C221" s="15"/>
      <c r="D221" s="16"/>
    </row>
    <row r="222" spans="2:15" x14ac:dyDescent="0.25">
      <c r="B222" s="165">
        <f>(1-(O215/D215))*100</f>
        <v>93.030290299542074</v>
      </c>
      <c r="C222" s="18"/>
      <c r="D222" s="19"/>
      <c r="F222" s="25">
        <f>454.19/31</f>
        <v>14.651290322580644</v>
      </c>
    </row>
    <row r="223" spans="2:15" ht="18.75" thickBot="1" x14ac:dyDescent="0.3">
      <c r="B223" s="20"/>
      <c r="C223" s="21"/>
      <c r="D223" s="22"/>
    </row>
    <row r="224" spans="2:15" x14ac:dyDescent="0.25">
      <c r="B224" s="31"/>
      <c r="C224" s="31"/>
      <c r="D224" s="31"/>
      <c r="F224" s="26"/>
    </row>
    <row r="225" spans="2:17" x14ac:dyDescent="0.25">
      <c r="B225" s="31"/>
      <c r="C225" s="31"/>
      <c r="D225" s="49"/>
    </row>
    <row r="226" spans="2:17" x14ac:dyDescent="0.25">
      <c r="B226" s="31"/>
      <c r="C226" s="31"/>
      <c r="D226" s="31"/>
    </row>
    <row r="227" spans="2:17" x14ac:dyDescent="0.25">
      <c r="B227" s="170" t="s">
        <v>40</v>
      </c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</row>
    <row r="228" spans="2:17" x14ac:dyDescent="0.25">
      <c r="B228" s="190" t="s">
        <v>52</v>
      </c>
      <c r="C228" s="190"/>
      <c r="D228" s="190"/>
      <c r="E228" s="190"/>
      <c r="F228" s="190"/>
      <c r="G228" s="190"/>
      <c r="H228" s="190"/>
      <c r="I228" s="190"/>
      <c r="J228" s="190"/>
      <c r="K228" s="190"/>
      <c r="L228" s="190"/>
      <c r="M228" s="190"/>
      <c r="N228" s="190"/>
      <c r="O228" s="190"/>
      <c r="P228" s="190"/>
    </row>
    <row r="229" spans="2:17" ht="36.75" customHeight="1" x14ac:dyDescent="0.25">
      <c r="B229" s="32"/>
      <c r="C229" s="11" t="s">
        <v>1</v>
      </c>
      <c r="D229" s="11" t="s">
        <v>2</v>
      </c>
      <c r="E229" s="13" t="s">
        <v>121</v>
      </c>
      <c r="F229" s="13" t="s">
        <v>122</v>
      </c>
      <c r="G229" s="13" t="s">
        <v>95</v>
      </c>
      <c r="H229" s="13"/>
      <c r="I229" s="13"/>
      <c r="J229" s="13"/>
      <c r="K229" s="13"/>
      <c r="L229" s="13"/>
      <c r="M229" s="13"/>
      <c r="N229" s="13"/>
      <c r="O229" s="13"/>
      <c r="P229" s="11" t="s">
        <v>7</v>
      </c>
    </row>
    <row r="230" spans="2:17" x14ac:dyDescent="0.25">
      <c r="B230" s="1"/>
      <c r="C230" s="2">
        <v>1</v>
      </c>
      <c r="D230" s="46">
        <f>+$D$260/30</f>
        <v>2.3660000000000001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>
        <f t="shared" ref="P230:P260" si="26">SUM(E230:J230)</f>
        <v>0</v>
      </c>
    </row>
    <row r="231" spans="2:17" x14ac:dyDescent="0.25">
      <c r="B231" s="1"/>
      <c r="C231" s="2">
        <v>2</v>
      </c>
      <c r="D231" s="46">
        <f t="shared" ref="D231:D259" si="27">+$D$260/30</f>
        <v>2.3660000000000001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>
        <f t="shared" si="26"/>
        <v>0</v>
      </c>
      <c r="Q231" s="25" t="s">
        <v>28</v>
      </c>
    </row>
    <row r="232" spans="2:17" x14ac:dyDescent="0.25">
      <c r="B232" s="1"/>
      <c r="C232" s="2">
        <v>3</v>
      </c>
      <c r="D232" s="46">
        <f t="shared" si="27"/>
        <v>2.3660000000000001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>
        <f t="shared" si="26"/>
        <v>0</v>
      </c>
    </row>
    <row r="233" spans="2:17" x14ac:dyDescent="0.25">
      <c r="B233" s="1"/>
      <c r="C233" s="2">
        <v>4</v>
      </c>
      <c r="D233" s="46">
        <f t="shared" si="27"/>
        <v>2.3660000000000001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>
        <f t="shared" si="26"/>
        <v>0</v>
      </c>
    </row>
    <row r="234" spans="2:17" x14ac:dyDescent="0.25">
      <c r="B234" s="1"/>
      <c r="C234" s="2">
        <v>5</v>
      </c>
      <c r="D234" s="46">
        <f t="shared" si="27"/>
        <v>2.3660000000000001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>
        <f t="shared" si="26"/>
        <v>0</v>
      </c>
    </row>
    <row r="235" spans="2:17" x14ac:dyDescent="0.25">
      <c r="B235" s="1"/>
      <c r="C235" s="2">
        <v>6</v>
      </c>
      <c r="D235" s="46">
        <f t="shared" si="27"/>
        <v>2.3660000000000001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>
        <f t="shared" si="26"/>
        <v>0</v>
      </c>
    </row>
    <row r="236" spans="2:17" x14ac:dyDescent="0.25">
      <c r="B236" s="1"/>
      <c r="C236" s="2">
        <v>7</v>
      </c>
      <c r="D236" s="46">
        <f t="shared" si="27"/>
        <v>2.3660000000000001</v>
      </c>
      <c r="E236" s="2"/>
      <c r="F236" s="2"/>
      <c r="G236" s="54"/>
      <c r="H236" s="2"/>
      <c r="I236" s="2"/>
      <c r="J236" s="2"/>
      <c r="K236" s="2"/>
      <c r="L236" s="2"/>
      <c r="M236" s="2"/>
      <c r="N236" s="2"/>
      <c r="O236" s="2"/>
      <c r="P236" s="2">
        <f t="shared" si="26"/>
        <v>0</v>
      </c>
    </row>
    <row r="237" spans="2:17" x14ac:dyDescent="0.25">
      <c r="B237" s="1"/>
      <c r="C237" s="2">
        <v>8</v>
      </c>
      <c r="D237" s="46">
        <f t="shared" si="27"/>
        <v>2.3660000000000001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>
        <f t="shared" si="26"/>
        <v>0</v>
      </c>
    </row>
    <row r="238" spans="2:17" x14ac:dyDescent="0.25">
      <c r="B238" s="1"/>
      <c r="C238" s="2">
        <v>9</v>
      </c>
      <c r="D238" s="46">
        <f t="shared" si="27"/>
        <v>2.3660000000000001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>
        <f t="shared" si="26"/>
        <v>0</v>
      </c>
    </row>
    <row r="239" spans="2:17" x14ac:dyDescent="0.25">
      <c r="B239" s="1"/>
      <c r="C239" s="2">
        <v>10</v>
      </c>
      <c r="D239" s="46">
        <f t="shared" si="27"/>
        <v>2.3660000000000001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>
        <f t="shared" si="26"/>
        <v>0</v>
      </c>
    </row>
    <row r="240" spans="2:17" x14ac:dyDescent="0.25">
      <c r="B240" s="1"/>
      <c r="C240" s="2">
        <v>11</v>
      </c>
      <c r="D240" s="46">
        <f t="shared" si="27"/>
        <v>2.3660000000000001</v>
      </c>
      <c r="E240" s="2"/>
      <c r="F240" s="131">
        <v>0.13</v>
      </c>
      <c r="G240" s="2"/>
      <c r="H240" s="2"/>
      <c r="I240" s="2"/>
      <c r="J240" s="2"/>
      <c r="K240" s="2"/>
      <c r="L240" s="2"/>
      <c r="M240" s="2"/>
      <c r="N240" s="2"/>
      <c r="O240" s="2"/>
      <c r="P240" s="2">
        <f t="shared" si="26"/>
        <v>0.13</v>
      </c>
    </row>
    <row r="241" spans="2:16" x14ac:dyDescent="0.25">
      <c r="B241" s="1"/>
      <c r="C241" s="2">
        <v>12</v>
      </c>
      <c r="D241" s="46">
        <f t="shared" si="27"/>
        <v>2.3660000000000001</v>
      </c>
      <c r="E241" s="2">
        <v>0.05</v>
      </c>
      <c r="F241" s="131">
        <v>0.06</v>
      </c>
      <c r="G241" s="2">
        <v>0.25</v>
      </c>
      <c r="H241" s="2"/>
      <c r="I241" s="2"/>
      <c r="J241" s="2"/>
      <c r="K241" s="2"/>
      <c r="L241" s="2"/>
      <c r="M241" s="2"/>
      <c r="N241" s="2"/>
      <c r="O241" s="2"/>
      <c r="P241" s="2">
        <f t="shared" si="26"/>
        <v>0.36</v>
      </c>
    </row>
    <row r="242" spans="2:16" x14ac:dyDescent="0.25">
      <c r="B242" s="1"/>
      <c r="C242" s="2">
        <v>13</v>
      </c>
      <c r="D242" s="46">
        <f t="shared" si="27"/>
        <v>2.3660000000000001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>
        <f t="shared" si="26"/>
        <v>0</v>
      </c>
    </row>
    <row r="243" spans="2:16" x14ac:dyDescent="0.25">
      <c r="B243" s="1"/>
      <c r="C243" s="2">
        <v>14</v>
      </c>
      <c r="D243" s="46">
        <f t="shared" si="27"/>
        <v>2.3660000000000001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>
        <f t="shared" si="26"/>
        <v>0</v>
      </c>
    </row>
    <row r="244" spans="2:16" x14ac:dyDescent="0.25">
      <c r="B244" s="1"/>
      <c r="C244" s="2">
        <v>15</v>
      </c>
      <c r="D244" s="46">
        <f t="shared" si="27"/>
        <v>2.3660000000000001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>
        <f t="shared" si="26"/>
        <v>0</v>
      </c>
    </row>
    <row r="245" spans="2:16" x14ac:dyDescent="0.25">
      <c r="B245" s="1"/>
      <c r="C245" s="2">
        <v>16</v>
      </c>
      <c r="D245" s="46">
        <f t="shared" si="27"/>
        <v>2.3660000000000001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>
        <f t="shared" si="26"/>
        <v>0</v>
      </c>
    </row>
    <row r="246" spans="2:16" x14ac:dyDescent="0.25">
      <c r="B246" s="1"/>
      <c r="C246" s="2">
        <v>17</v>
      </c>
      <c r="D246" s="46">
        <f t="shared" si="27"/>
        <v>2.3660000000000001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>
        <f t="shared" si="26"/>
        <v>0</v>
      </c>
    </row>
    <row r="247" spans="2:16" x14ac:dyDescent="0.25">
      <c r="B247" s="1"/>
      <c r="C247" s="2">
        <v>18</v>
      </c>
      <c r="D247" s="46">
        <f t="shared" si="27"/>
        <v>2.3660000000000001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>
        <f t="shared" si="26"/>
        <v>0</v>
      </c>
    </row>
    <row r="248" spans="2:16" x14ac:dyDescent="0.25">
      <c r="B248" s="1"/>
      <c r="C248" s="2">
        <v>19</v>
      </c>
      <c r="D248" s="46">
        <f t="shared" si="27"/>
        <v>2.3660000000000001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>
        <f t="shared" si="26"/>
        <v>0</v>
      </c>
    </row>
    <row r="249" spans="2:16" x14ac:dyDescent="0.25">
      <c r="B249" s="1"/>
      <c r="C249" s="2">
        <v>20</v>
      </c>
      <c r="D249" s="46">
        <f t="shared" si="27"/>
        <v>2.3660000000000001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>
        <f t="shared" si="26"/>
        <v>0</v>
      </c>
    </row>
    <row r="250" spans="2:16" x14ac:dyDescent="0.25">
      <c r="B250" s="1"/>
      <c r="C250" s="2">
        <v>21</v>
      </c>
      <c r="D250" s="46">
        <f t="shared" si="27"/>
        <v>2.3660000000000001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>
        <f t="shared" si="26"/>
        <v>0</v>
      </c>
    </row>
    <row r="251" spans="2:16" x14ac:dyDescent="0.25">
      <c r="B251" s="1"/>
      <c r="C251" s="2">
        <v>22</v>
      </c>
      <c r="D251" s="46">
        <f t="shared" si="27"/>
        <v>2.3660000000000001</v>
      </c>
      <c r="E251" s="2"/>
      <c r="F251" s="2"/>
      <c r="H251" s="2"/>
      <c r="I251" s="2"/>
      <c r="J251" s="2"/>
      <c r="K251" s="2"/>
      <c r="L251" s="2"/>
      <c r="M251" s="2"/>
      <c r="N251" s="2"/>
      <c r="O251" s="2"/>
      <c r="P251" s="2">
        <f t="shared" si="26"/>
        <v>0</v>
      </c>
    </row>
    <row r="252" spans="2:16" x14ac:dyDescent="0.25">
      <c r="B252" s="1"/>
      <c r="C252" s="2">
        <v>23</v>
      </c>
      <c r="D252" s="46">
        <f t="shared" si="27"/>
        <v>2.3660000000000001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>
        <f t="shared" si="26"/>
        <v>0</v>
      </c>
    </row>
    <row r="253" spans="2:16" x14ac:dyDescent="0.25">
      <c r="B253" s="1"/>
      <c r="C253" s="2">
        <v>24</v>
      </c>
      <c r="D253" s="46">
        <f t="shared" si="27"/>
        <v>2.3660000000000001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>
        <f t="shared" si="26"/>
        <v>0</v>
      </c>
    </row>
    <row r="254" spans="2:16" x14ac:dyDescent="0.25">
      <c r="B254" s="1"/>
      <c r="C254" s="2">
        <v>25</v>
      </c>
      <c r="D254" s="46">
        <f t="shared" si="27"/>
        <v>2.3660000000000001</v>
      </c>
      <c r="E254" s="2"/>
      <c r="F254" s="2"/>
      <c r="G254" s="2"/>
      <c r="H254" s="2"/>
      <c r="I254" s="2"/>
      <c r="J254" s="54"/>
      <c r="K254" s="54"/>
      <c r="L254" s="54"/>
      <c r="M254" s="54"/>
      <c r="N254" s="54"/>
      <c r="O254" s="54"/>
      <c r="P254" s="2">
        <f t="shared" si="26"/>
        <v>0</v>
      </c>
    </row>
    <row r="255" spans="2:16" x14ac:dyDescent="0.25">
      <c r="B255" s="1"/>
      <c r="C255" s="2">
        <v>26</v>
      </c>
      <c r="D255" s="46">
        <f t="shared" si="27"/>
        <v>2.3660000000000001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>
        <f t="shared" si="26"/>
        <v>0</v>
      </c>
    </row>
    <row r="256" spans="2:16" x14ac:dyDescent="0.25">
      <c r="B256" s="1"/>
      <c r="C256" s="2">
        <v>27</v>
      </c>
      <c r="D256" s="46">
        <f t="shared" si="27"/>
        <v>2.3660000000000001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>
        <f t="shared" si="26"/>
        <v>0</v>
      </c>
    </row>
    <row r="257" spans="2:16" x14ac:dyDescent="0.25">
      <c r="B257" s="1"/>
      <c r="C257" s="2">
        <v>28</v>
      </c>
      <c r="D257" s="46">
        <f t="shared" si="27"/>
        <v>2.3660000000000001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>
        <f t="shared" si="26"/>
        <v>0</v>
      </c>
    </row>
    <row r="258" spans="2:16" x14ac:dyDescent="0.25">
      <c r="B258" s="1"/>
      <c r="C258" s="2">
        <v>29</v>
      </c>
      <c r="D258" s="46">
        <f t="shared" si="27"/>
        <v>2.3660000000000001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>
        <f t="shared" si="26"/>
        <v>0</v>
      </c>
    </row>
    <row r="259" spans="2:16" x14ac:dyDescent="0.25">
      <c r="B259" s="1"/>
      <c r="C259" s="2">
        <v>30</v>
      </c>
      <c r="D259" s="46">
        <f t="shared" si="27"/>
        <v>2.3660000000000001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>
        <f t="shared" si="26"/>
        <v>0</v>
      </c>
    </row>
    <row r="260" spans="2:16" x14ac:dyDescent="0.25">
      <c r="B260" s="4" t="s">
        <v>8</v>
      </c>
      <c r="C260" s="3"/>
      <c r="D260" s="47">
        <v>70.98</v>
      </c>
      <c r="E260" s="47">
        <f>SUM(E230:E259)</f>
        <v>0.05</v>
      </c>
      <c r="F260" s="47">
        <f>SUM(F230:F259)</f>
        <v>0.19</v>
      </c>
      <c r="G260" s="47">
        <f t="shared" ref="G260:J260" si="28">SUM(G230:G259)</f>
        <v>0.25</v>
      </c>
      <c r="H260" s="47">
        <f t="shared" si="28"/>
        <v>0</v>
      </c>
      <c r="I260" s="47">
        <f t="shared" si="28"/>
        <v>0</v>
      </c>
      <c r="J260" s="47">
        <f t="shared" si="28"/>
        <v>0</v>
      </c>
      <c r="K260" s="47"/>
      <c r="L260" s="47"/>
      <c r="M260" s="47"/>
      <c r="N260" s="47"/>
      <c r="O260" s="47"/>
      <c r="P260" s="2">
        <f t="shared" si="26"/>
        <v>0.49</v>
      </c>
    </row>
    <row r="261" spans="2:16" x14ac:dyDescent="0.25">
      <c r="B261" s="1" t="s">
        <v>9</v>
      </c>
      <c r="C261" s="2"/>
      <c r="D261" s="2" t="s">
        <v>10</v>
      </c>
      <c r="E261" s="2">
        <f>(E260/$D$260)*100</f>
        <v>7.0442378134685818E-2</v>
      </c>
      <c r="F261" s="2">
        <f>(F260/$D$260)*100</f>
        <v>0.26768103691180611</v>
      </c>
      <c r="G261" s="2">
        <f>(G260/$D$260)*100</f>
        <v>0.35221189067342912</v>
      </c>
      <c r="H261" s="2">
        <f>(H260/$D$260)*100</f>
        <v>0</v>
      </c>
      <c r="I261" s="2">
        <f>(I260/$D$260)*100</f>
        <v>0</v>
      </c>
      <c r="J261" s="2"/>
      <c r="K261" s="2"/>
      <c r="L261" s="2"/>
      <c r="M261" s="2"/>
      <c r="N261" s="2"/>
      <c r="O261" s="2"/>
      <c r="P261" s="2"/>
    </row>
    <row r="262" spans="2:16" x14ac:dyDescent="0.25">
      <c r="B262" s="1">
        <f>(1-(P260/D260))*100</f>
        <v>99.309664694280073</v>
      </c>
      <c r="C262" s="2"/>
      <c r="D262" s="2"/>
      <c r="E262" s="2">
        <f>(D260-E260)/D260*100</f>
        <v>99.929557621865314</v>
      </c>
      <c r="F262" s="2">
        <f>(D260-F260)/D260*100</f>
        <v>99.73231896308819</v>
      </c>
      <c r="G262" s="2">
        <f>(D260-G260)/D260*100</f>
        <v>99.647788109326569</v>
      </c>
      <c r="H262" s="2">
        <f>(D260-H260)/D260*100</f>
        <v>100</v>
      </c>
      <c r="I262" s="2">
        <f>(D260-I260)/D260*100</f>
        <v>100</v>
      </c>
      <c r="J262" s="2"/>
      <c r="K262" s="2"/>
      <c r="L262" s="2"/>
      <c r="M262" s="2"/>
      <c r="N262" s="2"/>
      <c r="O262" s="2"/>
      <c r="P262" s="2" t="s">
        <v>15</v>
      </c>
    </row>
    <row r="265" spans="2:16" ht="18.75" thickBot="1" x14ac:dyDescent="0.3">
      <c r="B265" s="31"/>
      <c r="C265" s="31"/>
      <c r="D265" s="31"/>
    </row>
    <row r="266" spans="2:16" x14ac:dyDescent="0.25">
      <c r="B266" s="14" t="s">
        <v>21</v>
      </c>
      <c r="C266" s="15"/>
      <c r="D266" s="16"/>
    </row>
    <row r="267" spans="2:16" x14ac:dyDescent="0.25">
      <c r="B267" s="10">
        <f>(1-(P260/D260))*100</f>
        <v>99.309664694280073</v>
      </c>
      <c r="C267" s="18"/>
      <c r="D267" s="19"/>
      <c r="F267" s="25">
        <f>304.54/31</f>
        <v>9.8238709677419358</v>
      </c>
      <c r="G267" s="26"/>
    </row>
    <row r="268" spans="2:16" ht="18.75" thickBot="1" x14ac:dyDescent="0.3">
      <c r="B268" s="20"/>
      <c r="C268" s="21"/>
      <c r="D268" s="22"/>
    </row>
    <row r="269" spans="2:16" x14ac:dyDescent="0.25">
      <c r="B269" s="31"/>
      <c r="C269" s="31"/>
      <c r="D269" s="31"/>
    </row>
    <row r="270" spans="2:16" x14ac:dyDescent="0.25">
      <c r="B270" s="31"/>
      <c r="C270" s="31"/>
      <c r="D270" s="31"/>
    </row>
    <row r="271" spans="2:16" x14ac:dyDescent="0.25">
      <c r="B271" s="31"/>
      <c r="C271" s="31"/>
      <c r="D271" s="31"/>
    </row>
    <row r="272" spans="2:16" x14ac:dyDescent="0.25">
      <c r="B272" s="170" t="s">
        <v>41</v>
      </c>
      <c r="C272" s="170"/>
      <c r="D272" s="170"/>
      <c r="E272" s="170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</row>
    <row r="273" spans="2:20" x14ac:dyDescent="0.25">
      <c r="B273" s="190" t="s">
        <v>52</v>
      </c>
      <c r="C273" s="190"/>
      <c r="D273" s="190"/>
      <c r="E273" s="190"/>
      <c r="F273" s="19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/>
    </row>
    <row r="274" spans="2:20" ht="36" x14ac:dyDescent="0.25">
      <c r="B274" s="32"/>
      <c r="C274" s="11" t="s">
        <v>1</v>
      </c>
      <c r="D274" s="11" t="s">
        <v>2</v>
      </c>
      <c r="E274" s="13" t="s">
        <v>95</v>
      </c>
      <c r="F274" s="13" t="s">
        <v>138</v>
      </c>
      <c r="G274" s="13" t="s">
        <v>147</v>
      </c>
      <c r="H274" s="13" t="s">
        <v>120</v>
      </c>
      <c r="I274" s="13" t="s">
        <v>171</v>
      </c>
      <c r="J274" s="83" t="s">
        <v>121</v>
      </c>
      <c r="K274" s="83" t="s">
        <v>122</v>
      </c>
      <c r="L274" s="83" t="s">
        <v>96</v>
      </c>
      <c r="M274" s="83"/>
      <c r="N274" s="83"/>
      <c r="O274" s="83"/>
      <c r="P274" s="83"/>
      <c r="Q274" s="83"/>
      <c r="R274" s="83"/>
      <c r="S274" s="1"/>
      <c r="T274" s="11" t="s">
        <v>7</v>
      </c>
    </row>
    <row r="275" spans="2:20" x14ac:dyDescent="0.25">
      <c r="B275" s="1"/>
      <c r="C275" s="2">
        <v>1</v>
      </c>
      <c r="D275" s="46">
        <f>+$D$305/30</f>
        <v>7.3575333333333335</v>
      </c>
      <c r="E275" s="2"/>
      <c r="F275" s="2"/>
      <c r="G275" s="2"/>
      <c r="H275" s="2"/>
      <c r="I275" s="2"/>
      <c r="J275" s="163"/>
      <c r="K275" s="163"/>
      <c r="L275" s="163"/>
      <c r="M275" s="163"/>
      <c r="N275" s="163"/>
      <c r="O275" s="163"/>
      <c r="P275" s="1"/>
      <c r="Q275" s="1"/>
      <c r="R275" s="1"/>
      <c r="S275" s="1"/>
      <c r="T275" s="2">
        <f>SUM(E275:S275)</f>
        <v>0</v>
      </c>
    </row>
    <row r="276" spans="2:20" x14ac:dyDescent="0.25">
      <c r="B276" s="1"/>
      <c r="C276" s="2">
        <v>2</v>
      </c>
      <c r="D276" s="46">
        <f t="shared" ref="D276:D304" si="29">+$D$305/30</f>
        <v>7.3575333333333335</v>
      </c>
      <c r="E276" s="2"/>
      <c r="F276" s="2"/>
      <c r="G276" s="2"/>
      <c r="H276" s="2"/>
      <c r="I276" s="2"/>
      <c r="J276" s="163"/>
      <c r="K276" s="163"/>
      <c r="L276" s="163"/>
      <c r="M276" s="163"/>
      <c r="N276" s="163"/>
      <c r="O276" s="163"/>
      <c r="P276" s="1"/>
      <c r="Q276" s="1"/>
      <c r="R276" s="1"/>
      <c r="S276" s="1"/>
      <c r="T276" s="2">
        <f t="shared" ref="T276:T304" si="30">SUM(E276:S276)</f>
        <v>0</v>
      </c>
    </row>
    <row r="277" spans="2:20" x14ac:dyDescent="0.25">
      <c r="B277" s="1"/>
      <c r="C277" s="2">
        <v>3</v>
      </c>
      <c r="D277" s="46">
        <f t="shared" si="29"/>
        <v>7.3575333333333335</v>
      </c>
      <c r="E277" s="2"/>
      <c r="F277" s="2"/>
      <c r="G277" s="2"/>
      <c r="H277" s="2"/>
      <c r="I277" s="2"/>
      <c r="J277" s="163"/>
      <c r="K277" s="163"/>
      <c r="L277" s="163"/>
      <c r="M277" s="163"/>
      <c r="N277" s="163"/>
      <c r="O277" s="163"/>
      <c r="P277" s="50"/>
      <c r="Q277" s="1"/>
      <c r="R277" s="1"/>
      <c r="S277" s="1"/>
      <c r="T277" s="2">
        <f t="shared" si="30"/>
        <v>0</v>
      </c>
    </row>
    <row r="278" spans="2:20" x14ac:dyDescent="0.25">
      <c r="B278" s="1"/>
      <c r="C278" s="2">
        <v>4</v>
      </c>
      <c r="D278" s="46">
        <f t="shared" si="29"/>
        <v>7.3575333333333335</v>
      </c>
      <c r="E278" s="131">
        <v>2.25</v>
      </c>
      <c r="F278" s="2">
        <v>1.25</v>
      </c>
      <c r="G278" s="2"/>
      <c r="H278" s="2">
        <v>0.87</v>
      </c>
      <c r="I278" s="2"/>
      <c r="J278" s="163"/>
      <c r="K278" s="163"/>
      <c r="L278" s="163"/>
      <c r="M278" s="163"/>
      <c r="N278" s="163"/>
      <c r="O278" s="163"/>
      <c r="P278" s="50"/>
      <c r="Q278" s="1"/>
      <c r="R278" s="1"/>
      <c r="S278" s="1"/>
      <c r="T278" s="2">
        <f t="shared" si="30"/>
        <v>4.37</v>
      </c>
    </row>
    <row r="279" spans="2:20" x14ac:dyDescent="0.25">
      <c r="B279" s="1"/>
      <c r="C279" s="2">
        <v>5</v>
      </c>
      <c r="D279" s="46">
        <f t="shared" si="29"/>
        <v>7.3575333333333335</v>
      </c>
      <c r="E279" s="131">
        <v>0.46</v>
      </c>
      <c r="F279" s="2"/>
      <c r="G279" s="2"/>
      <c r="H279" s="2"/>
      <c r="I279" s="2"/>
      <c r="J279" s="163"/>
      <c r="K279" s="163">
        <v>0.63</v>
      </c>
      <c r="L279" s="163"/>
      <c r="M279" s="163"/>
      <c r="N279" s="163"/>
      <c r="O279" s="163"/>
      <c r="P279" s="50"/>
      <c r="Q279" s="1"/>
      <c r="R279" s="1"/>
      <c r="S279" s="1"/>
      <c r="T279" s="2">
        <f t="shared" si="30"/>
        <v>1.0900000000000001</v>
      </c>
    </row>
    <row r="280" spans="2:20" x14ac:dyDescent="0.25">
      <c r="B280" s="1"/>
      <c r="C280" s="2">
        <v>6</v>
      </c>
      <c r="D280" s="46">
        <f t="shared" si="29"/>
        <v>7.3575333333333335</v>
      </c>
      <c r="E280" s="2"/>
      <c r="F280" s="2"/>
      <c r="G280" s="2"/>
      <c r="H280" s="2"/>
      <c r="I280" s="2"/>
      <c r="J280" s="163"/>
      <c r="K280" s="163"/>
      <c r="L280" s="163"/>
      <c r="M280" s="163"/>
      <c r="N280" s="163"/>
      <c r="O280" s="163"/>
      <c r="P280" s="50"/>
      <c r="Q280" s="1"/>
      <c r="R280" s="1"/>
      <c r="S280" s="1"/>
      <c r="T280" s="2">
        <f t="shared" si="30"/>
        <v>0</v>
      </c>
    </row>
    <row r="281" spans="2:20" x14ac:dyDescent="0.25">
      <c r="B281" s="1"/>
      <c r="C281" s="2">
        <v>7</v>
      </c>
      <c r="D281" s="46">
        <f t="shared" si="29"/>
        <v>7.3575333333333335</v>
      </c>
      <c r="E281" s="2"/>
      <c r="F281" s="2"/>
      <c r="G281" s="54"/>
      <c r="H281" s="2"/>
      <c r="I281" s="2"/>
      <c r="J281" s="163"/>
      <c r="K281" s="163"/>
      <c r="L281" s="163"/>
      <c r="M281" s="163"/>
      <c r="N281" s="163"/>
      <c r="O281" s="163"/>
      <c r="P281" s="50"/>
      <c r="Q281" s="1"/>
      <c r="R281" s="1"/>
      <c r="S281" s="1"/>
      <c r="T281" s="2">
        <f t="shared" si="30"/>
        <v>0</v>
      </c>
    </row>
    <row r="282" spans="2:20" x14ac:dyDescent="0.25">
      <c r="B282" s="1"/>
      <c r="C282" s="2">
        <v>8</v>
      </c>
      <c r="D282" s="46">
        <f t="shared" si="29"/>
        <v>7.3575333333333335</v>
      </c>
      <c r="E282" s="2">
        <v>0.1</v>
      </c>
      <c r="F282" s="2"/>
      <c r="G282" s="2"/>
      <c r="H282" s="2"/>
      <c r="I282" s="2"/>
      <c r="J282" s="163"/>
      <c r="K282" s="163"/>
      <c r="L282" s="163"/>
      <c r="M282" s="163"/>
      <c r="N282" s="163"/>
      <c r="O282" s="163"/>
      <c r="P282" s="50"/>
      <c r="Q282" s="1"/>
      <c r="R282" s="1"/>
      <c r="S282" s="1"/>
      <c r="T282" s="2">
        <f t="shared" si="30"/>
        <v>0.1</v>
      </c>
    </row>
    <row r="283" spans="2:20" x14ac:dyDescent="0.25">
      <c r="B283" s="1"/>
      <c r="C283" s="2">
        <v>9</v>
      </c>
      <c r="D283" s="46">
        <f t="shared" si="29"/>
        <v>7.3575333333333335</v>
      </c>
      <c r="E283" s="2"/>
      <c r="F283" s="2"/>
      <c r="G283" s="2"/>
      <c r="H283" s="2"/>
      <c r="I283" s="2"/>
      <c r="J283" s="163"/>
      <c r="K283" s="163"/>
      <c r="L283" s="163"/>
      <c r="M283" s="163"/>
      <c r="N283" s="163"/>
      <c r="O283" s="163"/>
      <c r="P283" s="50"/>
      <c r="Q283" s="1"/>
      <c r="R283" s="1"/>
      <c r="S283" s="1"/>
      <c r="T283" s="2">
        <f t="shared" si="30"/>
        <v>0</v>
      </c>
    </row>
    <row r="284" spans="2:20" x14ac:dyDescent="0.25">
      <c r="B284" s="1"/>
      <c r="C284" s="2">
        <v>10</v>
      </c>
      <c r="D284" s="46">
        <f t="shared" si="29"/>
        <v>7.3575333333333335</v>
      </c>
      <c r="E284" s="2"/>
      <c r="F284" s="2"/>
      <c r="G284" s="2"/>
      <c r="H284" s="2">
        <v>0.8</v>
      </c>
      <c r="I284" s="2"/>
      <c r="J284" s="163">
        <v>0.5</v>
      </c>
      <c r="K284" s="163">
        <v>0.05</v>
      </c>
      <c r="L284" s="163"/>
      <c r="M284" s="163"/>
      <c r="N284" s="163"/>
      <c r="O284" s="163"/>
      <c r="P284" s="50"/>
      <c r="Q284" s="1"/>
      <c r="R284" s="1"/>
      <c r="S284" s="1"/>
      <c r="T284" s="2">
        <f t="shared" si="30"/>
        <v>1.35</v>
      </c>
    </row>
    <row r="285" spans="2:20" x14ac:dyDescent="0.25">
      <c r="B285" s="1"/>
      <c r="C285" s="2">
        <v>11</v>
      </c>
      <c r="D285" s="46">
        <f t="shared" si="29"/>
        <v>7.3575333333333335</v>
      </c>
      <c r="E285" s="2"/>
      <c r="F285" s="2"/>
      <c r="G285" s="2"/>
      <c r="H285" s="2"/>
      <c r="I285" s="2"/>
      <c r="J285" s="163"/>
      <c r="K285" s="163"/>
      <c r="L285" s="163"/>
      <c r="M285" s="163"/>
      <c r="N285" s="163"/>
      <c r="O285" s="163"/>
      <c r="P285" s="50"/>
      <c r="Q285" s="1"/>
      <c r="R285" s="1"/>
      <c r="S285" s="1"/>
      <c r="T285" s="2">
        <f t="shared" si="30"/>
        <v>0</v>
      </c>
    </row>
    <row r="286" spans="2:20" x14ac:dyDescent="0.25">
      <c r="B286" s="1"/>
      <c r="C286" s="2">
        <v>12</v>
      </c>
      <c r="D286" s="46">
        <f t="shared" si="29"/>
        <v>7.3575333333333335</v>
      </c>
      <c r="E286" s="2"/>
      <c r="F286" s="2"/>
      <c r="G286" s="2"/>
      <c r="H286" s="2"/>
      <c r="I286" s="2"/>
      <c r="J286" s="163"/>
      <c r="K286" s="163"/>
      <c r="L286" s="163"/>
      <c r="M286" s="163"/>
      <c r="N286" s="163"/>
      <c r="O286" s="163"/>
      <c r="P286" s="50"/>
      <c r="Q286" s="1"/>
      <c r="R286" s="1"/>
      <c r="S286" s="1"/>
      <c r="T286" s="2">
        <f t="shared" si="30"/>
        <v>0</v>
      </c>
    </row>
    <row r="287" spans="2:20" x14ac:dyDescent="0.25">
      <c r="B287" s="1"/>
      <c r="C287" s="2">
        <v>13</v>
      </c>
      <c r="D287" s="46">
        <f t="shared" si="29"/>
        <v>7.3575333333333335</v>
      </c>
      <c r="E287" s="2"/>
      <c r="F287" s="2"/>
      <c r="G287" s="2"/>
      <c r="H287" s="2"/>
      <c r="I287" s="2"/>
      <c r="J287" s="163"/>
      <c r="K287" s="163"/>
      <c r="L287" s="163"/>
      <c r="M287" s="163"/>
      <c r="N287" s="163"/>
      <c r="O287" s="163"/>
      <c r="P287" s="50"/>
      <c r="Q287" s="1"/>
      <c r="R287" s="1"/>
      <c r="S287" s="1"/>
      <c r="T287" s="2">
        <f t="shared" si="30"/>
        <v>0</v>
      </c>
    </row>
    <row r="288" spans="2:20" x14ac:dyDescent="0.25">
      <c r="B288" s="1"/>
      <c r="C288" s="2">
        <v>14</v>
      </c>
      <c r="D288" s="46">
        <f t="shared" si="29"/>
        <v>7.3575333333333335</v>
      </c>
      <c r="E288" s="2"/>
      <c r="F288" s="2"/>
      <c r="G288" s="2"/>
      <c r="H288" s="2"/>
      <c r="I288" s="2"/>
      <c r="J288" s="163"/>
      <c r="K288" s="163"/>
      <c r="L288" s="163"/>
      <c r="M288" s="163"/>
      <c r="N288" s="163"/>
      <c r="O288" s="163"/>
      <c r="P288" s="50"/>
      <c r="Q288" s="1"/>
      <c r="R288" s="1"/>
      <c r="S288" s="1"/>
      <c r="T288" s="2">
        <f t="shared" si="30"/>
        <v>0</v>
      </c>
    </row>
    <row r="289" spans="2:20" x14ac:dyDescent="0.25">
      <c r="B289" s="1"/>
      <c r="C289" s="2">
        <v>15</v>
      </c>
      <c r="D289" s="46">
        <f t="shared" si="29"/>
        <v>7.3575333333333335</v>
      </c>
      <c r="E289" s="2"/>
      <c r="F289" s="2"/>
      <c r="G289" s="2"/>
      <c r="H289" s="2"/>
      <c r="I289" s="2"/>
      <c r="J289" s="163"/>
      <c r="K289" s="144">
        <v>0.16</v>
      </c>
      <c r="L289" s="164"/>
      <c r="M289" s="164"/>
      <c r="N289" s="164"/>
      <c r="O289" s="164"/>
      <c r="P289" s="144"/>
      <c r="Q289" s="1"/>
      <c r="R289" s="1"/>
      <c r="S289" s="1"/>
      <c r="T289" s="2">
        <f t="shared" si="30"/>
        <v>0.16</v>
      </c>
    </row>
    <row r="290" spans="2:20" x14ac:dyDescent="0.25">
      <c r="B290" s="1"/>
      <c r="C290" s="2">
        <v>16</v>
      </c>
      <c r="D290" s="46">
        <f t="shared" si="29"/>
        <v>7.3575333333333335</v>
      </c>
      <c r="E290" s="2"/>
      <c r="F290" s="2"/>
      <c r="G290" s="2"/>
      <c r="H290" s="2"/>
      <c r="I290" s="2"/>
      <c r="J290" s="163"/>
      <c r="K290" s="144"/>
      <c r="L290" s="164"/>
      <c r="M290" s="164"/>
      <c r="N290" s="164"/>
      <c r="O290" s="164"/>
      <c r="P290" s="144"/>
      <c r="Q290" s="1"/>
      <c r="R290" s="1"/>
      <c r="S290" s="1"/>
      <c r="T290" s="2">
        <f t="shared" si="30"/>
        <v>0</v>
      </c>
    </row>
    <row r="291" spans="2:20" x14ac:dyDescent="0.25">
      <c r="B291" s="1"/>
      <c r="C291" s="2">
        <v>17</v>
      </c>
      <c r="D291" s="46">
        <f t="shared" si="29"/>
        <v>7.3575333333333335</v>
      </c>
      <c r="E291" s="89">
        <v>1.17</v>
      </c>
      <c r="F291" s="2">
        <v>0.25</v>
      </c>
      <c r="G291" s="2"/>
      <c r="H291" s="2"/>
      <c r="I291" s="2"/>
      <c r="J291" s="163"/>
      <c r="K291" s="131">
        <v>0.82</v>
      </c>
      <c r="L291" s="164"/>
      <c r="M291" s="164"/>
      <c r="N291" s="164"/>
      <c r="O291" s="164"/>
      <c r="P291" s="131"/>
      <c r="Q291" s="1"/>
      <c r="R291" s="1"/>
      <c r="S291" s="1"/>
      <c r="T291" s="2">
        <f t="shared" si="30"/>
        <v>2.2399999999999998</v>
      </c>
    </row>
    <row r="292" spans="2:20" x14ac:dyDescent="0.25">
      <c r="B292" s="1"/>
      <c r="C292" s="2">
        <v>18</v>
      </c>
      <c r="D292" s="46">
        <f t="shared" si="29"/>
        <v>7.3575333333333335</v>
      </c>
      <c r="E292" s="89">
        <v>1.41</v>
      </c>
      <c r="F292" s="2"/>
      <c r="G292" s="2"/>
      <c r="H292" s="2"/>
      <c r="I292" s="2"/>
      <c r="J292" s="163"/>
      <c r="K292" s="163"/>
      <c r="L292" s="163"/>
      <c r="M292" s="163"/>
      <c r="N292" s="163"/>
      <c r="O292" s="163"/>
      <c r="P292" s="50"/>
      <c r="Q292" s="1"/>
      <c r="R292" s="1"/>
      <c r="S292" s="1"/>
      <c r="T292" s="2">
        <f t="shared" si="30"/>
        <v>1.41</v>
      </c>
    </row>
    <row r="293" spans="2:20" x14ac:dyDescent="0.25">
      <c r="B293" s="1"/>
      <c r="C293" s="2">
        <v>19</v>
      </c>
      <c r="D293" s="46">
        <f t="shared" si="29"/>
        <v>7.3575333333333335</v>
      </c>
      <c r="E293" s="2"/>
      <c r="F293" s="2"/>
      <c r="G293" s="2"/>
      <c r="H293" s="2"/>
      <c r="I293" s="2"/>
      <c r="J293" s="163"/>
      <c r="K293" s="163"/>
      <c r="L293" s="163"/>
      <c r="M293" s="163"/>
      <c r="N293" s="163"/>
      <c r="O293" s="163"/>
      <c r="P293" s="50"/>
      <c r="Q293" s="1"/>
      <c r="R293" s="1"/>
      <c r="S293" s="1"/>
      <c r="T293" s="2">
        <f t="shared" si="30"/>
        <v>0</v>
      </c>
    </row>
    <row r="294" spans="2:20" x14ac:dyDescent="0.25">
      <c r="B294" s="1"/>
      <c r="C294" s="2">
        <v>20</v>
      </c>
      <c r="D294" s="46">
        <f t="shared" si="29"/>
        <v>7.3575333333333335</v>
      </c>
      <c r="E294" s="2"/>
      <c r="F294" s="2"/>
      <c r="G294" s="2"/>
      <c r="H294" s="2"/>
      <c r="I294" s="2"/>
      <c r="J294" s="163"/>
      <c r="K294" s="163"/>
      <c r="L294" s="163"/>
      <c r="M294" s="163"/>
      <c r="N294" s="163"/>
      <c r="O294" s="163"/>
      <c r="P294" s="50"/>
      <c r="Q294" s="1"/>
      <c r="R294" s="1"/>
      <c r="S294" s="1"/>
      <c r="T294" s="2">
        <f t="shared" si="30"/>
        <v>0</v>
      </c>
    </row>
    <row r="295" spans="2:20" x14ac:dyDescent="0.25">
      <c r="B295" s="1"/>
      <c r="C295" s="2">
        <v>21</v>
      </c>
      <c r="D295" s="46">
        <f t="shared" si="29"/>
        <v>7.3575333333333335</v>
      </c>
      <c r="E295" s="2"/>
      <c r="F295" s="2"/>
      <c r="G295" s="2">
        <v>0.17</v>
      </c>
      <c r="H295" s="2"/>
      <c r="I295" s="2"/>
      <c r="J295" s="163"/>
      <c r="K295" s="142">
        <v>0.62</v>
      </c>
      <c r="L295" s="163"/>
      <c r="M295" s="163"/>
      <c r="N295" s="163"/>
      <c r="O295" s="163"/>
      <c r="P295" s="142"/>
      <c r="Q295" s="1"/>
      <c r="R295" s="1"/>
      <c r="S295" s="1"/>
      <c r="T295" s="2">
        <f t="shared" si="30"/>
        <v>0.79</v>
      </c>
    </row>
    <row r="296" spans="2:20" x14ac:dyDescent="0.25">
      <c r="B296" s="1"/>
      <c r="C296" s="2">
        <v>22</v>
      </c>
      <c r="D296" s="46">
        <f t="shared" si="29"/>
        <v>7.3575333333333335</v>
      </c>
      <c r="E296" s="142">
        <v>0.33</v>
      </c>
      <c r="F296" s="2"/>
      <c r="H296" s="2"/>
      <c r="I296" s="2"/>
      <c r="J296" s="163"/>
      <c r="K296" s="142"/>
      <c r="L296" s="163"/>
      <c r="M296" s="163"/>
      <c r="N296" s="163"/>
      <c r="O296" s="163"/>
      <c r="P296" s="142"/>
      <c r="Q296" s="1"/>
      <c r="R296" s="1"/>
      <c r="S296" s="1"/>
      <c r="T296" s="2">
        <f t="shared" si="30"/>
        <v>0.33</v>
      </c>
    </row>
    <row r="297" spans="2:20" x14ac:dyDescent="0.25">
      <c r="B297" s="1"/>
      <c r="C297" s="2">
        <v>23</v>
      </c>
      <c r="D297" s="46">
        <f t="shared" si="29"/>
        <v>7.3575333333333335</v>
      </c>
      <c r="E297" s="142"/>
      <c r="F297" s="2"/>
      <c r="G297" s="2"/>
      <c r="H297" s="2"/>
      <c r="I297" s="2"/>
      <c r="J297" s="163"/>
      <c r="K297" s="142"/>
      <c r="L297" s="142">
        <v>0.17</v>
      </c>
      <c r="M297" s="163"/>
      <c r="N297" s="163"/>
      <c r="O297" s="163"/>
      <c r="P297" s="142"/>
      <c r="Q297" s="142"/>
      <c r="R297" s="1"/>
      <c r="S297" s="1"/>
      <c r="T297" s="2">
        <f t="shared" si="30"/>
        <v>0.17</v>
      </c>
    </row>
    <row r="298" spans="2:20" x14ac:dyDescent="0.25">
      <c r="B298" s="1"/>
      <c r="C298" s="2">
        <v>24</v>
      </c>
      <c r="D298" s="46">
        <f t="shared" si="29"/>
        <v>7.3575333333333335</v>
      </c>
      <c r="E298" s="142"/>
      <c r="F298" s="2"/>
      <c r="G298" s="2"/>
      <c r="H298" s="2"/>
      <c r="I298" s="142">
        <v>0.05</v>
      </c>
      <c r="J298" s="163"/>
      <c r="K298" s="142">
        <v>0.38</v>
      </c>
      <c r="L298" s="142">
        <v>0.36</v>
      </c>
      <c r="M298" s="163"/>
      <c r="N298" s="163"/>
      <c r="O298" s="163"/>
      <c r="P298" s="142"/>
      <c r="Q298" s="142"/>
      <c r="R298" s="1"/>
      <c r="S298" s="1"/>
      <c r="T298" s="2">
        <f t="shared" si="30"/>
        <v>0.79</v>
      </c>
    </row>
    <row r="299" spans="2:20" x14ac:dyDescent="0.25">
      <c r="B299" s="1"/>
      <c r="C299" s="2">
        <v>25</v>
      </c>
      <c r="D299" s="46">
        <f t="shared" si="29"/>
        <v>7.3575333333333335</v>
      </c>
      <c r="E299" s="142"/>
      <c r="F299" s="2"/>
      <c r="G299" s="2"/>
      <c r="H299" s="2"/>
      <c r="I299" s="2"/>
      <c r="K299" s="142"/>
      <c r="P299" s="142"/>
      <c r="Q299" s="1"/>
      <c r="R299" s="1"/>
      <c r="S299" s="1"/>
      <c r="T299" s="2">
        <f t="shared" si="30"/>
        <v>0</v>
      </c>
    </row>
    <row r="300" spans="2:20" x14ac:dyDescent="0.25">
      <c r="B300" s="1"/>
      <c r="C300" s="2">
        <v>26</v>
      </c>
      <c r="D300" s="46">
        <f t="shared" si="29"/>
        <v>7.3575333333333335</v>
      </c>
      <c r="E300" s="142">
        <v>0.17</v>
      </c>
      <c r="F300" s="142">
        <v>0.5</v>
      </c>
      <c r="G300" s="2"/>
      <c r="H300" s="2"/>
      <c r="I300" s="2"/>
      <c r="J300" s="163"/>
      <c r="K300" s="142">
        <v>0.37</v>
      </c>
      <c r="L300" s="163"/>
      <c r="M300" s="163"/>
      <c r="N300" s="163"/>
      <c r="O300" s="163"/>
      <c r="P300" s="142"/>
      <c r="Q300" s="1"/>
      <c r="R300" s="1"/>
      <c r="S300" s="1"/>
      <c r="T300" s="2">
        <f t="shared" si="30"/>
        <v>1.04</v>
      </c>
    </row>
    <row r="301" spans="2:20" x14ac:dyDescent="0.25">
      <c r="B301" s="1"/>
      <c r="C301" s="2">
        <v>27</v>
      </c>
      <c r="D301" s="46">
        <f t="shared" si="29"/>
        <v>7.3575333333333335</v>
      </c>
      <c r="E301" s="2"/>
      <c r="F301" s="2"/>
      <c r="G301" s="2"/>
      <c r="H301" s="2"/>
      <c r="I301" s="2"/>
      <c r="J301" s="163"/>
      <c r="K301" s="163">
        <v>0.16</v>
      </c>
      <c r="L301" s="163"/>
      <c r="M301" s="163"/>
      <c r="N301" s="163"/>
      <c r="O301" s="163"/>
      <c r="P301" s="50"/>
      <c r="Q301" s="1"/>
      <c r="R301" s="1"/>
      <c r="S301" s="1"/>
      <c r="T301" s="2">
        <f t="shared" si="30"/>
        <v>0.16</v>
      </c>
    </row>
    <row r="302" spans="2:20" x14ac:dyDescent="0.25">
      <c r="B302" s="1"/>
      <c r="C302" s="2">
        <v>28</v>
      </c>
      <c r="D302" s="46">
        <f t="shared" si="29"/>
        <v>7.3575333333333335</v>
      </c>
      <c r="E302" s="2"/>
      <c r="F302" s="2"/>
      <c r="G302" s="2"/>
      <c r="H302" s="2"/>
      <c r="I302" s="2"/>
      <c r="J302" s="163"/>
      <c r="K302" s="163"/>
      <c r="L302" s="163"/>
      <c r="M302" s="163"/>
      <c r="N302" s="163"/>
      <c r="O302" s="163"/>
      <c r="P302" s="1"/>
      <c r="Q302" s="1"/>
      <c r="R302" s="1"/>
      <c r="S302" s="1"/>
      <c r="T302" s="2">
        <f t="shared" si="30"/>
        <v>0</v>
      </c>
    </row>
    <row r="303" spans="2:20" x14ac:dyDescent="0.25">
      <c r="B303" s="1"/>
      <c r="C303" s="2">
        <v>29</v>
      </c>
      <c r="D303" s="46">
        <f t="shared" si="29"/>
        <v>7.3575333333333335</v>
      </c>
      <c r="E303" s="2"/>
      <c r="F303" s="2"/>
      <c r="G303" s="2"/>
      <c r="H303" s="2"/>
      <c r="I303" s="2"/>
      <c r="J303" s="163"/>
      <c r="K303" s="163"/>
      <c r="L303" s="163"/>
      <c r="M303" s="163"/>
      <c r="N303" s="163"/>
      <c r="O303" s="163"/>
      <c r="P303" s="1"/>
      <c r="Q303" s="1"/>
      <c r="R303" s="1"/>
      <c r="S303" s="1"/>
      <c r="T303" s="2">
        <f t="shared" si="30"/>
        <v>0</v>
      </c>
    </row>
    <row r="304" spans="2:20" x14ac:dyDescent="0.25">
      <c r="B304" s="1"/>
      <c r="C304" s="2">
        <v>30</v>
      </c>
      <c r="D304" s="46">
        <f t="shared" si="29"/>
        <v>7.3575333333333335</v>
      </c>
      <c r="E304" s="2"/>
      <c r="F304" s="2"/>
      <c r="G304" s="2"/>
      <c r="H304" s="2"/>
      <c r="I304" s="2"/>
      <c r="J304" s="163"/>
      <c r="K304" s="163"/>
      <c r="L304" s="163"/>
      <c r="M304" s="163"/>
      <c r="N304" s="163"/>
      <c r="O304" s="163"/>
      <c r="P304" s="1"/>
      <c r="Q304" s="1"/>
      <c r="R304" s="1"/>
      <c r="S304" s="1"/>
      <c r="T304" s="2">
        <f t="shared" si="30"/>
        <v>0</v>
      </c>
    </row>
    <row r="305" spans="2:20" x14ac:dyDescent="0.25">
      <c r="B305" s="4" t="s">
        <v>8</v>
      </c>
      <c r="C305" s="3"/>
      <c r="D305" s="47">
        <v>220.726</v>
      </c>
      <c r="E305" s="3">
        <f>SUM(E275:E304)</f>
        <v>5.89</v>
      </c>
      <c r="F305" s="3">
        <f t="shared" ref="F305:S305" si="31">SUM(F275:F304)</f>
        <v>2</v>
      </c>
      <c r="G305" s="3">
        <f t="shared" si="31"/>
        <v>0.17</v>
      </c>
      <c r="H305" s="3">
        <f t="shared" si="31"/>
        <v>1.67</v>
      </c>
      <c r="I305" s="3">
        <f t="shared" si="31"/>
        <v>0.05</v>
      </c>
      <c r="J305" s="3">
        <f t="shared" si="31"/>
        <v>0.5</v>
      </c>
      <c r="K305" s="3">
        <f t="shared" si="31"/>
        <v>3.1900000000000004</v>
      </c>
      <c r="L305" s="3">
        <f t="shared" si="31"/>
        <v>0.53</v>
      </c>
      <c r="M305" s="3">
        <f t="shared" si="31"/>
        <v>0</v>
      </c>
      <c r="N305" s="3">
        <f t="shared" si="31"/>
        <v>0</v>
      </c>
      <c r="O305" s="3">
        <f t="shared" si="31"/>
        <v>0</v>
      </c>
      <c r="P305" s="3">
        <f t="shared" si="31"/>
        <v>0</v>
      </c>
      <c r="Q305" s="3">
        <f t="shared" si="31"/>
        <v>0</v>
      </c>
      <c r="R305" s="3">
        <f t="shared" si="31"/>
        <v>0</v>
      </c>
      <c r="S305" s="3">
        <f t="shared" si="31"/>
        <v>0</v>
      </c>
      <c r="T305" s="2">
        <f>SUM(E305:S305)</f>
        <v>14.000000000000002</v>
      </c>
    </row>
    <row r="306" spans="2:20" x14ac:dyDescent="0.25">
      <c r="B306" s="1" t="s">
        <v>9</v>
      </c>
      <c r="C306" s="2"/>
      <c r="D306" s="2" t="s">
        <v>10</v>
      </c>
      <c r="E306" s="2">
        <f>(E305/$D$260)*100</f>
        <v>8.2981121442659891</v>
      </c>
      <c r="F306" s="2">
        <f>(F305/$D$260)*100</f>
        <v>2.8176951253874329</v>
      </c>
      <c r="G306" s="2">
        <f>(G305/$D$260)*100</f>
        <v>0.2395040856579318</v>
      </c>
      <c r="H306" s="2">
        <f>(H305/$D$260)*100</f>
        <v>2.3527754296985064</v>
      </c>
      <c r="I306" s="2">
        <f>(I305/$D$260)*100</f>
        <v>7.0442378134685818E-2</v>
      </c>
      <c r="J306" s="2">
        <f t="shared" ref="J306" si="32">(J305/$D$260)*100</f>
        <v>0.70442378134685824</v>
      </c>
      <c r="K306" s="2">
        <f t="shared" ref="K306:S306" si="33">(K305/$D$260)*100</f>
        <v>4.4942237249929562</v>
      </c>
      <c r="L306" s="2">
        <f t="shared" si="33"/>
        <v>0.74668920822766982</v>
      </c>
      <c r="M306" s="2">
        <f t="shared" si="33"/>
        <v>0</v>
      </c>
      <c r="N306" s="2">
        <f t="shared" si="33"/>
        <v>0</v>
      </c>
      <c r="O306" s="2">
        <f t="shared" si="33"/>
        <v>0</v>
      </c>
      <c r="P306" s="2">
        <f t="shared" si="33"/>
        <v>0</v>
      </c>
      <c r="Q306" s="2">
        <f t="shared" si="33"/>
        <v>0</v>
      </c>
      <c r="R306" s="2">
        <f t="shared" si="33"/>
        <v>0</v>
      </c>
      <c r="S306" s="2">
        <f t="shared" si="33"/>
        <v>0</v>
      </c>
      <c r="T306" s="2"/>
    </row>
    <row r="307" spans="2:20" x14ac:dyDescent="0.25">
      <c r="B307" s="1">
        <f>(1-(T305/D305))*100</f>
        <v>93.657294564301438</v>
      </c>
      <c r="C307" s="2"/>
      <c r="D307" s="2"/>
      <c r="E307" s="2">
        <f>($D$305-E305)/$D$305*100</f>
        <v>97.331533213123961</v>
      </c>
      <c r="F307" s="2">
        <f t="shared" ref="F307:S307" si="34">($D$305-F305)/$D$305*100</f>
        <v>99.093899223471638</v>
      </c>
      <c r="G307" s="2">
        <f t="shared" si="34"/>
        <v>99.922981433995091</v>
      </c>
      <c r="H307" s="2">
        <f t="shared" si="34"/>
        <v>99.243405851598823</v>
      </c>
      <c r="I307" s="2">
        <f t="shared" si="34"/>
        <v>99.977347480586786</v>
      </c>
      <c r="J307" s="2">
        <f t="shared" si="34"/>
        <v>99.773474805867906</v>
      </c>
      <c r="K307" s="2">
        <f t="shared" si="34"/>
        <v>98.554769261437258</v>
      </c>
      <c r="L307" s="2">
        <f t="shared" si="34"/>
        <v>99.759883294219989</v>
      </c>
      <c r="M307" s="2">
        <f t="shared" si="34"/>
        <v>100</v>
      </c>
      <c r="N307" s="2">
        <f t="shared" si="34"/>
        <v>100</v>
      </c>
      <c r="O307" s="2">
        <f t="shared" si="34"/>
        <v>100</v>
      </c>
      <c r="P307" s="2">
        <f t="shared" si="34"/>
        <v>100</v>
      </c>
      <c r="Q307" s="2">
        <f t="shared" si="34"/>
        <v>100</v>
      </c>
      <c r="R307" s="2">
        <f t="shared" si="34"/>
        <v>100</v>
      </c>
      <c r="S307" s="2">
        <f t="shared" si="34"/>
        <v>100</v>
      </c>
      <c r="T307" s="2" t="s">
        <v>15</v>
      </c>
    </row>
    <row r="310" spans="2:20" ht="18.75" thickBot="1" x14ac:dyDescent="0.3">
      <c r="B310" s="31"/>
      <c r="C310" s="31"/>
      <c r="D310" s="31"/>
    </row>
    <row r="311" spans="2:20" x14ac:dyDescent="0.25">
      <c r="B311" s="14" t="s">
        <v>21</v>
      </c>
      <c r="C311" s="15"/>
      <c r="D311" s="16"/>
    </row>
    <row r="312" spans="2:20" x14ac:dyDescent="0.25">
      <c r="B312" s="10">
        <f>(1-(T305/D305))*100</f>
        <v>93.657294564301438</v>
      </c>
      <c r="C312" s="18"/>
      <c r="D312" s="19"/>
      <c r="F312" s="25">
        <f>76.85/31</f>
        <v>2.4790322580645161</v>
      </c>
      <c r="G312" s="26"/>
    </row>
    <row r="313" spans="2:20" ht="18.75" thickBot="1" x14ac:dyDescent="0.3">
      <c r="B313" s="20"/>
      <c r="C313" s="21"/>
      <c r="D313" s="22"/>
    </row>
    <row r="314" spans="2:20" x14ac:dyDescent="0.25">
      <c r="B314" s="31"/>
      <c r="C314" s="31"/>
      <c r="D314" s="31"/>
    </row>
    <row r="315" spans="2:20" ht="18.75" thickBot="1" x14ac:dyDescent="0.3">
      <c r="B315" s="31"/>
      <c r="C315" s="31"/>
      <c r="D315" s="31"/>
    </row>
    <row r="316" spans="2:20" x14ac:dyDescent="0.25">
      <c r="B316" s="33" t="s">
        <v>22</v>
      </c>
      <c r="C316" s="34"/>
      <c r="D316" s="35"/>
    </row>
    <row r="317" spans="2:20" ht="18.75" thickBot="1" x14ac:dyDescent="0.3">
      <c r="B317" s="36">
        <f>((T305+P260+P170+P124+O80+P35+O215)/(D305+D260+D170+D125+D80+D35+D215))*100</f>
        <v>3.9927556781561782</v>
      </c>
      <c r="C317" s="37"/>
      <c r="D317" s="38"/>
    </row>
    <row r="318" spans="2:20" x14ac:dyDescent="0.25">
      <c r="B318" s="31"/>
      <c r="C318" s="31"/>
      <c r="D318" s="31"/>
    </row>
    <row r="319" spans="2:20" x14ac:dyDescent="0.25">
      <c r="B319" s="31"/>
      <c r="C319" s="31"/>
      <c r="D319" s="31"/>
    </row>
    <row r="320" spans="2:20" ht="18.75" thickBot="1" x14ac:dyDescent="0.3">
      <c r="B320" s="31"/>
      <c r="C320" s="31"/>
      <c r="D320" s="31"/>
    </row>
    <row r="321" spans="2:4" x14ac:dyDescent="0.25">
      <c r="B321" s="39" t="s">
        <v>23</v>
      </c>
      <c r="C321" s="40"/>
      <c r="D321" s="41"/>
    </row>
    <row r="322" spans="2:4" x14ac:dyDescent="0.25">
      <c r="B322" s="194">
        <f>(100-B317)</f>
        <v>96.007244321843828</v>
      </c>
      <c r="C322" s="195"/>
      <c r="D322" s="42"/>
    </row>
    <row r="323" spans="2:4" ht="18.75" thickBot="1" x14ac:dyDescent="0.3">
      <c r="B323" s="196"/>
      <c r="C323" s="197"/>
      <c r="D323" s="43"/>
    </row>
  </sheetData>
  <mergeCells count="21">
    <mergeCell ref="B93:J93"/>
    <mergeCell ref="B2:P2"/>
    <mergeCell ref="B3:P3"/>
    <mergeCell ref="B35:C35"/>
    <mergeCell ref="B36:C36"/>
    <mergeCell ref="D36:D38"/>
    <mergeCell ref="B37:C37"/>
    <mergeCell ref="B41:D41"/>
    <mergeCell ref="B42:D43"/>
    <mergeCell ref="B47:P47"/>
    <mergeCell ref="B48:P48"/>
    <mergeCell ref="B92:J92"/>
    <mergeCell ref="B272:P272"/>
    <mergeCell ref="B273:P273"/>
    <mergeCell ref="B322:C323"/>
    <mergeCell ref="B137:P137"/>
    <mergeCell ref="B138:P138"/>
    <mergeCell ref="B182:P182"/>
    <mergeCell ref="B183:P183"/>
    <mergeCell ref="B227:P227"/>
    <mergeCell ref="B228:P228"/>
  </mergeCells>
  <conditionalFormatting sqref="I36">
    <cfRule type="cellIs" dxfId="27" priority="1" operator="greaterThan">
      <formula>2.822580645</formula>
    </cfRule>
    <cfRule type="cellIs" dxfId="26" priority="2" operator="greaterThan">
      <formula>2.822580645</formula>
    </cfRule>
    <cfRule type="cellIs" dxfId="25" priority="4" operator="greaterThan">
      <formula>2.822580645</formula>
    </cfRule>
  </conditionalFormatting>
  <conditionalFormatting sqref="J36:O36">
    <cfRule type="cellIs" dxfId="24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EDE5-83D1-411C-A0A1-A095EEB9EA81}">
  <dimension ref="B1:O330"/>
  <sheetViews>
    <sheetView topLeftCell="A135" zoomScale="55" zoomScaleNormal="55" workbookViewId="0">
      <selection activeCell="D148" sqref="D148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42.28515625" style="25" customWidth="1"/>
    <col min="5" max="5" width="39" style="25" customWidth="1"/>
    <col min="6" max="6" width="44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8.85546875" style="25" customWidth="1"/>
    <col min="11" max="11" width="31.85546875" style="25" customWidth="1"/>
    <col min="12" max="12" width="41.85546875" style="25" customWidth="1"/>
    <col min="13" max="13" width="26.5703125" style="25" customWidth="1"/>
    <col min="14" max="14" width="20.140625" style="25" bestFit="1" customWidth="1"/>
    <col min="15" max="15" width="18.5703125" style="25" bestFit="1" customWidth="1"/>
    <col min="16" max="16384" width="11.42578125" style="25"/>
  </cols>
  <sheetData>
    <row r="1" spans="2:11" x14ac:dyDescent="0.25">
      <c r="D1" s="53"/>
    </row>
    <row r="2" spans="2:11" x14ac:dyDescent="0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</row>
    <row r="3" spans="2:11" x14ac:dyDescent="0.25">
      <c r="B3" s="170" t="s">
        <v>53</v>
      </c>
      <c r="C3" s="170"/>
      <c r="D3" s="170"/>
      <c r="E3" s="170"/>
      <c r="F3" s="170"/>
      <c r="G3" s="170"/>
      <c r="H3" s="170"/>
      <c r="I3" s="170"/>
      <c r="J3" s="170"/>
      <c r="K3" s="170"/>
    </row>
    <row r="4" spans="2:11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50" t="s">
        <v>7</v>
      </c>
    </row>
    <row r="5" spans="2:11" x14ac:dyDescent="0.25">
      <c r="B5" s="1"/>
      <c r="C5" s="2">
        <v>1</v>
      </c>
      <c r="D5" s="60">
        <f>+$D$36/31</f>
        <v>1.8387096774193548</v>
      </c>
      <c r="E5" s="2"/>
      <c r="F5" s="2"/>
      <c r="G5" s="2"/>
      <c r="H5" s="2"/>
      <c r="I5" s="2"/>
      <c r="J5" s="2"/>
      <c r="K5" s="1">
        <f>SUM(E5:J5)</f>
        <v>0</v>
      </c>
    </row>
    <row r="6" spans="2:11" x14ac:dyDescent="0.25">
      <c r="B6" s="1"/>
      <c r="C6" s="2">
        <v>2</v>
      </c>
      <c r="D6" s="60">
        <f t="shared" ref="D6:D35" si="0">+$D$36/31</f>
        <v>1.8387096774193548</v>
      </c>
      <c r="E6" s="2"/>
      <c r="F6" s="2"/>
      <c r="G6" s="2"/>
      <c r="H6" s="2"/>
      <c r="I6" s="2"/>
      <c r="J6" s="2"/>
      <c r="K6" s="1">
        <f t="shared" ref="K6:K35" si="1">SUM(E6:J6)</f>
        <v>0</v>
      </c>
    </row>
    <row r="7" spans="2:11" x14ac:dyDescent="0.25">
      <c r="B7" s="1"/>
      <c r="C7" s="2">
        <v>3</v>
      </c>
      <c r="D7" s="60">
        <f t="shared" si="0"/>
        <v>1.8387096774193548</v>
      </c>
      <c r="E7" s="2"/>
      <c r="F7" s="2"/>
      <c r="G7" s="2"/>
      <c r="H7" s="2"/>
      <c r="I7" s="2"/>
      <c r="J7" s="2"/>
      <c r="K7" s="1">
        <f t="shared" si="1"/>
        <v>0</v>
      </c>
    </row>
    <row r="8" spans="2:11" x14ac:dyDescent="0.25">
      <c r="B8" s="1"/>
      <c r="C8" s="2">
        <v>4</v>
      </c>
      <c r="D8" s="60">
        <f t="shared" si="0"/>
        <v>1.8387096774193548</v>
      </c>
      <c r="E8" s="2"/>
      <c r="F8" s="2"/>
      <c r="G8" s="2"/>
      <c r="H8" s="2"/>
      <c r="I8" s="2"/>
      <c r="J8" s="2"/>
      <c r="K8" s="1">
        <f t="shared" si="1"/>
        <v>0</v>
      </c>
    </row>
    <row r="9" spans="2:11" x14ac:dyDescent="0.25">
      <c r="B9" s="1"/>
      <c r="C9" s="2">
        <v>5</v>
      </c>
      <c r="D9" s="60">
        <f t="shared" si="0"/>
        <v>1.8387096774193548</v>
      </c>
      <c r="E9" s="2"/>
      <c r="F9" s="2"/>
      <c r="G9" s="2"/>
      <c r="H9" s="2"/>
      <c r="I9" s="2"/>
      <c r="J9" s="2"/>
      <c r="K9" s="1">
        <f t="shared" si="1"/>
        <v>0</v>
      </c>
    </row>
    <row r="10" spans="2:11" x14ac:dyDescent="0.25">
      <c r="B10" s="1"/>
      <c r="C10" s="2">
        <v>6</v>
      </c>
      <c r="D10" s="60">
        <f t="shared" si="0"/>
        <v>1.8387096774193548</v>
      </c>
      <c r="E10" s="2"/>
      <c r="F10" s="2"/>
      <c r="G10" s="2"/>
      <c r="H10" s="2"/>
      <c r="I10" s="2"/>
      <c r="J10" s="2"/>
      <c r="K10" s="1">
        <f t="shared" si="1"/>
        <v>0</v>
      </c>
    </row>
    <row r="11" spans="2:11" x14ac:dyDescent="0.25">
      <c r="B11" s="1"/>
      <c r="C11" s="2">
        <v>7</v>
      </c>
      <c r="D11" s="60">
        <f t="shared" si="0"/>
        <v>1.8387096774193548</v>
      </c>
      <c r="E11" s="2"/>
      <c r="F11" s="2"/>
      <c r="G11" s="2"/>
      <c r="H11" s="2"/>
      <c r="I11" s="2"/>
      <c r="J11" s="2"/>
      <c r="K11" s="1">
        <f t="shared" si="1"/>
        <v>0</v>
      </c>
    </row>
    <row r="12" spans="2:11" x14ac:dyDescent="0.25">
      <c r="B12" s="1"/>
      <c r="C12" s="2">
        <v>8</v>
      </c>
      <c r="D12" s="60">
        <f t="shared" si="0"/>
        <v>1.8387096774193548</v>
      </c>
      <c r="E12" s="2"/>
      <c r="F12" s="2"/>
      <c r="G12" s="2"/>
      <c r="H12" s="2"/>
      <c r="I12" s="2"/>
      <c r="J12" s="2"/>
      <c r="K12" s="1">
        <f t="shared" si="1"/>
        <v>0</v>
      </c>
    </row>
    <row r="13" spans="2:11" x14ac:dyDescent="0.25">
      <c r="B13" s="1"/>
      <c r="C13" s="2">
        <v>9</v>
      </c>
      <c r="D13" s="60">
        <f t="shared" si="0"/>
        <v>1.8387096774193548</v>
      </c>
      <c r="E13" s="2"/>
      <c r="F13" s="2"/>
      <c r="G13" s="2"/>
      <c r="H13" s="2"/>
      <c r="I13" s="2"/>
      <c r="J13" s="2"/>
      <c r="K13" s="1">
        <f t="shared" si="1"/>
        <v>0</v>
      </c>
    </row>
    <row r="14" spans="2:11" x14ac:dyDescent="0.25">
      <c r="B14" s="1"/>
      <c r="C14" s="2">
        <v>10</v>
      </c>
      <c r="D14" s="60">
        <f t="shared" si="0"/>
        <v>1.8387096774193548</v>
      </c>
      <c r="E14" s="2"/>
      <c r="F14" s="2"/>
      <c r="G14" s="2"/>
      <c r="H14" s="2"/>
      <c r="I14" s="2"/>
      <c r="J14" s="2"/>
      <c r="K14" s="1">
        <f t="shared" si="1"/>
        <v>0</v>
      </c>
    </row>
    <row r="15" spans="2:11" x14ac:dyDescent="0.25">
      <c r="B15" s="1"/>
      <c r="C15" s="2">
        <v>11</v>
      </c>
      <c r="D15" s="60">
        <f t="shared" si="0"/>
        <v>1.8387096774193548</v>
      </c>
      <c r="E15" s="2"/>
      <c r="F15" s="2"/>
      <c r="G15" s="2"/>
      <c r="H15" s="2"/>
      <c r="I15" s="2"/>
      <c r="J15" s="2"/>
      <c r="K15" s="1">
        <f t="shared" si="1"/>
        <v>0</v>
      </c>
    </row>
    <row r="16" spans="2:11" x14ac:dyDescent="0.25">
      <c r="B16" s="1"/>
      <c r="C16" s="2">
        <v>12</v>
      </c>
      <c r="D16" s="60">
        <f t="shared" si="0"/>
        <v>1.8387096774193548</v>
      </c>
      <c r="E16" s="2"/>
      <c r="F16" s="2"/>
      <c r="G16" s="2"/>
      <c r="H16" s="2"/>
      <c r="I16" s="2"/>
      <c r="J16" s="2"/>
      <c r="K16" s="1">
        <f t="shared" si="1"/>
        <v>0</v>
      </c>
    </row>
    <row r="17" spans="2:11" x14ac:dyDescent="0.25">
      <c r="B17" s="1"/>
      <c r="C17" s="2">
        <v>13</v>
      </c>
      <c r="D17" s="60">
        <f t="shared" si="0"/>
        <v>1.8387096774193548</v>
      </c>
      <c r="E17" s="2"/>
      <c r="F17" s="2"/>
      <c r="G17" s="2"/>
      <c r="H17" s="2"/>
      <c r="I17" s="2"/>
      <c r="J17" s="2"/>
      <c r="K17" s="1">
        <f t="shared" si="1"/>
        <v>0</v>
      </c>
    </row>
    <row r="18" spans="2:11" x14ac:dyDescent="0.25">
      <c r="B18" s="1"/>
      <c r="C18" s="2">
        <v>14</v>
      </c>
      <c r="D18" s="60">
        <f t="shared" si="0"/>
        <v>1.8387096774193548</v>
      </c>
      <c r="E18" s="2"/>
      <c r="F18" s="2"/>
      <c r="G18" s="2"/>
      <c r="H18" s="2"/>
      <c r="I18" s="2"/>
      <c r="J18" s="2"/>
      <c r="K18" s="1">
        <f t="shared" si="1"/>
        <v>0</v>
      </c>
    </row>
    <row r="19" spans="2:11" x14ac:dyDescent="0.25">
      <c r="B19" s="1"/>
      <c r="C19" s="2">
        <v>15</v>
      </c>
      <c r="D19" s="60">
        <f t="shared" si="0"/>
        <v>1.8387096774193548</v>
      </c>
      <c r="E19" s="2"/>
      <c r="F19" s="2"/>
      <c r="G19" s="2"/>
      <c r="H19" s="2"/>
      <c r="I19" s="2"/>
      <c r="J19" s="2"/>
      <c r="K19" s="1">
        <f t="shared" si="1"/>
        <v>0</v>
      </c>
    </row>
    <row r="20" spans="2:11" x14ac:dyDescent="0.25">
      <c r="B20" s="1"/>
      <c r="C20" s="2">
        <v>16</v>
      </c>
      <c r="D20" s="60">
        <f t="shared" si="0"/>
        <v>1.8387096774193548</v>
      </c>
      <c r="E20" s="2"/>
      <c r="F20" s="2"/>
      <c r="G20" s="2"/>
      <c r="H20" s="2"/>
      <c r="I20" s="2"/>
      <c r="J20" s="2"/>
      <c r="K20" s="1">
        <f t="shared" si="1"/>
        <v>0</v>
      </c>
    </row>
    <row r="21" spans="2:11" x14ac:dyDescent="0.25">
      <c r="B21" s="1"/>
      <c r="C21" s="2">
        <v>17</v>
      </c>
      <c r="D21" s="60">
        <f t="shared" si="0"/>
        <v>1.8387096774193548</v>
      </c>
      <c r="E21" s="2"/>
      <c r="F21" s="2"/>
      <c r="G21" s="2"/>
      <c r="H21" s="2"/>
      <c r="I21" s="2"/>
      <c r="J21" s="2"/>
      <c r="K21" s="1">
        <f t="shared" si="1"/>
        <v>0</v>
      </c>
    </row>
    <row r="22" spans="2:11" x14ac:dyDescent="0.25">
      <c r="B22" s="1"/>
      <c r="C22" s="2">
        <v>18</v>
      </c>
      <c r="D22" s="60">
        <f t="shared" si="0"/>
        <v>1.8387096774193548</v>
      </c>
      <c r="E22" s="2"/>
      <c r="F22" s="2"/>
      <c r="G22" s="2"/>
      <c r="H22" s="2"/>
      <c r="I22" s="2"/>
      <c r="J22" s="2"/>
      <c r="K22" s="1">
        <f t="shared" si="1"/>
        <v>0</v>
      </c>
    </row>
    <row r="23" spans="2:11" x14ac:dyDescent="0.25">
      <c r="B23" s="1"/>
      <c r="C23" s="2">
        <v>19</v>
      </c>
      <c r="D23" s="60">
        <f t="shared" si="0"/>
        <v>1.8387096774193548</v>
      </c>
      <c r="E23" s="2"/>
      <c r="F23" s="2"/>
      <c r="G23" s="2"/>
      <c r="H23" s="2"/>
      <c r="I23" s="2"/>
      <c r="J23" s="2"/>
      <c r="K23" s="1">
        <f t="shared" si="1"/>
        <v>0</v>
      </c>
    </row>
    <row r="24" spans="2:11" x14ac:dyDescent="0.25">
      <c r="B24" s="1"/>
      <c r="C24" s="2">
        <v>20</v>
      </c>
      <c r="D24" s="60">
        <f t="shared" si="0"/>
        <v>1.8387096774193548</v>
      </c>
      <c r="E24" s="2"/>
      <c r="F24" s="2"/>
      <c r="G24" s="2"/>
      <c r="H24" s="2"/>
      <c r="I24" s="2"/>
      <c r="J24" s="2"/>
      <c r="K24" s="1">
        <f t="shared" si="1"/>
        <v>0</v>
      </c>
    </row>
    <row r="25" spans="2:11" x14ac:dyDescent="0.25">
      <c r="B25" s="1"/>
      <c r="C25" s="2">
        <v>21</v>
      </c>
      <c r="D25" s="60">
        <f t="shared" si="0"/>
        <v>1.8387096774193548</v>
      </c>
      <c r="E25" s="2"/>
      <c r="F25" s="2"/>
      <c r="G25" s="2"/>
      <c r="H25" s="2"/>
      <c r="I25" s="2"/>
      <c r="J25" s="2"/>
      <c r="K25" s="1">
        <f t="shared" si="1"/>
        <v>0</v>
      </c>
    </row>
    <row r="26" spans="2:11" x14ac:dyDescent="0.25">
      <c r="B26" s="1"/>
      <c r="C26" s="2">
        <v>22</v>
      </c>
      <c r="D26" s="60">
        <f t="shared" si="0"/>
        <v>1.8387096774193548</v>
      </c>
      <c r="E26" s="2"/>
      <c r="F26" s="2"/>
      <c r="G26" s="2"/>
      <c r="H26" s="2"/>
      <c r="I26" s="2"/>
      <c r="J26" s="2"/>
      <c r="K26" s="1">
        <f t="shared" si="1"/>
        <v>0</v>
      </c>
    </row>
    <row r="27" spans="2:11" x14ac:dyDescent="0.25">
      <c r="B27" s="1"/>
      <c r="C27" s="2">
        <v>23</v>
      </c>
      <c r="D27" s="60">
        <f t="shared" si="0"/>
        <v>1.8387096774193548</v>
      </c>
      <c r="E27" s="2"/>
      <c r="F27" s="2"/>
      <c r="G27" s="2"/>
      <c r="H27" s="2"/>
      <c r="I27" s="2"/>
      <c r="J27" s="2"/>
      <c r="K27" s="1">
        <f t="shared" si="1"/>
        <v>0</v>
      </c>
    </row>
    <row r="28" spans="2:11" x14ac:dyDescent="0.25">
      <c r="B28" s="1"/>
      <c r="C28" s="2">
        <v>24</v>
      </c>
      <c r="D28" s="60">
        <f t="shared" si="0"/>
        <v>1.8387096774193548</v>
      </c>
      <c r="E28" s="2"/>
      <c r="F28" s="2"/>
      <c r="G28" s="2"/>
      <c r="H28" s="2"/>
      <c r="I28" s="2"/>
      <c r="J28" s="2"/>
      <c r="K28" s="1">
        <f t="shared" si="1"/>
        <v>0</v>
      </c>
    </row>
    <row r="29" spans="2:11" x14ac:dyDescent="0.25">
      <c r="B29" s="1"/>
      <c r="C29" s="2">
        <v>25</v>
      </c>
      <c r="D29" s="60">
        <f t="shared" si="0"/>
        <v>1.8387096774193548</v>
      </c>
      <c r="E29" s="2"/>
      <c r="F29" s="2"/>
      <c r="G29" s="2"/>
      <c r="H29" s="2"/>
      <c r="I29" s="2"/>
      <c r="J29" s="2"/>
      <c r="K29" s="1">
        <f t="shared" si="1"/>
        <v>0</v>
      </c>
    </row>
    <row r="30" spans="2:11" x14ac:dyDescent="0.25">
      <c r="B30" s="1"/>
      <c r="C30" s="2">
        <v>26</v>
      </c>
      <c r="D30" s="60">
        <f t="shared" si="0"/>
        <v>1.8387096774193548</v>
      </c>
      <c r="E30" s="2"/>
      <c r="F30" s="2"/>
      <c r="G30" s="2"/>
      <c r="H30" s="2"/>
      <c r="I30" s="2"/>
      <c r="J30" s="2"/>
      <c r="K30" s="1">
        <f t="shared" si="1"/>
        <v>0</v>
      </c>
    </row>
    <row r="31" spans="2:11" x14ac:dyDescent="0.25">
      <c r="B31" s="1"/>
      <c r="C31" s="2">
        <v>27</v>
      </c>
      <c r="D31" s="60">
        <f t="shared" si="0"/>
        <v>1.8387096774193548</v>
      </c>
      <c r="E31" s="2"/>
      <c r="F31" s="2"/>
      <c r="G31" s="2"/>
      <c r="H31" s="2"/>
      <c r="I31" s="2"/>
      <c r="J31" s="2"/>
      <c r="K31" s="1">
        <f t="shared" si="1"/>
        <v>0</v>
      </c>
    </row>
    <row r="32" spans="2:11" x14ac:dyDescent="0.25">
      <c r="B32" s="1"/>
      <c r="C32" s="2">
        <v>28</v>
      </c>
      <c r="D32" s="60">
        <f t="shared" si="0"/>
        <v>1.8387096774193548</v>
      </c>
      <c r="E32" s="2"/>
      <c r="F32" s="2"/>
      <c r="G32" s="2"/>
      <c r="H32" s="2"/>
      <c r="I32" s="2"/>
      <c r="J32" s="2"/>
      <c r="K32" s="1">
        <f t="shared" si="1"/>
        <v>0</v>
      </c>
    </row>
    <row r="33" spans="2:11" x14ac:dyDescent="0.25">
      <c r="B33" s="55"/>
      <c r="C33" s="2">
        <v>29</v>
      </c>
      <c r="D33" s="60">
        <f t="shared" si="0"/>
        <v>1.8387096774193548</v>
      </c>
      <c r="E33" s="2"/>
      <c r="F33" s="2"/>
      <c r="G33" s="2"/>
      <c r="H33" s="2"/>
      <c r="I33" s="2"/>
      <c r="J33" s="2"/>
      <c r="K33" s="1">
        <f t="shared" si="1"/>
        <v>0</v>
      </c>
    </row>
    <row r="34" spans="2:11" x14ac:dyDescent="0.25">
      <c r="B34" s="55"/>
      <c r="C34" s="2">
        <v>30</v>
      </c>
      <c r="D34" s="60">
        <f t="shared" si="0"/>
        <v>1.8387096774193548</v>
      </c>
      <c r="E34" s="2"/>
      <c r="F34" s="2"/>
      <c r="G34" s="2"/>
      <c r="H34" s="2"/>
      <c r="I34" s="2"/>
      <c r="J34" s="2"/>
      <c r="K34" s="1">
        <f t="shared" si="1"/>
        <v>0</v>
      </c>
    </row>
    <row r="35" spans="2:11" x14ac:dyDescent="0.25">
      <c r="B35" s="55"/>
      <c r="C35" s="167">
        <v>31</v>
      </c>
      <c r="D35" s="60">
        <f t="shared" si="0"/>
        <v>1.8387096774193548</v>
      </c>
      <c r="E35" s="2"/>
      <c r="F35" s="2"/>
      <c r="G35" s="2"/>
      <c r="H35" s="2"/>
      <c r="I35" s="2"/>
      <c r="J35" s="2"/>
      <c r="K35" s="1">
        <f t="shared" si="1"/>
        <v>0</v>
      </c>
    </row>
    <row r="36" spans="2:11" x14ac:dyDescent="0.25">
      <c r="B36" s="171" t="s">
        <v>8</v>
      </c>
      <c r="C36" s="172"/>
      <c r="D36" s="47">
        <v>57</v>
      </c>
      <c r="E36" s="4">
        <f>SUM(E5:E35)</f>
        <v>0</v>
      </c>
      <c r="F36" s="4">
        <f t="shared" ref="F36:J36" si="2">SUM(F5:F35)</f>
        <v>0</v>
      </c>
      <c r="G36" s="4">
        <f t="shared" si="2"/>
        <v>0</v>
      </c>
      <c r="H36" s="4">
        <f t="shared" si="2"/>
        <v>0</v>
      </c>
      <c r="I36" s="4">
        <f t="shared" si="2"/>
        <v>0</v>
      </c>
      <c r="J36" s="4">
        <f t="shared" si="2"/>
        <v>0</v>
      </c>
      <c r="K36" s="1">
        <f>SUM(E36:J36)</f>
        <v>0</v>
      </c>
    </row>
    <row r="37" spans="2:11" x14ac:dyDescent="0.25">
      <c r="B37" s="173" t="s">
        <v>9</v>
      </c>
      <c r="C37" s="174"/>
      <c r="D37" s="175" t="s">
        <v>10</v>
      </c>
      <c r="E37" s="5">
        <f>(E36/$D$36)*100</f>
        <v>0</v>
      </c>
      <c r="F37" s="5">
        <f>+(F36/$D$36)*100</f>
        <v>0</v>
      </c>
      <c r="G37" s="5">
        <f>+(G36/$D$36)*100</f>
        <v>0</v>
      </c>
      <c r="H37" s="5">
        <f>+(H36/$D$36)*100</f>
        <v>0</v>
      </c>
      <c r="I37" s="6">
        <f>(I36/$D$36)*100</f>
        <v>0</v>
      </c>
      <c r="J37" s="6">
        <f>(J36/$D$36)*100</f>
        <v>0</v>
      </c>
      <c r="K37" s="6"/>
    </row>
    <row r="38" spans="2:11" x14ac:dyDescent="0.25">
      <c r="B38" s="173">
        <f>(1-(K36/D36))*100</f>
        <v>100</v>
      </c>
      <c r="C38" s="174"/>
      <c r="D38" s="176"/>
      <c r="E38" s="5">
        <f>(D36-E36)/D36*100</f>
        <v>100</v>
      </c>
      <c r="F38" s="5">
        <f>(D36-F36)/D36*100</f>
        <v>100</v>
      </c>
      <c r="G38" s="5">
        <f>(D36-G36)/D36*100</f>
        <v>100</v>
      </c>
      <c r="H38" s="5">
        <f>(D36-H36)/D36*100</f>
        <v>100</v>
      </c>
      <c r="I38" s="6">
        <f>(D36-I36)/D36*100</f>
        <v>100</v>
      </c>
      <c r="J38" s="6">
        <f>(D36-J36)/D36*100</f>
        <v>100</v>
      </c>
      <c r="K38" s="6"/>
    </row>
    <row r="39" spans="2:11" x14ac:dyDescent="0.25">
      <c r="B39" s="7"/>
      <c r="C39" s="7"/>
      <c r="D39" s="177"/>
      <c r="E39" s="7"/>
      <c r="F39" s="7"/>
      <c r="G39" s="7"/>
      <c r="H39" s="7"/>
      <c r="I39" s="7"/>
      <c r="J39" s="7"/>
      <c r="K39" s="7"/>
    </row>
    <row r="41" spans="2:11" ht="18.75" thickBot="1" x14ac:dyDescent="0.3"/>
    <row r="42" spans="2:11" x14ac:dyDescent="0.25">
      <c r="B42" s="199" t="s">
        <v>11</v>
      </c>
      <c r="C42" s="200"/>
      <c r="D42" s="201"/>
    </row>
    <row r="43" spans="2:11" ht="15" customHeight="1" x14ac:dyDescent="0.25">
      <c r="B43" s="202">
        <f>(1-(K36/D36))*100</f>
        <v>100</v>
      </c>
      <c r="C43" s="203"/>
      <c r="D43" s="204"/>
    </row>
    <row r="44" spans="2:11" ht="15" customHeight="1" thickBot="1" x14ac:dyDescent="0.3">
      <c r="B44" s="205"/>
      <c r="C44" s="206"/>
      <c r="D44" s="207"/>
      <c r="F44" s="27"/>
      <c r="J44" s="31"/>
    </row>
    <row r="46" spans="2:11" x14ac:dyDescent="0.25">
      <c r="D46" s="53"/>
      <c r="F46" s="44"/>
    </row>
    <row r="48" spans="2:11" x14ac:dyDescent="0.25">
      <c r="B48" s="187" t="s">
        <v>12</v>
      </c>
      <c r="C48" s="188"/>
      <c r="D48" s="188"/>
      <c r="E48" s="188"/>
      <c r="F48" s="188"/>
      <c r="G48" s="188"/>
      <c r="H48" s="188"/>
      <c r="I48" s="188"/>
      <c r="J48" s="188"/>
      <c r="K48" s="189"/>
    </row>
    <row r="49" spans="2:11" x14ac:dyDescent="0.25">
      <c r="B49" s="190" t="s">
        <v>53</v>
      </c>
      <c r="C49" s="190"/>
      <c r="D49" s="190"/>
      <c r="E49" s="190"/>
      <c r="F49" s="190"/>
      <c r="G49" s="190"/>
      <c r="H49" s="190"/>
      <c r="I49" s="190"/>
      <c r="J49" s="190"/>
      <c r="K49" s="190"/>
    </row>
    <row r="50" spans="2:11" s="52" customFormat="1" ht="35.25" customHeight="1" x14ac:dyDescent="0.25">
      <c r="B50" s="50"/>
      <c r="C50" s="12" t="s">
        <v>1</v>
      </c>
      <c r="D50" s="12" t="s">
        <v>2</v>
      </c>
      <c r="E50" s="13" t="s">
        <v>134</v>
      </c>
      <c r="F50" s="13" t="s">
        <v>172</v>
      </c>
      <c r="G50" s="13"/>
      <c r="H50" s="13"/>
      <c r="I50" s="13"/>
      <c r="J50" s="13"/>
      <c r="K50" s="12" t="s">
        <v>7</v>
      </c>
    </row>
    <row r="51" spans="2:11" x14ac:dyDescent="0.25">
      <c r="B51" s="1"/>
      <c r="C51" s="1">
        <v>1</v>
      </c>
      <c r="D51" s="46">
        <f>+$D$82/31</f>
        <v>11.533870967741937</v>
      </c>
      <c r="E51" s="2"/>
      <c r="F51" s="148"/>
      <c r="G51" s="2"/>
      <c r="H51" s="2"/>
      <c r="I51" s="2"/>
      <c r="J51" s="2"/>
      <c r="K51" s="1">
        <f t="shared" ref="K51:K53" si="3">SUM(E51:J51)</f>
        <v>0</v>
      </c>
    </row>
    <row r="52" spans="2:11" x14ac:dyDescent="0.25">
      <c r="B52" s="1"/>
      <c r="C52" s="1">
        <v>2</v>
      </c>
      <c r="D52" s="46">
        <f t="shared" ref="D52:D81" si="4">+$D$82/31</f>
        <v>11.533870967741937</v>
      </c>
      <c r="E52" s="2"/>
      <c r="F52" s="148"/>
      <c r="G52" s="2"/>
      <c r="H52" s="2"/>
      <c r="I52" s="2"/>
      <c r="J52" s="2"/>
      <c r="K52" s="1">
        <f t="shared" si="3"/>
        <v>0</v>
      </c>
    </row>
    <row r="53" spans="2:11" x14ac:dyDescent="0.25">
      <c r="B53" s="1"/>
      <c r="C53" s="1">
        <v>3</v>
      </c>
      <c r="D53" s="46">
        <f t="shared" si="4"/>
        <v>11.533870967741937</v>
      </c>
      <c r="E53" s="2"/>
      <c r="F53" s="152"/>
      <c r="G53" s="2"/>
      <c r="H53" s="2"/>
      <c r="I53" s="2"/>
      <c r="J53" s="2"/>
      <c r="K53" s="1">
        <f t="shared" si="3"/>
        <v>0</v>
      </c>
    </row>
    <row r="54" spans="2:11" x14ac:dyDescent="0.25">
      <c r="B54" s="1"/>
      <c r="C54" s="1">
        <v>4</v>
      </c>
      <c r="D54" s="46">
        <f t="shared" si="4"/>
        <v>11.533870967741937</v>
      </c>
      <c r="E54" s="2"/>
      <c r="F54" s="148"/>
      <c r="G54" s="2"/>
      <c r="H54" s="2"/>
      <c r="I54" s="2"/>
      <c r="J54" s="2"/>
      <c r="K54" s="1">
        <f>SUM(E54:J54)</f>
        <v>0</v>
      </c>
    </row>
    <row r="55" spans="2:11" x14ac:dyDescent="0.25">
      <c r="B55" s="1"/>
      <c r="C55" s="1">
        <v>5</v>
      </c>
      <c r="D55" s="46">
        <f t="shared" si="4"/>
        <v>11.533870967741937</v>
      </c>
      <c r="E55" s="2"/>
      <c r="F55" s="148"/>
      <c r="G55" s="2"/>
      <c r="H55" s="2"/>
      <c r="I55" s="2"/>
      <c r="J55" s="2"/>
      <c r="K55" s="1">
        <f t="shared" ref="K55:K81" si="5">SUM(E55:J55)</f>
        <v>0</v>
      </c>
    </row>
    <row r="56" spans="2:11" x14ac:dyDescent="0.25">
      <c r="B56" s="1"/>
      <c r="C56" s="1">
        <v>6</v>
      </c>
      <c r="D56" s="46">
        <f t="shared" si="4"/>
        <v>11.533870967741937</v>
      </c>
      <c r="E56" s="2"/>
      <c r="F56" s="2"/>
      <c r="G56" s="2"/>
      <c r="H56" s="2"/>
      <c r="I56" s="2"/>
      <c r="J56" s="2"/>
      <c r="K56" s="1">
        <f t="shared" si="5"/>
        <v>0</v>
      </c>
    </row>
    <row r="57" spans="2:11" x14ac:dyDescent="0.25">
      <c r="B57" s="1"/>
      <c r="C57" s="1">
        <v>7</v>
      </c>
      <c r="D57" s="46">
        <f t="shared" si="4"/>
        <v>11.533870967741937</v>
      </c>
      <c r="E57" s="2"/>
      <c r="F57" s="2"/>
      <c r="G57" s="2"/>
      <c r="H57" s="2"/>
      <c r="I57" s="2"/>
      <c r="J57" s="2"/>
      <c r="K57" s="1">
        <f t="shared" si="5"/>
        <v>0</v>
      </c>
    </row>
    <row r="58" spans="2:11" x14ac:dyDescent="0.25">
      <c r="B58" s="1"/>
      <c r="C58" s="1">
        <v>8</v>
      </c>
      <c r="D58" s="46">
        <f t="shared" si="4"/>
        <v>11.533870967741937</v>
      </c>
      <c r="E58" s="168">
        <v>1.67</v>
      </c>
      <c r="F58" s="2"/>
      <c r="G58" s="2"/>
      <c r="H58" s="2"/>
      <c r="I58" s="2"/>
      <c r="J58" s="2"/>
      <c r="K58" s="1">
        <f t="shared" si="5"/>
        <v>1.67</v>
      </c>
    </row>
    <row r="59" spans="2:11" x14ac:dyDescent="0.25">
      <c r="B59" s="1"/>
      <c r="C59" s="1">
        <v>9</v>
      </c>
      <c r="D59" s="46">
        <f t="shared" si="4"/>
        <v>11.533870967741937</v>
      </c>
      <c r="E59" s="168">
        <v>0.33</v>
      </c>
      <c r="F59" s="148"/>
      <c r="G59" s="2"/>
      <c r="H59" s="2"/>
      <c r="I59" s="2"/>
      <c r="J59" s="2"/>
      <c r="K59" s="1">
        <f t="shared" si="5"/>
        <v>0.33</v>
      </c>
    </row>
    <row r="60" spans="2:11" x14ac:dyDescent="0.25">
      <c r="B60" s="1"/>
      <c r="C60" s="1">
        <v>10</v>
      </c>
      <c r="D60" s="46">
        <f t="shared" si="4"/>
        <v>11.533870967741937</v>
      </c>
      <c r="E60" s="2"/>
      <c r="F60" s="148"/>
      <c r="G60" s="2"/>
      <c r="H60" s="2"/>
      <c r="I60" s="2"/>
      <c r="J60" s="2"/>
      <c r="K60" s="1">
        <f t="shared" si="5"/>
        <v>0</v>
      </c>
    </row>
    <row r="61" spans="2:11" x14ac:dyDescent="0.25">
      <c r="B61" s="1"/>
      <c r="C61" s="1">
        <v>11</v>
      </c>
      <c r="D61" s="46">
        <f t="shared" si="4"/>
        <v>11.533870967741937</v>
      </c>
      <c r="E61" s="2"/>
      <c r="F61" s="148"/>
      <c r="G61" s="2"/>
      <c r="H61" s="2"/>
      <c r="I61" s="2"/>
      <c r="J61" s="2"/>
      <c r="K61" s="1">
        <f t="shared" si="5"/>
        <v>0</v>
      </c>
    </row>
    <row r="62" spans="2:11" x14ac:dyDescent="0.25">
      <c r="B62" s="1"/>
      <c r="C62" s="1">
        <v>12</v>
      </c>
      <c r="D62" s="46">
        <f t="shared" si="4"/>
        <v>11.533870967741937</v>
      </c>
      <c r="E62" s="2"/>
      <c r="F62" s="148"/>
      <c r="G62" s="2"/>
      <c r="H62" s="2"/>
      <c r="I62" s="2"/>
      <c r="J62" s="2"/>
      <c r="K62" s="1">
        <f t="shared" si="5"/>
        <v>0</v>
      </c>
    </row>
    <row r="63" spans="2:11" x14ac:dyDescent="0.25">
      <c r="B63" s="1"/>
      <c r="C63" s="1">
        <v>13</v>
      </c>
      <c r="D63" s="46">
        <f t="shared" si="4"/>
        <v>11.533870967741937</v>
      </c>
      <c r="E63" s="2"/>
      <c r="F63" s="2"/>
      <c r="G63" s="2"/>
      <c r="H63" s="2"/>
      <c r="I63" s="2"/>
      <c r="J63" s="2"/>
      <c r="K63" s="1">
        <f t="shared" si="5"/>
        <v>0</v>
      </c>
    </row>
    <row r="64" spans="2:11" x14ac:dyDescent="0.25">
      <c r="B64" s="1"/>
      <c r="C64" s="1">
        <v>14</v>
      </c>
      <c r="D64" s="46">
        <f t="shared" si="4"/>
        <v>11.533870967741937</v>
      </c>
      <c r="E64" s="2"/>
      <c r="F64" s="168">
        <v>0.42</v>
      </c>
      <c r="G64" s="2"/>
      <c r="H64" s="2"/>
      <c r="I64" s="2"/>
      <c r="J64" s="2"/>
      <c r="K64" s="1">
        <f t="shared" si="5"/>
        <v>0.42</v>
      </c>
    </row>
    <row r="65" spans="2:11" x14ac:dyDescent="0.25">
      <c r="B65" s="1"/>
      <c r="C65" s="1">
        <v>15</v>
      </c>
      <c r="D65" s="46">
        <f t="shared" si="4"/>
        <v>11.533870967741937</v>
      </c>
      <c r="E65" s="2"/>
      <c r="F65" s="168">
        <v>1.25</v>
      </c>
      <c r="G65" s="2"/>
      <c r="H65" s="2"/>
      <c r="I65" s="2"/>
      <c r="J65" s="2"/>
      <c r="K65" s="1">
        <f t="shared" si="5"/>
        <v>1.25</v>
      </c>
    </row>
    <row r="66" spans="2:11" x14ac:dyDescent="0.25">
      <c r="B66" s="1"/>
      <c r="C66" s="1">
        <v>16</v>
      </c>
      <c r="D66" s="46">
        <f t="shared" si="4"/>
        <v>11.533870967741937</v>
      </c>
      <c r="E66" s="2"/>
      <c r="F66" s="2"/>
      <c r="G66" s="2"/>
      <c r="H66" s="2"/>
      <c r="I66" s="2"/>
      <c r="J66" s="2"/>
      <c r="K66" s="1">
        <f t="shared" si="5"/>
        <v>0</v>
      </c>
    </row>
    <row r="67" spans="2:11" x14ac:dyDescent="0.25">
      <c r="B67" s="1"/>
      <c r="C67" s="1">
        <v>17</v>
      </c>
      <c r="D67" s="46">
        <f t="shared" si="4"/>
        <v>11.533870967741937</v>
      </c>
      <c r="E67" s="2"/>
      <c r="F67" s="148"/>
      <c r="G67" s="2"/>
      <c r="H67" s="2"/>
      <c r="I67" s="2"/>
      <c r="J67" s="2"/>
      <c r="K67" s="1">
        <f t="shared" si="5"/>
        <v>0</v>
      </c>
    </row>
    <row r="68" spans="2:11" x14ac:dyDescent="0.25">
      <c r="B68" s="1"/>
      <c r="C68" s="1">
        <v>18</v>
      </c>
      <c r="D68" s="46">
        <f t="shared" si="4"/>
        <v>11.533870967741937</v>
      </c>
      <c r="E68" s="2"/>
      <c r="F68" s="148"/>
      <c r="G68" s="2"/>
      <c r="H68" s="2"/>
      <c r="I68" s="2"/>
      <c r="J68" s="2"/>
      <c r="K68" s="1">
        <f t="shared" si="5"/>
        <v>0</v>
      </c>
    </row>
    <row r="69" spans="2:11" x14ac:dyDescent="0.25">
      <c r="B69" s="1"/>
      <c r="C69" s="1">
        <v>19</v>
      </c>
      <c r="D69" s="46">
        <f t="shared" si="4"/>
        <v>11.533870967741937</v>
      </c>
      <c r="E69" s="2"/>
      <c r="F69" s="2"/>
      <c r="G69" s="2"/>
      <c r="H69" s="2"/>
      <c r="I69" s="2"/>
      <c r="J69" s="2"/>
      <c r="K69" s="1">
        <f t="shared" si="5"/>
        <v>0</v>
      </c>
    </row>
    <row r="70" spans="2:11" x14ac:dyDescent="0.25">
      <c r="B70" s="1"/>
      <c r="C70" s="1">
        <v>20</v>
      </c>
      <c r="D70" s="46">
        <f t="shared" si="4"/>
        <v>11.533870967741937</v>
      </c>
      <c r="E70" s="2"/>
      <c r="F70" s="2"/>
      <c r="G70" s="2"/>
      <c r="H70" s="2"/>
      <c r="I70" s="2"/>
      <c r="J70" s="2"/>
      <c r="K70" s="1">
        <f t="shared" si="5"/>
        <v>0</v>
      </c>
    </row>
    <row r="71" spans="2:11" x14ac:dyDescent="0.25">
      <c r="B71" s="1"/>
      <c r="C71" s="1">
        <v>21</v>
      </c>
      <c r="D71" s="46">
        <f t="shared" si="4"/>
        <v>11.533870967741937</v>
      </c>
      <c r="E71" s="2"/>
      <c r="F71" s="2"/>
      <c r="G71" s="2"/>
      <c r="H71" s="2"/>
      <c r="I71" s="2"/>
      <c r="J71" s="2"/>
      <c r="K71" s="1">
        <f t="shared" si="5"/>
        <v>0</v>
      </c>
    </row>
    <row r="72" spans="2:11" x14ac:dyDescent="0.25">
      <c r="B72" s="1"/>
      <c r="C72" s="1">
        <v>22</v>
      </c>
      <c r="D72" s="46">
        <f t="shared" si="4"/>
        <v>11.533870967741937</v>
      </c>
      <c r="E72" s="2"/>
      <c r="F72" s="2"/>
      <c r="G72" s="2"/>
      <c r="H72" s="2"/>
      <c r="I72" s="2"/>
      <c r="J72" s="2"/>
      <c r="K72" s="1">
        <f t="shared" si="5"/>
        <v>0</v>
      </c>
    </row>
    <row r="73" spans="2:11" x14ac:dyDescent="0.25">
      <c r="B73" s="1"/>
      <c r="C73" s="1">
        <v>23</v>
      </c>
      <c r="D73" s="46">
        <f t="shared" si="4"/>
        <v>11.533870967741937</v>
      </c>
      <c r="E73" s="2"/>
      <c r="F73" s="2"/>
      <c r="G73" s="2"/>
      <c r="H73" s="2"/>
      <c r="I73" s="2"/>
      <c r="J73" s="2"/>
      <c r="K73" s="1">
        <f t="shared" si="5"/>
        <v>0</v>
      </c>
    </row>
    <row r="74" spans="2:11" x14ac:dyDescent="0.25">
      <c r="B74" s="1"/>
      <c r="C74" s="1">
        <v>24</v>
      </c>
      <c r="D74" s="46">
        <f t="shared" si="4"/>
        <v>11.533870967741937</v>
      </c>
      <c r="E74" s="2"/>
      <c r="F74" s="2"/>
      <c r="G74" s="2"/>
      <c r="H74" s="2"/>
      <c r="I74" s="2"/>
      <c r="J74" s="2"/>
      <c r="K74" s="1">
        <f t="shared" si="5"/>
        <v>0</v>
      </c>
    </row>
    <row r="75" spans="2:11" x14ac:dyDescent="0.25">
      <c r="B75" s="1"/>
      <c r="C75" s="1">
        <v>25</v>
      </c>
      <c r="D75" s="46">
        <f t="shared" si="4"/>
        <v>11.533870967741937</v>
      </c>
      <c r="E75" s="2"/>
      <c r="F75" s="2"/>
      <c r="G75" s="2"/>
      <c r="H75" s="2"/>
      <c r="I75" s="2"/>
      <c r="J75" s="2"/>
      <c r="K75" s="1">
        <f t="shared" si="5"/>
        <v>0</v>
      </c>
    </row>
    <row r="76" spans="2:11" x14ac:dyDescent="0.25">
      <c r="B76" s="1"/>
      <c r="C76" s="1">
        <v>26</v>
      </c>
      <c r="D76" s="46">
        <f t="shared" si="4"/>
        <v>11.533870967741937</v>
      </c>
      <c r="E76" s="2"/>
      <c r="F76" s="2"/>
      <c r="G76" s="2"/>
      <c r="H76" s="2"/>
      <c r="I76" s="2"/>
      <c r="J76" s="2"/>
      <c r="K76" s="1">
        <f t="shared" si="5"/>
        <v>0</v>
      </c>
    </row>
    <row r="77" spans="2:11" x14ac:dyDescent="0.25">
      <c r="B77" s="1"/>
      <c r="C77" s="1">
        <v>27</v>
      </c>
      <c r="D77" s="46">
        <f t="shared" si="4"/>
        <v>11.533870967741937</v>
      </c>
      <c r="E77" s="2"/>
      <c r="F77" s="2"/>
      <c r="G77" s="2"/>
      <c r="H77" s="2"/>
      <c r="I77" s="2"/>
      <c r="J77" s="2"/>
      <c r="K77" s="1">
        <f t="shared" si="5"/>
        <v>0</v>
      </c>
    </row>
    <row r="78" spans="2:11" x14ac:dyDescent="0.25">
      <c r="B78" s="1"/>
      <c r="C78" s="1">
        <v>28</v>
      </c>
      <c r="D78" s="46">
        <f t="shared" si="4"/>
        <v>11.533870967741937</v>
      </c>
      <c r="E78" s="2"/>
      <c r="F78" s="148"/>
      <c r="G78" s="2"/>
      <c r="H78" s="2"/>
      <c r="I78" s="2"/>
      <c r="J78" s="2"/>
      <c r="K78" s="1">
        <f t="shared" si="5"/>
        <v>0</v>
      </c>
    </row>
    <row r="79" spans="2:11" x14ac:dyDescent="0.25">
      <c r="B79" s="1"/>
      <c r="C79" s="1">
        <v>29</v>
      </c>
      <c r="D79" s="46">
        <f t="shared" si="4"/>
        <v>11.533870967741937</v>
      </c>
      <c r="E79" s="2"/>
      <c r="F79" s="148"/>
      <c r="G79" s="2"/>
      <c r="H79" s="2"/>
      <c r="I79" s="2"/>
      <c r="J79" s="2"/>
      <c r="K79" s="1">
        <f t="shared" si="5"/>
        <v>0</v>
      </c>
    </row>
    <row r="80" spans="2:11" x14ac:dyDescent="0.25">
      <c r="B80" s="1"/>
      <c r="C80" s="1">
        <v>30</v>
      </c>
      <c r="D80" s="46">
        <f t="shared" si="4"/>
        <v>11.533870967741937</v>
      </c>
      <c r="E80" s="2"/>
      <c r="F80" s="2"/>
      <c r="G80" s="2"/>
      <c r="H80" s="2"/>
      <c r="I80" s="2"/>
      <c r="J80" s="2"/>
      <c r="K80" s="1">
        <f t="shared" si="5"/>
        <v>0</v>
      </c>
    </row>
    <row r="81" spans="2:13" x14ac:dyDescent="0.25">
      <c r="B81" s="1"/>
      <c r="C81" s="1">
        <v>31</v>
      </c>
      <c r="D81" s="46">
        <f t="shared" si="4"/>
        <v>11.533870967741937</v>
      </c>
      <c r="E81" s="2"/>
      <c r="F81" s="2"/>
      <c r="G81" s="2"/>
      <c r="H81" s="2"/>
      <c r="I81" s="2"/>
      <c r="J81" s="2"/>
      <c r="K81" s="1">
        <f t="shared" si="5"/>
        <v>0</v>
      </c>
    </row>
    <row r="82" spans="2:13" x14ac:dyDescent="0.25">
      <c r="B82" s="4" t="s">
        <v>8</v>
      </c>
      <c r="C82" s="4"/>
      <c r="D82" s="156">
        <v>357.55</v>
      </c>
      <c r="E82" s="47">
        <f>SUM(E51:E81)</f>
        <v>2</v>
      </c>
      <c r="F82" s="47">
        <f t="shared" ref="F82:J82" si="6">SUM(F51:F81)</f>
        <v>1.67</v>
      </c>
      <c r="G82" s="47">
        <f t="shared" si="6"/>
        <v>0</v>
      </c>
      <c r="H82" s="47">
        <f t="shared" si="6"/>
        <v>0</v>
      </c>
      <c r="I82" s="47">
        <f t="shared" si="6"/>
        <v>0</v>
      </c>
      <c r="J82" s="47">
        <f t="shared" si="6"/>
        <v>0</v>
      </c>
      <c r="K82" s="81">
        <f>SUM(E82:J82)</f>
        <v>3.67</v>
      </c>
    </row>
    <row r="83" spans="2:13" x14ac:dyDescent="0.25">
      <c r="B83" s="1" t="s">
        <v>9</v>
      </c>
      <c r="C83" s="1"/>
      <c r="D83" s="1" t="s">
        <v>10</v>
      </c>
      <c r="E83" s="1">
        <f>(E82/$D$82)*100</f>
        <v>0.55936232694728005</v>
      </c>
      <c r="F83" s="1">
        <f t="shared" ref="F83:J83" si="7">(F82/$D$82)*100</f>
        <v>0.4670675430009788</v>
      </c>
      <c r="G83" s="1">
        <f t="shared" si="7"/>
        <v>0</v>
      </c>
      <c r="H83" s="1">
        <f t="shared" si="7"/>
        <v>0</v>
      </c>
      <c r="I83" s="1">
        <f t="shared" si="7"/>
        <v>0</v>
      </c>
      <c r="J83" s="1">
        <f t="shared" si="7"/>
        <v>0</v>
      </c>
      <c r="K83" s="1"/>
    </row>
    <row r="84" spans="2:13" x14ac:dyDescent="0.25">
      <c r="B84" s="155">
        <f>(1-(K82/D82))*100</f>
        <v>98.973570130051741</v>
      </c>
      <c r="C84" s="1"/>
      <c r="D84" s="60">
        <f>SUM(D51:D81)</f>
        <v>357.55000000000018</v>
      </c>
      <c r="E84" s="1">
        <f>(D82-E82)/D82*100</f>
        <v>99.44063767305272</v>
      </c>
      <c r="F84" s="1">
        <f>(D82-F82)/D82*100</f>
        <v>99.532932456999006</v>
      </c>
      <c r="G84" s="1">
        <f>(D82-G82)/D82*100</f>
        <v>100</v>
      </c>
      <c r="H84" s="1">
        <f>(D82-H82)/D82*100</f>
        <v>100</v>
      </c>
      <c r="I84" s="1">
        <f>(D82-I82)/D82*100</f>
        <v>100</v>
      </c>
      <c r="J84" s="1">
        <f>(D82-J82)/D82*100</f>
        <v>100</v>
      </c>
      <c r="K84" s="1" t="s">
        <v>15</v>
      </c>
    </row>
    <row r="87" spans="2:13" ht="18.75" thickBot="1" x14ac:dyDescent="0.3"/>
    <row r="88" spans="2:13" x14ac:dyDescent="0.25">
      <c r="B88" s="9" t="s">
        <v>16</v>
      </c>
      <c r="C88" s="15"/>
      <c r="D88" s="16"/>
      <c r="F88" s="25">
        <f>302.87/31</f>
        <v>9.77</v>
      </c>
    </row>
    <row r="89" spans="2:13" x14ac:dyDescent="0.25">
      <c r="B89" s="157">
        <f>(1-(K82/D82))*100</f>
        <v>98.973570130051741</v>
      </c>
      <c r="C89" s="18"/>
      <c r="D89" s="19"/>
    </row>
    <row r="90" spans="2:13" ht="18.75" thickBot="1" x14ac:dyDescent="0.3">
      <c r="B90" s="20"/>
      <c r="C90" s="21"/>
      <c r="D90" s="22"/>
    </row>
    <row r="91" spans="2:13" x14ac:dyDescent="0.25">
      <c r="F91" s="25" t="s">
        <v>28</v>
      </c>
    </row>
    <row r="94" spans="2:13" x14ac:dyDescent="0.25">
      <c r="B94" s="170" t="s">
        <v>26</v>
      </c>
      <c r="C94" s="170"/>
      <c r="D94" s="170"/>
      <c r="E94" s="170"/>
      <c r="F94" s="170"/>
      <c r="G94" s="170"/>
      <c r="H94" s="170"/>
      <c r="I94" s="170"/>
      <c r="J94" s="170"/>
    </row>
    <row r="95" spans="2:13" x14ac:dyDescent="0.25">
      <c r="B95" s="170" t="s">
        <v>53</v>
      </c>
      <c r="C95" s="170"/>
      <c r="D95" s="170"/>
      <c r="E95" s="170"/>
      <c r="F95" s="170"/>
      <c r="G95" s="170"/>
      <c r="H95" s="170"/>
      <c r="I95" s="170"/>
      <c r="J95" s="170"/>
      <c r="M95" s="8" t="s">
        <v>7</v>
      </c>
    </row>
    <row r="96" spans="2:13" x14ac:dyDescent="0.25">
      <c r="B96" s="8"/>
      <c r="C96" s="11" t="s">
        <v>1</v>
      </c>
      <c r="D96" s="12" t="s">
        <v>2</v>
      </c>
      <c r="E96" s="12" t="s">
        <v>137</v>
      </c>
      <c r="F96" s="12" t="s">
        <v>173</v>
      </c>
      <c r="G96" s="13"/>
      <c r="H96" s="13"/>
      <c r="I96" s="13"/>
      <c r="J96" s="12"/>
      <c r="K96" s="12"/>
      <c r="L96" s="12"/>
      <c r="M96" s="159">
        <f>SUM(E96:L96)</f>
        <v>0</v>
      </c>
    </row>
    <row r="97" spans="2:13" x14ac:dyDescent="0.25">
      <c r="B97" s="1"/>
      <c r="C97" s="1">
        <v>1</v>
      </c>
      <c r="D97" s="46">
        <f>+$D$128/31</f>
        <v>17.249354838709678</v>
      </c>
      <c r="E97" s="149"/>
      <c r="F97" s="2"/>
      <c r="G97" s="149"/>
      <c r="H97" s="2"/>
      <c r="I97" s="2"/>
      <c r="J97" s="2"/>
      <c r="K97" s="1"/>
      <c r="L97" s="1"/>
      <c r="M97" s="159">
        <f t="shared" ref="M97:M127" si="8">SUM(E97:L97)</f>
        <v>0</v>
      </c>
    </row>
    <row r="98" spans="2:13" x14ac:dyDescent="0.25">
      <c r="B98" s="1"/>
      <c r="C98" s="1">
        <v>2</v>
      </c>
      <c r="D98" s="46">
        <f t="shared" ref="D98:D127" si="9">+$D$128/31</f>
        <v>17.249354838709678</v>
      </c>
      <c r="E98" s="149"/>
      <c r="F98" s="2"/>
      <c r="G98" s="149"/>
      <c r="H98" s="2"/>
      <c r="I98" s="2"/>
      <c r="J98" s="2"/>
      <c r="K98" s="1"/>
      <c r="L98" s="50"/>
      <c r="M98" s="159">
        <f t="shared" si="8"/>
        <v>0</v>
      </c>
    </row>
    <row r="99" spans="2:13" x14ac:dyDescent="0.25">
      <c r="B99" s="1"/>
      <c r="C99" s="1">
        <v>3</v>
      </c>
      <c r="D99" s="46">
        <f t="shared" si="9"/>
        <v>17.249354838709678</v>
      </c>
      <c r="E99" s="158"/>
      <c r="F99" s="2"/>
      <c r="G99" s="158"/>
      <c r="H99" s="2"/>
      <c r="I99" s="125"/>
      <c r="J99" s="2"/>
      <c r="K99" s="1"/>
      <c r="L99" s="1"/>
      <c r="M99" s="159">
        <f t="shared" si="8"/>
        <v>0</v>
      </c>
    </row>
    <row r="100" spans="2:13" x14ac:dyDescent="0.25">
      <c r="B100" s="1"/>
      <c r="C100" s="1">
        <v>4</v>
      </c>
      <c r="D100" s="46">
        <f t="shared" si="9"/>
        <v>17.249354838709678</v>
      </c>
      <c r="E100" s="149"/>
      <c r="F100" s="2"/>
      <c r="G100" s="149"/>
      <c r="H100" s="2"/>
      <c r="I100" s="2"/>
      <c r="J100" s="2"/>
      <c r="K100" s="1"/>
      <c r="L100" s="1"/>
      <c r="M100" s="159">
        <f t="shared" si="8"/>
        <v>0</v>
      </c>
    </row>
    <row r="101" spans="2:13" x14ac:dyDescent="0.25">
      <c r="B101" s="1"/>
      <c r="C101" s="1">
        <v>5</v>
      </c>
      <c r="D101" s="46">
        <f t="shared" si="9"/>
        <v>17.249354838709678</v>
      </c>
      <c r="E101" s="2"/>
      <c r="F101" s="2"/>
      <c r="G101" s="149"/>
      <c r="H101" s="2"/>
      <c r="I101" s="2"/>
      <c r="J101" s="2"/>
      <c r="K101" s="1"/>
      <c r="L101" s="1"/>
      <c r="M101" s="159">
        <f t="shared" si="8"/>
        <v>0</v>
      </c>
    </row>
    <row r="102" spans="2:13" x14ac:dyDescent="0.25">
      <c r="B102" s="1"/>
      <c r="C102" s="1">
        <v>6</v>
      </c>
      <c r="D102" s="46">
        <f t="shared" si="9"/>
        <v>17.249354838709678</v>
      </c>
      <c r="E102" s="2"/>
      <c r="F102" s="2"/>
      <c r="G102" s="149"/>
      <c r="H102" s="2"/>
      <c r="I102" s="2"/>
      <c r="J102" s="2"/>
      <c r="K102" s="1"/>
      <c r="L102" s="1"/>
      <c r="M102" s="159">
        <f t="shared" si="8"/>
        <v>0</v>
      </c>
    </row>
    <row r="103" spans="2:13" x14ac:dyDescent="0.25">
      <c r="B103" s="1"/>
      <c r="C103" s="1">
        <v>7</v>
      </c>
      <c r="D103" s="46">
        <f t="shared" si="9"/>
        <v>17.249354838709678</v>
      </c>
      <c r="E103" s="2"/>
      <c r="F103" s="2"/>
      <c r="G103" s="149"/>
      <c r="H103" s="2"/>
      <c r="I103" s="2"/>
      <c r="J103" s="2"/>
      <c r="K103" s="1"/>
      <c r="L103" s="1"/>
      <c r="M103" s="159">
        <f t="shared" si="8"/>
        <v>0</v>
      </c>
    </row>
    <row r="104" spans="2:13" x14ac:dyDescent="0.25">
      <c r="B104" s="1"/>
      <c r="C104" s="1">
        <v>8</v>
      </c>
      <c r="D104" s="46">
        <f t="shared" si="9"/>
        <v>17.249354838709678</v>
      </c>
      <c r="E104" s="2"/>
      <c r="F104" s="2"/>
      <c r="G104" s="149"/>
      <c r="H104" s="2"/>
      <c r="I104" s="2"/>
      <c r="J104" s="2"/>
      <c r="K104" s="1"/>
      <c r="L104" s="1"/>
      <c r="M104" s="159">
        <f t="shared" si="8"/>
        <v>0</v>
      </c>
    </row>
    <row r="105" spans="2:13" x14ac:dyDescent="0.25">
      <c r="B105" s="1"/>
      <c r="C105" s="1">
        <v>9</v>
      </c>
      <c r="D105" s="46">
        <f t="shared" si="9"/>
        <v>17.249354838709678</v>
      </c>
      <c r="E105" s="2"/>
      <c r="F105" s="2"/>
      <c r="G105" s="149"/>
      <c r="H105" s="2"/>
      <c r="I105" s="2"/>
      <c r="J105" s="2"/>
      <c r="K105" s="1"/>
      <c r="L105" s="1"/>
      <c r="M105" s="159">
        <f t="shared" si="8"/>
        <v>0</v>
      </c>
    </row>
    <row r="106" spans="2:13" x14ac:dyDescent="0.25">
      <c r="B106" s="1"/>
      <c r="C106" s="1">
        <v>10</v>
      </c>
      <c r="D106" s="46">
        <f t="shared" si="9"/>
        <v>17.249354838709678</v>
      </c>
      <c r="E106" s="2"/>
      <c r="F106" s="2"/>
      <c r="G106" s="149"/>
      <c r="H106" s="2"/>
      <c r="I106" s="2"/>
      <c r="J106" s="2"/>
      <c r="K106" s="1"/>
      <c r="L106" s="1"/>
      <c r="M106" s="159">
        <f t="shared" si="8"/>
        <v>0</v>
      </c>
    </row>
    <row r="107" spans="2:13" x14ac:dyDescent="0.25">
      <c r="B107" s="1"/>
      <c r="C107" s="1">
        <v>11</v>
      </c>
      <c r="D107" s="46">
        <f t="shared" si="9"/>
        <v>17.249354838709678</v>
      </c>
      <c r="E107" s="2"/>
      <c r="G107" s="149"/>
      <c r="H107" s="2"/>
      <c r="I107" s="2"/>
      <c r="J107" s="2"/>
      <c r="K107" s="1"/>
      <c r="L107" s="1"/>
      <c r="M107" s="159">
        <f t="shared" si="8"/>
        <v>0</v>
      </c>
    </row>
    <row r="108" spans="2:13" x14ac:dyDescent="0.25">
      <c r="B108" s="1"/>
      <c r="C108" s="1">
        <v>12</v>
      </c>
      <c r="D108" s="46">
        <f t="shared" si="9"/>
        <v>17.249354838709678</v>
      </c>
      <c r="E108" s="2"/>
      <c r="F108" s="2"/>
      <c r="G108" s="149"/>
      <c r="H108" s="2"/>
      <c r="I108" s="2"/>
      <c r="J108" s="2"/>
      <c r="K108" s="1"/>
      <c r="L108" s="1"/>
      <c r="M108" s="159">
        <f t="shared" si="8"/>
        <v>0</v>
      </c>
    </row>
    <row r="109" spans="2:13" x14ac:dyDescent="0.25">
      <c r="B109" s="1"/>
      <c r="C109" s="1">
        <v>13</v>
      </c>
      <c r="D109" s="46">
        <f t="shared" si="9"/>
        <v>17.249354838709678</v>
      </c>
      <c r="E109" s="2"/>
      <c r="F109" s="2"/>
      <c r="G109" s="149"/>
      <c r="H109" s="2"/>
      <c r="I109" s="2"/>
      <c r="J109" s="2"/>
      <c r="K109" s="1"/>
      <c r="L109" s="1"/>
      <c r="M109" s="159">
        <f t="shared" si="8"/>
        <v>0</v>
      </c>
    </row>
    <row r="110" spans="2:13" x14ac:dyDescent="0.25">
      <c r="B110" s="1"/>
      <c r="C110" s="1">
        <v>14</v>
      </c>
      <c r="D110" s="46">
        <f t="shared" si="9"/>
        <v>17.249354838709678</v>
      </c>
      <c r="E110" s="149">
        <v>0.5</v>
      </c>
      <c r="F110" s="2"/>
      <c r="G110" s="149"/>
      <c r="H110" s="2"/>
      <c r="I110" s="2"/>
      <c r="J110" s="2"/>
      <c r="K110" s="1"/>
      <c r="L110" s="1"/>
      <c r="M110" s="159">
        <f t="shared" si="8"/>
        <v>0.5</v>
      </c>
    </row>
    <row r="111" spans="2:13" x14ac:dyDescent="0.25">
      <c r="B111" s="1"/>
      <c r="C111" s="1">
        <v>15</v>
      </c>
      <c r="D111" s="46">
        <f t="shared" si="9"/>
        <v>17.249354838709678</v>
      </c>
      <c r="E111" s="2"/>
      <c r="F111" s="2"/>
      <c r="G111" s="149"/>
      <c r="H111" s="2"/>
      <c r="I111" s="2"/>
      <c r="J111" s="2"/>
      <c r="K111" s="1"/>
      <c r="L111" s="1"/>
      <c r="M111" s="159">
        <f t="shared" si="8"/>
        <v>0</v>
      </c>
    </row>
    <row r="112" spans="2:13" x14ac:dyDescent="0.25">
      <c r="B112" s="1"/>
      <c r="C112" s="1">
        <v>16</v>
      </c>
      <c r="D112" s="46">
        <f t="shared" si="9"/>
        <v>17.249354838709678</v>
      </c>
      <c r="E112" s="2"/>
      <c r="F112" s="2"/>
      <c r="G112" s="151"/>
      <c r="H112" s="2"/>
      <c r="I112" s="2"/>
      <c r="J112" s="2"/>
      <c r="K112" s="1"/>
      <c r="L112" s="1"/>
      <c r="M112" s="159">
        <f t="shared" si="8"/>
        <v>0</v>
      </c>
    </row>
    <row r="113" spans="2:13" x14ac:dyDescent="0.25">
      <c r="B113" s="1"/>
      <c r="C113" s="1">
        <v>17</v>
      </c>
      <c r="D113" s="46">
        <f t="shared" si="9"/>
        <v>17.249354838709678</v>
      </c>
      <c r="E113" s="2"/>
      <c r="F113" s="2"/>
      <c r="G113" s="149"/>
      <c r="H113" s="2"/>
      <c r="I113" s="2"/>
      <c r="J113" s="2"/>
      <c r="K113" s="50"/>
      <c r="L113" s="1"/>
      <c r="M113" s="159">
        <f t="shared" si="8"/>
        <v>0</v>
      </c>
    </row>
    <row r="114" spans="2:13" x14ac:dyDescent="0.25">
      <c r="B114" s="1"/>
      <c r="C114" s="1">
        <v>18</v>
      </c>
      <c r="D114" s="46">
        <f t="shared" si="9"/>
        <v>17.249354838709678</v>
      </c>
      <c r="E114" s="2"/>
      <c r="F114" s="2"/>
      <c r="G114" s="129"/>
      <c r="H114" s="2"/>
      <c r="I114" s="2"/>
      <c r="J114" s="2"/>
      <c r="K114" s="1"/>
      <c r="L114" s="1"/>
      <c r="M114" s="159">
        <f t="shared" si="8"/>
        <v>0</v>
      </c>
    </row>
    <row r="115" spans="2:13" x14ac:dyDescent="0.25">
      <c r="B115" s="1"/>
      <c r="C115" s="1">
        <v>19</v>
      </c>
      <c r="D115" s="46">
        <f t="shared" si="9"/>
        <v>17.249354838709678</v>
      </c>
      <c r="E115" s="2"/>
      <c r="F115" s="2"/>
      <c r="G115" s="129"/>
      <c r="H115" s="2"/>
      <c r="I115" s="2"/>
      <c r="J115" s="2"/>
      <c r="K115" s="1"/>
      <c r="L115" s="1"/>
      <c r="M115" s="159">
        <f t="shared" si="8"/>
        <v>0</v>
      </c>
    </row>
    <row r="116" spans="2:13" x14ac:dyDescent="0.25">
      <c r="B116" s="1"/>
      <c r="C116" s="1">
        <v>20</v>
      </c>
      <c r="D116" s="46">
        <f t="shared" si="9"/>
        <v>17.249354838709678</v>
      </c>
      <c r="E116" s="2"/>
      <c r="F116" s="2"/>
      <c r="G116" s="2"/>
      <c r="H116" s="2"/>
      <c r="I116" s="2"/>
      <c r="J116" s="2"/>
      <c r="K116" s="1"/>
      <c r="L116" s="1"/>
      <c r="M116" s="159">
        <f t="shared" si="8"/>
        <v>0</v>
      </c>
    </row>
    <row r="117" spans="2:13" x14ac:dyDescent="0.25">
      <c r="B117" s="1"/>
      <c r="C117" s="1">
        <v>21</v>
      </c>
      <c r="D117" s="46">
        <f t="shared" si="9"/>
        <v>17.249354838709678</v>
      </c>
      <c r="E117" s="2"/>
      <c r="F117" s="2"/>
      <c r="G117" s="2"/>
      <c r="H117" s="2"/>
      <c r="I117" s="2"/>
      <c r="J117" s="2"/>
      <c r="K117" s="1"/>
      <c r="L117" s="1"/>
      <c r="M117" s="159">
        <f t="shared" si="8"/>
        <v>0</v>
      </c>
    </row>
    <row r="118" spans="2:13" x14ac:dyDescent="0.25">
      <c r="B118" s="1"/>
      <c r="C118" s="1">
        <v>22</v>
      </c>
      <c r="D118" s="46">
        <f t="shared" si="9"/>
        <v>17.249354838709678</v>
      </c>
      <c r="E118" s="2"/>
      <c r="F118" s="2"/>
      <c r="G118" s="2"/>
      <c r="H118" s="2"/>
      <c r="I118" s="2"/>
      <c r="J118" s="2"/>
      <c r="K118" s="1"/>
      <c r="L118" s="1"/>
      <c r="M118" s="159">
        <f t="shared" si="8"/>
        <v>0</v>
      </c>
    </row>
    <row r="119" spans="2:13" x14ac:dyDescent="0.25">
      <c r="B119" s="1"/>
      <c r="C119" s="1">
        <v>23</v>
      </c>
      <c r="D119" s="46">
        <f t="shared" si="9"/>
        <v>17.249354838709678</v>
      </c>
      <c r="E119" s="2"/>
      <c r="F119" s="2"/>
      <c r="G119" s="2"/>
      <c r="H119" s="2"/>
      <c r="I119" s="2"/>
      <c r="J119" s="2"/>
      <c r="K119" s="1"/>
      <c r="L119" s="1"/>
      <c r="M119" s="159">
        <f t="shared" si="8"/>
        <v>0</v>
      </c>
    </row>
    <row r="120" spans="2:13" x14ac:dyDescent="0.25">
      <c r="B120" s="1"/>
      <c r="C120" s="1">
        <v>24</v>
      </c>
      <c r="D120" s="46">
        <f t="shared" si="9"/>
        <v>17.249354838709678</v>
      </c>
      <c r="E120" s="2"/>
      <c r="F120" s="2">
        <v>1</v>
      </c>
      <c r="G120" s="2"/>
      <c r="H120" s="2"/>
      <c r="I120" s="2"/>
      <c r="J120" s="2"/>
      <c r="K120" s="1"/>
      <c r="L120" s="1"/>
      <c r="M120" s="159">
        <f t="shared" si="8"/>
        <v>1</v>
      </c>
    </row>
    <row r="121" spans="2:13" x14ac:dyDescent="0.25">
      <c r="B121" s="1"/>
      <c r="C121" s="1">
        <v>25</v>
      </c>
      <c r="D121" s="46">
        <f t="shared" si="9"/>
        <v>17.249354838709678</v>
      </c>
      <c r="E121" s="2"/>
      <c r="F121" s="2"/>
      <c r="G121" s="2"/>
      <c r="H121" s="2"/>
      <c r="I121" s="2"/>
      <c r="J121" s="2"/>
      <c r="K121" s="1"/>
      <c r="L121" s="1"/>
      <c r="M121" s="159">
        <f t="shared" si="8"/>
        <v>0</v>
      </c>
    </row>
    <row r="122" spans="2:13" x14ac:dyDescent="0.25">
      <c r="B122" s="1"/>
      <c r="C122" s="1">
        <v>26</v>
      </c>
      <c r="D122" s="46">
        <f t="shared" si="9"/>
        <v>17.249354838709678</v>
      </c>
      <c r="E122" s="2"/>
      <c r="F122" s="2"/>
      <c r="G122" s="2"/>
      <c r="H122" s="2"/>
      <c r="I122" s="2"/>
      <c r="J122" s="2"/>
      <c r="K122" s="1"/>
      <c r="L122" s="1"/>
      <c r="M122" s="159">
        <f t="shared" si="8"/>
        <v>0</v>
      </c>
    </row>
    <row r="123" spans="2:13" x14ac:dyDescent="0.25">
      <c r="B123" s="1"/>
      <c r="C123" s="1">
        <v>27</v>
      </c>
      <c r="D123" s="46">
        <f t="shared" si="9"/>
        <v>17.249354838709678</v>
      </c>
      <c r="E123" s="2"/>
      <c r="F123" s="2"/>
      <c r="G123" s="151"/>
      <c r="H123" s="2"/>
      <c r="I123" s="2"/>
      <c r="J123" s="2"/>
      <c r="K123" s="1"/>
      <c r="L123" s="1"/>
      <c r="M123" s="159">
        <f t="shared" si="8"/>
        <v>0</v>
      </c>
    </row>
    <row r="124" spans="2:13" x14ac:dyDescent="0.25">
      <c r="B124" s="1"/>
      <c r="C124" s="1">
        <v>28</v>
      </c>
      <c r="D124" s="46">
        <f t="shared" si="9"/>
        <v>17.249354838709678</v>
      </c>
      <c r="E124" s="2"/>
      <c r="F124" s="2"/>
      <c r="G124" s="149"/>
      <c r="H124" s="2"/>
      <c r="I124" s="2"/>
      <c r="J124" s="2"/>
      <c r="K124" s="1"/>
      <c r="L124" s="1"/>
      <c r="M124" s="159">
        <f t="shared" si="8"/>
        <v>0</v>
      </c>
    </row>
    <row r="125" spans="2:13" x14ac:dyDescent="0.25">
      <c r="B125" s="1"/>
      <c r="C125" s="1">
        <v>29</v>
      </c>
      <c r="D125" s="46">
        <f t="shared" si="9"/>
        <v>17.249354838709678</v>
      </c>
      <c r="E125" s="2"/>
      <c r="F125" s="2"/>
      <c r="G125" s="151"/>
      <c r="H125" s="2"/>
      <c r="I125" s="2"/>
      <c r="J125" s="2"/>
      <c r="K125" s="1"/>
      <c r="L125" s="1"/>
      <c r="M125" s="159">
        <f t="shared" si="8"/>
        <v>0</v>
      </c>
    </row>
    <row r="126" spans="2:13" x14ac:dyDescent="0.25">
      <c r="B126" s="1"/>
      <c r="C126" s="1">
        <v>30</v>
      </c>
      <c r="D126" s="46">
        <f t="shared" si="9"/>
        <v>17.249354838709678</v>
      </c>
      <c r="E126" s="2"/>
      <c r="F126" s="2"/>
      <c r="G126" s="129"/>
      <c r="H126" s="2"/>
      <c r="I126" s="2"/>
      <c r="J126" s="2"/>
      <c r="K126" s="1"/>
      <c r="L126" s="1"/>
      <c r="M126" s="159">
        <f t="shared" si="8"/>
        <v>0</v>
      </c>
    </row>
    <row r="127" spans="2:13" x14ac:dyDescent="0.25">
      <c r="B127" s="1"/>
      <c r="C127" s="1">
        <v>31</v>
      </c>
      <c r="D127" s="46">
        <f t="shared" si="9"/>
        <v>17.249354838709678</v>
      </c>
      <c r="E127" s="2"/>
      <c r="F127" s="2"/>
      <c r="G127" s="129"/>
      <c r="H127" s="2"/>
      <c r="I127" s="2"/>
      <c r="J127" s="2"/>
      <c r="K127" s="1"/>
      <c r="L127" s="1"/>
      <c r="M127" s="159">
        <f t="shared" si="8"/>
        <v>0</v>
      </c>
    </row>
    <row r="128" spans="2:13" x14ac:dyDescent="0.25">
      <c r="B128" s="4" t="s">
        <v>8</v>
      </c>
      <c r="C128" s="4"/>
      <c r="D128" s="47">
        <v>534.73</v>
      </c>
      <c r="E128" s="47">
        <f>SUM(E97:E127)</f>
        <v>0.5</v>
      </c>
      <c r="F128" s="47">
        <f t="shared" ref="F128:L128" si="10">SUM(F97:F127)</f>
        <v>1</v>
      </c>
      <c r="G128" s="47">
        <f t="shared" si="10"/>
        <v>0</v>
      </c>
      <c r="H128" s="47">
        <f t="shared" si="10"/>
        <v>0</v>
      </c>
      <c r="I128" s="47">
        <f t="shared" si="10"/>
        <v>0</v>
      </c>
      <c r="J128" s="47">
        <f t="shared" si="10"/>
        <v>0</v>
      </c>
      <c r="K128" s="47">
        <f t="shared" si="10"/>
        <v>0</v>
      </c>
      <c r="L128" s="47">
        <f t="shared" si="10"/>
        <v>0</v>
      </c>
      <c r="M128" s="159">
        <f>SUM(M96:M127)</f>
        <v>1.5</v>
      </c>
    </row>
    <row r="129" spans="2:13" x14ac:dyDescent="0.25">
      <c r="B129" s="1" t="s">
        <v>9</v>
      </c>
      <c r="C129" s="1"/>
      <c r="D129" s="1" t="s">
        <v>10</v>
      </c>
      <c r="E129" s="1">
        <f>(E128/$D$128)*100</f>
        <v>9.3505133431825413E-2</v>
      </c>
      <c r="F129" s="1">
        <f t="shared" ref="F129:L129" si="11">(F128/$D$128)*100</f>
        <v>0.18701026686365083</v>
      </c>
      <c r="G129" s="1">
        <f t="shared" si="11"/>
        <v>0</v>
      </c>
      <c r="H129" s="1">
        <f t="shared" si="11"/>
        <v>0</v>
      </c>
      <c r="I129" s="1">
        <f t="shared" si="11"/>
        <v>0</v>
      </c>
      <c r="J129" s="1">
        <f t="shared" si="11"/>
        <v>0</v>
      </c>
      <c r="K129" s="1">
        <f t="shared" si="11"/>
        <v>0</v>
      </c>
      <c r="L129" s="1">
        <f t="shared" si="11"/>
        <v>0</v>
      </c>
      <c r="M129" s="160"/>
    </row>
    <row r="130" spans="2:13" x14ac:dyDescent="0.25">
      <c r="B130" s="1">
        <f>(1-(M128/D128))*100</f>
        <v>99.719484599704515</v>
      </c>
      <c r="C130" s="1"/>
      <c r="D130" s="60">
        <f>SUM(D97:D127)</f>
        <v>534.73</v>
      </c>
      <c r="E130" s="1">
        <f>($D$128-E128)/$D$128*100</f>
        <v>99.906494866568181</v>
      </c>
      <c r="F130" s="1">
        <f t="shared" ref="F130:L130" si="12">($D$128-F128)/$D$128*100</f>
        <v>99.812989733136348</v>
      </c>
      <c r="G130" s="1">
        <f t="shared" si="12"/>
        <v>100</v>
      </c>
      <c r="H130" s="1">
        <f t="shared" si="12"/>
        <v>100</v>
      </c>
      <c r="I130" s="1">
        <f t="shared" si="12"/>
        <v>100</v>
      </c>
      <c r="J130" s="1">
        <f t="shared" si="12"/>
        <v>100</v>
      </c>
      <c r="K130" s="1">
        <f t="shared" si="12"/>
        <v>100</v>
      </c>
      <c r="L130" s="1">
        <f t="shared" si="12"/>
        <v>100</v>
      </c>
    </row>
    <row r="133" spans="2:13" ht="18.75" thickBot="1" x14ac:dyDescent="0.3"/>
    <row r="134" spans="2:13" x14ac:dyDescent="0.25">
      <c r="B134" s="14" t="s">
        <v>17</v>
      </c>
      <c r="C134" s="15"/>
      <c r="D134" s="16"/>
      <c r="F134" s="53">
        <f>302.62/31</f>
        <v>9.7619354838709675</v>
      </c>
    </row>
    <row r="135" spans="2:13" x14ac:dyDescent="0.25">
      <c r="B135" s="169">
        <f>(1-(M128/D128))*100</f>
        <v>99.719484599704515</v>
      </c>
      <c r="C135" s="18"/>
      <c r="D135" s="19"/>
    </row>
    <row r="136" spans="2:13" ht="18.75" thickBot="1" x14ac:dyDescent="0.3">
      <c r="B136" s="20"/>
      <c r="C136" s="21"/>
      <c r="D136" s="22"/>
    </row>
    <row r="137" spans="2:13" x14ac:dyDescent="0.25">
      <c r="F137" s="26"/>
    </row>
    <row r="140" spans="2:13" x14ac:dyDescent="0.25">
      <c r="B140" s="170" t="s">
        <v>18</v>
      </c>
      <c r="C140" s="170"/>
      <c r="D140" s="170"/>
      <c r="E140" s="170"/>
      <c r="F140" s="170"/>
      <c r="G140" s="170"/>
      <c r="H140" s="170"/>
      <c r="I140" s="170"/>
      <c r="J140" s="170"/>
      <c r="K140" s="170"/>
    </row>
    <row r="141" spans="2:13" x14ac:dyDescent="0.25">
      <c r="B141" s="190" t="s">
        <v>53</v>
      </c>
      <c r="C141" s="190"/>
      <c r="D141" s="190"/>
      <c r="E141" s="190"/>
      <c r="F141" s="190"/>
      <c r="G141" s="190"/>
      <c r="H141" s="190"/>
      <c r="I141" s="190"/>
      <c r="J141" s="190"/>
      <c r="K141" s="190"/>
    </row>
    <row r="142" spans="2:13" s="48" customFormat="1" ht="33" customHeight="1" x14ac:dyDescent="0.25">
      <c r="B142" s="13"/>
      <c r="C142" s="13" t="s">
        <v>1</v>
      </c>
      <c r="D142" s="13" t="s">
        <v>2</v>
      </c>
      <c r="E142" s="13" t="s">
        <v>152</v>
      </c>
      <c r="F142" s="13" t="s">
        <v>164</v>
      </c>
      <c r="G142" s="13" t="s">
        <v>154</v>
      </c>
      <c r="H142" s="13" t="s">
        <v>165</v>
      </c>
      <c r="I142" s="13" t="s">
        <v>156</v>
      </c>
      <c r="J142" s="13"/>
      <c r="K142" s="8" t="s">
        <v>7</v>
      </c>
    </row>
    <row r="143" spans="2:13" x14ac:dyDescent="0.25">
      <c r="B143" s="1"/>
      <c r="C143" s="1">
        <v>1</v>
      </c>
      <c r="D143" s="46">
        <f>+$D$174/31</f>
        <v>21.49483870967742</v>
      </c>
      <c r="E143" s="149">
        <v>4.6100000000000003</v>
      </c>
      <c r="F143" s="2"/>
      <c r="G143" s="2"/>
      <c r="H143" s="2"/>
      <c r="I143" s="2"/>
      <c r="J143" s="2"/>
      <c r="K143" s="1">
        <f t="shared" ref="K143:K166" si="13">SUM(E143:J143)</f>
        <v>4.6100000000000003</v>
      </c>
    </row>
    <row r="144" spans="2:13" x14ac:dyDescent="0.25">
      <c r="B144" s="1"/>
      <c r="C144" s="1">
        <v>2</v>
      </c>
      <c r="D144" s="46">
        <f t="shared" ref="D144:D173" si="14">+$D$174/31</f>
        <v>21.49483870967742</v>
      </c>
      <c r="E144" s="149">
        <v>6</v>
      </c>
      <c r="F144" s="2"/>
      <c r="G144" s="2"/>
      <c r="H144" s="2"/>
      <c r="I144" s="2"/>
      <c r="J144" s="2"/>
      <c r="K144" s="1">
        <f t="shared" si="13"/>
        <v>6</v>
      </c>
    </row>
    <row r="145" spans="2:11" x14ac:dyDescent="0.25">
      <c r="B145" s="1"/>
      <c r="C145" s="1">
        <v>3</v>
      </c>
      <c r="D145" s="46">
        <f t="shared" si="14"/>
        <v>21.49483870967742</v>
      </c>
      <c r="E145" s="149">
        <v>7.5</v>
      </c>
      <c r="F145" s="2"/>
      <c r="G145" s="2"/>
      <c r="H145" s="2"/>
      <c r="I145" s="2"/>
      <c r="J145" s="2"/>
      <c r="K145" s="1">
        <f t="shared" si="13"/>
        <v>7.5</v>
      </c>
    </row>
    <row r="146" spans="2:11" x14ac:dyDescent="0.25">
      <c r="B146" s="1"/>
      <c r="C146" s="1">
        <v>4</v>
      </c>
      <c r="D146" s="46">
        <f t="shared" si="14"/>
        <v>21.49483870967742</v>
      </c>
      <c r="E146" s="2">
        <v>3</v>
      </c>
      <c r="F146" s="2"/>
      <c r="G146" s="2"/>
      <c r="H146" s="2"/>
      <c r="I146" s="2"/>
      <c r="J146" s="2"/>
      <c r="K146" s="1">
        <f t="shared" si="13"/>
        <v>3</v>
      </c>
    </row>
    <row r="147" spans="2:11" x14ac:dyDescent="0.25">
      <c r="B147" s="1"/>
      <c r="C147" s="1">
        <v>5</v>
      </c>
      <c r="D147" s="46">
        <f t="shared" si="14"/>
        <v>21.49483870967742</v>
      </c>
      <c r="E147" s="2"/>
      <c r="F147" s="2"/>
      <c r="H147" s="2"/>
      <c r="I147" s="2"/>
      <c r="J147" s="2"/>
      <c r="K147" s="1">
        <f t="shared" si="13"/>
        <v>0</v>
      </c>
    </row>
    <row r="148" spans="2:11" x14ac:dyDescent="0.25">
      <c r="B148" s="1"/>
      <c r="C148" s="1">
        <v>6</v>
      </c>
      <c r="D148" s="46">
        <f t="shared" si="14"/>
        <v>21.49483870967742</v>
      </c>
      <c r="E148" s="2"/>
      <c r="F148" s="2"/>
      <c r="G148" s="2"/>
      <c r="H148" s="2"/>
      <c r="I148" s="2"/>
      <c r="J148" s="2"/>
      <c r="K148" s="1">
        <f t="shared" si="13"/>
        <v>0</v>
      </c>
    </row>
    <row r="149" spans="2:11" x14ac:dyDescent="0.25">
      <c r="B149" s="1"/>
      <c r="C149" s="1">
        <v>7</v>
      </c>
      <c r="D149" s="46">
        <f t="shared" si="14"/>
        <v>21.49483870967742</v>
      </c>
      <c r="E149" s="2"/>
      <c r="F149" s="2"/>
      <c r="G149" s="2"/>
      <c r="H149" s="2"/>
      <c r="I149" s="2"/>
      <c r="J149" s="2"/>
      <c r="K149" s="1">
        <f t="shared" si="13"/>
        <v>0</v>
      </c>
    </row>
    <row r="150" spans="2:11" x14ac:dyDescent="0.25">
      <c r="B150" s="1"/>
      <c r="C150" s="1">
        <v>8</v>
      </c>
      <c r="D150" s="46">
        <f t="shared" si="14"/>
        <v>21.49483870967742</v>
      </c>
      <c r="E150" s="2"/>
      <c r="F150" s="2"/>
      <c r="G150" s="2"/>
      <c r="H150" s="2"/>
      <c r="I150" s="2"/>
      <c r="J150" s="2"/>
      <c r="K150" s="1">
        <f t="shared" si="13"/>
        <v>0</v>
      </c>
    </row>
    <row r="151" spans="2:11" x14ac:dyDescent="0.25">
      <c r="B151" s="1"/>
      <c r="C151" s="1">
        <v>9</v>
      </c>
      <c r="D151" s="46">
        <f t="shared" si="14"/>
        <v>21.49483870967742</v>
      </c>
      <c r="E151" s="2"/>
      <c r="F151" s="2"/>
      <c r="G151" s="2"/>
      <c r="H151" s="2"/>
      <c r="I151" s="2"/>
      <c r="J151" s="2"/>
      <c r="K151" s="1">
        <f t="shared" si="13"/>
        <v>0</v>
      </c>
    </row>
    <row r="152" spans="2:11" x14ac:dyDescent="0.25">
      <c r="B152" s="1"/>
      <c r="C152" s="1">
        <v>10</v>
      </c>
      <c r="D152" s="46">
        <f t="shared" si="14"/>
        <v>21.49483870967742</v>
      </c>
      <c r="E152" s="149"/>
      <c r="F152" s="2"/>
      <c r="G152" s="2"/>
      <c r="H152" s="2"/>
      <c r="I152" s="2"/>
      <c r="J152" s="2"/>
      <c r="K152" s="1">
        <f t="shared" si="13"/>
        <v>0</v>
      </c>
    </row>
    <row r="153" spans="2:11" x14ac:dyDescent="0.25">
      <c r="B153" s="1"/>
      <c r="C153" s="1">
        <v>11</v>
      </c>
      <c r="D153" s="46">
        <f t="shared" si="14"/>
        <v>21.49483870967742</v>
      </c>
      <c r="E153" s="149">
        <v>7</v>
      </c>
      <c r="F153" s="2"/>
      <c r="G153" s="2"/>
      <c r="H153" s="2"/>
      <c r="I153" s="2"/>
      <c r="J153" s="2"/>
      <c r="K153" s="1">
        <f t="shared" si="13"/>
        <v>7</v>
      </c>
    </row>
    <row r="154" spans="2:11" x14ac:dyDescent="0.25">
      <c r="B154" s="1"/>
      <c r="C154" s="1">
        <v>12</v>
      </c>
      <c r="D154" s="46">
        <f t="shared" si="14"/>
        <v>21.49483870967742</v>
      </c>
      <c r="E154" s="149">
        <v>6</v>
      </c>
      <c r="F154" s="2"/>
      <c r="G154" s="2"/>
      <c r="H154" s="2"/>
      <c r="I154" s="2"/>
      <c r="J154" s="2"/>
      <c r="K154" s="1">
        <f t="shared" si="13"/>
        <v>6</v>
      </c>
    </row>
    <row r="155" spans="2:11" x14ac:dyDescent="0.25">
      <c r="B155" s="1"/>
      <c r="C155" s="1">
        <v>13</v>
      </c>
      <c r="D155" s="46">
        <f t="shared" si="14"/>
        <v>21.49483870967742</v>
      </c>
      <c r="E155" s="149">
        <v>9.33</v>
      </c>
      <c r="F155" s="2"/>
      <c r="G155" s="2"/>
      <c r="H155" s="2"/>
      <c r="I155" s="2"/>
      <c r="J155" s="2"/>
      <c r="K155" s="1">
        <f t="shared" si="13"/>
        <v>9.33</v>
      </c>
    </row>
    <row r="156" spans="2:11" x14ac:dyDescent="0.25">
      <c r="B156" s="1"/>
      <c r="C156" s="1">
        <v>14</v>
      </c>
      <c r="D156" s="46">
        <f t="shared" si="14"/>
        <v>21.49483870967742</v>
      </c>
      <c r="E156" s="149">
        <v>3</v>
      </c>
      <c r="F156" s="2"/>
      <c r="G156" s="2"/>
      <c r="H156" s="2"/>
      <c r="I156" s="2"/>
      <c r="J156" s="2"/>
      <c r="K156" s="1">
        <f t="shared" si="13"/>
        <v>3</v>
      </c>
    </row>
    <row r="157" spans="2:11" x14ac:dyDescent="0.25">
      <c r="B157" s="1"/>
      <c r="C157" s="1">
        <v>15</v>
      </c>
      <c r="D157" s="46">
        <f t="shared" si="14"/>
        <v>21.49483870967742</v>
      </c>
      <c r="E157" s="149"/>
      <c r="F157" s="2">
        <v>2.5</v>
      </c>
      <c r="G157" s="2"/>
      <c r="H157" s="2"/>
      <c r="I157" s="149">
        <v>0.5</v>
      </c>
      <c r="J157" s="2"/>
      <c r="K157" s="1">
        <f t="shared" si="13"/>
        <v>3</v>
      </c>
    </row>
    <row r="158" spans="2:11" x14ac:dyDescent="0.25">
      <c r="B158" s="1"/>
      <c r="C158" s="1">
        <v>16</v>
      </c>
      <c r="D158" s="46">
        <f t="shared" si="14"/>
        <v>21.49483870967742</v>
      </c>
      <c r="E158" s="149">
        <v>4.5999999999999996</v>
      </c>
      <c r="F158" s="2"/>
      <c r="G158" s="2"/>
      <c r="H158" s="2"/>
      <c r="I158" s="149"/>
      <c r="J158" s="2"/>
      <c r="K158" s="1">
        <f t="shared" si="13"/>
        <v>4.5999999999999996</v>
      </c>
    </row>
    <row r="159" spans="2:11" x14ac:dyDescent="0.25">
      <c r="B159" s="1"/>
      <c r="C159" s="1">
        <v>17</v>
      </c>
      <c r="D159" s="46">
        <f t="shared" si="14"/>
        <v>21.49483870967742</v>
      </c>
      <c r="E159" s="149"/>
      <c r="F159" s="2"/>
      <c r="G159" s="2"/>
      <c r="H159" s="2"/>
      <c r="I159" s="158">
        <v>9.67</v>
      </c>
      <c r="J159" s="2"/>
      <c r="K159" s="1">
        <f t="shared" si="13"/>
        <v>9.67</v>
      </c>
    </row>
    <row r="160" spans="2:11" x14ac:dyDescent="0.25">
      <c r="B160" s="1"/>
      <c r="C160" s="1">
        <v>18</v>
      </c>
      <c r="D160" s="46">
        <f t="shared" si="14"/>
        <v>21.49483870967742</v>
      </c>
      <c r="E160" s="161">
        <v>3.5</v>
      </c>
      <c r="F160" s="2"/>
      <c r="G160" s="2"/>
      <c r="H160" s="2">
        <v>1.5</v>
      </c>
      <c r="I160" s="2">
        <v>1.17</v>
      </c>
      <c r="J160" s="2"/>
      <c r="K160" s="1">
        <f t="shared" si="13"/>
        <v>6.17</v>
      </c>
    </row>
    <row r="161" spans="2:11" x14ac:dyDescent="0.25">
      <c r="B161" s="1"/>
      <c r="C161" s="1">
        <v>19</v>
      </c>
      <c r="D161" s="46">
        <f t="shared" si="14"/>
        <v>21.49483870967742</v>
      </c>
      <c r="E161" s="153">
        <v>1</v>
      </c>
      <c r="F161" s="2"/>
      <c r="G161" s="2"/>
      <c r="H161" s="2"/>
      <c r="I161" s="2"/>
      <c r="J161" s="2"/>
      <c r="K161" s="1">
        <f t="shared" si="13"/>
        <v>1</v>
      </c>
    </row>
    <row r="162" spans="2:11" x14ac:dyDescent="0.25">
      <c r="B162" s="1"/>
      <c r="C162" s="1">
        <v>20</v>
      </c>
      <c r="D162" s="46">
        <f t="shared" si="14"/>
        <v>21.49483870967742</v>
      </c>
      <c r="E162" s="161"/>
      <c r="F162" s="2"/>
      <c r="G162" s="2">
        <v>1</v>
      </c>
      <c r="H162" s="2"/>
      <c r="I162" s="2"/>
      <c r="J162" s="2"/>
      <c r="K162" s="1">
        <f t="shared" si="13"/>
        <v>1</v>
      </c>
    </row>
    <row r="163" spans="2:11" x14ac:dyDescent="0.25">
      <c r="B163" s="1"/>
      <c r="C163" s="1">
        <v>21</v>
      </c>
      <c r="D163" s="46">
        <f t="shared" si="14"/>
        <v>21.49483870967742</v>
      </c>
      <c r="E163" s="153"/>
      <c r="F163" s="2"/>
      <c r="G163" s="2"/>
      <c r="H163" s="2"/>
      <c r="I163" s="2"/>
      <c r="J163" s="2"/>
      <c r="K163" s="1">
        <f t="shared" si="13"/>
        <v>0</v>
      </c>
    </row>
    <row r="164" spans="2:11" x14ac:dyDescent="0.25">
      <c r="B164" s="1"/>
      <c r="C164" s="1">
        <v>22</v>
      </c>
      <c r="D164" s="46">
        <f t="shared" si="14"/>
        <v>21.49483870967742</v>
      </c>
      <c r="E164" s="149"/>
      <c r="F164" s="2"/>
      <c r="G164" s="2"/>
      <c r="H164" s="2"/>
      <c r="I164" s="2"/>
      <c r="J164" s="2"/>
      <c r="K164" s="1">
        <f t="shared" si="13"/>
        <v>0</v>
      </c>
    </row>
    <row r="165" spans="2:11" x14ac:dyDescent="0.25">
      <c r="B165" s="1"/>
      <c r="C165" s="1">
        <v>23</v>
      </c>
      <c r="D165" s="46">
        <f t="shared" si="14"/>
        <v>21.49483870967742</v>
      </c>
      <c r="E165" s="149"/>
      <c r="F165" s="2"/>
      <c r="G165" s="2"/>
      <c r="H165" s="2"/>
      <c r="I165" s="2"/>
      <c r="J165" s="2"/>
      <c r="K165" s="1">
        <f t="shared" si="13"/>
        <v>0</v>
      </c>
    </row>
    <row r="166" spans="2:11" x14ac:dyDescent="0.25">
      <c r="B166" s="1"/>
      <c r="C166" s="1">
        <v>24</v>
      </c>
      <c r="D166" s="46">
        <f t="shared" si="14"/>
        <v>21.49483870967742</v>
      </c>
      <c r="E166" s="2"/>
      <c r="F166" s="2"/>
      <c r="G166" s="2"/>
      <c r="H166" s="2"/>
      <c r="I166" s="2"/>
      <c r="J166" s="2"/>
      <c r="K166" s="1">
        <f t="shared" si="13"/>
        <v>0</v>
      </c>
    </row>
    <row r="167" spans="2:11" x14ac:dyDescent="0.25">
      <c r="B167" s="1"/>
      <c r="C167" s="1">
        <v>25</v>
      </c>
      <c r="D167" s="46">
        <f t="shared" si="14"/>
        <v>21.49483870967742</v>
      </c>
      <c r="E167" s="2"/>
      <c r="F167" s="2"/>
      <c r="G167" s="2"/>
      <c r="H167" s="2"/>
      <c r="I167" s="2"/>
      <c r="J167" s="2"/>
      <c r="K167" s="1">
        <f>SUM(E167:J167)</f>
        <v>0</v>
      </c>
    </row>
    <row r="168" spans="2:11" x14ac:dyDescent="0.25">
      <c r="B168" s="1"/>
      <c r="C168" s="1">
        <v>26</v>
      </c>
      <c r="D168" s="46">
        <f t="shared" si="14"/>
        <v>21.49483870967742</v>
      </c>
      <c r="E168" s="149">
        <v>8</v>
      </c>
      <c r="F168" s="2"/>
      <c r="G168" s="2"/>
      <c r="H168" s="2"/>
      <c r="I168" s="2"/>
      <c r="J168" s="2"/>
      <c r="K168" s="1">
        <f t="shared" ref="K168:K172" si="15">SUM(E168:J168)</f>
        <v>8</v>
      </c>
    </row>
    <row r="169" spans="2:11" x14ac:dyDescent="0.25">
      <c r="B169" s="1"/>
      <c r="C169" s="1">
        <v>27</v>
      </c>
      <c r="D169" s="46">
        <f t="shared" si="14"/>
        <v>21.49483870967742</v>
      </c>
      <c r="E169" s="149">
        <v>8</v>
      </c>
      <c r="F169" s="2"/>
      <c r="G169" s="2"/>
      <c r="H169" s="2"/>
      <c r="I169" s="2"/>
      <c r="J169" s="2"/>
      <c r="K169" s="1">
        <f t="shared" si="15"/>
        <v>8</v>
      </c>
    </row>
    <row r="170" spans="2:11" x14ac:dyDescent="0.25">
      <c r="B170" s="1"/>
      <c r="C170" s="1">
        <v>28</v>
      </c>
      <c r="D170" s="46">
        <f t="shared" si="14"/>
        <v>21.49483870967742</v>
      </c>
      <c r="E170" s="149">
        <v>8</v>
      </c>
      <c r="F170" s="2"/>
      <c r="G170" s="2"/>
      <c r="H170" s="2"/>
      <c r="I170" s="2"/>
      <c r="J170" s="2"/>
      <c r="K170" s="1">
        <f t="shared" si="15"/>
        <v>8</v>
      </c>
    </row>
    <row r="171" spans="2:11" x14ac:dyDescent="0.25">
      <c r="B171" s="1"/>
      <c r="C171" s="1">
        <v>29</v>
      </c>
      <c r="D171" s="46">
        <f t="shared" si="14"/>
        <v>21.49483870967742</v>
      </c>
      <c r="E171" s="149">
        <v>5.5</v>
      </c>
      <c r="F171" s="2"/>
      <c r="G171" s="2"/>
      <c r="H171" s="2"/>
      <c r="I171" s="2"/>
      <c r="J171" s="2"/>
      <c r="K171" s="1">
        <f t="shared" si="15"/>
        <v>5.5</v>
      </c>
    </row>
    <row r="172" spans="2:11" x14ac:dyDescent="0.25">
      <c r="B172" s="1"/>
      <c r="C172" s="1">
        <v>30</v>
      </c>
      <c r="D172" s="46">
        <f t="shared" si="14"/>
        <v>21.49483870967742</v>
      </c>
      <c r="E172" s="149">
        <v>4</v>
      </c>
      <c r="F172" s="2"/>
      <c r="G172" s="2"/>
      <c r="H172" s="2"/>
      <c r="I172" s="2"/>
      <c r="J172" s="2"/>
      <c r="K172" s="1">
        <f t="shared" si="15"/>
        <v>4</v>
      </c>
    </row>
    <row r="173" spans="2:11" x14ac:dyDescent="0.25">
      <c r="B173" s="1"/>
      <c r="C173" s="1">
        <v>31</v>
      </c>
      <c r="D173" s="46">
        <f t="shared" si="14"/>
        <v>21.49483870967742</v>
      </c>
      <c r="E173" s="149">
        <v>2</v>
      </c>
      <c r="F173" s="2"/>
      <c r="G173" s="2"/>
      <c r="H173" s="2"/>
      <c r="I173" s="2"/>
      <c r="J173" s="2"/>
      <c r="K173" s="1"/>
    </row>
    <row r="174" spans="2:11" x14ac:dyDescent="0.25">
      <c r="B174" s="4" t="s">
        <v>8</v>
      </c>
      <c r="C174" s="4"/>
      <c r="D174" s="47">
        <v>666.34</v>
      </c>
      <c r="E174" s="47">
        <f>SUM(E143:E173)</f>
        <v>91.039999999999992</v>
      </c>
      <c r="F174" s="47">
        <f t="shared" ref="F174:J174" si="16">SUM(F143:F173)</f>
        <v>2.5</v>
      </c>
      <c r="G174" s="47">
        <f t="shared" si="16"/>
        <v>1</v>
      </c>
      <c r="H174" s="47">
        <f t="shared" si="16"/>
        <v>1.5</v>
      </c>
      <c r="I174" s="47">
        <f t="shared" si="16"/>
        <v>11.34</v>
      </c>
      <c r="J174" s="47">
        <f t="shared" si="16"/>
        <v>0</v>
      </c>
      <c r="K174" s="1">
        <f>SUM(E174:J174)</f>
        <v>107.38</v>
      </c>
    </row>
    <row r="175" spans="2:11" x14ac:dyDescent="0.25">
      <c r="B175" s="1" t="s">
        <v>9</v>
      </c>
      <c r="C175" s="1"/>
      <c r="D175" s="1" t="s">
        <v>10</v>
      </c>
      <c r="E175" s="1">
        <f>(E174/$D$174)*100</f>
        <v>13.662694720413002</v>
      </c>
      <c r="F175" s="1">
        <f t="shared" ref="F175:J175" si="17">(F174/$D$174)*100</f>
        <v>0.37518384008164002</v>
      </c>
      <c r="G175" s="1">
        <f t="shared" si="17"/>
        <v>0.150073536032656</v>
      </c>
      <c r="H175" s="1">
        <f t="shared" si="17"/>
        <v>0.22511030404898397</v>
      </c>
      <c r="I175" s="1">
        <f t="shared" si="17"/>
        <v>1.701833898610319</v>
      </c>
      <c r="J175" s="1">
        <f t="shared" si="17"/>
        <v>0</v>
      </c>
      <c r="K175" s="1"/>
    </row>
    <row r="176" spans="2:11" x14ac:dyDescent="0.25">
      <c r="B176" s="155">
        <f>(1-(K174/D174))*100</f>
        <v>83.885103700813403</v>
      </c>
      <c r="C176" s="1"/>
      <c r="D176" s="1"/>
      <c r="E176" s="1">
        <f>($D$174-E174)/$D$174*100</f>
        <v>86.337305279587014</v>
      </c>
      <c r="F176" s="1">
        <f t="shared" ref="F176:J176" si="18">($D$174-F174)/$D$174*100</f>
        <v>99.624816159918367</v>
      </c>
      <c r="G176" s="1">
        <f t="shared" si="18"/>
        <v>99.849926463967336</v>
      </c>
      <c r="H176" s="1">
        <f t="shared" si="18"/>
        <v>99.774889695951018</v>
      </c>
      <c r="I176" s="1">
        <f t="shared" si="18"/>
        <v>98.298166101389668</v>
      </c>
      <c r="J176" s="1">
        <f t="shared" si="18"/>
        <v>100</v>
      </c>
      <c r="K176" s="1"/>
    </row>
    <row r="179" spans="2:15" ht="18.75" thickBot="1" x14ac:dyDescent="0.3"/>
    <row r="180" spans="2:15" x14ac:dyDescent="0.25">
      <c r="B180" s="14" t="s">
        <v>19</v>
      </c>
      <c r="C180" s="15"/>
      <c r="D180" s="23"/>
      <c r="F180" s="25">
        <f>413.33/31</f>
        <v>13.333225806451612</v>
      </c>
    </row>
    <row r="181" spans="2:15" ht="18.75" thickBot="1" x14ac:dyDescent="0.3">
      <c r="B181" s="162">
        <f>(1-(K174/D174))*100</f>
        <v>83.885103700813403</v>
      </c>
      <c r="C181" s="18"/>
      <c r="D181" s="24"/>
      <c r="G181" s="26"/>
      <c r="H181" s="27"/>
    </row>
    <row r="182" spans="2:15" ht="18.75" thickBot="1" x14ac:dyDescent="0.3">
      <c r="B182" s="28"/>
      <c r="C182" s="29"/>
      <c r="D182" s="30"/>
    </row>
    <row r="183" spans="2:15" x14ac:dyDescent="0.25">
      <c r="F183" s="45"/>
    </row>
    <row r="186" spans="2:15" x14ac:dyDescent="0.25">
      <c r="B186" s="170" t="s">
        <v>20</v>
      </c>
      <c r="C186" s="170"/>
      <c r="D186" s="170"/>
      <c r="E186" s="170"/>
      <c r="F186" s="170"/>
      <c r="G186" s="170"/>
      <c r="H186" s="170"/>
      <c r="I186" s="170"/>
      <c r="J186" s="170"/>
      <c r="K186" s="170"/>
    </row>
    <row r="187" spans="2:15" x14ac:dyDescent="0.25">
      <c r="B187" s="190" t="s">
        <v>53</v>
      </c>
      <c r="C187" s="190"/>
      <c r="D187" s="190"/>
      <c r="E187" s="190"/>
      <c r="F187" s="190"/>
      <c r="G187" s="190"/>
      <c r="H187" s="190"/>
      <c r="I187" s="190"/>
      <c r="J187" s="190"/>
      <c r="K187" s="190"/>
    </row>
    <row r="188" spans="2:15" ht="36" x14ac:dyDescent="0.25">
      <c r="B188" s="32"/>
      <c r="C188" s="11" t="s">
        <v>1</v>
      </c>
      <c r="D188" s="11" t="s">
        <v>2</v>
      </c>
      <c r="E188" s="13" t="s">
        <v>174</v>
      </c>
      <c r="F188" s="13" t="s">
        <v>175</v>
      </c>
      <c r="G188" s="13" t="s">
        <v>144</v>
      </c>
      <c r="H188" s="13" t="s">
        <v>128</v>
      </c>
      <c r="I188" s="13" t="s">
        <v>167</v>
      </c>
      <c r="J188" s="13" t="s">
        <v>132</v>
      </c>
      <c r="K188" s="12" t="s">
        <v>168</v>
      </c>
      <c r="L188" s="1"/>
      <c r="M188" s="1"/>
      <c r="N188" s="1"/>
      <c r="O188" s="11" t="s">
        <v>7</v>
      </c>
    </row>
    <row r="189" spans="2:15" x14ac:dyDescent="0.25">
      <c r="B189" s="1"/>
      <c r="C189" s="1">
        <v>1</v>
      </c>
      <c r="D189" s="46">
        <f>$D$220/31</f>
        <v>11.616451612903226</v>
      </c>
      <c r="E189" s="2"/>
      <c r="F189" s="2"/>
      <c r="G189" s="2"/>
      <c r="H189" s="2"/>
      <c r="I189" s="2"/>
      <c r="J189" s="2"/>
      <c r="K189" s="1"/>
      <c r="L189" s="1"/>
      <c r="M189" s="1"/>
      <c r="N189" s="1"/>
      <c r="O189" s="1">
        <f>SUM(E189:N189)</f>
        <v>0</v>
      </c>
    </row>
    <row r="190" spans="2:15" x14ac:dyDescent="0.25">
      <c r="B190" s="1"/>
      <c r="C190" s="1">
        <v>2</v>
      </c>
      <c r="D190" s="46">
        <f t="shared" ref="D190:D219" si="19">$D$220/31</f>
        <v>11.616451612903226</v>
      </c>
      <c r="E190" s="2"/>
      <c r="F190" s="2"/>
      <c r="G190" s="2"/>
      <c r="H190" s="2"/>
      <c r="I190" s="2"/>
      <c r="J190" s="2"/>
      <c r="K190" s="1"/>
      <c r="L190" s="1"/>
      <c r="M190" s="1"/>
      <c r="N190" s="1"/>
      <c r="O190" s="1">
        <f t="shared" ref="O190:O219" si="20">SUM(E190:N190)</f>
        <v>0</v>
      </c>
    </row>
    <row r="191" spans="2:15" x14ac:dyDescent="0.25">
      <c r="B191" s="1"/>
      <c r="C191" s="1">
        <v>3</v>
      </c>
      <c r="D191" s="46">
        <f t="shared" si="19"/>
        <v>11.616451612903226</v>
      </c>
      <c r="E191" s="2"/>
      <c r="F191" s="2"/>
      <c r="G191" s="2"/>
      <c r="H191" s="1"/>
      <c r="I191" s="2"/>
      <c r="J191" s="2"/>
      <c r="K191" s="129">
        <v>0.75</v>
      </c>
      <c r="L191" s="1"/>
      <c r="M191" s="1"/>
      <c r="N191" s="1"/>
      <c r="O191" s="1">
        <f t="shared" si="20"/>
        <v>0.75</v>
      </c>
    </row>
    <row r="192" spans="2:15" x14ac:dyDescent="0.25">
      <c r="B192" s="1"/>
      <c r="C192" s="1">
        <v>4</v>
      </c>
      <c r="D192" s="46">
        <f t="shared" si="19"/>
        <v>11.616451612903226</v>
      </c>
      <c r="E192" s="2"/>
      <c r="F192" s="2"/>
      <c r="G192" s="2"/>
      <c r="H192" s="2"/>
      <c r="I192" s="2"/>
      <c r="J192" s="2"/>
      <c r="K192" s="1"/>
      <c r="L192" s="1"/>
      <c r="M192" s="1"/>
      <c r="N192" s="1"/>
      <c r="O192" s="1">
        <f t="shared" si="20"/>
        <v>0</v>
      </c>
    </row>
    <row r="193" spans="2:15" x14ac:dyDescent="0.25">
      <c r="B193" s="1"/>
      <c r="C193" s="1">
        <v>5</v>
      </c>
      <c r="D193" s="46">
        <f t="shared" si="19"/>
        <v>11.616451612903226</v>
      </c>
      <c r="E193" s="2"/>
      <c r="F193" s="2"/>
      <c r="G193" s="2"/>
      <c r="H193" s="2"/>
      <c r="I193" s="2"/>
      <c r="J193" s="2"/>
      <c r="K193" s="1"/>
      <c r="L193" s="1"/>
      <c r="M193" s="1"/>
      <c r="N193" s="1"/>
      <c r="O193" s="1">
        <f t="shared" si="20"/>
        <v>0</v>
      </c>
    </row>
    <row r="194" spans="2:15" x14ac:dyDescent="0.25">
      <c r="B194" s="1"/>
      <c r="C194" s="1">
        <v>6</v>
      </c>
      <c r="D194" s="46">
        <f t="shared" si="19"/>
        <v>11.616451612903226</v>
      </c>
      <c r="E194" s="2">
        <v>0.67</v>
      </c>
      <c r="F194" s="2">
        <v>0.17</v>
      </c>
      <c r="G194" s="2"/>
      <c r="H194" s="2"/>
      <c r="I194" s="2"/>
      <c r="J194" s="2"/>
      <c r="K194" s="1"/>
      <c r="L194" s="1"/>
      <c r="M194" s="1"/>
      <c r="N194" s="1"/>
      <c r="O194" s="1">
        <f t="shared" si="20"/>
        <v>0.84000000000000008</v>
      </c>
    </row>
    <row r="195" spans="2:15" x14ac:dyDescent="0.25">
      <c r="B195" s="1"/>
      <c r="C195" s="1">
        <v>7</v>
      </c>
      <c r="D195" s="46">
        <f t="shared" si="19"/>
        <v>11.616451612903226</v>
      </c>
      <c r="E195" s="2"/>
      <c r="F195" s="2"/>
      <c r="G195" s="2"/>
      <c r="H195" s="2"/>
      <c r="I195" s="2"/>
      <c r="J195" s="2"/>
      <c r="K195" s="1"/>
      <c r="L195" s="1"/>
      <c r="M195" s="1"/>
      <c r="N195" s="1"/>
      <c r="O195" s="1">
        <f t="shared" si="20"/>
        <v>0</v>
      </c>
    </row>
    <row r="196" spans="2:15" x14ac:dyDescent="0.25">
      <c r="B196" s="1"/>
      <c r="C196" s="1">
        <v>8</v>
      </c>
      <c r="D196" s="46">
        <f t="shared" si="19"/>
        <v>11.616451612903226</v>
      </c>
      <c r="E196" s="2"/>
      <c r="F196" s="2"/>
      <c r="G196" s="129"/>
      <c r="H196" s="2"/>
      <c r="I196" s="2"/>
      <c r="J196" s="2"/>
      <c r="K196" s="1"/>
      <c r="L196" s="1"/>
      <c r="M196" s="1"/>
      <c r="N196" s="1"/>
      <c r="O196" s="1">
        <f t="shared" si="20"/>
        <v>0</v>
      </c>
    </row>
    <row r="197" spans="2:15" x14ac:dyDescent="0.25">
      <c r="B197" s="1"/>
      <c r="C197" s="1">
        <v>9</v>
      </c>
      <c r="D197" s="46">
        <f t="shared" si="19"/>
        <v>11.616451612903226</v>
      </c>
      <c r="E197" s="2"/>
      <c r="F197" s="2"/>
      <c r="G197" s="129"/>
      <c r="H197" s="2"/>
      <c r="I197" s="2"/>
      <c r="J197" s="2"/>
      <c r="K197" s="1"/>
      <c r="L197" s="1"/>
      <c r="M197" s="1"/>
      <c r="N197" s="1"/>
      <c r="O197" s="1">
        <f t="shared" si="20"/>
        <v>0</v>
      </c>
    </row>
    <row r="198" spans="2:15" x14ac:dyDescent="0.25">
      <c r="B198" s="1"/>
      <c r="C198" s="1">
        <v>10</v>
      </c>
      <c r="D198" s="46">
        <f t="shared" si="19"/>
        <v>11.616451612903226</v>
      </c>
      <c r="E198" s="2"/>
      <c r="F198" s="2"/>
      <c r="G198" s="2"/>
      <c r="H198" s="2"/>
      <c r="I198" s="2"/>
      <c r="J198" s="2"/>
      <c r="K198" s="1"/>
      <c r="L198" s="1"/>
      <c r="M198" s="1"/>
      <c r="N198" s="1"/>
      <c r="O198" s="1">
        <f t="shared" si="20"/>
        <v>0</v>
      </c>
    </row>
    <row r="199" spans="2:15" x14ac:dyDescent="0.25">
      <c r="B199" s="1"/>
      <c r="C199" s="1">
        <v>11</v>
      </c>
      <c r="D199" s="46">
        <f t="shared" si="19"/>
        <v>11.616451612903226</v>
      </c>
      <c r="E199" s="2"/>
      <c r="F199" s="2"/>
      <c r="G199" s="2"/>
      <c r="H199" s="2"/>
      <c r="I199" s="2"/>
      <c r="J199" s="2"/>
      <c r="K199" s="1"/>
      <c r="L199" s="1"/>
      <c r="M199" s="1"/>
      <c r="N199" s="1"/>
      <c r="O199" s="1">
        <f t="shared" si="20"/>
        <v>0</v>
      </c>
    </row>
    <row r="200" spans="2:15" x14ac:dyDescent="0.25">
      <c r="B200" s="1"/>
      <c r="C200" s="1">
        <v>12</v>
      </c>
      <c r="D200" s="46">
        <f t="shared" si="19"/>
        <v>11.616451612903226</v>
      </c>
      <c r="E200" s="2"/>
      <c r="F200" s="2"/>
      <c r="G200" s="2"/>
      <c r="H200" s="2"/>
      <c r="I200" s="2"/>
      <c r="J200" s="2"/>
      <c r="K200" s="1"/>
      <c r="L200" s="1"/>
      <c r="M200" s="1"/>
      <c r="N200" s="1"/>
      <c r="O200" s="1">
        <f t="shared" si="20"/>
        <v>0</v>
      </c>
    </row>
    <row r="201" spans="2:15" x14ac:dyDescent="0.25">
      <c r="B201" s="1"/>
      <c r="C201" s="1">
        <v>13</v>
      </c>
      <c r="D201" s="46">
        <f t="shared" si="19"/>
        <v>11.616451612903226</v>
      </c>
      <c r="E201" s="2"/>
      <c r="F201" s="2"/>
      <c r="G201" s="2"/>
      <c r="H201" s="2"/>
      <c r="I201" s="2"/>
      <c r="J201" s="2"/>
      <c r="K201" s="1"/>
      <c r="L201" s="1"/>
      <c r="M201" s="1"/>
      <c r="N201" s="1"/>
      <c r="O201" s="1">
        <f t="shared" si="20"/>
        <v>0</v>
      </c>
    </row>
    <row r="202" spans="2:15" x14ac:dyDescent="0.25">
      <c r="B202" s="1"/>
      <c r="C202" s="1">
        <v>14</v>
      </c>
      <c r="D202" s="46">
        <f t="shared" si="19"/>
        <v>11.616451612903226</v>
      </c>
      <c r="E202" s="2"/>
      <c r="F202" s="2"/>
      <c r="G202" s="2"/>
      <c r="H202" s="2"/>
      <c r="I202" s="2"/>
      <c r="J202" s="2"/>
      <c r="K202" s="1"/>
      <c r="L202" s="1"/>
      <c r="M202" s="1"/>
      <c r="N202" s="1"/>
      <c r="O202" s="1">
        <f t="shared" si="20"/>
        <v>0</v>
      </c>
    </row>
    <row r="203" spans="2:15" x14ac:dyDescent="0.25">
      <c r="B203" s="1"/>
      <c r="C203" s="1">
        <v>15</v>
      </c>
      <c r="D203" s="46">
        <f t="shared" si="19"/>
        <v>11.616451612903226</v>
      </c>
      <c r="E203" s="2"/>
      <c r="F203" s="2"/>
      <c r="H203" s="2"/>
      <c r="I203" s="2"/>
      <c r="J203" s="2"/>
      <c r="K203" s="1"/>
      <c r="L203" s="1"/>
      <c r="M203" s="1"/>
      <c r="N203" s="1"/>
      <c r="O203" s="1">
        <f t="shared" si="20"/>
        <v>0</v>
      </c>
    </row>
    <row r="204" spans="2:15" x14ac:dyDescent="0.25">
      <c r="B204" s="1"/>
      <c r="C204" s="1">
        <v>16</v>
      </c>
      <c r="D204" s="46">
        <f t="shared" si="19"/>
        <v>11.616451612903226</v>
      </c>
      <c r="E204" s="2"/>
      <c r="F204" s="2"/>
      <c r="G204" s="2"/>
      <c r="H204" s="2"/>
      <c r="I204" s="2">
        <v>0.42</v>
      </c>
      <c r="J204" s="2"/>
      <c r="K204" s="1"/>
      <c r="L204" s="1"/>
      <c r="M204" s="1"/>
      <c r="N204" s="1"/>
      <c r="O204" s="1">
        <f t="shared" si="20"/>
        <v>0.42</v>
      </c>
    </row>
    <row r="205" spans="2:15" x14ac:dyDescent="0.25">
      <c r="B205" s="1"/>
      <c r="C205" s="1">
        <v>17</v>
      </c>
      <c r="D205" s="46">
        <f t="shared" si="19"/>
        <v>11.616451612903226</v>
      </c>
      <c r="E205" s="2"/>
      <c r="F205" s="2">
        <v>0.25</v>
      </c>
      <c r="G205" s="2"/>
      <c r="H205" s="2"/>
      <c r="I205" s="2"/>
      <c r="J205" s="2"/>
      <c r="K205" s="1"/>
      <c r="L205" s="1"/>
      <c r="M205" s="1"/>
      <c r="N205" s="1"/>
      <c r="O205" s="1">
        <f t="shared" si="20"/>
        <v>0.25</v>
      </c>
    </row>
    <row r="206" spans="2:15" x14ac:dyDescent="0.25">
      <c r="B206" s="1"/>
      <c r="C206" s="1">
        <v>18</v>
      </c>
      <c r="D206" s="46">
        <f t="shared" si="19"/>
        <v>11.616451612903226</v>
      </c>
      <c r="E206" s="2"/>
      <c r="F206" s="2"/>
      <c r="G206" s="2"/>
      <c r="H206" s="2"/>
      <c r="I206" s="2"/>
      <c r="J206" s="2"/>
      <c r="K206" s="1"/>
      <c r="L206" s="1"/>
      <c r="M206" s="1"/>
      <c r="N206" s="1"/>
      <c r="O206" s="1">
        <f t="shared" si="20"/>
        <v>0</v>
      </c>
    </row>
    <row r="207" spans="2:15" x14ac:dyDescent="0.25">
      <c r="B207" s="1"/>
      <c r="C207" s="1">
        <v>19</v>
      </c>
      <c r="D207" s="46">
        <f t="shared" si="19"/>
        <v>11.616451612903226</v>
      </c>
      <c r="E207" s="2"/>
      <c r="F207" s="129">
        <v>0.33</v>
      </c>
      <c r="G207" s="2"/>
      <c r="H207" s="2"/>
      <c r="I207" s="2"/>
      <c r="J207" s="2"/>
      <c r="K207" s="1"/>
      <c r="L207" s="1"/>
      <c r="M207" s="1"/>
      <c r="N207" s="1"/>
      <c r="O207" s="1">
        <f t="shared" si="20"/>
        <v>0.33</v>
      </c>
    </row>
    <row r="208" spans="2:15" x14ac:dyDescent="0.25">
      <c r="B208" s="1"/>
      <c r="C208" s="1">
        <v>20</v>
      </c>
      <c r="D208" s="46">
        <f t="shared" si="19"/>
        <v>11.616451612903226</v>
      </c>
      <c r="E208" s="2"/>
      <c r="F208" s="129">
        <v>1.25</v>
      </c>
      <c r="G208" s="2"/>
      <c r="H208" s="2"/>
      <c r="I208" s="2"/>
      <c r="J208" s="2">
        <v>0.33</v>
      </c>
      <c r="K208" s="1"/>
      <c r="L208" s="1"/>
      <c r="M208" s="1"/>
      <c r="N208" s="1"/>
      <c r="O208" s="1">
        <f t="shared" si="20"/>
        <v>1.58</v>
      </c>
    </row>
    <row r="209" spans="2:15" x14ac:dyDescent="0.25">
      <c r="B209" s="1"/>
      <c r="C209" s="1">
        <v>21</v>
      </c>
      <c r="D209" s="46">
        <f t="shared" si="19"/>
        <v>11.616451612903226</v>
      </c>
      <c r="E209" s="2"/>
      <c r="F209" s="129">
        <v>4.92</v>
      </c>
      <c r="G209" s="2"/>
      <c r="H209" s="2">
        <v>0.5</v>
      </c>
      <c r="I209" s="2"/>
      <c r="J209" s="2"/>
      <c r="K209" s="1"/>
      <c r="L209" s="1"/>
      <c r="M209" s="1"/>
      <c r="N209" s="1"/>
      <c r="O209" s="1">
        <f t="shared" si="20"/>
        <v>5.42</v>
      </c>
    </row>
    <row r="210" spans="2:15" x14ac:dyDescent="0.25">
      <c r="B210" s="1"/>
      <c r="C210" s="1">
        <v>22</v>
      </c>
      <c r="D210" s="46">
        <f t="shared" si="19"/>
        <v>11.616451612903226</v>
      </c>
      <c r="E210" s="2"/>
      <c r="F210" s="129">
        <v>1.42</v>
      </c>
      <c r="G210" s="2"/>
      <c r="H210" s="2"/>
      <c r="I210" s="2"/>
      <c r="J210" s="2"/>
      <c r="K210" s="1"/>
      <c r="L210" s="1"/>
      <c r="M210" s="1"/>
      <c r="N210" s="1"/>
      <c r="O210" s="1">
        <f t="shared" si="20"/>
        <v>1.42</v>
      </c>
    </row>
    <row r="211" spans="2:15" x14ac:dyDescent="0.25">
      <c r="B211" s="1"/>
      <c r="C211" s="1">
        <v>23</v>
      </c>
      <c r="D211" s="46">
        <f t="shared" si="19"/>
        <v>11.616451612903226</v>
      </c>
      <c r="E211" s="2"/>
      <c r="F211" s="129">
        <v>1.5</v>
      </c>
      <c r="G211" s="2">
        <v>1</v>
      </c>
      <c r="H211" s="2"/>
      <c r="I211" s="2"/>
      <c r="J211" s="2"/>
      <c r="K211" s="1"/>
      <c r="L211" s="1"/>
      <c r="M211" s="1"/>
      <c r="N211" s="1"/>
      <c r="O211" s="1">
        <f t="shared" si="20"/>
        <v>2.5</v>
      </c>
    </row>
    <row r="212" spans="2:15" x14ac:dyDescent="0.25">
      <c r="B212" s="1"/>
      <c r="C212" s="1">
        <v>24</v>
      </c>
      <c r="D212" s="46">
        <f t="shared" si="19"/>
        <v>11.616451612903226</v>
      </c>
      <c r="E212" s="2"/>
      <c r="F212" s="129">
        <v>0.83</v>
      </c>
      <c r="G212" s="2"/>
      <c r="H212" s="2"/>
      <c r="I212" s="2"/>
      <c r="J212" s="2"/>
      <c r="K212" s="1"/>
      <c r="L212" s="1"/>
      <c r="M212" s="1"/>
      <c r="N212" s="1"/>
      <c r="O212" s="1">
        <f t="shared" si="20"/>
        <v>0.83</v>
      </c>
    </row>
    <row r="213" spans="2:15" x14ac:dyDescent="0.25">
      <c r="B213" s="1"/>
      <c r="C213" s="1">
        <v>25</v>
      </c>
      <c r="D213" s="46">
        <f t="shared" si="19"/>
        <v>11.616451612903226</v>
      </c>
      <c r="E213" s="2"/>
      <c r="F213" s="129">
        <v>0.83</v>
      </c>
      <c r="G213" s="2"/>
      <c r="H213" s="2"/>
      <c r="I213" s="2"/>
      <c r="J213" s="2"/>
      <c r="K213" s="1"/>
      <c r="L213" s="1"/>
      <c r="M213" s="1"/>
      <c r="N213" s="1"/>
      <c r="O213" s="1">
        <f t="shared" si="20"/>
        <v>0.83</v>
      </c>
    </row>
    <row r="214" spans="2:15" x14ac:dyDescent="0.25">
      <c r="B214" s="1"/>
      <c r="C214" s="1">
        <v>26</v>
      </c>
      <c r="D214" s="46">
        <f t="shared" si="19"/>
        <v>11.616451612903226</v>
      </c>
      <c r="E214" s="2"/>
      <c r="F214" s="129"/>
      <c r="G214" s="2"/>
      <c r="H214" s="2"/>
      <c r="I214" s="2"/>
      <c r="J214" s="2"/>
      <c r="K214" s="1"/>
      <c r="L214" s="1"/>
      <c r="M214" s="1"/>
      <c r="N214" s="1"/>
      <c r="O214" s="1">
        <f t="shared" si="20"/>
        <v>0</v>
      </c>
    </row>
    <row r="215" spans="2:15" x14ac:dyDescent="0.25">
      <c r="B215" s="1"/>
      <c r="C215" s="1">
        <v>27</v>
      </c>
      <c r="D215" s="46">
        <f t="shared" si="19"/>
        <v>11.616451612903226</v>
      </c>
      <c r="E215" s="2"/>
      <c r="F215" s="129"/>
      <c r="G215" s="2"/>
      <c r="H215" s="2"/>
      <c r="I215" s="2"/>
      <c r="J215" s="2"/>
      <c r="K215" s="1"/>
      <c r="L215" s="1"/>
      <c r="M215" s="1"/>
      <c r="N215" s="1"/>
      <c r="O215" s="1">
        <f t="shared" si="20"/>
        <v>0</v>
      </c>
    </row>
    <row r="216" spans="2:15" x14ac:dyDescent="0.25">
      <c r="B216" s="1"/>
      <c r="C216" s="1">
        <v>28</v>
      </c>
      <c r="D216" s="46">
        <f t="shared" si="19"/>
        <v>11.616451612903226</v>
      </c>
      <c r="E216" s="2"/>
      <c r="F216" s="129">
        <v>0.33</v>
      </c>
      <c r="G216" s="2"/>
      <c r="H216" s="2"/>
      <c r="I216" s="2"/>
      <c r="J216" s="2"/>
      <c r="K216" s="1"/>
      <c r="L216" s="1"/>
      <c r="M216" s="1"/>
      <c r="N216" s="1"/>
      <c r="O216" s="1">
        <f t="shared" si="20"/>
        <v>0.33</v>
      </c>
    </row>
    <row r="217" spans="2:15" x14ac:dyDescent="0.25">
      <c r="B217" s="1"/>
      <c r="C217" s="1">
        <v>29</v>
      </c>
      <c r="D217" s="46">
        <f t="shared" si="19"/>
        <v>11.616451612903226</v>
      </c>
      <c r="E217" s="2"/>
      <c r="F217" s="129"/>
      <c r="G217" s="2"/>
      <c r="H217" s="2"/>
      <c r="I217" s="2"/>
      <c r="J217" s="2"/>
      <c r="K217" s="1"/>
      <c r="L217" s="1"/>
      <c r="M217" s="1"/>
      <c r="N217" s="1"/>
      <c r="O217" s="1">
        <f t="shared" si="20"/>
        <v>0</v>
      </c>
    </row>
    <row r="218" spans="2:15" x14ac:dyDescent="0.25">
      <c r="B218" s="1"/>
      <c r="C218" s="1">
        <v>30</v>
      </c>
      <c r="D218" s="46">
        <f t="shared" si="19"/>
        <v>11.616451612903226</v>
      </c>
      <c r="E218" s="2"/>
      <c r="F218" s="129"/>
      <c r="G218" s="2"/>
      <c r="H218" s="2"/>
      <c r="I218" s="2"/>
      <c r="J218" s="2"/>
      <c r="K218" s="1"/>
      <c r="L218" s="1"/>
      <c r="M218" s="1"/>
      <c r="N218" s="1"/>
      <c r="O218" s="1">
        <f t="shared" si="20"/>
        <v>0</v>
      </c>
    </row>
    <row r="219" spans="2:15" x14ac:dyDescent="0.25">
      <c r="B219" s="1"/>
      <c r="C219" s="1">
        <v>31</v>
      </c>
      <c r="D219" s="46">
        <f t="shared" si="19"/>
        <v>11.616451612903226</v>
      </c>
      <c r="E219" s="2"/>
      <c r="F219" s="129">
        <v>0.42</v>
      </c>
      <c r="G219" s="2"/>
      <c r="H219" s="2"/>
      <c r="I219" s="2"/>
      <c r="J219" s="2"/>
      <c r="K219" s="1"/>
      <c r="L219" s="1"/>
      <c r="M219" s="1"/>
      <c r="N219" s="1"/>
      <c r="O219" s="1">
        <f t="shared" si="20"/>
        <v>0.42</v>
      </c>
    </row>
    <row r="220" spans="2:15" x14ac:dyDescent="0.25">
      <c r="B220" s="4" t="s">
        <v>8</v>
      </c>
      <c r="C220" s="4"/>
      <c r="D220" s="47">
        <v>360.11</v>
      </c>
      <c r="E220" s="47">
        <f>SUM(E189:E219)</f>
        <v>0.67</v>
      </c>
      <c r="F220" s="47">
        <f t="shared" ref="F220:J220" si="21">SUM(F189:F219)</f>
        <v>12.25</v>
      </c>
      <c r="G220" s="47">
        <f t="shared" si="21"/>
        <v>1</v>
      </c>
      <c r="H220" s="47">
        <f t="shared" si="21"/>
        <v>0.5</v>
      </c>
      <c r="I220" s="47">
        <f t="shared" si="21"/>
        <v>0.42</v>
      </c>
      <c r="J220" s="47">
        <f t="shared" si="21"/>
        <v>0.33</v>
      </c>
      <c r="K220" s="47">
        <f t="shared" ref="K220" si="22">SUM(K189:K219)</f>
        <v>0.75</v>
      </c>
      <c r="L220" s="47">
        <f t="shared" ref="L220" si="23">SUM(L189:L219)</f>
        <v>0</v>
      </c>
      <c r="M220" s="47">
        <f t="shared" ref="M220" si="24">SUM(M189:M219)</f>
        <v>0</v>
      </c>
      <c r="N220" s="47">
        <f t="shared" ref="N220" si="25">SUM(N189:N219)</f>
        <v>0</v>
      </c>
      <c r="O220" s="81">
        <f>SUM(E220:N220)</f>
        <v>15.92</v>
      </c>
    </row>
    <row r="221" spans="2:15" x14ac:dyDescent="0.25">
      <c r="B221" s="1" t="s">
        <v>9</v>
      </c>
      <c r="C221" s="1"/>
      <c r="D221" s="1" t="s">
        <v>10</v>
      </c>
      <c r="E221" s="1">
        <f>(E220/$D$220)*100</f>
        <v>0.18605426119796728</v>
      </c>
      <c r="F221" s="1">
        <f t="shared" ref="F221:J221" si="26">(F220/$D$220)*100</f>
        <v>3.401738357724029</v>
      </c>
      <c r="G221" s="1">
        <f t="shared" si="26"/>
        <v>0.27769292716114519</v>
      </c>
      <c r="H221" s="1">
        <f t="shared" si="26"/>
        <v>0.13884646358057259</v>
      </c>
      <c r="I221" s="1">
        <f t="shared" si="26"/>
        <v>0.11663102940768098</v>
      </c>
      <c r="J221" s="1">
        <f t="shared" si="26"/>
        <v>9.163866596317792E-2</v>
      </c>
      <c r="K221" s="1">
        <f t="shared" ref="K221:N221" si="27">(K220/$D$220)*100</f>
        <v>0.20826969537085888</v>
      </c>
      <c r="L221" s="1">
        <f t="shared" si="27"/>
        <v>0</v>
      </c>
      <c r="M221" s="1">
        <f t="shared" si="27"/>
        <v>0</v>
      </c>
      <c r="N221" s="1">
        <f t="shared" si="27"/>
        <v>0</v>
      </c>
      <c r="O221" s="1"/>
    </row>
    <row r="222" spans="2:15" x14ac:dyDescent="0.25">
      <c r="B222" s="1">
        <f>(1-(O220/D220))*100</f>
        <v>95.579128599594569</v>
      </c>
      <c r="C222" s="1"/>
      <c r="D222" s="1"/>
      <c r="E222" s="1">
        <f>($D$220-E220)/$D$220*100</f>
        <v>99.813945738802019</v>
      </c>
      <c r="F222" s="1">
        <f t="shared" ref="F222:J222" si="28">($D$220-F220)/$D$220*100</f>
        <v>96.598261642275972</v>
      </c>
      <c r="G222" s="1">
        <f t="shared" si="28"/>
        <v>99.722307072838859</v>
      </c>
      <c r="H222" s="1">
        <f t="shared" si="28"/>
        <v>99.861153536419422</v>
      </c>
      <c r="I222" s="1">
        <f t="shared" si="28"/>
        <v>99.883368970592315</v>
      </c>
      <c r="J222" s="1">
        <f t="shared" si="28"/>
        <v>99.908361334036826</v>
      </c>
      <c r="K222" s="1">
        <f t="shared" ref="K222:N222" si="29">($D$220-K220)/$D$220*100</f>
        <v>99.791730304629141</v>
      </c>
      <c r="L222" s="1">
        <f t="shared" si="29"/>
        <v>100</v>
      </c>
      <c r="M222" s="1">
        <f t="shared" si="29"/>
        <v>100</v>
      </c>
      <c r="N222" s="1">
        <f t="shared" si="29"/>
        <v>100</v>
      </c>
      <c r="O222" s="1" t="s">
        <v>15</v>
      </c>
    </row>
    <row r="225" spans="2:12" ht="18.75" thickBot="1" x14ac:dyDescent="0.3">
      <c r="B225" s="31"/>
      <c r="C225" s="31"/>
      <c r="D225" s="31"/>
    </row>
    <row r="226" spans="2:12" x14ac:dyDescent="0.25">
      <c r="B226" s="14" t="s">
        <v>21</v>
      </c>
      <c r="C226" s="15"/>
      <c r="D226" s="16"/>
    </row>
    <row r="227" spans="2:12" x14ac:dyDescent="0.25">
      <c r="B227" s="10">
        <f>(1-(O220/D220))*100</f>
        <v>95.579128599594569</v>
      </c>
      <c r="C227" s="18"/>
      <c r="D227" s="19"/>
      <c r="F227" s="25">
        <f>454.19/31</f>
        <v>14.651290322580644</v>
      </c>
    </row>
    <row r="228" spans="2:12" ht="18.75" thickBot="1" x14ac:dyDescent="0.3">
      <c r="B228" s="20"/>
      <c r="C228" s="21"/>
      <c r="D228" s="22"/>
    </row>
    <row r="229" spans="2:12" x14ac:dyDescent="0.25">
      <c r="B229" s="31"/>
      <c r="C229" s="31"/>
      <c r="D229" s="31"/>
      <c r="F229" s="26"/>
    </row>
    <row r="230" spans="2:12" x14ac:dyDescent="0.25">
      <c r="B230" s="31"/>
      <c r="C230" s="31"/>
      <c r="D230" s="49"/>
    </row>
    <row r="231" spans="2:12" x14ac:dyDescent="0.25">
      <c r="B231" s="31"/>
      <c r="C231" s="31"/>
      <c r="D231" s="31"/>
    </row>
    <row r="232" spans="2:12" x14ac:dyDescent="0.25">
      <c r="B232" s="170" t="s">
        <v>40</v>
      </c>
      <c r="C232" s="170"/>
      <c r="D232" s="170"/>
      <c r="E232" s="170"/>
      <c r="F232" s="170"/>
      <c r="G232" s="170"/>
      <c r="H232" s="170"/>
      <c r="I232" s="170"/>
      <c r="J232" s="170"/>
      <c r="K232" s="170"/>
    </row>
    <row r="233" spans="2:12" x14ac:dyDescent="0.25">
      <c r="B233" s="190" t="s">
        <v>52</v>
      </c>
      <c r="C233" s="190"/>
      <c r="D233" s="190"/>
      <c r="E233" s="190"/>
      <c r="F233" s="190"/>
      <c r="G233" s="190"/>
      <c r="H233" s="190"/>
      <c r="I233" s="190"/>
      <c r="J233" s="190"/>
      <c r="K233" s="190"/>
    </row>
    <row r="234" spans="2:12" x14ac:dyDescent="0.25">
      <c r="B234" s="32"/>
      <c r="C234" s="11" t="s">
        <v>1</v>
      </c>
      <c r="D234" s="11" t="s">
        <v>2</v>
      </c>
      <c r="E234" s="13" t="s">
        <v>138</v>
      </c>
      <c r="F234" s="13" t="s">
        <v>96</v>
      </c>
      <c r="G234" s="13" t="s">
        <v>95</v>
      </c>
      <c r="H234" s="13"/>
      <c r="I234" s="13"/>
      <c r="J234" s="13"/>
      <c r="K234" s="11" t="s">
        <v>7</v>
      </c>
    </row>
    <row r="235" spans="2:12" x14ac:dyDescent="0.25">
      <c r="B235" s="1"/>
      <c r="C235" s="2">
        <v>1</v>
      </c>
      <c r="D235" s="46">
        <f>+$D$266/31</f>
        <v>7.9141935483870967</v>
      </c>
      <c r="E235" s="2"/>
      <c r="F235" s="2">
        <v>0.17</v>
      </c>
      <c r="G235" s="2"/>
      <c r="H235" s="2"/>
      <c r="I235" s="2"/>
      <c r="J235" s="2"/>
      <c r="K235" s="2">
        <f t="shared" ref="K235:K266" si="30">SUM(E235:J235)</f>
        <v>0.17</v>
      </c>
    </row>
    <row r="236" spans="2:12" x14ac:dyDescent="0.25">
      <c r="B236" s="1"/>
      <c r="C236" s="2">
        <v>2</v>
      </c>
      <c r="D236" s="46">
        <f t="shared" ref="D236:D265" si="31">+$D$266/31</f>
        <v>7.9141935483870967</v>
      </c>
      <c r="E236" s="2"/>
      <c r="F236" s="2"/>
      <c r="G236" s="2"/>
      <c r="H236" s="2"/>
      <c r="I236" s="2"/>
      <c r="J236" s="2"/>
      <c r="K236" s="2">
        <f t="shared" si="30"/>
        <v>0</v>
      </c>
      <c r="L236" s="25" t="s">
        <v>28</v>
      </c>
    </row>
    <row r="237" spans="2:12" x14ac:dyDescent="0.25">
      <c r="B237" s="1"/>
      <c r="C237" s="2">
        <v>3</v>
      </c>
      <c r="D237" s="46">
        <f t="shared" si="31"/>
        <v>7.9141935483870967</v>
      </c>
      <c r="E237" s="2"/>
      <c r="F237" s="2"/>
      <c r="G237" s="2"/>
      <c r="H237" s="2"/>
      <c r="I237" s="2"/>
      <c r="J237" s="2"/>
      <c r="K237" s="2">
        <f t="shared" si="30"/>
        <v>0</v>
      </c>
    </row>
    <row r="238" spans="2:12" x14ac:dyDescent="0.25">
      <c r="B238" s="1"/>
      <c r="C238" s="2">
        <v>4</v>
      </c>
      <c r="D238" s="46">
        <f t="shared" si="31"/>
        <v>7.9141935483870967</v>
      </c>
      <c r="E238" s="2"/>
      <c r="F238" s="2"/>
      <c r="G238" s="2"/>
      <c r="H238" s="2"/>
      <c r="I238" s="2"/>
      <c r="J238" s="2"/>
      <c r="K238" s="2">
        <f t="shared" si="30"/>
        <v>0</v>
      </c>
    </row>
    <row r="239" spans="2:12" x14ac:dyDescent="0.25">
      <c r="B239" s="1"/>
      <c r="C239" s="2">
        <v>5</v>
      </c>
      <c r="D239" s="46">
        <f t="shared" si="31"/>
        <v>7.9141935483870967</v>
      </c>
      <c r="E239" s="2"/>
      <c r="F239" s="2"/>
      <c r="G239" s="2"/>
      <c r="H239" s="2"/>
      <c r="I239" s="2"/>
      <c r="J239" s="2"/>
      <c r="K239" s="2">
        <f t="shared" si="30"/>
        <v>0</v>
      </c>
    </row>
    <row r="240" spans="2:12" x14ac:dyDescent="0.25">
      <c r="B240" s="1"/>
      <c r="C240" s="2">
        <v>6</v>
      </c>
      <c r="D240" s="46">
        <f t="shared" si="31"/>
        <v>7.9141935483870967</v>
      </c>
      <c r="E240" s="2"/>
      <c r="F240" s="2"/>
      <c r="G240" s="2"/>
      <c r="H240" s="2"/>
      <c r="I240" s="2"/>
      <c r="J240" s="2"/>
      <c r="K240" s="2">
        <f t="shared" si="30"/>
        <v>0</v>
      </c>
    </row>
    <row r="241" spans="2:11" x14ac:dyDescent="0.25">
      <c r="B241" s="1"/>
      <c r="C241" s="2">
        <v>7</v>
      </c>
      <c r="D241" s="46">
        <f t="shared" si="31"/>
        <v>7.9141935483870967</v>
      </c>
      <c r="E241" s="2"/>
      <c r="F241" s="2"/>
      <c r="G241" s="54"/>
      <c r="H241" s="2"/>
      <c r="I241" s="2"/>
      <c r="J241" s="2"/>
      <c r="K241" s="2">
        <f t="shared" si="30"/>
        <v>0</v>
      </c>
    </row>
    <row r="242" spans="2:11" x14ac:dyDescent="0.25">
      <c r="B242" s="1"/>
      <c r="C242" s="2">
        <v>8</v>
      </c>
      <c r="D242" s="46">
        <f t="shared" si="31"/>
        <v>7.9141935483870967</v>
      </c>
      <c r="E242" s="2"/>
      <c r="F242" s="2"/>
      <c r="G242" s="2"/>
      <c r="H242" s="2"/>
      <c r="I242" s="2"/>
      <c r="J242" s="2"/>
      <c r="K242" s="2">
        <f t="shared" si="30"/>
        <v>0</v>
      </c>
    </row>
    <row r="243" spans="2:11" x14ac:dyDescent="0.25">
      <c r="B243" s="1"/>
      <c r="C243" s="2">
        <v>9</v>
      </c>
      <c r="D243" s="46">
        <f t="shared" si="31"/>
        <v>7.9141935483870967</v>
      </c>
      <c r="E243" s="2"/>
      <c r="F243" s="2"/>
      <c r="G243" s="2"/>
      <c r="H243" s="2"/>
      <c r="I243" s="2"/>
      <c r="J243" s="2"/>
      <c r="K243" s="2">
        <f t="shared" si="30"/>
        <v>0</v>
      </c>
    </row>
    <row r="244" spans="2:11" x14ac:dyDescent="0.25">
      <c r="B244" s="1"/>
      <c r="C244" s="2">
        <v>10</v>
      </c>
      <c r="D244" s="46">
        <f t="shared" si="31"/>
        <v>7.9141935483870967</v>
      </c>
      <c r="E244" s="2"/>
      <c r="F244" s="2"/>
      <c r="G244" s="2"/>
      <c r="H244" s="2"/>
      <c r="I244" s="2"/>
      <c r="J244" s="2"/>
      <c r="K244" s="2">
        <f t="shared" si="30"/>
        <v>0</v>
      </c>
    </row>
    <row r="245" spans="2:11" x14ac:dyDescent="0.25">
      <c r="B245" s="1"/>
      <c r="C245" s="2">
        <v>11</v>
      </c>
      <c r="D245" s="46">
        <f t="shared" si="31"/>
        <v>7.9141935483870967</v>
      </c>
      <c r="E245" s="2"/>
      <c r="F245" s="2"/>
      <c r="G245" s="2"/>
      <c r="H245" s="2"/>
      <c r="I245" s="2"/>
      <c r="J245" s="2"/>
      <c r="K245" s="2">
        <f t="shared" si="30"/>
        <v>0</v>
      </c>
    </row>
    <row r="246" spans="2:11" x14ac:dyDescent="0.25">
      <c r="B246" s="1"/>
      <c r="C246" s="2">
        <v>12</v>
      </c>
      <c r="D246" s="46">
        <f t="shared" si="31"/>
        <v>7.9141935483870967</v>
      </c>
      <c r="E246" s="2"/>
      <c r="F246" s="2"/>
      <c r="G246" s="2"/>
      <c r="H246" s="2"/>
      <c r="I246" s="2"/>
      <c r="J246" s="2"/>
      <c r="K246" s="2">
        <f t="shared" si="30"/>
        <v>0</v>
      </c>
    </row>
    <row r="247" spans="2:11" x14ac:dyDescent="0.25">
      <c r="B247" s="1"/>
      <c r="C247" s="2">
        <v>13</v>
      </c>
      <c r="D247" s="46">
        <f t="shared" si="31"/>
        <v>7.9141935483870967</v>
      </c>
      <c r="E247" s="2"/>
      <c r="F247" s="2"/>
      <c r="G247" s="2"/>
      <c r="H247" s="2"/>
      <c r="I247" s="2"/>
      <c r="J247" s="2"/>
      <c r="K247" s="2">
        <f t="shared" si="30"/>
        <v>0</v>
      </c>
    </row>
    <row r="248" spans="2:11" x14ac:dyDescent="0.25">
      <c r="B248" s="1"/>
      <c r="C248" s="2">
        <v>14</v>
      </c>
      <c r="D248" s="46">
        <f t="shared" si="31"/>
        <v>7.9141935483870967</v>
      </c>
      <c r="E248" s="2"/>
      <c r="F248" s="2"/>
      <c r="G248" s="2"/>
      <c r="H248" s="2"/>
      <c r="I248" s="2"/>
      <c r="J248" s="2"/>
      <c r="K248" s="2">
        <f t="shared" si="30"/>
        <v>0</v>
      </c>
    </row>
    <row r="249" spans="2:11" x14ac:dyDescent="0.25">
      <c r="B249" s="1"/>
      <c r="C249" s="2">
        <v>15</v>
      </c>
      <c r="D249" s="46">
        <f t="shared" si="31"/>
        <v>7.9141935483870967</v>
      </c>
      <c r="E249" s="2">
        <v>0.42</v>
      </c>
      <c r="F249" s="2"/>
      <c r="G249" s="2">
        <v>0.5</v>
      </c>
      <c r="H249" s="2"/>
      <c r="I249" s="2"/>
      <c r="J249" s="2"/>
      <c r="K249" s="2">
        <f t="shared" si="30"/>
        <v>0.91999999999999993</v>
      </c>
    </row>
    <row r="250" spans="2:11" x14ac:dyDescent="0.25">
      <c r="B250" s="1"/>
      <c r="C250" s="2">
        <v>16</v>
      </c>
      <c r="D250" s="46">
        <f t="shared" si="31"/>
        <v>7.9141935483870967</v>
      </c>
      <c r="E250" s="2"/>
      <c r="F250" s="2"/>
      <c r="G250" s="2"/>
      <c r="H250" s="2"/>
      <c r="I250" s="2"/>
      <c r="J250" s="2"/>
      <c r="K250" s="2">
        <f t="shared" si="30"/>
        <v>0</v>
      </c>
    </row>
    <row r="251" spans="2:11" x14ac:dyDescent="0.25">
      <c r="B251" s="1"/>
      <c r="C251" s="2">
        <v>17</v>
      </c>
      <c r="D251" s="46">
        <f t="shared" si="31"/>
        <v>7.9141935483870967</v>
      </c>
      <c r="E251" s="2"/>
      <c r="F251" s="2"/>
      <c r="G251" s="2"/>
      <c r="H251" s="2"/>
      <c r="I251" s="2"/>
      <c r="J251" s="2"/>
      <c r="K251" s="2">
        <f t="shared" si="30"/>
        <v>0</v>
      </c>
    </row>
    <row r="252" spans="2:11" x14ac:dyDescent="0.25">
      <c r="B252" s="1"/>
      <c r="C252" s="2">
        <v>18</v>
      </c>
      <c r="D252" s="46">
        <f t="shared" si="31"/>
        <v>7.9141935483870967</v>
      </c>
      <c r="E252" s="2"/>
      <c r="F252" s="2"/>
      <c r="G252" s="2"/>
      <c r="H252" s="2"/>
      <c r="I252" s="2"/>
      <c r="J252" s="2"/>
      <c r="K252" s="2">
        <f t="shared" si="30"/>
        <v>0</v>
      </c>
    </row>
    <row r="253" spans="2:11" x14ac:dyDescent="0.25">
      <c r="B253" s="1"/>
      <c r="C253" s="2">
        <v>19</v>
      </c>
      <c r="D253" s="46">
        <f t="shared" si="31"/>
        <v>7.9141935483870967</v>
      </c>
      <c r="E253" s="2"/>
      <c r="F253" s="2"/>
      <c r="G253" s="2"/>
      <c r="H253" s="2"/>
      <c r="I253" s="2"/>
      <c r="J253" s="2"/>
      <c r="K253" s="2">
        <f t="shared" si="30"/>
        <v>0</v>
      </c>
    </row>
    <row r="254" spans="2:11" x14ac:dyDescent="0.25">
      <c r="B254" s="1"/>
      <c r="C254" s="2">
        <v>20</v>
      </c>
      <c r="D254" s="46">
        <f t="shared" si="31"/>
        <v>7.9141935483870967</v>
      </c>
      <c r="E254" s="2"/>
      <c r="F254" s="2"/>
      <c r="G254" s="2"/>
      <c r="H254" s="2"/>
      <c r="I254" s="2"/>
      <c r="J254" s="2"/>
      <c r="K254" s="2">
        <f t="shared" si="30"/>
        <v>0</v>
      </c>
    </row>
    <row r="255" spans="2:11" x14ac:dyDescent="0.25">
      <c r="B255" s="1"/>
      <c r="C255" s="2">
        <v>21</v>
      </c>
      <c r="D255" s="46">
        <f t="shared" si="31"/>
        <v>7.9141935483870967</v>
      </c>
      <c r="E255" s="2"/>
      <c r="F255" s="2"/>
      <c r="G255" s="2"/>
      <c r="H255" s="2"/>
      <c r="I255" s="2"/>
      <c r="J255" s="2"/>
      <c r="K255" s="2">
        <f t="shared" si="30"/>
        <v>0</v>
      </c>
    </row>
    <row r="256" spans="2:11" x14ac:dyDescent="0.25">
      <c r="B256" s="1"/>
      <c r="C256" s="2">
        <v>22</v>
      </c>
      <c r="D256" s="46">
        <f t="shared" si="31"/>
        <v>7.9141935483870967</v>
      </c>
      <c r="E256" s="2"/>
      <c r="F256" s="2"/>
      <c r="H256" s="2"/>
      <c r="I256" s="2"/>
      <c r="J256" s="2"/>
      <c r="K256" s="2">
        <f t="shared" si="30"/>
        <v>0</v>
      </c>
    </row>
    <row r="257" spans="2:11" x14ac:dyDescent="0.25">
      <c r="B257" s="1"/>
      <c r="C257" s="2">
        <v>23</v>
      </c>
      <c r="D257" s="46">
        <f t="shared" si="31"/>
        <v>7.9141935483870967</v>
      </c>
      <c r="E257" s="2"/>
      <c r="F257" s="2"/>
      <c r="G257" s="2"/>
      <c r="H257" s="2"/>
      <c r="I257" s="2"/>
      <c r="J257" s="2"/>
      <c r="K257" s="2">
        <f t="shared" si="30"/>
        <v>0</v>
      </c>
    </row>
    <row r="258" spans="2:11" x14ac:dyDescent="0.25">
      <c r="B258" s="1"/>
      <c r="C258" s="2">
        <v>24</v>
      </c>
      <c r="D258" s="46">
        <f t="shared" si="31"/>
        <v>7.9141935483870967</v>
      </c>
      <c r="E258" s="2"/>
      <c r="F258" s="2"/>
      <c r="G258" s="2"/>
      <c r="H258" s="2"/>
      <c r="I258" s="2"/>
      <c r="J258" s="2"/>
      <c r="K258" s="2">
        <f t="shared" si="30"/>
        <v>0</v>
      </c>
    </row>
    <row r="259" spans="2:11" x14ac:dyDescent="0.25">
      <c r="B259" s="1"/>
      <c r="C259" s="2">
        <v>25</v>
      </c>
      <c r="D259" s="46">
        <f t="shared" si="31"/>
        <v>7.9141935483870967</v>
      </c>
      <c r="E259" s="2"/>
      <c r="F259" s="2"/>
      <c r="G259" s="2"/>
      <c r="H259" s="2"/>
      <c r="I259" s="2"/>
      <c r="J259" s="54"/>
      <c r="K259" s="2">
        <f t="shared" si="30"/>
        <v>0</v>
      </c>
    </row>
    <row r="260" spans="2:11" x14ac:dyDescent="0.25">
      <c r="B260" s="1"/>
      <c r="C260" s="2">
        <v>26</v>
      </c>
      <c r="D260" s="46">
        <f t="shared" si="31"/>
        <v>7.9141935483870967</v>
      </c>
      <c r="E260" s="2"/>
      <c r="F260" s="2"/>
      <c r="G260" s="2"/>
      <c r="H260" s="2"/>
      <c r="I260" s="2"/>
      <c r="J260" s="2"/>
      <c r="K260" s="2">
        <f t="shared" si="30"/>
        <v>0</v>
      </c>
    </row>
    <row r="261" spans="2:11" x14ac:dyDescent="0.25">
      <c r="B261" s="1"/>
      <c r="C261" s="2">
        <v>27</v>
      </c>
      <c r="D261" s="46">
        <f t="shared" si="31"/>
        <v>7.9141935483870967</v>
      </c>
      <c r="E261" s="2"/>
      <c r="F261" s="2"/>
      <c r="G261" s="2"/>
      <c r="H261" s="2"/>
      <c r="I261" s="2"/>
      <c r="J261" s="2"/>
      <c r="K261" s="2">
        <f t="shared" si="30"/>
        <v>0</v>
      </c>
    </row>
    <row r="262" spans="2:11" x14ac:dyDescent="0.25">
      <c r="B262" s="1"/>
      <c r="C262" s="2">
        <v>28</v>
      </c>
      <c r="D262" s="46">
        <f t="shared" si="31"/>
        <v>7.9141935483870967</v>
      </c>
      <c r="E262" s="2"/>
      <c r="F262" s="2"/>
      <c r="G262" s="2"/>
      <c r="H262" s="2"/>
      <c r="I262" s="2"/>
      <c r="J262" s="2"/>
      <c r="K262" s="2">
        <f t="shared" si="30"/>
        <v>0</v>
      </c>
    </row>
    <row r="263" spans="2:11" x14ac:dyDescent="0.25">
      <c r="B263" s="1"/>
      <c r="C263" s="2">
        <v>29</v>
      </c>
      <c r="D263" s="46">
        <f t="shared" si="31"/>
        <v>7.9141935483870967</v>
      </c>
      <c r="E263" s="2"/>
      <c r="F263" s="2"/>
      <c r="G263" s="2"/>
      <c r="H263" s="2"/>
      <c r="I263" s="2"/>
      <c r="J263" s="2"/>
      <c r="K263" s="2">
        <f t="shared" si="30"/>
        <v>0</v>
      </c>
    </row>
    <row r="264" spans="2:11" x14ac:dyDescent="0.25">
      <c r="B264" s="1"/>
      <c r="C264" s="2">
        <v>30</v>
      </c>
      <c r="D264" s="46">
        <f t="shared" si="31"/>
        <v>7.9141935483870967</v>
      </c>
      <c r="E264" s="2"/>
      <c r="F264" s="2"/>
      <c r="G264" s="2"/>
      <c r="H264" s="2"/>
      <c r="I264" s="2"/>
      <c r="J264" s="2"/>
      <c r="K264" s="2">
        <f t="shared" si="30"/>
        <v>0</v>
      </c>
    </row>
    <row r="265" spans="2:11" x14ac:dyDescent="0.25">
      <c r="B265" s="1"/>
      <c r="C265" s="2">
        <v>30</v>
      </c>
      <c r="D265" s="46">
        <f t="shared" si="31"/>
        <v>7.9141935483870967</v>
      </c>
      <c r="E265" s="2"/>
      <c r="F265" s="2"/>
      <c r="G265" s="2"/>
      <c r="H265" s="2"/>
      <c r="I265" s="2"/>
      <c r="J265" s="2"/>
      <c r="K265" s="2"/>
    </row>
    <row r="266" spans="2:11" x14ac:dyDescent="0.25">
      <c r="B266" s="4" t="s">
        <v>8</v>
      </c>
      <c r="C266" s="3"/>
      <c r="D266" s="47">
        <v>245.34</v>
      </c>
      <c r="E266" s="47">
        <f>SUM(E235:E265)</f>
        <v>0.42</v>
      </c>
      <c r="F266" s="47">
        <f t="shared" ref="F266:J266" si="32">SUM(F235:F265)</f>
        <v>0.17</v>
      </c>
      <c r="G266" s="47">
        <f t="shared" si="32"/>
        <v>0.5</v>
      </c>
      <c r="H266" s="47">
        <f t="shared" si="32"/>
        <v>0</v>
      </c>
      <c r="I266" s="47">
        <f t="shared" si="32"/>
        <v>0</v>
      </c>
      <c r="J266" s="47">
        <f t="shared" si="32"/>
        <v>0</v>
      </c>
      <c r="K266" s="2">
        <f t="shared" si="30"/>
        <v>1.0899999999999999</v>
      </c>
    </row>
    <row r="267" spans="2:11" x14ac:dyDescent="0.25">
      <c r="B267" s="1" t="s">
        <v>9</v>
      </c>
      <c r="C267" s="2"/>
      <c r="D267" s="2" t="s">
        <v>10</v>
      </c>
      <c r="E267" s="2">
        <f>(E266/$D$266)*100</f>
        <v>0.17119100024455858</v>
      </c>
      <c r="F267" s="2">
        <f t="shared" ref="F267:J267" si="33">(F266/$D$266)*100</f>
        <v>6.9291595337083234E-2</v>
      </c>
      <c r="G267" s="2">
        <f t="shared" si="33"/>
        <v>0.20379880981495069</v>
      </c>
      <c r="H267" s="2">
        <f t="shared" si="33"/>
        <v>0</v>
      </c>
      <c r="I267" s="2">
        <f t="shared" si="33"/>
        <v>0</v>
      </c>
      <c r="J267" s="2">
        <f t="shared" si="33"/>
        <v>0</v>
      </c>
      <c r="K267" s="2"/>
    </row>
    <row r="268" spans="2:11" x14ac:dyDescent="0.25">
      <c r="B268" s="1">
        <f>(1-(K266/D266))*100</f>
        <v>99.555718594603405</v>
      </c>
      <c r="C268" s="2"/>
      <c r="D268" s="2"/>
      <c r="E268" s="2">
        <f>($D$266-E266)/$D$266*100</f>
        <v>99.828808999755452</v>
      </c>
      <c r="F268" s="2">
        <f t="shared" ref="F268:J268" si="34">($D$266-F266)/$D$266*100</f>
        <v>99.930708404662923</v>
      </c>
      <c r="G268" s="2">
        <f t="shared" si="34"/>
        <v>99.796201190185059</v>
      </c>
      <c r="H268" s="2">
        <f t="shared" si="34"/>
        <v>100</v>
      </c>
      <c r="I268" s="2">
        <f t="shared" si="34"/>
        <v>100</v>
      </c>
      <c r="J268" s="2">
        <f t="shared" si="34"/>
        <v>100</v>
      </c>
      <c r="K268" s="2" t="s">
        <v>15</v>
      </c>
    </row>
    <row r="271" spans="2:11" ht="18.75" thickBot="1" x14ac:dyDescent="0.3">
      <c r="B271" s="31"/>
      <c r="C271" s="31"/>
      <c r="D271" s="31"/>
    </row>
    <row r="272" spans="2:11" x14ac:dyDescent="0.25">
      <c r="B272" s="14" t="s">
        <v>21</v>
      </c>
      <c r="C272" s="15"/>
      <c r="D272" s="16"/>
    </row>
    <row r="273" spans="2:12" x14ac:dyDescent="0.25">
      <c r="B273" s="10">
        <f>(1-(K266/D266))*100</f>
        <v>99.555718594603405</v>
      </c>
      <c r="C273" s="18"/>
      <c r="D273" s="19"/>
      <c r="F273" s="25">
        <f>304.54/31</f>
        <v>9.8238709677419358</v>
      </c>
      <c r="G273" s="26"/>
    </row>
    <row r="274" spans="2:12" ht="18.75" thickBot="1" x14ac:dyDescent="0.3">
      <c r="B274" s="20"/>
      <c r="C274" s="21"/>
      <c r="D274" s="22"/>
    </row>
    <row r="275" spans="2:12" x14ac:dyDescent="0.25">
      <c r="B275" s="31"/>
      <c r="C275" s="31"/>
      <c r="D275" s="31"/>
    </row>
    <row r="276" spans="2:12" x14ac:dyDescent="0.25">
      <c r="B276" s="31"/>
      <c r="C276" s="31"/>
      <c r="D276" s="31"/>
    </row>
    <row r="277" spans="2:12" x14ac:dyDescent="0.25">
      <c r="B277" s="31"/>
      <c r="C277" s="31"/>
      <c r="D277" s="31"/>
    </row>
    <row r="278" spans="2:12" x14ac:dyDescent="0.25">
      <c r="B278" s="170" t="s">
        <v>41</v>
      </c>
      <c r="C278" s="170"/>
      <c r="D278" s="170"/>
      <c r="E278" s="170"/>
      <c r="F278" s="170"/>
      <c r="G278" s="170"/>
      <c r="H278" s="170"/>
      <c r="I278" s="170"/>
      <c r="J278" s="170"/>
      <c r="K278" s="170"/>
    </row>
    <row r="279" spans="2:12" x14ac:dyDescent="0.25">
      <c r="B279" s="190" t="s">
        <v>52</v>
      </c>
      <c r="C279" s="190"/>
      <c r="D279" s="190"/>
      <c r="E279" s="190"/>
      <c r="F279" s="190"/>
      <c r="G279" s="190"/>
      <c r="H279" s="190"/>
      <c r="I279" s="190"/>
      <c r="J279" s="190"/>
      <c r="K279" s="190"/>
    </row>
    <row r="280" spans="2:12" ht="36" x14ac:dyDescent="0.25">
      <c r="B280" s="32"/>
      <c r="C280" s="11" t="s">
        <v>1</v>
      </c>
      <c r="D280" s="11" t="s">
        <v>2</v>
      </c>
      <c r="E280" s="13" t="s">
        <v>94</v>
      </c>
      <c r="F280" s="13" t="s">
        <v>120</v>
      </c>
      <c r="G280" s="13" t="s">
        <v>122</v>
      </c>
      <c r="H280" s="13"/>
      <c r="I280" s="13"/>
      <c r="J280" s="13"/>
      <c r="K280" s="11" t="s">
        <v>7</v>
      </c>
    </row>
    <row r="281" spans="2:12" x14ac:dyDescent="0.25">
      <c r="B281" s="1"/>
      <c r="C281" s="2">
        <v>1</v>
      </c>
      <c r="D281" s="46">
        <f>$D$312/31</f>
        <v>7.816451612903224</v>
      </c>
      <c r="E281" s="2"/>
      <c r="F281" s="2"/>
      <c r="G281" s="2"/>
      <c r="H281" s="2"/>
      <c r="I281" s="2"/>
      <c r="J281" s="2"/>
      <c r="K281" s="2">
        <f t="shared" ref="K281:K312" si="35">SUM(E281:J281)</f>
        <v>0</v>
      </c>
    </row>
    <row r="282" spans="2:12" x14ac:dyDescent="0.25">
      <c r="B282" s="1"/>
      <c r="C282" s="2">
        <v>2</v>
      </c>
      <c r="D282" s="46">
        <f t="shared" ref="D282:D311" si="36">$D$312/31</f>
        <v>7.816451612903224</v>
      </c>
      <c r="E282" s="2"/>
      <c r="F282" s="2"/>
      <c r="G282" s="2"/>
      <c r="H282" s="2"/>
      <c r="I282" s="2"/>
      <c r="J282" s="2"/>
      <c r="K282" s="2">
        <f t="shared" si="35"/>
        <v>0</v>
      </c>
      <c r="L282" s="25" t="s">
        <v>28</v>
      </c>
    </row>
    <row r="283" spans="2:12" x14ac:dyDescent="0.25">
      <c r="B283" s="1"/>
      <c r="C283" s="2">
        <v>3</v>
      </c>
      <c r="D283" s="46">
        <f t="shared" si="36"/>
        <v>7.816451612903224</v>
      </c>
      <c r="E283" s="2"/>
      <c r="F283" s="2"/>
      <c r="G283" s="2"/>
      <c r="H283" s="2"/>
      <c r="I283" s="2"/>
      <c r="J283" s="2"/>
      <c r="K283" s="2">
        <f t="shared" si="35"/>
        <v>0</v>
      </c>
    </row>
    <row r="284" spans="2:12" x14ac:dyDescent="0.25">
      <c r="B284" s="1"/>
      <c r="C284" s="2">
        <v>4</v>
      </c>
      <c r="D284" s="46">
        <f t="shared" si="36"/>
        <v>7.816451612903224</v>
      </c>
      <c r="E284" s="2"/>
      <c r="F284" s="2"/>
      <c r="G284" s="2"/>
      <c r="H284" s="2"/>
      <c r="I284" s="2"/>
      <c r="J284" s="2"/>
      <c r="K284" s="2">
        <f t="shared" si="35"/>
        <v>0</v>
      </c>
    </row>
    <row r="285" spans="2:12" x14ac:dyDescent="0.25">
      <c r="B285" s="1"/>
      <c r="C285" s="2">
        <v>5</v>
      </c>
      <c r="D285" s="46">
        <f t="shared" si="36"/>
        <v>7.816451612903224</v>
      </c>
      <c r="E285" s="2"/>
      <c r="F285" s="2"/>
      <c r="G285" s="2"/>
      <c r="H285" s="2"/>
      <c r="I285" s="2"/>
      <c r="J285" s="2"/>
      <c r="K285" s="2">
        <f t="shared" si="35"/>
        <v>0</v>
      </c>
    </row>
    <row r="286" spans="2:12" x14ac:dyDescent="0.25">
      <c r="B286" s="1"/>
      <c r="C286" s="2">
        <v>6</v>
      </c>
      <c r="D286" s="46">
        <f t="shared" si="36"/>
        <v>7.816451612903224</v>
      </c>
      <c r="E286" s="2"/>
      <c r="F286" s="2"/>
      <c r="G286" s="2"/>
      <c r="H286" s="2"/>
      <c r="I286" s="2"/>
      <c r="J286" s="2"/>
      <c r="K286" s="2">
        <f t="shared" si="35"/>
        <v>0</v>
      </c>
    </row>
    <row r="287" spans="2:12" x14ac:dyDescent="0.25">
      <c r="B287" s="1"/>
      <c r="C287" s="2">
        <v>7</v>
      </c>
      <c r="D287" s="46">
        <f t="shared" si="36"/>
        <v>7.816451612903224</v>
      </c>
      <c r="E287" s="2"/>
      <c r="F287" s="2"/>
      <c r="G287" s="54"/>
      <c r="H287" s="2"/>
      <c r="I287" s="2"/>
      <c r="J287" s="2"/>
      <c r="K287" s="2">
        <f t="shared" si="35"/>
        <v>0</v>
      </c>
    </row>
    <row r="288" spans="2:12" x14ac:dyDescent="0.25">
      <c r="B288" s="1"/>
      <c r="C288" s="2">
        <v>8</v>
      </c>
      <c r="D288" s="46">
        <f t="shared" si="36"/>
        <v>7.816451612903224</v>
      </c>
      <c r="E288" s="2"/>
      <c r="F288" s="2">
        <v>0.13</v>
      </c>
      <c r="G288" s="2"/>
      <c r="H288" s="2"/>
      <c r="I288" s="2"/>
      <c r="J288" s="2"/>
      <c r="K288" s="2">
        <f t="shared" si="35"/>
        <v>0.13</v>
      </c>
    </row>
    <row r="289" spans="2:11" x14ac:dyDescent="0.25">
      <c r="B289" s="1"/>
      <c r="C289" s="2">
        <v>9</v>
      </c>
      <c r="D289" s="46">
        <f t="shared" si="36"/>
        <v>7.816451612903224</v>
      </c>
      <c r="E289" s="2"/>
      <c r="F289" s="2"/>
      <c r="G289" s="2"/>
      <c r="H289" s="2"/>
      <c r="I289" s="2"/>
      <c r="J289" s="2"/>
      <c r="K289" s="2">
        <f t="shared" si="35"/>
        <v>0</v>
      </c>
    </row>
    <row r="290" spans="2:11" x14ac:dyDescent="0.25">
      <c r="B290" s="1"/>
      <c r="C290" s="2">
        <v>10</v>
      </c>
      <c r="D290" s="46">
        <f t="shared" si="36"/>
        <v>7.816451612903224</v>
      </c>
      <c r="E290" s="2"/>
      <c r="F290" s="2"/>
      <c r="G290" s="2"/>
      <c r="H290" s="2"/>
      <c r="I290" s="2"/>
      <c r="J290" s="2"/>
      <c r="K290" s="2">
        <f t="shared" si="35"/>
        <v>0</v>
      </c>
    </row>
    <row r="291" spans="2:11" x14ac:dyDescent="0.25">
      <c r="B291" s="1"/>
      <c r="C291" s="2">
        <v>11</v>
      </c>
      <c r="D291" s="46">
        <f t="shared" si="36"/>
        <v>7.816451612903224</v>
      </c>
      <c r="E291" s="2"/>
      <c r="F291" s="2"/>
      <c r="G291" s="2"/>
      <c r="H291" s="2"/>
      <c r="I291" s="2"/>
      <c r="J291" s="2"/>
      <c r="K291" s="2">
        <f t="shared" si="35"/>
        <v>0</v>
      </c>
    </row>
    <row r="292" spans="2:11" x14ac:dyDescent="0.25">
      <c r="B292" s="1"/>
      <c r="C292" s="2">
        <v>12</v>
      </c>
      <c r="D292" s="46">
        <f t="shared" si="36"/>
        <v>7.816451612903224</v>
      </c>
      <c r="E292" s="2"/>
      <c r="F292" s="2"/>
      <c r="G292" s="2"/>
      <c r="H292" s="2"/>
      <c r="I292" s="2"/>
      <c r="J292" s="2"/>
      <c r="K292" s="2">
        <f t="shared" si="35"/>
        <v>0</v>
      </c>
    </row>
    <row r="293" spans="2:11" x14ac:dyDescent="0.25">
      <c r="B293" s="1"/>
      <c r="C293" s="2">
        <v>13</v>
      </c>
      <c r="D293" s="46">
        <f t="shared" si="36"/>
        <v>7.816451612903224</v>
      </c>
      <c r="E293" s="2"/>
      <c r="F293" s="2"/>
      <c r="G293" s="2"/>
      <c r="H293" s="2"/>
      <c r="I293" s="2"/>
      <c r="J293" s="2"/>
      <c r="K293" s="2">
        <f t="shared" si="35"/>
        <v>0</v>
      </c>
    </row>
    <row r="294" spans="2:11" x14ac:dyDescent="0.25">
      <c r="B294" s="1"/>
      <c r="C294" s="2">
        <v>14</v>
      </c>
      <c r="D294" s="46">
        <f t="shared" si="36"/>
        <v>7.816451612903224</v>
      </c>
      <c r="E294" s="2"/>
      <c r="F294" s="2"/>
      <c r="G294" s="2"/>
      <c r="H294" s="2"/>
      <c r="I294" s="2"/>
      <c r="J294" s="2"/>
      <c r="K294" s="2">
        <f t="shared" si="35"/>
        <v>0</v>
      </c>
    </row>
    <row r="295" spans="2:11" x14ac:dyDescent="0.25">
      <c r="B295" s="1"/>
      <c r="C295" s="2">
        <v>15</v>
      </c>
      <c r="D295" s="46">
        <f t="shared" si="36"/>
        <v>7.816451612903224</v>
      </c>
      <c r="E295" s="2"/>
      <c r="F295" s="2"/>
      <c r="G295" s="2"/>
      <c r="H295" s="2"/>
      <c r="I295" s="2"/>
      <c r="J295" s="2"/>
      <c r="K295" s="2">
        <f t="shared" si="35"/>
        <v>0</v>
      </c>
    </row>
    <row r="296" spans="2:11" x14ac:dyDescent="0.25">
      <c r="B296" s="1"/>
      <c r="C296" s="2">
        <v>16</v>
      </c>
      <c r="D296" s="46">
        <f t="shared" si="36"/>
        <v>7.816451612903224</v>
      </c>
      <c r="E296" s="2">
        <v>0.8</v>
      </c>
      <c r="F296" s="2"/>
      <c r="G296" s="2">
        <v>0.26</v>
      </c>
      <c r="H296" s="2"/>
      <c r="I296" s="2"/>
      <c r="J296" s="2"/>
      <c r="K296" s="2">
        <f t="shared" si="35"/>
        <v>1.06</v>
      </c>
    </row>
    <row r="297" spans="2:11" x14ac:dyDescent="0.25">
      <c r="B297" s="1"/>
      <c r="C297" s="2">
        <v>17</v>
      </c>
      <c r="D297" s="46">
        <f t="shared" si="36"/>
        <v>7.816451612903224</v>
      </c>
      <c r="E297" s="2"/>
      <c r="F297" s="2"/>
      <c r="G297" s="2"/>
      <c r="H297" s="2"/>
      <c r="I297" s="2"/>
      <c r="J297" s="2"/>
      <c r="K297" s="2">
        <f t="shared" si="35"/>
        <v>0</v>
      </c>
    </row>
    <row r="298" spans="2:11" x14ac:dyDescent="0.25">
      <c r="B298" s="1"/>
      <c r="C298" s="2">
        <v>18</v>
      </c>
      <c r="D298" s="46">
        <f t="shared" si="36"/>
        <v>7.816451612903224</v>
      </c>
      <c r="E298" s="2"/>
      <c r="F298" s="2"/>
      <c r="G298" s="2"/>
      <c r="H298" s="2"/>
      <c r="I298" s="2"/>
      <c r="J298" s="2"/>
      <c r="K298" s="2">
        <f t="shared" si="35"/>
        <v>0</v>
      </c>
    </row>
    <row r="299" spans="2:11" x14ac:dyDescent="0.25">
      <c r="B299" s="1"/>
      <c r="C299" s="2">
        <v>19</v>
      </c>
      <c r="D299" s="46">
        <f t="shared" si="36"/>
        <v>7.816451612903224</v>
      </c>
      <c r="E299" s="2"/>
      <c r="F299" s="2"/>
      <c r="G299" s="2"/>
      <c r="H299" s="2"/>
      <c r="I299" s="2"/>
      <c r="J299" s="2"/>
      <c r="K299" s="2">
        <f t="shared" si="35"/>
        <v>0</v>
      </c>
    </row>
    <row r="300" spans="2:11" x14ac:dyDescent="0.25">
      <c r="B300" s="1"/>
      <c r="C300" s="2">
        <v>20</v>
      </c>
      <c r="D300" s="46">
        <f t="shared" si="36"/>
        <v>7.816451612903224</v>
      </c>
      <c r="E300" s="2"/>
      <c r="F300" s="2"/>
      <c r="G300" s="2"/>
      <c r="H300" s="2"/>
      <c r="I300" s="2"/>
      <c r="J300" s="2"/>
      <c r="K300" s="2">
        <f t="shared" si="35"/>
        <v>0</v>
      </c>
    </row>
    <row r="301" spans="2:11" x14ac:dyDescent="0.25">
      <c r="B301" s="1"/>
      <c r="C301" s="2">
        <v>21</v>
      </c>
      <c r="D301" s="46">
        <f t="shared" si="36"/>
        <v>7.816451612903224</v>
      </c>
      <c r="E301" s="2"/>
      <c r="F301" s="2"/>
      <c r="G301" s="2"/>
      <c r="H301" s="2"/>
      <c r="I301" s="2"/>
      <c r="J301" s="2"/>
      <c r="K301" s="2">
        <f t="shared" si="35"/>
        <v>0</v>
      </c>
    </row>
    <row r="302" spans="2:11" x14ac:dyDescent="0.25">
      <c r="B302" s="1"/>
      <c r="C302" s="2">
        <v>22</v>
      </c>
      <c r="D302" s="46">
        <f t="shared" si="36"/>
        <v>7.816451612903224</v>
      </c>
      <c r="E302" s="2"/>
      <c r="F302" s="2"/>
      <c r="H302" s="2"/>
      <c r="I302" s="2"/>
      <c r="J302" s="2"/>
      <c r="K302" s="2">
        <f t="shared" si="35"/>
        <v>0</v>
      </c>
    </row>
    <row r="303" spans="2:11" x14ac:dyDescent="0.25">
      <c r="B303" s="1"/>
      <c r="C303" s="2">
        <v>23</v>
      </c>
      <c r="D303" s="46">
        <f t="shared" si="36"/>
        <v>7.816451612903224</v>
      </c>
      <c r="E303" s="2"/>
      <c r="F303" s="2"/>
      <c r="G303" s="2"/>
      <c r="H303" s="2"/>
      <c r="I303" s="2"/>
      <c r="J303" s="2"/>
      <c r="K303" s="2">
        <f t="shared" si="35"/>
        <v>0</v>
      </c>
    </row>
    <row r="304" spans="2:11" x14ac:dyDescent="0.25">
      <c r="B304" s="1"/>
      <c r="C304" s="2">
        <v>24</v>
      </c>
      <c r="D304" s="46">
        <f t="shared" si="36"/>
        <v>7.816451612903224</v>
      </c>
      <c r="E304" s="2"/>
      <c r="F304" s="2"/>
      <c r="G304" s="2"/>
      <c r="H304" s="2"/>
      <c r="I304" s="2"/>
      <c r="J304" s="2"/>
      <c r="K304" s="2">
        <f t="shared" si="35"/>
        <v>0</v>
      </c>
    </row>
    <row r="305" spans="2:11" x14ac:dyDescent="0.25">
      <c r="B305" s="1"/>
      <c r="C305" s="2">
        <v>25</v>
      </c>
      <c r="D305" s="46">
        <f t="shared" si="36"/>
        <v>7.816451612903224</v>
      </c>
      <c r="E305" s="2"/>
      <c r="F305" s="2"/>
      <c r="G305" s="2"/>
      <c r="H305" s="2"/>
      <c r="I305" s="2"/>
      <c r="K305" s="2">
        <f t="shared" si="35"/>
        <v>0</v>
      </c>
    </row>
    <row r="306" spans="2:11" x14ac:dyDescent="0.25">
      <c r="B306" s="1"/>
      <c r="C306" s="2">
        <v>26</v>
      </c>
      <c r="D306" s="46">
        <f t="shared" si="36"/>
        <v>7.816451612903224</v>
      </c>
      <c r="E306" s="2"/>
      <c r="F306" s="2"/>
      <c r="G306" s="2"/>
      <c r="H306" s="2"/>
      <c r="I306" s="2"/>
      <c r="J306" s="2"/>
      <c r="K306" s="2">
        <f t="shared" si="35"/>
        <v>0</v>
      </c>
    </row>
    <row r="307" spans="2:11" x14ac:dyDescent="0.25">
      <c r="B307" s="1"/>
      <c r="C307" s="2">
        <v>27</v>
      </c>
      <c r="D307" s="46">
        <f t="shared" si="36"/>
        <v>7.816451612903224</v>
      </c>
      <c r="E307" s="2"/>
      <c r="F307" s="2"/>
      <c r="G307" s="2"/>
      <c r="H307" s="2"/>
      <c r="I307" s="2"/>
      <c r="J307" s="2"/>
      <c r="K307" s="2">
        <f t="shared" si="35"/>
        <v>0</v>
      </c>
    </row>
    <row r="308" spans="2:11" x14ac:dyDescent="0.25">
      <c r="B308" s="1"/>
      <c r="C308" s="2">
        <v>28</v>
      </c>
      <c r="D308" s="46">
        <f t="shared" si="36"/>
        <v>7.816451612903224</v>
      </c>
      <c r="E308" s="2"/>
      <c r="F308" s="2"/>
      <c r="G308" s="2"/>
      <c r="H308" s="2"/>
      <c r="I308" s="2"/>
      <c r="J308" s="2"/>
      <c r="K308" s="2">
        <f t="shared" si="35"/>
        <v>0</v>
      </c>
    </row>
    <row r="309" spans="2:11" x14ac:dyDescent="0.25">
      <c r="B309" s="1"/>
      <c r="C309" s="2">
        <v>29</v>
      </c>
      <c r="D309" s="46">
        <f t="shared" si="36"/>
        <v>7.816451612903224</v>
      </c>
      <c r="E309" s="2">
        <v>0.47</v>
      </c>
      <c r="F309" s="2"/>
      <c r="G309" s="2"/>
      <c r="H309" s="2"/>
      <c r="I309" s="2"/>
      <c r="J309" s="2"/>
      <c r="K309" s="2">
        <f t="shared" si="35"/>
        <v>0.47</v>
      </c>
    </row>
    <row r="310" spans="2:11" x14ac:dyDescent="0.25">
      <c r="B310" s="1"/>
      <c r="C310" s="2">
        <v>30</v>
      </c>
      <c r="D310" s="46">
        <f t="shared" si="36"/>
        <v>7.816451612903224</v>
      </c>
      <c r="E310" s="2"/>
      <c r="F310" s="2"/>
      <c r="G310" s="2"/>
      <c r="H310" s="2"/>
      <c r="I310" s="2"/>
      <c r="J310" s="2"/>
      <c r="K310" s="2">
        <f t="shared" si="35"/>
        <v>0</v>
      </c>
    </row>
    <row r="311" spans="2:11" x14ac:dyDescent="0.25">
      <c r="B311" s="1"/>
      <c r="C311" s="2">
        <v>31</v>
      </c>
      <c r="D311" s="46">
        <f t="shared" si="36"/>
        <v>7.816451612903224</v>
      </c>
      <c r="E311" s="2"/>
      <c r="F311" s="2"/>
      <c r="G311" s="2"/>
      <c r="H311" s="2"/>
      <c r="I311" s="2"/>
      <c r="J311" s="2"/>
      <c r="K311" s="2">
        <f t="shared" si="35"/>
        <v>0</v>
      </c>
    </row>
    <row r="312" spans="2:11" x14ac:dyDescent="0.25">
      <c r="B312" s="4" t="s">
        <v>8</v>
      </c>
      <c r="C312" s="3"/>
      <c r="D312" s="47">
        <v>242.30999999999995</v>
      </c>
      <c r="E312" s="3">
        <f>SUM(E281:E311)</f>
        <v>1.27</v>
      </c>
      <c r="F312" s="3">
        <f t="shared" ref="F312:J312" si="37">SUM(F281:F311)</f>
        <v>0.13</v>
      </c>
      <c r="G312" s="3">
        <f t="shared" si="37"/>
        <v>0.26</v>
      </c>
      <c r="H312" s="3">
        <f t="shared" si="37"/>
        <v>0</v>
      </c>
      <c r="I312" s="3">
        <f t="shared" si="37"/>
        <v>0</v>
      </c>
      <c r="J312" s="3">
        <f t="shared" si="37"/>
        <v>0</v>
      </c>
      <c r="K312" s="2">
        <f t="shared" si="35"/>
        <v>1.66</v>
      </c>
    </row>
    <row r="313" spans="2:11" x14ac:dyDescent="0.25">
      <c r="B313" s="1" t="s">
        <v>9</v>
      </c>
      <c r="C313" s="2"/>
      <c r="D313" s="2" t="s">
        <v>10</v>
      </c>
      <c r="E313" s="2">
        <f>(E312/$D$312)*100</f>
        <v>0.52412199248896052</v>
      </c>
      <c r="F313" s="2">
        <f t="shared" ref="F313:J313" si="38">(F312/$D$312)*100</f>
        <v>5.3650282695720371E-2</v>
      </c>
      <c r="G313" s="2">
        <f t="shared" si="38"/>
        <v>0.10730056539144074</v>
      </c>
      <c r="H313" s="2">
        <f t="shared" si="38"/>
        <v>0</v>
      </c>
      <c r="I313" s="2">
        <f t="shared" si="38"/>
        <v>0</v>
      </c>
      <c r="J313" s="2">
        <f t="shared" si="38"/>
        <v>0</v>
      </c>
      <c r="K313" s="2"/>
    </row>
    <row r="314" spans="2:11" x14ac:dyDescent="0.25">
      <c r="B314" s="1">
        <f>(1-(K312/D312))*100</f>
        <v>99.314927159423888</v>
      </c>
      <c r="C314" s="2"/>
      <c r="D314" s="2"/>
      <c r="E314" s="2">
        <f>($D$312-E312)/$D$312*100</f>
        <v>99.475878007511028</v>
      </c>
      <c r="F314" s="2">
        <f t="shared" ref="F314:J314" si="39">($D$312-F312)/$D$312*100</f>
        <v>99.946349717304287</v>
      </c>
      <c r="G314" s="2">
        <f t="shared" si="39"/>
        <v>99.892699434608573</v>
      </c>
      <c r="H314" s="2">
        <f t="shared" si="39"/>
        <v>100</v>
      </c>
      <c r="I314" s="2">
        <f t="shared" si="39"/>
        <v>100</v>
      </c>
      <c r="J314" s="2">
        <f t="shared" si="39"/>
        <v>100</v>
      </c>
      <c r="K314" s="2" t="s">
        <v>15</v>
      </c>
    </row>
    <row r="317" spans="2:11" ht="18.75" thickBot="1" x14ac:dyDescent="0.3">
      <c r="B317" s="31"/>
      <c r="C317" s="31"/>
      <c r="D317" s="31"/>
    </row>
    <row r="318" spans="2:11" x14ac:dyDescent="0.25">
      <c r="B318" s="14" t="s">
        <v>21</v>
      </c>
      <c r="C318" s="15"/>
      <c r="D318" s="16"/>
    </row>
    <row r="319" spans="2:11" x14ac:dyDescent="0.25">
      <c r="B319" s="10">
        <f>(1-(K312/D312))*100</f>
        <v>99.314927159423888</v>
      </c>
      <c r="C319" s="18"/>
      <c r="D319" s="19"/>
      <c r="F319" s="25">
        <f>76.85/31</f>
        <v>2.4790322580645161</v>
      </c>
      <c r="G319" s="26"/>
    </row>
    <row r="320" spans="2:11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22</v>
      </c>
      <c r="C323" s="34"/>
      <c r="D323" s="35"/>
    </row>
    <row r="324" spans="2:4" ht="18.75" thickBot="1" x14ac:dyDescent="0.3">
      <c r="B324" s="36">
        <f>((K312+K266+K174+M126+K82+K36+O220)/(D312+D266+D174+D128+D82+D36+D220))*100</f>
        <v>5.2659354220623689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23</v>
      </c>
      <c r="C328" s="40"/>
      <c r="D328" s="41"/>
    </row>
    <row r="329" spans="2:4" x14ac:dyDescent="0.25">
      <c r="B329" s="194">
        <f>(100-B324)</f>
        <v>94.73406457793763</v>
      </c>
      <c r="C329" s="195"/>
      <c r="D329" s="42"/>
    </row>
    <row r="330" spans="2:4" ht="18.75" thickBot="1" x14ac:dyDescent="0.3">
      <c r="B330" s="196"/>
      <c r="C330" s="197"/>
      <c r="D330" s="43"/>
    </row>
  </sheetData>
  <mergeCells count="21">
    <mergeCell ref="B278:K278"/>
    <mergeCell ref="B279:K279"/>
    <mergeCell ref="B329:C330"/>
    <mergeCell ref="B140:K140"/>
    <mergeCell ref="B141:K141"/>
    <mergeCell ref="B186:K186"/>
    <mergeCell ref="B187:K187"/>
    <mergeCell ref="B232:K232"/>
    <mergeCell ref="B233:K233"/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</mergeCells>
  <conditionalFormatting sqref="I37">
    <cfRule type="cellIs" dxfId="23" priority="1" operator="greaterThan">
      <formula>2.822580645</formula>
    </cfRule>
    <cfRule type="cellIs" dxfId="22" priority="2" operator="greaterThan">
      <formula>2.822580645</formula>
    </cfRule>
    <cfRule type="cellIs" dxfId="21" priority="4" operator="greaterThan">
      <formula>2.822580645</formula>
    </cfRule>
  </conditionalFormatting>
  <conditionalFormatting sqref="J37">
    <cfRule type="cellIs" dxfId="20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1617-BE62-4A30-B7A2-A19FDC4CEEC6}">
  <dimension ref="B1:N330"/>
  <sheetViews>
    <sheetView topLeftCell="A187" zoomScale="55" zoomScaleNormal="55" workbookViewId="0">
      <selection activeCell="F205" sqref="F205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40.5703125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0.140625" style="25" customWidth="1"/>
    <col min="11" max="11" width="19.7109375" style="25" customWidth="1"/>
    <col min="12" max="12" width="23.140625" style="25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</row>
    <row r="3" spans="2:11" x14ac:dyDescent="0.25">
      <c r="B3" s="170" t="s">
        <v>59</v>
      </c>
      <c r="C3" s="170"/>
      <c r="D3" s="170"/>
      <c r="E3" s="170"/>
      <c r="F3" s="170"/>
      <c r="G3" s="170"/>
      <c r="H3" s="170"/>
      <c r="I3" s="170"/>
      <c r="J3" s="170"/>
      <c r="K3" s="170"/>
    </row>
    <row r="4" spans="2:11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50" t="s">
        <v>7</v>
      </c>
    </row>
    <row r="5" spans="2:11" x14ac:dyDescent="0.25">
      <c r="B5" s="1"/>
      <c r="C5" s="2">
        <v>1</v>
      </c>
      <c r="D5" s="79">
        <f>$D$36/31</f>
        <v>4.193548387096774</v>
      </c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79">
        <f t="shared" ref="D6:D35" si="1">$D$36/31</f>
        <v>4.193548387096774</v>
      </c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79">
        <f t="shared" si="1"/>
        <v>4.193548387096774</v>
      </c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79">
        <f t="shared" si="1"/>
        <v>4.193548387096774</v>
      </c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79">
        <f t="shared" si="1"/>
        <v>4.193548387096774</v>
      </c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79">
        <f t="shared" si="1"/>
        <v>4.193548387096774</v>
      </c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79">
        <f t="shared" si="1"/>
        <v>4.193548387096774</v>
      </c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79">
        <f t="shared" si="1"/>
        <v>4.193548387096774</v>
      </c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79">
        <f t="shared" si="1"/>
        <v>4.193548387096774</v>
      </c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79">
        <f t="shared" si="1"/>
        <v>4.193548387096774</v>
      </c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79">
        <f t="shared" si="1"/>
        <v>4.193548387096774</v>
      </c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79">
        <f t="shared" si="1"/>
        <v>4.193548387096774</v>
      </c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79">
        <f t="shared" si="1"/>
        <v>4.193548387096774</v>
      </c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79">
        <f t="shared" si="1"/>
        <v>4.193548387096774</v>
      </c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79">
        <f t="shared" si="1"/>
        <v>4.193548387096774</v>
      </c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79">
        <f t="shared" si="1"/>
        <v>4.193548387096774</v>
      </c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79">
        <f t="shared" si="1"/>
        <v>4.193548387096774</v>
      </c>
      <c r="E21" s="2"/>
      <c r="F21" s="2"/>
      <c r="G21" s="2"/>
      <c r="H21" s="2"/>
      <c r="I21" s="2"/>
      <c r="J21" s="2"/>
      <c r="K21" s="1">
        <f t="shared" si="0"/>
        <v>0</v>
      </c>
    </row>
    <row r="22" spans="2:11" x14ac:dyDescent="0.25">
      <c r="B22" s="1"/>
      <c r="C22" s="2">
        <v>18</v>
      </c>
      <c r="D22" s="79">
        <f t="shared" si="1"/>
        <v>4.193548387096774</v>
      </c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79">
        <f t="shared" si="1"/>
        <v>4.193548387096774</v>
      </c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79">
        <f t="shared" si="1"/>
        <v>4.193548387096774</v>
      </c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79">
        <f t="shared" si="1"/>
        <v>4.193548387096774</v>
      </c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79">
        <f t="shared" si="1"/>
        <v>4.193548387096774</v>
      </c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79">
        <f t="shared" si="1"/>
        <v>4.193548387096774</v>
      </c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79">
        <f t="shared" si="1"/>
        <v>4.193548387096774</v>
      </c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79">
        <f t="shared" si="1"/>
        <v>4.193548387096774</v>
      </c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79">
        <f t="shared" si="1"/>
        <v>4.193548387096774</v>
      </c>
      <c r="E30" s="2"/>
      <c r="F30" s="2"/>
      <c r="G30" s="2"/>
      <c r="H30" s="2"/>
      <c r="I30" s="2"/>
      <c r="J30" s="2"/>
      <c r="K30" s="1">
        <f t="shared" ref="K30:K35" si="2">SUM(E30:J30)</f>
        <v>0</v>
      </c>
    </row>
    <row r="31" spans="2:11" x14ac:dyDescent="0.25">
      <c r="B31" s="1"/>
      <c r="C31" s="2">
        <v>27</v>
      </c>
      <c r="D31" s="79">
        <f t="shared" si="1"/>
        <v>4.193548387096774</v>
      </c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79">
        <f t="shared" si="1"/>
        <v>4.193548387096774</v>
      </c>
      <c r="E32" s="2"/>
      <c r="F32" s="2"/>
      <c r="G32" s="2"/>
      <c r="H32" s="2"/>
      <c r="I32" s="2"/>
      <c r="J32" s="2"/>
      <c r="K32" s="1">
        <f t="shared" si="2"/>
        <v>0</v>
      </c>
    </row>
    <row r="33" spans="2:11" x14ac:dyDescent="0.25">
      <c r="B33" s="55"/>
      <c r="C33" s="2">
        <v>29</v>
      </c>
      <c r="D33" s="79">
        <f t="shared" si="1"/>
        <v>4.193548387096774</v>
      </c>
      <c r="E33" s="2"/>
      <c r="F33" s="2"/>
      <c r="G33" s="2"/>
      <c r="H33" s="2"/>
      <c r="I33" s="2"/>
      <c r="J33" s="2"/>
      <c r="K33" s="1">
        <f t="shared" si="2"/>
        <v>0</v>
      </c>
    </row>
    <row r="34" spans="2:11" x14ac:dyDescent="0.25">
      <c r="B34" s="55"/>
      <c r="C34" s="2">
        <v>30</v>
      </c>
      <c r="D34" s="79">
        <f t="shared" si="1"/>
        <v>4.193548387096774</v>
      </c>
      <c r="E34" s="2"/>
      <c r="F34" s="2"/>
      <c r="G34" s="2"/>
      <c r="H34" s="2"/>
      <c r="I34" s="2"/>
      <c r="J34" s="2"/>
      <c r="K34" s="1"/>
    </row>
    <row r="35" spans="2:11" x14ac:dyDescent="0.25">
      <c r="B35" s="55"/>
      <c r="C35" s="2">
        <v>31</v>
      </c>
      <c r="D35" s="79">
        <f t="shared" si="1"/>
        <v>4.193548387096774</v>
      </c>
      <c r="E35" s="2"/>
      <c r="F35" s="2"/>
      <c r="G35" s="2"/>
      <c r="H35" s="2"/>
      <c r="I35" s="2"/>
      <c r="J35" s="2"/>
      <c r="K35" s="1">
        <f t="shared" si="2"/>
        <v>0</v>
      </c>
    </row>
    <row r="36" spans="2:11" x14ac:dyDescent="0.25">
      <c r="B36" s="171" t="s">
        <v>8</v>
      </c>
      <c r="C36" s="172"/>
      <c r="D36" s="47">
        <v>130</v>
      </c>
      <c r="E36" s="4">
        <f t="shared" ref="E36:J36" si="3">SUM(E5:E35)</f>
        <v>0</v>
      </c>
      <c r="F36" s="4">
        <f t="shared" si="3"/>
        <v>0</v>
      </c>
      <c r="G36" s="4">
        <f t="shared" si="3"/>
        <v>0</v>
      </c>
      <c r="H36" s="4">
        <f t="shared" si="3"/>
        <v>0</v>
      </c>
      <c r="I36" s="4">
        <f t="shared" si="3"/>
        <v>0</v>
      </c>
      <c r="J36" s="4">
        <f t="shared" si="3"/>
        <v>0</v>
      </c>
      <c r="K36" s="1">
        <f>SUM(E36:J36)</f>
        <v>0</v>
      </c>
    </row>
    <row r="37" spans="2:11" x14ac:dyDescent="0.25">
      <c r="B37" s="173" t="s">
        <v>9</v>
      </c>
      <c r="C37" s="174"/>
      <c r="D37" s="175" t="s">
        <v>10</v>
      </c>
      <c r="E37" s="5">
        <f>(E36/$D$36)*100</f>
        <v>0</v>
      </c>
      <c r="F37" s="5">
        <f>+(F36/$D$36)*100</f>
        <v>0</v>
      </c>
      <c r="G37" s="5">
        <f>+(G36/$D$36)*100</f>
        <v>0</v>
      </c>
      <c r="H37" s="5">
        <f>+(H36/$D$36)*100</f>
        <v>0</v>
      </c>
      <c r="I37" s="6">
        <f>(I36/$D$36)*100</f>
        <v>0</v>
      </c>
      <c r="J37" s="6">
        <f>(J36/$D$36)*100</f>
        <v>0</v>
      </c>
      <c r="K37" s="6"/>
    </row>
    <row r="38" spans="2:11" x14ac:dyDescent="0.25">
      <c r="B38" s="173">
        <f>(1-(K36/D36))*100</f>
        <v>100</v>
      </c>
      <c r="C38" s="174"/>
      <c r="D38" s="176"/>
      <c r="E38" s="5">
        <f>($D$36-E36)/$D$36*100</f>
        <v>100</v>
      </c>
      <c r="F38" s="5">
        <f t="shared" ref="F38:J38" si="4">($D$36-F36)/$D$36*100</f>
        <v>100</v>
      </c>
      <c r="G38" s="5">
        <f t="shared" si="4"/>
        <v>100</v>
      </c>
      <c r="H38" s="5">
        <f t="shared" si="4"/>
        <v>100</v>
      </c>
      <c r="I38" s="5">
        <f t="shared" si="4"/>
        <v>100</v>
      </c>
      <c r="J38" s="5">
        <f t="shared" si="4"/>
        <v>100</v>
      </c>
      <c r="K38" s="6"/>
    </row>
    <row r="39" spans="2:11" x14ac:dyDescent="0.25">
      <c r="B39" s="7"/>
      <c r="C39" s="7"/>
      <c r="D39" s="177"/>
      <c r="E39" s="7"/>
      <c r="F39" s="7"/>
      <c r="G39" s="7"/>
      <c r="H39" s="7"/>
      <c r="I39" s="7"/>
      <c r="J39" s="7"/>
      <c r="K39" s="7"/>
    </row>
    <row r="41" spans="2:11" ht="18.75" thickBot="1" x14ac:dyDescent="0.3"/>
    <row r="42" spans="2:11" x14ac:dyDescent="0.25">
      <c r="B42" s="199" t="s">
        <v>11</v>
      </c>
      <c r="C42" s="200"/>
      <c r="D42" s="201"/>
      <c r="F42" s="25">
        <f>275.5/30</f>
        <v>9.1833333333333336</v>
      </c>
    </row>
    <row r="43" spans="2:11" ht="15" customHeight="1" x14ac:dyDescent="0.25">
      <c r="B43" s="202">
        <f>(1-(K36/D36))*100</f>
        <v>100</v>
      </c>
      <c r="C43" s="203"/>
      <c r="D43" s="204"/>
    </row>
    <row r="44" spans="2:11" ht="15" customHeight="1" thickBot="1" x14ac:dyDescent="0.3">
      <c r="B44" s="205"/>
      <c r="C44" s="206"/>
      <c r="D44" s="207"/>
      <c r="F44" s="27"/>
      <c r="J44" s="31"/>
    </row>
    <row r="46" spans="2:11" x14ac:dyDescent="0.25">
      <c r="D46" s="53"/>
      <c r="F46" s="44"/>
    </row>
    <row r="48" spans="2:11" x14ac:dyDescent="0.25">
      <c r="B48" s="187" t="s">
        <v>12</v>
      </c>
      <c r="C48" s="188"/>
      <c r="D48" s="188"/>
      <c r="E48" s="188"/>
      <c r="F48" s="188"/>
      <c r="G48" s="188"/>
      <c r="H48" s="188"/>
      <c r="I48" s="188"/>
      <c r="J48" s="188"/>
      <c r="K48" s="189"/>
    </row>
    <row r="49" spans="2:11" x14ac:dyDescent="0.25">
      <c r="B49" s="170" t="s">
        <v>59</v>
      </c>
      <c r="C49" s="170"/>
      <c r="D49" s="170"/>
      <c r="E49" s="170"/>
      <c r="F49" s="170"/>
      <c r="G49" s="170"/>
      <c r="H49" s="170"/>
      <c r="I49" s="170"/>
      <c r="J49" s="170"/>
      <c r="K49" s="170"/>
    </row>
    <row r="50" spans="2:11" s="52" customFormat="1" x14ac:dyDescent="0.25">
      <c r="B50" s="50"/>
      <c r="C50" s="12" t="s">
        <v>1</v>
      </c>
      <c r="D50" s="12" t="s">
        <v>2</v>
      </c>
      <c r="E50" s="13" t="s">
        <v>134</v>
      </c>
      <c r="F50" s="13"/>
      <c r="G50" s="13"/>
      <c r="H50" s="13"/>
      <c r="I50" s="13"/>
      <c r="J50" s="13"/>
      <c r="K50" s="12" t="s">
        <v>7</v>
      </c>
    </row>
    <row r="51" spans="2:11" x14ac:dyDescent="0.25">
      <c r="B51" s="1"/>
      <c r="C51" s="50">
        <v>1</v>
      </c>
      <c r="D51" s="130">
        <f>$D$82/31</f>
        <v>15.64516129032258</v>
      </c>
      <c r="E51" s="2"/>
      <c r="F51" s="2"/>
      <c r="G51" s="2"/>
      <c r="H51" s="2"/>
      <c r="I51" s="2"/>
      <c r="J51" s="2"/>
      <c r="K51" s="1">
        <f t="shared" ref="K51:K53" si="5">SUM(E51:J51)</f>
        <v>0</v>
      </c>
    </row>
    <row r="52" spans="2:11" x14ac:dyDescent="0.25">
      <c r="B52" s="1"/>
      <c r="C52" s="50">
        <v>2</v>
      </c>
      <c r="D52" s="130">
        <f t="shared" ref="D52:D81" si="6">$D$82/31</f>
        <v>15.64516129032258</v>
      </c>
      <c r="E52" s="2"/>
      <c r="F52" s="2"/>
      <c r="G52" s="2"/>
      <c r="H52" s="2"/>
      <c r="I52" s="2"/>
      <c r="J52" s="2"/>
      <c r="K52" s="1">
        <f t="shared" si="5"/>
        <v>0</v>
      </c>
    </row>
    <row r="53" spans="2:11" x14ac:dyDescent="0.25">
      <c r="B53" s="1"/>
      <c r="C53" s="50">
        <v>3</v>
      </c>
      <c r="D53" s="130">
        <f t="shared" si="6"/>
        <v>15.64516129032258</v>
      </c>
      <c r="E53" s="2"/>
      <c r="F53" s="2"/>
      <c r="G53" s="2"/>
      <c r="H53" s="2"/>
      <c r="I53" s="2"/>
      <c r="J53" s="2"/>
      <c r="K53" s="1">
        <f t="shared" si="5"/>
        <v>0</v>
      </c>
    </row>
    <row r="54" spans="2:11" x14ac:dyDescent="0.25">
      <c r="B54" s="1"/>
      <c r="C54" s="50">
        <v>4</v>
      </c>
      <c r="D54" s="130">
        <f t="shared" si="6"/>
        <v>15.64516129032258</v>
      </c>
      <c r="E54" s="2"/>
      <c r="F54" s="2"/>
      <c r="G54" s="2"/>
      <c r="H54" s="2"/>
      <c r="I54" s="2"/>
      <c r="J54" s="2"/>
      <c r="K54" s="1">
        <f>SUM(E54:J54)</f>
        <v>0</v>
      </c>
    </row>
    <row r="55" spans="2:11" x14ac:dyDescent="0.25">
      <c r="B55" s="1"/>
      <c r="C55" s="50">
        <v>5</v>
      </c>
      <c r="D55" s="130">
        <f t="shared" si="6"/>
        <v>15.64516129032258</v>
      </c>
      <c r="E55" s="2"/>
      <c r="F55" s="2"/>
      <c r="G55" s="2"/>
      <c r="H55" s="2"/>
      <c r="I55" s="2"/>
      <c r="J55" s="2"/>
      <c r="K55" s="1">
        <f t="shared" ref="K55:K80" si="7">SUM(E55:J55)</f>
        <v>0</v>
      </c>
    </row>
    <row r="56" spans="2:11" x14ac:dyDescent="0.25">
      <c r="B56" s="1"/>
      <c r="C56" s="50">
        <v>6</v>
      </c>
      <c r="D56" s="130">
        <f t="shared" si="6"/>
        <v>15.64516129032258</v>
      </c>
      <c r="E56" s="2"/>
      <c r="F56" s="2"/>
      <c r="G56" s="2"/>
      <c r="H56" s="2"/>
      <c r="I56" s="2"/>
      <c r="J56" s="2"/>
      <c r="K56" s="1">
        <f t="shared" si="7"/>
        <v>0</v>
      </c>
    </row>
    <row r="57" spans="2:11" x14ac:dyDescent="0.25">
      <c r="B57" s="1"/>
      <c r="C57" s="50">
        <v>7</v>
      </c>
      <c r="D57" s="130">
        <f t="shared" si="6"/>
        <v>15.64516129032258</v>
      </c>
      <c r="E57" s="2"/>
      <c r="F57" s="2"/>
      <c r="G57" s="2"/>
      <c r="H57" s="2"/>
      <c r="I57" s="2"/>
      <c r="J57" s="2"/>
      <c r="K57" s="1">
        <f t="shared" si="7"/>
        <v>0</v>
      </c>
    </row>
    <row r="58" spans="2:11" x14ac:dyDescent="0.25">
      <c r="B58" s="1"/>
      <c r="C58" s="50">
        <v>8</v>
      </c>
      <c r="D58" s="130">
        <f t="shared" si="6"/>
        <v>15.64516129032258</v>
      </c>
      <c r="E58" s="2"/>
      <c r="F58" s="2"/>
      <c r="G58" s="2"/>
      <c r="H58" s="2"/>
      <c r="I58" s="2"/>
      <c r="J58" s="2"/>
      <c r="K58" s="1">
        <f t="shared" si="7"/>
        <v>0</v>
      </c>
    </row>
    <row r="59" spans="2:11" x14ac:dyDescent="0.25">
      <c r="B59" s="1"/>
      <c r="C59" s="50">
        <v>9</v>
      </c>
      <c r="D59" s="130">
        <f t="shared" si="6"/>
        <v>15.64516129032258</v>
      </c>
      <c r="E59" s="2"/>
      <c r="F59" s="2"/>
      <c r="G59" s="2"/>
      <c r="H59" s="2"/>
      <c r="I59" s="2"/>
      <c r="J59" s="2"/>
      <c r="K59" s="1">
        <f t="shared" si="7"/>
        <v>0</v>
      </c>
    </row>
    <row r="60" spans="2:11" x14ac:dyDescent="0.25">
      <c r="B60" s="1"/>
      <c r="C60" s="50">
        <v>10</v>
      </c>
      <c r="D60" s="130">
        <f t="shared" si="6"/>
        <v>15.64516129032258</v>
      </c>
      <c r="E60" s="2"/>
      <c r="F60" s="2"/>
      <c r="G60" s="2"/>
      <c r="H60" s="2"/>
      <c r="I60" s="2"/>
      <c r="J60" s="2"/>
      <c r="K60" s="1">
        <f t="shared" si="7"/>
        <v>0</v>
      </c>
    </row>
    <row r="61" spans="2:11" x14ac:dyDescent="0.25">
      <c r="B61" s="1"/>
      <c r="C61" s="50">
        <v>11</v>
      </c>
      <c r="D61" s="130">
        <f t="shared" si="6"/>
        <v>15.64516129032258</v>
      </c>
      <c r="E61" s="2"/>
      <c r="F61" s="2"/>
      <c r="G61" s="2"/>
      <c r="H61" s="2"/>
      <c r="I61" s="2"/>
      <c r="J61" s="2"/>
      <c r="K61" s="1">
        <f t="shared" si="7"/>
        <v>0</v>
      </c>
    </row>
    <row r="62" spans="2:11" x14ac:dyDescent="0.25">
      <c r="B62" s="1"/>
      <c r="C62" s="50">
        <v>12</v>
      </c>
      <c r="D62" s="130">
        <f t="shared" si="6"/>
        <v>15.64516129032258</v>
      </c>
      <c r="E62" s="2"/>
      <c r="F62" s="2"/>
      <c r="G62" s="2"/>
      <c r="H62" s="2"/>
      <c r="I62" s="2"/>
      <c r="J62" s="2"/>
      <c r="K62" s="1">
        <f t="shared" si="7"/>
        <v>0</v>
      </c>
    </row>
    <row r="63" spans="2:11" x14ac:dyDescent="0.25">
      <c r="B63" s="1"/>
      <c r="C63" s="50">
        <v>13</v>
      </c>
      <c r="D63" s="130">
        <f t="shared" si="6"/>
        <v>15.64516129032258</v>
      </c>
      <c r="E63" s="2"/>
      <c r="F63" s="2"/>
      <c r="G63" s="2"/>
      <c r="H63" s="2"/>
      <c r="I63" s="2"/>
      <c r="J63" s="2"/>
      <c r="K63" s="1">
        <f t="shared" si="7"/>
        <v>0</v>
      </c>
    </row>
    <row r="64" spans="2:11" x14ac:dyDescent="0.25">
      <c r="B64" s="1"/>
      <c r="C64" s="50">
        <v>14</v>
      </c>
      <c r="D64" s="130">
        <f t="shared" si="6"/>
        <v>15.64516129032258</v>
      </c>
      <c r="E64" s="2">
        <v>0.72</v>
      </c>
      <c r="F64" s="2"/>
      <c r="G64" s="2"/>
      <c r="H64" s="2"/>
      <c r="I64" s="2"/>
      <c r="J64" s="2"/>
      <c r="K64" s="1">
        <f t="shared" si="7"/>
        <v>0.72</v>
      </c>
    </row>
    <row r="65" spans="2:11" x14ac:dyDescent="0.25">
      <c r="B65" s="1"/>
      <c r="C65" s="50">
        <v>15</v>
      </c>
      <c r="D65" s="130">
        <f t="shared" si="6"/>
        <v>15.64516129032258</v>
      </c>
      <c r="E65" s="2">
        <v>0.47</v>
      </c>
      <c r="F65" s="2"/>
      <c r="G65" s="2"/>
      <c r="H65" s="2"/>
      <c r="I65" s="2"/>
      <c r="J65" s="2"/>
      <c r="K65" s="1">
        <f t="shared" si="7"/>
        <v>0.47</v>
      </c>
    </row>
    <row r="66" spans="2:11" x14ac:dyDescent="0.25">
      <c r="B66" s="1"/>
      <c r="C66" s="50">
        <v>16</v>
      </c>
      <c r="D66" s="130">
        <f t="shared" si="6"/>
        <v>15.64516129032258</v>
      </c>
      <c r="E66" s="2"/>
      <c r="F66" s="2"/>
      <c r="G66" s="2"/>
      <c r="H66" s="2"/>
      <c r="I66" s="2"/>
      <c r="J66" s="2"/>
      <c r="K66" s="1">
        <f t="shared" si="7"/>
        <v>0</v>
      </c>
    </row>
    <row r="67" spans="2:11" x14ac:dyDescent="0.25">
      <c r="B67" s="1"/>
      <c r="C67" s="50">
        <v>17</v>
      </c>
      <c r="D67" s="130">
        <f t="shared" si="6"/>
        <v>15.64516129032258</v>
      </c>
      <c r="E67" s="2">
        <v>2.4700000000000002</v>
      </c>
      <c r="F67" s="2"/>
      <c r="G67" s="2"/>
      <c r="H67" s="2"/>
      <c r="I67" s="2"/>
      <c r="J67" s="2"/>
      <c r="K67" s="1">
        <f t="shared" si="7"/>
        <v>2.4700000000000002</v>
      </c>
    </row>
    <row r="68" spans="2:11" x14ac:dyDescent="0.25">
      <c r="B68" s="1"/>
      <c r="C68" s="50">
        <v>18</v>
      </c>
      <c r="D68" s="130">
        <f t="shared" si="6"/>
        <v>15.64516129032258</v>
      </c>
      <c r="E68" s="2"/>
      <c r="F68" s="2"/>
      <c r="G68" s="2"/>
      <c r="H68" s="2"/>
      <c r="I68" s="2"/>
      <c r="J68" s="2"/>
      <c r="K68" s="1">
        <f t="shared" si="7"/>
        <v>0</v>
      </c>
    </row>
    <row r="69" spans="2:11" x14ac:dyDescent="0.25">
      <c r="B69" s="1"/>
      <c r="C69" s="50">
        <v>19</v>
      </c>
      <c r="D69" s="130">
        <f t="shared" si="6"/>
        <v>15.64516129032258</v>
      </c>
      <c r="E69" s="2">
        <v>4.42</v>
      </c>
      <c r="F69" s="2"/>
      <c r="G69" s="2"/>
      <c r="H69" s="2"/>
      <c r="I69" s="2"/>
      <c r="J69" s="2"/>
      <c r="K69" s="1">
        <f t="shared" si="7"/>
        <v>4.42</v>
      </c>
    </row>
    <row r="70" spans="2:11" x14ac:dyDescent="0.25">
      <c r="B70" s="1"/>
      <c r="C70" s="50">
        <v>20</v>
      </c>
      <c r="D70" s="130">
        <f t="shared" si="6"/>
        <v>15.64516129032258</v>
      </c>
      <c r="E70" s="2"/>
      <c r="F70" s="2"/>
      <c r="G70" s="2"/>
      <c r="H70" s="2"/>
      <c r="I70" s="2"/>
      <c r="J70" s="2"/>
      <c r="K70" s="1">
        <f t="shared" si="7"/>
        <v>0</v>
      </c>
    </row>
    <row r="71" spans="2:11" x14ac:dyDescent="0.25">
      <c r="B71" s="1"/>
      <c r="C71" s="50">
        <v>21</v>
      </c>
      <c r="D71" s="130">
        <f t="shared" si="6"/>
        <v>15.64516129032258</v>
      </c>
      <c r="E71" s="2"/>
      <c r="F71" s="2"/>
      <c r="G71" s="2"/>
      <c r="H71" s="2"/>
      <c r="I71" s="2"/>
      <c r="J71" s="2"/>
      <c r="K71" s="1">
        <f t="shared" si="7"/>
        <v>0</v>
      </c>
    </row>
    <row r="72" spans="2:11" x14ac:dyDescent="0.25">
      <c r="B72" s="1"/>
      <c r="C72" s="50">
        <v>22</v>
      </c>
      <c r="D72" s="130">
        <f t="shared" si="6"/>
        <v>15.64516129032258</v>
      </c>
      <c r="E72" s="2"/>
      <c r="F72" s="2"/>
      <c r="G72" s="2"/>
      <c r="H72" s="2"/>
      <c r="I72" s="2"/>
      <c r="J72" s="2"/>
      <c r="K72" s="1">
        <f t="shared" si="7"/>
        <v>0</v>
      </c>
    </row>
    <row r="73" spans="2:11" x14ac:dyDescent="0.25">
      <c r="B73" s="1"/>
      <c r="C73" s="50">
        <v>23</v>
      </c>
      <c r="D73" s="130">
        <f t="shared" si="6"/>
        <v>15.64516129032258</v>
      </c>
      <c r="E73" s="2">
        <v>3.26</v>
      </c>
      <c r="F73" s="2"/>
      <c r="G73" s="2"/>
      <c r="H73" s="2"/>
      <c r="I73" s="2"/>
      <c r="J73" s="2"/>
      <c r="K73" s="1">
        <f t="shared" si="7"/>
        <v>3.26</v>
      </c>
    </row>
    <row r="74" spans="2:11" x14ac:dyDescent="0.25">
      <c r="B74" s="1"/>
      <c r="C74" s="50">
        <v>24</v>
      </c>
      <c r="D74" s="130">
        <f t="shared" si="6"/>
        <v>15.64516129032258</v>
      </c>
      <c r="E74" s="2"/>
      <c r="F74" s="2"/>
      <c r="G74" s="2"/>
      <c r="H74" s="2"/>
      <c r="I74" s="2"/>
      <c r="J74" s="2"/>
      <c r="K74" s="1">
        <f t="shared" si="7"/>
        <v>0</v>
      </c>
    </row>
    <row r="75" spans="2:11" x14ac:dyDescent="0.25">
      <c r="B75" s="1"/>
      <c r="C75" s="50">
        <v>25</v>
      </c>
      <c r="D75" s="130">
        <f t="shared" si="6"/>
        <v>15.64516129032258</v>
      </c>
      <c r="E75" s="2"/>
      <c r="F75" s="2"/>
      <c r="G75" s="2"/>
      <c r="H75" s="2"/>
      <c r="I75" s="2"/>
      <c r="J75" s="2"/>
      <c r="K75" s="1">
        <f t="shared" si="7"/>
        <v>0</v>
      </c>
    </row>
    <row r="76" spans="2:11" x14ac:dyDescent="0.25">
      <c r="B76" s="1"/>
      <c r="C76" s="50">
        <v>26</v>
      </c>
      <c r="D76" s="130">
        <f t="shared" si="6"/>
        <v>15.64516129032258</v>
      </c>
      <c r="E76" s="2"/>
      <c r="F76" s="2"/>
      <c r="G76" s="2"/>
      <c r="H76" s="2"/>
      <c r="I76" s="2"/>
      <c r="J76" s="2"/>
      <c r="K76" s="1">
        <f t="shared" si="7"/>
        <v>0</v>
      </c>
    </row>
    <row r="77" spans="2:11" x14ac:dyDescent="0.25">
      <c r="B77" s="1"/>
      <c r="C77" s="50">
        <v>27</v>
      </c>
      <c r="D77" s="130">
        <f t="shared" si="6"/>
        <v>15.64516129032258</v>
      </c>
      <c r="E77" s="2"/>
      <c r="F77" s="2"/>
      <c r="G77" s="2"/>
      <c r="H77" s="2"/>
      <c r="I77" s="2"/>
      <c r="J77" s="2"/>
      <c r="K77" s="1">
        <f t="shared" si="7"/>
        <v>0</v>
      </c>
    </row>
    <row r="78" spans="2:11" x14ac:dyDescent="0.25">
      <c r="B78" s="1"/>
      <c r="C78" s="50">
        <v>28</v>
      </c>
      <c r="D78" s="130">
        <f t="shared" si="6"/>
        <v>15.64516129032258</v>
      </c>
      <c r="E78" s="2"/>
      <c r="F78" s="2"/>
      <c r="G78" s="2"/>
      <c r="H78" s="2"/>
      <c r="I78" s="2"/>
      <c r="J78" s="2"/>
      <c r="K78" s="1">
        <f t="shared" si="7"/>
        <v>0</v>
      </c>
    </row>
    <row r="79" spans="2:11" x14ac:dyDescent="0.25">
      <c r="B79" s="1"/>
      <c r="C79" s="50">
        <v>29</v>
      </c>
      <c r="D79" s="130">
        <f t="shared" si="6"/>
        <v>15.64516129032258</v>
      </c>
      <c r="E79" s="96"/>
      <c r="F79" s="2"/>
      <c r="G79" s="2"/>
      <c r="H79" s="2"/>
      <c r="I79" s="2"/>
      <c r="J79" s="2"/>
      <c r="K79" s="1">
        <f t="shared" si="7"/>
        <v>0</v>
      </c>
    </row>
    <row r="80" spans="2:11" x14ac:dyDescent="0.25">
      <c r="B80" s="1"/>
      <c r="C80" s="50">
        <v>30</v>
      </c>
      <c r="D80" s="130">
        <f t="shared" si="6"/>
        <v>15.64516129032258</v>
      </c>
      <c r="E80" s="96"/>
      <c r="F80" s="2"/>
      <c r="G80" s="2"/>
      <c r="H80" s="2"/>
      <c r="I80" s="2"/>
      <c r="J80" s="2"/>
      <c r="K80" s="1">
        <f t="shared" si="7"/>
        <v>0</v>
      </c>
    </row>
    <row r="81" spans="2:11" x14ac:dyDescent="0.25">
      <c r="B81" s="1"/>
      <c r="C81" s="50">
        <v>31</v>
      </c>
      <c r="D81" s="130">
        <f t="shared" si="6"/>
        <v>15.64516129032258</v>
      </c>
      <c r="E81" s="2"/>
      <c r="F81" s="2"/>
      <c r="G81" s="2"/>
      <c r="H81" s="2"/>
      <c r="I81" s="2"/>
      <c r="J81" s="2"/>
      <c r="K81" s="1"/>
    </row>
    <row r="82" spans="2:11" x14ac:dyDescent="0.25">
      <c r="B82" s="4" t="s">
        <v>8</v>
      </c>
      <c r="C82" s="4"/>
      <c r="D82" s="47">
        <v>485</v>
      </c>
      <c r="E82" s="47">
        <f t="shared" ref="E82:J82" si="8">SUM(E51:E80)</f>
        <v>11.34</v>
      </c>
      <c r="F82" s="47">
        <f t="shared" si="8"/>
        <v>0</v>
      </c>
      <c r="G82" s="47">
        <f t="shared" si="8"/>
        <v>0</v>
      </c>
      <c r="H82" s="47">
        <f t="shared" si="8"/>
        <v>0</v>
      </c>
      <c r="I82" s="47">
        <f t="shared" si="8"/>
        <v>0</v>
      </c>
      <c r="J82" s="47">
        <f t="shared" si="8"/>
        <v>0</v>
      </c>
      <c r="K82" s="1">
        <f>SUM(E82:J82)</f>
        <v>11.34</v>
      </c>
    </row>
    <row r="83" spans="2:11" x14ac:dyDescent="0.25">
      <c r="B83" s="1" t="s">
        <v>9</v>
      </c>
      <c r="C83" s="1"/>
      <c r="D83" s="1" t="s">
        <v>10</v>
      </c>
      <c r="E83" s="1">
        <f>(E82/$D$82)*100</f>
        <v>2.3381443298969073</v>
      </c>
      <c r="F83" s="1">
        <f t="shared" ref="F83:J83" si="9">(F82/$D$82)*100</f>
        <v>0</v>
      </c>
      <c r="G83" s="1">
        <f t="shared" si="9"/>
        <v>0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/>
    </row>
    <row r="84" spans="2:11" x14ac:dyDescent="0.25">
      <c r="B84" s="1">
        <f>(1-(K82/D82))*100</f>
        <v>97.661855670103094</v>
      </c>
      <c r="C84" s="1"/>
      <c r="D84" s="1"/>
      <c r="E84" s="1">
        <f>(D82-E82)/D82*100</f>
        <v>97.661855670103094</v>
      </c>
      <c r="F84" s="1">
        <f>(D82-F82)/D82*100</f>
        <v>100</v>
      </c>
      <c r="G84" s="1">
        <f>(D82-G82)/D82*100</f>
        <v>100</v>
      </c>
      <c r="H84" s="1">
        <f>(D82-H82)/D82*100</f>
        <v>100</v>
      </c>
      <c r="I84" s="1">
        <f>(D82-I82)/D82*100</f>
        <v>100</v>
      </c>
      <c r="J84" s="1">
        <f>(D82-J82)/D82*100</f>
        <v>100</v>
      </c>
      <c r="K84" s="1" t="s">
        <v>15</v>
      </c>
    </row>
    <row r="87" spans="2:11" ht="18.75" thickBot="1" x14ac:dyDescent="0.3"/>
    <row r="88" spans="2:11" x14ac:dyDescent="0.25">
      <c r="B88" s="9" t="s">
        <v>16</v>
      </c>
      <c r="C88" s="15"/>
      <c r="D88" s="16"/>
      <c r="F88" s="25">
        <f>302.87/31</f>
        <v>9.77</v>
      </c>
    </row>
    <row r="89" spans="2:11" x14ac:dyDescent="0.25">
      <c r="B89" s="80">
        <f>(1-(K82/D82))*100</f>
        <v>97.661855670103094</v>
      </c>
      <c r="C89" s="18"/>
      <c r="D89" s="19"/>
    </row>
    <row r="90" spans="2:11" ht="18.75" thickBot="1" x14ac:dyDescent="0.3">
      <c r="B90" s="20"/>
      <c r="C90" s="21"/>
      <c r="D90" s="22"/>
    </row>
    <row r="91" spans="2:11" x14ac:dyDescent="0.25">
      <c r="F91" s="25" t="s">
        <v>28</v>
      </c>
    </row>
    <row r="94" spans="2:11" x14ac:dyDescent="0.25">
      <c r="B94" s="170" t="s">
        <v>26</v>
      </c>
      <c r="C94" s="170"/>
      <c r="D94" s="170"/>
      <c r="E94" s="170"/>
      <c r="F94" s="170"/>
      <c r="G94" s="170"/>
      <c r="H94" s="170"/>
      <c r="I94" s="170"/>
      <c r="J94" s="170"/>
    </row>
    <row r="95" spans="2:11" x14ac:dyDescent="0.25">
      <c r="B95" s="170" t="s">
        <v>59</v>
      </c>
      <c r="C95" s="170"/>
      <c r="D95" s="170"/>
      <c r="E95" s="170"/>
      <c r="F95" s="170"/>
      <c r="G95" s="170"/>
      <c r="H95" s="170"/>
      <c r="I95" s="170"/>
      <c r="J95" s="170"/>
    </row>
    <row r="96" spans="2:11" x14ac:dyDescent="0.25">
      <c r="B96" s="8"/>
      <c r="C96" s="11" t="s">
        <v>1</v>
      </c>
      <c r="D96" s="12" t="s">
        <v>2</v>
      </c>
      <c r="E96" s="12" t="s">
        <v>134</v>
      </c>
      <c r="F96" s="13" t="s">
        <v>139</v>
      </c>
      <c r="G96" s="13"/>
      <c r="H96" s="13"/>
      <c r="I96" s="13"/>
      <c r="J96" s="12"/>
      <c r="K96" s="8" t="s">
        <v>7</v>
      </c>
    </row>
    <row r="97" spans="2:11" x14ac:dyDescent="0.25">
      <c r="B97" s="1"/>
      <c r="C97" s="1">
        <v>1</v>
      </c>
      <c r="D97" s="46">
        <f>+$D$128/31</f>
        <v>22.498709677419352</v>
      </c>
      <c r="E97" s="2"/>
      <c r="F97" s="2"/>
      <c r="G97" s="2"/>
      <c r="H97" s="2"/>
      <c r="I97" s="2"/>
      <c r="J97" s="2"/>
      <c r="K97" s="1">
        <f t="shared" ref="K97:K126" si="10">SUM(E97:J97)</f>
        <v>0</v>
      </c>
    </row>
    <row r="98" spans="2:11" x14ac:dyDescent="0.25">
      <c r="B98" s="1"/>
      <c r="C98" s="1">
        <v>2</v>
      </c>
      <c r="D98" s="46">
        <f t="shared" ref="D98:D127" si="11">+$D$128/31</f>
        <v>22.498709677419352</v>
      </c>
      <c r="E98" s="2"/>
      <c r="F98" s="2"/>
      <c r="G98" s="2"/>
      <c r="H98" s="2"/>
      <c r="I98" s="2"/>
      <c r="J98" s="2"/>
      <c r="K98" s="1">
        <f t="shared" si="10"/>
        <v>0</v>
      </c>
    </row>
    <row r="99" spans="2:11" x14ac:dyDescent="0.25">
      <c r="B99" s="1"/>
      <c r="C99" s="1">
        <v>3</v>
      </c>
      <c r="D99" s="46">
        <f t="shared" si="11"/>
        <v>22.498709677419352</v>
      </c>
      <c r="E99" s="2"/>
      <c r="F99" s="2"/>
      <c r="G99" s="2"/>
      <c r="H99" s="2"/>
      <c r="I99" s="2"/>
      <c r="J99" s="2"/>
      <c r="K99" s="1">
        <f t="shared" si="10"/>
        <v>0</v>
      </c>
    </row>
    <row r="100" spans="2:11" x14ac:dyDescent="0.25">
      <c r="B100" s="1"/>
      <c r="C100" s="1">
        <v>4</v>
      </c>
      <c r="D100" s="46">
        <f t="shared" si="11"/>
        <v>22.498709677419352</v>
      </c>
      <c r="E100" s="2"/>
      <c r="F100" s="2">
        <v>0.33</v>
      </c>
      <c r="G100" s="2"/>
      <c r="H100" s="2"/>
      <c r="I100" s="2"/>
      <c r="J100" s="2"/>
      <c r="K100" s="1">
        <f t="shared" si="10"/>
        <v>0.33</v>
      </c>
    </row>
    <row r="101" spans="2:11" x14ac:dyDescent="0.25">
      <c r="B101" s="1"/>
      <c r="C101" s="1">
        <v>5</v>
      </c>
      <c r="D101" s="46">
        <f t="shared" si="11"/>
        <v>22.498709677419352</v>
      </c>
      <c r="E101" s="2"/>
      <c r="F101" s="2"/>
      <c r="G101" s="2"/>
      <c r="H101" s="2"/>
      <c r="I101" s="2"/>
      <c r="J101" s="2"/>
      <c r="K101" s="1">
        <f t="shared" si="10"/>
        <v>0</v>
      </c>
    </row>
    <row r="102" spans="2:11" x14ac:dyDescent="0.25">
      <c r="B102" s="1"/>
      <c r="C102" s="1">
        <v>6</v>
      </c>
      <c r="D102" s="46">
        <f t="shared" si="11"/>
        <v>22.498709677419352</v>
      </c>
      <c r="E102" s="2"/>
      <c r="F102" s="2"/>
      <c r="G102" s="2"/>
      <c r="H102" s="2"/>
      <c r="I102" s="2"/>
      <c r="J102" s="2"/>
      <c r="K102" s="1">
        <f>SUM(E102:J102)</f>
        <v>0</v>
      </c>
    </row>
    <row r="103" spans="2:11" x14ac:dyDescent="0.25">
      <c r="B103" s="1"/>
      <c r="C103" s="1">
        <v>7</v>
      </c>
      <c r="D103" s="46">
        <f t="shared" si="11"/>
        <v>22.498709677419352</v>
      </c>
      <c r="E103" s="2"/>
      <c r="F103" s="2"/>
      <c r="G103" s="2"/>
      <c r="H103" s="2"/>
      <c r="I103" s="2"/>
      <c r="J103" s="2"/>
      <c r="K103" s="1">
        <f t="shared" si="10"/>
        <v>0</v>
      </c>
    </row>
    <row r="104" spans="2:11" x14ac:dyDescent="0.25">
      <c r="B104" s="1"/>
      <c r="C104" s="1">
        <v>8</v>
      </c>
      <c r="D104" s="46">
        <f t="shared" si="11"/>
        <v>22.498709677419352</v>
      </c>
      <c r="E104" s="2"/>
      <c r="F104" s="2"/>
      <c r="G104" s="2"/>
      <c r="H104" s="2"/>
      <c r="I104" s="2"/>
      <c r="J104" s="2"/>
      <c r="K104" s="1">
        <f t="shared" si="10"/>
        <v>0</v>
      </c>
    </row>
    <row r="105" spans="2:11" x14ac:dyDescent="0.25">
      <c r="B105" s="1"/>
      <c r="C105" s="1">
        <v>9</v>
      </c>
      <c r="D105" s="46">
        <f t="shared" si="11"/>
        <v>22.498709677419352</v>
      </c>
      <c r="E105" s="2"/>
      <c r="F105" s="2"/>
      <c r="G105" s="2"/>
      <c r="H105" s="2"/>
      <c r="I105" s="2"/>
      <c r="J105" s="2"/>
      <c r="K105" s="1">
        <f t="shared" si="10"/>
        <v>0</v>
      </c>
    </row>
    <row r="106" spans="2:11" x14ac:dyDescent="0.25">
      <c r="B106" s="1"/>
      <c r="C106" s="1">
        <v>10</v>
      </c>
      <c r="D106" s="46">
        <f t="shared" si="11"/>
        <v>22.498709677419352</v>
      </c>
      <c r="E106" s="2"/>
      <c r="F106" s="2"/>
      <c r="G106" s="2"/>
      <c r="H106" s="2"/>
      <c r="I106" s="2"/>
      <c r="J106" s="2"/>
      <c r="K106" s="1">
        <f t="shared" si="10"/>
        <v>0</v>
      </c>
    </row>
    <row r="107" spans="2:11" x14ac:dyDescent="0.25">
      <c r="B107" s="1"/>
      <c r="C107" s="1">
        <v>11</v>
      </c>
      <c r="D107" s="46">
        <f t="shared" si="11"/>
        <v>22.498709677419352</v>
      </c>
      <c r="E107" s="2"/>
      <c r="G107" s="2"/>
      <c r="H107" s="2"/>
      <c r="I107" s="2"/>
      <c r="J107" s="2"/>
      <c r="K107" s="1">
        <f t="shared" si="10"/>
        <v>0</v>
      </c>
    </row>
    <row r="108" spans="2:11" x14ac:dyDescent="0.25">
      <c r="B108" s="1"/>
      <c r="C108" s="1">
        <v>12</v>
      </c>
      <c r="D108" s="46">
        <f t="shared" si="11"/>
        <v>22.498709677419352</v>
      </c>
      <c r="E108" s="2"/>
      <c r="F108" s="2"/>
      <c r="G108" s="2"/>
      <c r="H108" s="2"/>
      <c r="I108" s="2"/>
      <c r="J108" s="2"/>
      <c r="K108" s="1">
        <f t="shared" si="10"/>
        <v>0</v>
      </c>
    </row>
    <row r="109" spans="2:11" x14ac:dyDescent="0.25">
      <c r="B109" s="1"/>
      <c r="C109" s="1">
        <v>13</v>
      </c>
      <c r="D109" s="46">
        <f t="shared" si="11"/>
        <v>22.498709677419352</v>
      </c>
      <c r="E109" s="2"/>
      <c r="F109" s="2"/>
      <c r="G109" s="2"/>
      <c r="H109" s="2"/>
      <c r="I109" s="2"/>
      <c r="J109" s="2"/>
      <c r="K109" s="1">
        <f t="shared" si="10"/>
        <v>0</v>
      </c>
    </row>
    <row r="110" spans="2:11" x14ac:dyDescent="0.25">
      <c r="B110" s="1"/>
      <c r="C110" s="1">
        <v>14</v>
      </c>
      <c r="D110" s="46">
        <f t="shared" si="11"/>
        <v>22.498709677419352</v>
      </c>
      <c r="E110" s="2"/>
      <c r="F110" s="2"/>
      <c r="G110" s="2"/>
      <c r="H110" s="2"/>
      <c r="I110" s="2"/>
      <c r="J110" s="2"/>
      <c r="K110" s="1">
        <f t="shared" si="10"/>
        <v>0</v>
      </c>
    </row>
    <row r="111" spans="2:11" x14ac:dyDescent="0.25">
      <c r="B111" s="1"/>
      <c r="C111" s="1">
        <v>15</v>
      </c>
      <c r="D111" s="46">
        <f t="shared" si="11"/>
        <v>22.498709677419352</v>
      </c>
      <c r="E111" s="2"/>
      <c r="F111" s="2"/>
      <c r="G111" s="2"/>
      <c r="H111" s="2"/>
      <c r="I111" s="2"/>
      <c r="J111" s="2"/>
      <c r="K111" s="1">
        <f t="shared" si="10"/>
        <v>0</v>
      </c>
    </row>
    <row r="112" spans="2:11" x14ac:dyDescent="0.25">
      <c r="B112" s="1"/>
      <c r="C112" s="1">
        <v>16</v>
      </c>
      <c r="D112" s="46">
        <f t="shared" si="11"/>
        <v>22.498709677419352</v>
      </c>
      <c r="E112" s="2"/>
      <c r="F112" s="2"/>
      <c r="G112" s="2"/>
      <c r="H112" s="2"/>
      <c r="I112" s="2"/>
      <c r="J112" s="2"/>
      <c r="K112" s="1">
        <f t="shared" si="10"/>
        <v>0</v>
      </c>
    </row>
    <row r="113" spans="2:11" x14ac:dyDescent="0.25">
      <c r="B113" s="1"/>
      <c r="C113" s="1">
        <v>17</v>
      </c>
      <c r="D113" s="46">
        <f t="shared" si="11"/>
        <v>22.498709677419352</v>
      </c>
      <c r="E113" s="2"/>
      <c r="F113" s="2"/>
      <c r="G113" s="2"/>
      <c r="H113" s="2"/>
      <c r="I113" s="2"/>
      <c r="J113" s="2"/>
      <c r="K113" s="1">
        <f t="shared" si="10"/>
        <v>0</v>
      </c>
    </row>
    <row r="114" spans="2:11" x14ac:dyDescent="0.25">
      <c r="B114" s="1"/>
      <c r="C114" s="1">
        <v>18</v>
      </c>
      <c r="D114" s="46">
        <f t="shared" si="11"/>
        <v>22.498709677419352</v>
      </c>
      <c r="E114" s="2"/>
      <c r="F114" s="2"/>
      <c r="G114" s="2"/>
      <c r="H114" s="2"/>
      <c r="I114" s="2"/>
      <c r="J114" s="2"/>
      <c r="K114" s="1">
        <f t="shared" si="10"/>
        <v>0</v>
      </c>
    </row>
    <row r="115" spans="2:11" x14ac:dyDescent="0.25">
      <c r="B115" s="1"/>
      <c r="C115" s="1">
        <v>19</v>
      </c>
      <c r="D115" s="46">
        <f t="shared" si="11"/>
        <v>22.498709677419352</v>
      </c>
      <c r="E115" s="2"/>
      <c r="F115" s="2"/>
      <c r="G115" s="2"/>
      <c r="H115" s="2"/>
      <c r="I115" s="2"/>
      <c r="J115" s="2"/>
      <c r="K115" s="1">
        <f t="shared" si="10"/>
        <v>0</v>
      </c>
    </row>
    <row r="116" spans="2:11" x14ac:dyDescent="0.25">
      <c r="B116" s="1"/>
      <c r="C116" s="1">
        <v>20</v>
      </c>
      <c r="D116" s="46">
        <f t="shared" si="11"/>
        <v>22.498709677419352</v>
      </c>
      <c r="E116" s="2">
        <v>1</v>
      </c>
      <c r="F116" s="2"/>
      <c r="G116" s="2"/>
      <c r="H116" s="2"/>
      <c r="I116" s="2"/>
      <c r="J116" s="2"/>
      <c r="K116" s="1">
        <f t="shared" si="10"/>
        <v>1</v>
      </c>
    </row>
    <row r="117" spans="2:11" x14ac:dyDescent="0.25">
      <c r="B117" s="1"/>
      <c r="C117" s="1">
        <v>21</v>
      </c>
      <c r="D117" s="46">
        <f t="shared" si="11"/>
        <v>22.498709677419352</v>
      </c>
      <c r="E117" s="2"/>
      <c r="F117" s="2"/>
      <c r="G117" s="2"/>
      <c r="H117" s="2"/>
      <c r="I117" s="2"/>
      <c r="J117" s="2"/>
      <c r="K117" s="1">
        <f t="shared" si="10"/>
        <v>0</v>
      </c>
    </row>
    <row r="118" spans="2:11" x14ac:dyDescent="0.25">
      <c r="B118" s="1"/>
      <c r="C118" s="1">
        <v>22</v>
      </c>
      <c r="D118" s="46">
        <f t="shared" si="11"/>
        <v>22.498709677419352</v>
      </c>
      <c r="E118" s="2"/>
      <c r="F118" s="2"/>
      <c r="G118" s="2"/>
      <c r="H118" s="2"/>
      <c r="I118" s="2"/>
      <c r="J118" s="2"/>
      <c r="K118" s="1">
        <f t="shared" si="10"/>
        <v>0</v>
      </c>
    </row>
    <row r="119" spans="2:11" x14ac:dyDescent="0.25">
      <c r="B119" s="1"/>
      <c r="C119" s="1">
        <v>23</v>
      </c>
      <c r="D119" s="46">
        <f t="shared" si="11"/>
        <v>22.498709677419352</v>
      </c>
      <c r="E119" s="2"/>
      <c r="F119" s="2"/>
      <c r="G119" s="2"/>
      <c r="H119" s="2"/>
      <c r="I119" s="2"/>
      <c r="J119" s="2"/>
      <c r="K119" s="1">
        <f t="shared" si="10"/>
        <v>0</v>
      </c>
    </row>
    <row r="120" spans="2:11" x14ac:dyDescent="0.25">
      <c r="B120" s="1"/>
      <c r="C120" s="1">
        <v>24</v>
      </c>
      <c r="D120" s="46">
        <f t="shared" si="11"/>
        <v>22.498709677419352</v>
      </c>
      <c r="E120" s="2"/>
      <c r="F120" s="2"/>
      <c r="G120" s="2"/>
      <c r="H120" s="2"/>
      <c r="I120" s="2"/>
      <c r="J120" s="2"/>
      <c r="K120" s="1">
        <f t="shared" si="10"/>
        <v>0</v>
      </c>
    </row>
    <row r="121" spans="2:11" x14ac:dyDescent="0.25">
      <c r="B121" s="1"/>
      <c r="C121" s="1">
        <v>25</v>
      </c>
      <c r="D121" s="46">
        <f t="shared" si="11"/>
        <v>22.498709677419352</v>
      </c>
      <c r="E121" s="2"/>
      <c r="F121" s="2"/>
      <c r="G121" s="2"/>
      <c r="H121" s="2"/>
      <c r="I121" s="2"/>
      <c r="J121" s="2"/>
      <c r="K121" s="1">
        <f t="shared" si="10"/>
        <v>0</v>
      </c>
    </row>
    <row r="122" spans="2:11" x14ac:dyDescent="0.25">
      <c r="B122" s="1"/>
      <c r="C122" s="1">
        <v>26</v>
      </c>
      <c r="D122" s="46">
        <f t="shared" si="11"/>
        <v>22.498709677419352</v>
      </c>
      <c r="E122" s="2"/>
      <c r="F122" s="2"/>
      <c r="G122" s="2"/>
      <c r="H122" s="2"/>
      <c r="I122" s="2"/>
      <c r="J122" s="2"/>
      <c r="K122" s="1">
        <f t="shared" si="10"/>
        <v>0</v>
      </c>
    </row>
    <row r="123" spans="2:11" x14ac:dyDescent="0.25">
      <c r="B123" s="1"/>
      <c r="C123" s="1">
        <v>27</v>
      </c>
      <c r="D123" s="46">
        <f t="shared" si="11"/>
        <v>22.498709677419352</v>
      </c>
      <c r="E123" s="2"/>
      <c r="F123" s="2"/>
      <c r="G123" s="2"/>
      <c r="H123" s="2"/>
      <c r="I123" s="2"/>
      <c r="J123" s="2"/>
      <c r="K123" s="1">
        <f t="shared" si="10"/>
        <v>0</v>
      </c>
    </row>
    <row r="124" spans="2:11" x14ac:dyDescent="0.25">
      <c r="B124" s="1"/>
      <c r="C124" s="1">
        <v>28</v>
      </c>
      <c r="D124" s="46">
        <f t="shared" si="11"/>
        <v>22.498709677419352</v>
      </c>
      <c r="E124" s="2"/>
      <c r="F124" s="2"/>
      <c r="G124" s="2"/>
      <c r="H124" s="2"/>
      <c r="I124" s="2"/>
      <c r="J124" s="2"/>
      <c r="K124" s="1">
        <f t="shared" si="10"/>
        <v>0</v>
      </c>
    </row>
    <row r="125" spans="2:11" x14ac:dyDescent="0.25">
      <c r="B125" s="1"/>
      <c r="C125" s="1">
        <v>29</v>
      </c>
      <c r="D125" s="46">
        <f t="shared" si="11"/>
        <v>22.498709677419352</v>
      </c>
      <c r="E125" s="2"/>
      <c r="F125" s="2"/>
      <c r="G125" s="2"/>
      <c r="H125" s="2"/>
      <c r="I125" s="2"/>
      <c r="J125" s="2"/>
      <c r="K125" s="1">
        <f t="shared" si="10"/>
        <v>0</v>
      </c>
    </row>
    <row r="126" spans="2:11" x14ac:dyDescent="0.25">
      <c r="B126" s="1"/>
      <c r="C126" s="1">
        <v>30</v>
      </c>
      <c r="D126" s="46">
        <f t="shared" si="11"/>
        <v>22.498709677419352</v>
      </c>
      <c r="E126" s="2"/>
      <c r="F126" s="2"/>
      <c r="G126" s="2"/>
      <c r="H126" s="2"/>
      <c r="I126" s="2"/>
      <c r="J126" s="2"/>
      <c r="K126" s="1">
        <f t="shared" si="10"/>
        <v>0</v>
      </c>
    </row>
    <row r="127" spans="2:11" x14ac:dyDescent="0.25">
      <c r="B127" s="1"/>
      <c r="C127" s="1">
        <v>31</v>
      </c>
      <c r="D127" s="46">
        <f t="shared" si="11"/>
        <v>22.498709677419352</v>
      </c>
      <c r="E127" s="2"/>
      <c r="F127" s="2"/>
      <c r="G127" s="2"/>
      <c r="H127" s="2"/>
      <c r="I127" s="2"/>
      <c r="J127" s="2"/>
      <c r="K127" s="1"/>
    </row>
    <row r="128" spans="2:11" x14ac:dyDescent="0.25">
      <c r="B128" s="4" t="s">
        <v>8</v>
      </c>
      <c r="C128" s="4"/>
      <c r="D128" s="47">
        <v>697.45999999999992</v>
      </c>
      <c r="E128" s="47">
        <f t="shared" ref="E128:J128" si="12">SUM(E97:E126)</f>
        <v>1</v>
      </c>
      <c r="F128" s="47">
        <f t="shared" si="12"/>
        <v>0.33</v>
      </c>
      <c r="G128" s="47">
        <f t="shared" si="12"/>
        <v>0</v>
      </c>
      <c r="H128" s="47">
        <f t="shared" si="12"/>
        <v>0</v>
      </c>
      <c r="I128" s="47">
        <f t="shared" si="12"/>
        <v>0</v>
      </c>
      <c r="J128" s="47">
        <f t="shared" si="12"/>
        <v>0</v>
      </c>
      <c r="K128" s="81">
        <f>SUM(E128:J128)</f>
        <v>1.33</v>
      </c>
    </row>
    <row r="129" spans="2:11" x14ac:dyDescent="0.25">
      <c r="B129" s="1" t="s">
        <v>9</v>
      </c>
      <c r="C129" s="1"/>
      <c r="D129" s="1" t="s">
        <v>10</v>
      </c>
      <c r="E129" s="1">
        <f>(E128/$D$128)*100</f>
        <v>0.14337739798698135</v>
      </c>
      <c r="F129" s="1">
        <f t="shared" ref="F129:J129" si="13">(F128/$D$128)*100</f>
        <v>4.7314541335703848E-2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/>
    </row>
    <row r="130" spans="2:11" x14ac:dyDescent="0.25">
      <c r="B130" s="1">
        <f>(1-(K128/D128))*100</f>
        <v>99.80930806067731</v>
      </c>
      <c r="C130" s="1"/>
      <c r="D130" s="1">
        <f>SUM(D97:D124)</f>
        <v>629.96387096774185</v>
      </c>
      <c r="E130" s="1">
        <f>(D128-E128)/D128*100</f>
        <v>99.856622602013019</v>
      </c>
      <c r="F130" s="1">
        <f>(D128-F128)/D128*100</f>
        <v>99.952685458664291</v>
      </c>
      <c r="G130" s="1">
        <f>(D128-G128)/D128*100</f>
        <v>100</v>
      </c>
      <c r="H130" s="1">
        <f>(D128-H128)/D128*100</f>
        <v>100</v>
      </c>
      <c r="I130" s="1">
        <f>(D128-I128)/D128*100</f>
        <v>100</v>
      </c>
      <c r="J130" s="1">
        <f>(D128-J128)/D128*100</f>
        <v>100</v>
      </c>
      <c r="K130" s="1"/>
    </row>
    <row r="133" spans="2:11" ht="18.75" thickBot="1" x14ac:dyDescent="0.3"/>
    <row r="134" spans="2:11" x14ac:dyDescent="0.25">
      <c r="B134" s="14" t="s">
        <v>17</v>
      </c>
      <c r="C134" s="15"/>
      <c r="D134" s="16"/>
      <c r="F134" s="53">
        <f>302.62/31</f>
        <v>9.7619354838709675</v>
      </c>
    </row>
    <row r="135" spans="2:11" x14ac:dyDescent="0.25">
      <c r="B135" s="17">
        <f>(1-(K128/D128))*100</f>
        <v>99.80930806067731</v>
      </c>
      <c r="C135" s="18"/>
      <c r="D135" s="19"/>
    </row>
    <row r="136" spans="2:11" ht="18.75" thickBot="1" x14ac:dyDescent="0.3">
      <c r="B136" s="20"/>
      <c r="C136" s="21"/>
      <c r="D136" s="22"/>
    </row>
    <row r="137" spans="2:11" x14ac:dyDescent="0.25">
      <c r="F137" s="26"/>
    </row>
    <row r="140" spans="2:11" x14ac:dyDescent="0.25">
      <c r="B140" s="170" t="s">
        <v>18</v>
      </c>
      <c r="C140" s="170"/>
      <c r="D140" s="170"/>
      <c r="E140" s="170"/>
      <c r="F140" s="170"/>
      <c r="G140" s="170"/>
      <c r="H140" s="170"/>
      <c r="I140" s="170"/>
      <c r="J140" s="170"/>
      <c r="K140" s="170"/>
    </row>
    <row r="141" spans="2:11" x14ac:dyDescent="0.25">
      <c r="B141" s="170" t="s">
        <v>59</v>
      </c>
      <c r="C141" s="170"/>
      <c r="D141" s="170"/>
      <c r="E141" s="170"/>
      <c r="F141" s="170"/>
      <c r="G141" s="170"/>
      <c r="H141" s="170"/>
      <c r="I141" s="170"/>
      <c r="J141" s="170"/>
      <c r="K141" s="170"/>
    </row>
    <row r="142" spans="2:11" s="48" customFormat="1" ht="36" x14ac:dyDescent="0.25">
      <c r="B142" s="13"/>
      <c r="C142" s="13" t="s">
        <v>1</v>
      </c>
      <c r="D142" s="13" t="s">
        <v>2</v>
      </c>
      <c r="E142" s="13" t="s">
        <v>152</v>
      </c>
      <c r="F142" s="13" t="s">
        <v>176</v>
      </c>
      <c r="G142" s="13" t="s">
        <v>154</v>
      </c>
      <c r="H142" s="13" t="s">
        <v>177</v>
      </c>
      <c r="I142" s="13"/>
      <c r="J142" s="13"/>
      <c r="K142" s="8" t="s">
        <v>7</v>
      </c>
    </row>
    <row r="143" spans="2:11" x14ac:dyDescent="0.25">
      <c r="B143" s="1"/>
      <c r="C143" s="1">
        <v>1</v>
      </c>
      <c r="D143" s="46">
        <f>+$D$174/31</f>
        <v>20.046129032258062</v>
      </c>
      <c r="E143" s="149">
        <v>4</v>
      </c>
      <c r="F143" s="149"/>
      <c r="G143" s="149"/>
      <c r="H143" s="149"/>
      <c r="I143" s="149"/>
      <c r="J143" s="149"/>
      <c r="K143" s="1">
        <f t="shared" ref="K143:K166" si="14">SUM(E143:J143)</f>
        <v>4</v>
      </c>
    </row>
    <row r="144" spans="2:11" x14ac:dyDescent="0.25">
      <c r="B144" s="1"/>
      <c r="C144" s="1">
        <v>2</v>
      </c>
      <c r="D144" s="46">
        <f t="shared" ref="D144:D173" si="15">+$D$174/31</f>
        <v>20.046129032258062</v>
      </c>
      <c r="E144" s="149">
        <v>6</v>
      </c>
      <c r="F144" s="149"/>
      <c r="G144" s="149"/>
      <c r="H144" s="149"/>
      <c r="I144" s="149"/>
      <c r="J144" s="149"/>
      <c r="K144" s="1">
        <f t="shared" si="14"/>
        <v>6</v>
      </c>
    </row>
    <row r="145" spans="2:11" x14ac:dyDescent="0.25">
      <c r="B145" s="1"/>
      <c r="C145" s="1">
        <v>3</v>
      </c>
      <c r="D145" s="46">
        <f t="shared" si="15"/>
        <v>20.046129032258062</v>
      </c>
      <c r="E145" s="149">
        <v>6</v>
      </c>
      <c r="F145" s="149"/>
      <c r="G145" s="149"/>
      <c r="H145" s="149"/>
      <c r="I145" s="149"/>
      <c r="J145" s="149"/>
      <c r="K145" s="1">
        <f t="shared" si="14"/>
        <v>6</v>
      </c>
    </row>
    <row r="146" spans="2:11" x14ac:dyDescent="0.25">
      <c r="B146" s="1"/>
      <c r="C146" s="1">
        <v>4</v>
      </c>
      <c r="D146" s="46">
        <f t="shared" si="15"/>
        <v>20.046129032258062</v>
      </c>
      <c r="E146" s="149"/>
      <c r="F146" s="149"/>
      <c r="G146" s="149"/>
      <c r="H146" s="149"/>
      <c r="I146" s="149"/>
      <c r="J146" s="149"/>
      <c r="K146" s="1">
        <f t="shared" si="14"/>
        <v>0</v>
      </c>
    </row>
    <row r="147" spans="2:11" x14ac:dyDescent="0.25">
      <c r="B147" s="1"/>
      <c r="C147" s="1">
        <v>5</v>
      </c>
      <c r="D147" s="46">
        <f t="shared" si="15"/>
        <v>20.046129032258062</v>
      </c>
      <c r="E147" s="149"/>
      <c r="F147" s="149"/>
      <c r="G147" s="149"/>
      <c r="H147" s="149"/>
      <c r="I147" s="149"/>
      <c r="J147" s="149"/>
      <c r="K147" s="1">
        <f t="shared" si="14"/>
        <v>0</v>
      </c>
    </row>
    <row r="148" spans="2:11" x14ac:dyDescent="0.25">
      <c r="B148" s="1"/>
      <c r="C148" s="1">
        <v>6</v>
      </c>
      <c r="D148" s="46">
        <f t="shared" si="15"/>
        <v>20.046129032258062</v>
      </c>
      <c r="E148" s="149">
        <v>0.33</v>
      </c>
      <c r="F148" s="149"/>
      <c r="G148" s="149"/>
      <c r="H148" s="149"/>
      <c r="I148" s="149"/>
      <c r="J148" s="149"/>
      <c r="K148" s="1">
        <f t="shared" si="14"/>
        <v>0.33</v>
      </c>
    </row>
    <row r="149" spans="2:11" x14ac:dyDescent="0.25">
      <c r="B149" s="1"/>
      <c r="C149" s="1">
        <v>7</v>
      </c>
      <c r="D149" s="46">
        <f t="shared" si="15"/>
        <v>20.046129032258062</v>
      </c>
      <c r="E149" s="149">
        <v>2.5</v>
      </c>
      <c r="F149" s="149"/>
      <c r="G149" s="149"/>
      <c r="H149" s="149"/>
      <c r="I149" s="149"/>
      <c r="J149" s="149"/>
      <c r="K149" s="1">
        <f t="shared" si="14"/>
        <v>2.5</v>
      </c>
    </row>
    <row r="150" spans="2:11" x14ac:dyDescent="0.25">
      <c r="B150" s="1"/>
      <c r="C150" s="1">
        <v>8</v>
      </c>
      <c r="D150" s="46">
        <f t="shared" si="15"/>
        <v>20.046129032258062</v>
      </c>
      <c r="E150" s="149">
        <v>4.5</v>
      </c>
      <c r="F150" s="149"/>
      <c r="G150" s="149"/>
      <c r="H150" s="149"/>
      <c r="I150" s="149"/>
      <c r="J150" s="149"/>
      <c r="K150" s="1">
        <f t="shared" si="14"/>
        <v>4.5</v>
      </c>
    </row>
    <row r="151" spans="2:11" x14ac:dyDescent="0.25">
      <c r="B151" s="1"/>
      <c r="C151" s="1">
        <v>9</v>
      </c>
      <c r="D151" s="46">
        <f t="shared" si="15"/>
        <v>20.046129032258062</v>
      </c>
      <c r="E151" s="149">
        <v>4</v>
      </c>
      <c r="F151" s="149"/>
      <c r="G151" s="149">
        <v>0.5</v>
      </c>
      <c r="H151" s="149"/>
      <c r="I151" s="149"/>
      <c r="J151" s="149"/>
      <c r="K151" s="1">
        <f t="shared" si="14"/>
        <v>4.5</v>
      </c>
    </row>
    <row r="152" spans="2:11" x14ac:dyDescent="0.25">
      <c r="B152" s="1"/>
      <c r="C152" s="1">
        <v>10</v>
      </c>
      <c r="D152" s="46">
        <f t="shared" si="15"/>
        <v>20.046129032258062</v>
      </c>
      <c r="E152" s="149"/>
      <c r="F152" s="149"/>
      <c r="G152" s="149"/>
      <c r="H152" s="149"/>
      <c r="I152" s="149"/>
      <c r="J152" s="149"/>
      <c r="K152" s="1">
        <f t="shared" si="14"/>
        <v>0</v>
      </c>
    </row>
    <row r="153" spans="2:11" x14ac:dyDescent="0.25">
      <c r="B153" s="1"/>
      <c r="C153" s="1">
        <v>11</v>
      </c>
      <c r="D153" s="46">
        <f t="shared" si="15"/>
        <v>20.046129032258062</v>
      </c>
      <c r="E153" s="149"/>
      <c r="F153" s="149"/>
      <c r="G153" s="149"/>
      <c r="H153" s="149"/>
      <c r="I153" s="149"/>
      <c r="J153" s="149"/>
      <c r="K153" s="1">
        <f t="shared" si="14"/>
        <v>0</v>
      </c>
    </row>
    <row r="154" spans="2:11" x14ac:dyDescent="0.25">
      <c r="B154" s="1"/>
      <c r="C154" s="1">
        <v>12</v>
      </c>
      <c r="D154" s="46">
        <f t="shared" si="15"/>
        <v>20.046129032258062</v>
      </c>
      <c r="E154" s="149"/>
      <c r="F154" s="149"/>
      <c r="G154" s="149"/>
      <c r="H154" s="149"/>
      <c r="I154" s="149"/>
      <c r="J154" s="149"/>
      <c r="K154" s="1">
        <f t="shared" si="14"/>
        <v>0</v>
      </c>
    </row>
    <row r="155" spans="2:11" x14ac:dyDescent="0.25">
      <c r="B155" s="1"/>
      <c r="C155" s="1">
        <v>13</v>
      </c>
      <c r="D155" s="46">
        <f t="shared" si="15"/>
        <v>20.046129032258062</v>
      </c>
      <c r="E155" s="149"/>
      <c r="F155" s="149"/>
      <c r="G155" s="149"/>
      <c r="H155" s="149">
        <v>1</v>
      </c>
      <c r="I155" s="149"/>
      <c r="J155" s="149"/>
      <c r="K155" s="1">
        <f t="shared" si="14"/>
        <v>1</v>
      </c>
    </row>
    <row r="156" spans="2:11" x14ac:dyDescent="0.25">
      <c r="B156" s="1"/>
      <c r="C156" s="1">
        <v>14</v>
      </c>
      <c r="D156" s="46">
        <f t="shared" si="15"/>
        <v>20.046129032258062</v>
      </c>
      <c r="E156" s="149"/>
      <c r="F156" s="149"/>
      <c r="G156" s="149"/>
      <c r="H156" s="149"/>
      <c r="I156" s="149"/>
      <c r="J156" s="149"/>
      <c r="K156" s="1">
        <f t="shared" si="14"/>
        <v>0</v>
      </c>
    </row>
    <row r="157" spans="2:11" x14ac:dyDescent="0.25">
      <c r="B157" s="1"/>
      <c r="C157" s="1">
        <v>15</v>
      </c>
      <c r="D157" s="46">
        <f t="shared" si="15"/>
        <v>20.046129032258062</v>
      </c>
      <c r="E157" s="149">
        <v>1</v>
      </c>
      <c r="F157" s="149"/>
      <c r="G157" s="149"/>
      <c r="H157" s="149"/>
      <c r="I157" s="149"/>
      <c r="J157" s="149"/>
      <c r="K157" s="1">
        <f t="shared" si="14"/>
        <v>1</v>
      </c>
    </row>
    <row r="158" spans="2:11" x14ac:dyDescent="0.25">
      <c r="B158" s="1"/>
      <c r="C158" s="1">
        <v>16</v>
      </c>
      <c r="D158" s="46">
        <f t="shared" si="15"/>
        <v>20.046129032258062</v>
      </c>
      <c r="E158" s="149"/>
      <c r="F158" s="149"/>
      <c r="G158" s="149"/>
      <c r="H158" s="149"/>
      <c r="I158" s="149"/>
      <c r="J158" s="149"/>
      <c r="K158" s="1">
        <f t="shared" si="14"/>
        <v>0</v>
      </c>
    </row>
    <row r="159" spans="2:11" x14ac:dyDescent="0.25">
      <c r="B159" s="1"/>
      <c r="C159" s="1">
        <v>17</v>
      </c>
      <c r="D159" s="46">
        <f t="shared" si="15"/>
        <v>20.046129032258062</v>
      </c>
      <c r="E159" s="149"/>
      <c r="F159" s="149"/>
      <c r="G159" s="149"/>
      <c r="H159" s="149"/>
      <c r="I159" s="149"/>
      <c r="J159" s="149"/>
      <c r="K159" s="1">
        <f t="shared" si="14"/>
        <v>0</v>
      </c>
    </row>
    <row r="160" spans="2:11" x14ac:dyDescent="0.25">
      <c r="B160" s="1"/>
      <c r="C160" s="1">
        <v>18</v>
      </c>
      <c r="D160" s="46">
        <f t="shared" si="15"/>
        <v>20.046129032258062</v>
      </c>
      <c r="E160" s="149"/>
      <c r="F160" s="149"/>
      <c r="G160" s="149"/>
      <c r="H160" s="149"/>
      <c r="I160" s="149"/>
      <c r="J160" s="149"/>
      <c r="K160" s="1">
        <f t="shared" si="14"/>
        <v>0</v>
      </c>
    </row>
    <row r="161" spans="2:11" x14ac:dyDescent="0.25">
      <c r="B161" s="1"/>
      <c r="C161" s="1">
        <v>19</v>
      </c>
      <c r="D161" s="46">
        <f t="shared" si="15"/>
        <v>20.046129032258062</v>
      </c>
      <c r="E161" s="149"/>
      <c r="F161" s="149"/>
      <c r="G161" s="149"/>
      <c r="H161" s="149"/>
      <c r="I161" s="149"/>
      <c r="J161" s="149"/>
      <c r="K161" s="1">
        <f t="shared" si="14"/>
        <v>0</v>
      </c>
    </row>
    <row r="162" spans="2:11" x14ac:dyDescent="0.25">
      <c r="B162" s="1"/>
      <c r="C162" s="1">
        <v>20</v>
      </c>
      <c r="D162" s="46">
        <f t="shared" si="15"/>
        <v>20.046129032258062</v>
      </c>
      <c r="E162" s="149"/>
      <c r="F162" s="149">
        <v>2</v>
      </c>
      <c r="G162" s="149"/>
      <c r="H162" s="149"/>
      <c r="I162" s="149"/>
      <c r="J162" s="149"/>
      <c r="K162" s="1">
        <f t="shared" si="14"/>
        <v>2</v>
      </c>
    </row>
    <row r="163" spans="2:11" x14ac:dyDescent="0.25">
      <c r="B163" s="1"/>
      <c r="C163" s="1">
        <v>21</v>
      </c>
      <c r="D163" s="46">
        <f t="shared" si="15"/>
        <v>20.046129032258062</v>
      </c>
      <c r="E163" s="149"/>
      <c r="F163" s="149"/>
      <c r="G163" s="149"/>
      <c r="H163" s="149"/>
      <c r="I163" s="149"/>
      <c r="J163" s="149"/>
      <c r="K163" s="1">
        <f t="shared" si="14"/>
        <v>0</v>
      </c>
    </row>
    <row r="164" spans="2:11" x14ac:dyDescent="0.25">
      <c r="B164" s="1"/>
      <c r="C164" s="1">
        <v>22</v>
      </c>
      <c r="D164" s="46">
        <f t="shared" si="15"/>
        <v>20.046129032258062</v>
      </c>
      <c r="E164" s="149"/>
      <c r="F164" s="149"/>
      <c r="G164" s="149"/>
      <c r="H164" s="149"/>
      <c r="I164" s="149"/>
      <c r="J164" s="149"/>
      <c r="K164" s="1">
        <f t="shared" si="14"/>
        <v>0</v>
      </c>
    </row>
    <row r="165" spans="2:11" x14ac:dyDescent="0.25">
      <c r="B165" s="1"/>
      <c r="C165" s="1">
        <v>23</v>
      </c>
      <c r="D165" s="46">
        <f t="shared" si="15"/>
        <v>20.046129032258062</v>
      </c>
      <c r="E165" s="149"/>
      <c r="F165" s="149"/>
      <c r="G165" s="149"/>
      <c r="H165" s="149"/>
      <c r="I165" s="149"/>
      <c r="J165" s="149"/>
      <c r="K165" s="1">
        <f t="shared" si="14"/>
        <v>0</v>
      </c>
    </row>
    <row r="166" spans="2:11" x14ac:dyDescent="0.25">
      <c r="B166" s="1"/>
      <c r="C166" s="1">
        <v>24</v>
      </c>
      <c r="D166" s="46">
        <f t="shared" si="15"/>
        <v>20.046129032258062</v>
      </c>
      <c r="E166" s="149"/>
      <c r="F166" s="149"/>
      <c r="G166" s="149"/>
      <c r="H166" s="149"/>
      <c r="I166" s="149"/>
      <c r="J166" s="149"/>
      <c r="K166" s="1">
        <f t="shared" si="14"/>
        <v>0</v>
      </c>
    </row>
    <row r="167" spans="2:11" x14ac:dyDescent="0.25">
      <c r="B167" s="1"/>
      <c r="C167" s="1">
        <v>25</v>
      </c>
      <c r="D167" s="46">
        <f t="shared" si="15"/>
        <v>20.046129032258062</v>
      </c>
      <c r="E167" s="149"/>
      <c r="F167" s="149"/>
      <c r="G167" s="149"/>
      <c r="H167" s="149"/>
      <c r="I167" s="149"/>
      <c r="J167" s="149"/>
      <c r="K167" s="1">
        <f>SUM(E167:J167)</f>
        <v>0</v>
      </c>
    </row>
    <row r="168" spans="2:11" x14ac:dyDescent="0.25">
      <c r="B168" s="1"/>
      <c r="C168" s="1">
        <v>26</v>
      </c>
      <c r="D168" s="46">
        <f t="shared" si="15"/>
        <v>20.046129032258062</v>
      </c>
      <c r="E168" s="149"/>
      <c r="F168" s="149"/>
      <c r="G168" s="149"/>
      <c r="H168" s="149"/>
      <c r="I168" s="149"/>
      <c r="J168" s="149"/>
      <c r="K168" s="1">
        <f t="shared" ref="K168:K172" si="16">SUM(E168:J168)</f>
        <v>0</v>
      </c>
    </row>
    <row r="169" spans="2:11" x14ac:dyDescent="0.25">
      <c r="B169" s="1"/>
      <c r="C169" s="1">
        <v>27</v>
      </c>
      <c r="D169" s="46">
        <f t="shared" si="15"/>
        <v>20.046129032258062</v>
      </c>
      <c r="E169" s="149"/>
      <c r="F169" s="149"/>
      <c r="G169" s="149"/>
      <c r="H169" s="149"/>
      <c r="I169" s="149"/>
      <c r="J169" s="149"/>
      <c r="K169" s="1">
        <f t="shared" si="16"/>
        <v>0</v>
      </c>
    </row>
    <row r="170" spans="2:11" x14ac:dyDescent="0.25">
      <c r="B170" s="1"/>
      <c r="C170" s="1">
        <v>28</v>
      </c>
      <c r="D170" s="46">
        <f t="shared" si="15"/>
        <v>20.046129032258062</v>
      </c>
      <c r="E170" s="149"/>
      <c r="F170" s="149"/>
      <c r="G170" s="149"/>
      <c r="H170" s="149"/>
      <c r="I170" s="149"/>
      <c r="J170" s="149"/>
      <c r="K170" s="1">
        <f t="shared" si="16"/>
        <v>0</v>
      </c>
    </row>
    <row r="171" spans="2:11" x14ac:dyDescent="0.25">
      <c r="B171" s="1"/>
      <c r="C171" s="1">
        <v>29</v>
      </c>
      <c r="D171" s="46">
        <f t="shared" si="15"/>
        <v>20.046129032258062</v>
      </c>
      <c r="E171" s="149"/>
      <c r="F171" s="149"/>
      <c r="G171" s="149"/>
      <c r="H171" s="149"/>
      <c r="I171" s="149"/>
      <c r="J171" s="149"/>
      <c r="K171" s="1">
        <f t="shared" si="16"/>
        <v>0</v>
      </c>
    </row>
    <row r="172" spans="2:11" x14ac:dyDescent="0.25">
      <c r="B172" s="1"/>
      <c r="C172" s="1">
        <v>30</v>
      </c>
      <c r="D172" s="46">
        <f t="shared" si="15"/>
        <v>20.046129032258062</v>
      </c>
      <c r="E172" s="149"/>
      <c r="F172" s="149"/>
      <c r="G172" s="149"/>
      <c r="H172" s="149"/>
      <c r="I172" s="149"/>
      <c r="J172" s="149"/>
      <c r="K172" s="1">
        <f t="shared" si="16"/>
        <v>0</v>
      </c>
    </row>
    <row r="173" spans="2:11" x14ac:dyDescent="0.25">
      <c r="B173" s="1"/>
      <c r="C173" s="1">
        <v>31</v>
      </c>
      <c r="D173" s="46">
        <f t="shared" si="15"/>
        <v>20.046129032258062</v>
      </c>
      <c r="E173" s="149"/>
      <c r="F173" s="149"/>
      <c r="G173" s="149"/>
      <c r="H173" s="149"/>
      <c r="I173" s="149"/>
      <c r="J173" s="149"/>
      <c r="K173" s="1"/>
    </row>
    <row r="174" spans="2:11" x14ac:dyDescent="0.25">
      <c r="B174" s="4" t="s">
        <v>8</v>
      </c>
      <c r="C174" s="4"/>
      <c r="D174" s="47">
        <v>621.42999999999995</v>
      </c>
      <c r="E174" s="47">
        <f t="shared" ref="E174:J174" si="17">SUM(E143:E172)</f>
        <v>28.33</v>
      </c>
      <c r="F174" s="47">
        <f t="shared" si="17"/>
        <v>2</v>
      </c>
      <c r="G174" s="47">
        <f t="shared" si="17"/>
        <v>0.5</v>
      </c>
      <c r="H174" s="47">
        <f t="shared" si="17"/>
        <v>1</v>
      </c>
      <c r="I174" s="47">
        <f t="shared" si="17"/>
        <v>0</v>
      </c>
      <c r="J174" s="47">
        <f t="shared" si="17"/>
        <v>0</v>
      </c>
      <c r="K174" s="1">
        <f>SUM(E174:J174)</f>
        <v>31.83</v>
      </c>
    </row>
    <row r="175" spans="2:11" x14ac:dyDescent="0.25">
      <c r="B175" s="1" t="s">
        <v>9</v>
      </c>
      <c r="C175" s="1"/>
      <c r="D175" s="1" t="s">
        <v>10</v>
      </c>
      <c r="E175" s="1">
        <f>(E174/$D$174)*100</f>
        <v>4.5588400946204723</v>
      </c>
      <c r="F175" s="1">
        <f t="shared" ref="F175:J175" si="18">(F174/$D$174)*100</f>
        <v>0.32183834060151589</v>
      </c>
      <c r="G175" s="1">
        <f t="shared" si="18"/>
        <v>8.0459585150378973E-2</v>
      </c>
      <c r="H175" s="1">
        <f t="shared" si="18"/>
        <v>0.16091917030075795</v>
      </c>
      <c r="I175" s="1">
        <f t="shared" si="18"/>
        <v>0</v>
      </c>
      <c r="J175" s="1">
        <f t="shared" si="18"/>
        <v>0</v>
      </c>
      <c r="K175" s="1"/>
    </row>
    <row r="176" spans="2:11" x14ac:dyDescent="0.25">
      <c r="B176" s="1">
        <f>(1-(K174/D174))*100</f>
        <v>94.877942809326882</v>
      </c>
      <c r="C176" s="1"/>
      <c r="D176" s="1"/>
      <c r="E176" s="1">
        <f>(D174-E174)/D174*100</f>
        <v>95.441159905379521</v>
      </c>
      <c r="F176" s="1">
        <f>(D174-F174)/D174*100</f>
        <v>99.678161659398484</v>
      </c>
      <c r="G176" s="1">
        <f>(D174-G174)/D174*100</f>
        <v>99.919540414849621</v>
      </c>
      <c r="H176" s="1">
        <f>(D174-H174)/D174*100</f>
        <v>99.839080829699242</v>
      </c>
      <c r="I176" s="1">
        <f>(D174-I174)/D174*100</f>
        <v>100</v>
      </c>
      <c r="J176" s="1">
        <f>(D174-J174)/D174*100</f>
        <v>100</v>
      </c>
      <c r="K176" s="1"/>
    </row>
    <row r="179" spans="2:14" ht="18.75" thickBot="1" x14ac:dyDescent="0.3"/>
    <row r="180" spans="2:14" x14ac:dyDescent="0.25">
      <c r="B180" s="14" t="s">
        <v>19</v>
      </c>
      <c r="C180" s="15"/>
      <c r="D180" s="23"/>
      <c r="F180" s="25">
        <f>413.33/31</f>
        <v>13.333225806451612</v>
      </c>
    </row>
    <row r="181" spans="2:14" ht="18.75" thickBot="1" x14ac:dyDescent="0.3">
      <c r="B181" s="162">
        <f>(1-(K174/D174))*100</f>
        <v>94.877942809326882</v>
      </c>
      <c r="C181" s="18"/>
      <c r="D181" s="24"/>
      <c r="G181" s="26"/>
      <c r="H181" s="27"/>
    </row>
    <row r="182" spans="2:14" ht="18.75" thickBot="1" x14ac:dyDescent="0.3">
      <c r="B182" s="28"/>
      <c r="C182" s="29"/>
      <c r="D182" s="30"/>
    </row>
    <row r="183" spans="2:14" x14ac:dyDescent="0.25">
      <c r="F183" s="45"/>
    </row>
    <row r="186" spans="2:14" x14ac:dyDescent="0.25">
      <c r="B186" s="187" t="s">
        <v>20</v>
      </c>
      <c r="C186" s="188"/>
      <c r="D186" s="188"/>
      <c r="E186" s="188"/>
      <c r="F186" s="188"/>
      <c r="G186" s="188"/>
      <c r="H186" s="188"/>
      <c r="I186" s="188"/>
      <c r="J186" s="188"/>
      <c r="K186" s="188"/>
      <c r="L186" s="188"/>
      <c r="M186" s="188"/>
      <c r="N186" s="189"/>
    </row>
    <row r="187" spans="2:14" x14ac:dyDescent="0.25">
      <c r="B187" s="187" t="s">
        <v>59</v>
      </c>
      <c r="C187" s="188"/>
      <c r="D187" s="188"/>
      <c r="E187" s="188"/>
      <c r="F187" s="188"/>
      <c r="G187" s="188"/>
      <c r="H187" s="188"/>
      <c r="I187" s="188"/>
      <c r="J187" s="188"/>
      <c r="K187" s="188"/>
      <c r="L187" s="188"/>
      <c r="M187" s="188"/>
      <c r="N187" s="189"/>
    </row>
    <row r="188" spans="2:14" ht="36" x14ac:dyDescent="0.25">
      <c r="B188" s="32"/>
      <c r="C188" s="11" t="s">
        <v>1</v>
      </c>
      <c r="D188" s="11" t="s">
        <v>2</v>
      </c>
      <c r="E188" s="13" t="s">
        <v>175</v>
      </c>
      <c r="F188" s="13" t="s">
        <v>142</v>
      </c>
      <c r="G188" s="13" t="s">
        <v>144</v>
      </c>
      <c r="H188" s="13" t="s">
        <v>128</v>
      </c>
      <c r="I188" s="13" t="s">
        <v>178</v>
      </c>
      <c r="J188" s="13" t="s">
        <v>130</v>
      </c>
      <c r="K188" s="13" t="s">
        <v>168</v>
      </c>
      <c r="L188" s="13" t="s">
        <v>179</v>
      </c>
      <c r="M188" s="13"/>
      <c r="N188" s="11" t="s">
        <v>7</v>
      </c>
    </row>
    <row r="189" spans="2:14" x14ac:dyDescent="0.25">
      <c r="B189" s="1"/>
      <c r="C189" s="1">
        <v>1</v>
      </c>
      <c r="D189" s="46">
        <f>+$D$220/31</f>
        <v>12.665806451612902</v>
      </c>
      <c r="E189" s="2"/>
      <c r="F189" s="2"/>
      <c r="G189" s="2"/>
      <c r="H189" s="2"/>
      <c r="I189" s="2"/>
      <c r="J189" s="2"/>
      <c r="K189" s="1"/>
      <c r="L189" s="1"/>
      <c r="M189" s="1"/>
      <c r="N189" s="1">
        <f>SUM(E189:M189)</f>
        <v>0</v>
      </c>
    </row>
    <row r="190" spans="2:14" x14ac:dyDescent="0.25">
      <c r="B190" s="1"/>
      <c r="C190" s="1">
        <v>2</v>
      </c>
      <c r="D190" s="46">
        <f t="shared" ref="D190:D219" si="19">+$D$220/31</f>
        <v>12.665806451612902</v>
      </c>
      <c r="E190" s="2"/>
      <c r="F190" s="2"/>
      <c r="G190" s="2"/>
      <c r="H190" s="2"/>
      <c r="I190" s="2"/>
      <c r="J190" s="2"/>
      <c r="K190" s="1"/>
      <c r="L190" s="1"/>
      <c r="M190" s="1"/>
      <c r="N190" s="1">
        <f t="shared" ref="N190:N219" si="20">SUM(E190:M190)</f>
        <v>0</v>
      </c>
    </row>
    <row r="191" spans="2:14" x14ac:dyDescent="0.25">
      <c r="B191" s="1"/>
      <c r="C191" s="1">
        <v>3</v>
      </c>
      <c r="D191" s="46">
        <f t="shared" si="19"/>
        <v>12.665806451612902</v>
      </c>
      <c r="E191" s="2">
        <v>0.42</v>
      </c>
      <c r="F191" s="2"/>
      <c r="G191" s="2"/>
      <c r="H191" s="50">
        <v>0.57999999999999996</v>
      </c>
      <c r="I191" s="2"/>
      <c r="J191" s="2"/>
      <c r="K191" s="1"/>
      <c r="L191" s="1"/>
      <c r="M191" s="1"/>
      <c r="N191" s="1">
        <f t="shared" si="20"/>
        <v>1</v>
      </c>
    </row>
    <row r="192" spans="2:14" x14ac:dyDescent="0.25">
      <c r="B192" s="1"/>
      <c r="C192" s="1">
        <v>4</v>
      </c>
      <c r="D192" s="46">
        <f t="shared" si="19"/>
        <v>12.665806451612902</v>
      </c>
      <c r="E192" s="2"/>
      <c r="F192" s="2"/>
      <c r="G192" s="2"/>
      <c r="H192" s="2"/>
      <c r="I192" s="2"/>
      <c r="J192" s="2"/>
      <c r="K192" s="1"/>
      <c r="L192" s="1"/>
      <c r="M192" s="1"/>
      <c r="N192" s="1">
        <f t="shared" si="20"/>
        <v>0</v>
      </c>
    </row>
    <row r="193" spans="2:14" x14ac:dyDescent="0.25">
      <c r="B193" s="1"/>
      <c r="C193" s="1">
        <v>5</v>
      </c>
      <c r="D193" s="46">
        <f t="shared" si="19"/>
        <v>12.665806451612902</v>
      </c>
      <c r="E193" s="2"/>
      <c r="F193" s="2"/>
      <c r="G193" s="2"/>
      <c r="H193" s="2"/>
      <c r="I193" s="2"/>
      <c r="J193" s="2"/>
      <c r="K193" s="2">
        <v>1</v>
      </c>
      <c r="L193" s="1"/>
      <c r="M193" s="1"/>
      <c r="N193" s="1">
        <f t="shared" si="20"/>
        <v>1</v>
      </c>
    </row>
    <row r="194" spans="2:14" x14ac:dyDescent="0.25">
      <c r="B194" s="1"/>
      <c r="C194" s="1">
        <v>6</v>
      </c>
      <c r="D194" s="46">
        <f t="shared" si="19"/>
        <v>12.665806451612902</v>
      </c>
      <c r="E194" s="2">
        <v>0.25</v>
      </c>
      <c r="F194" s="2"/>
      <c r="G194" s="2"/>
      <c r="H194" s="2"/>
      <c r="I194" s="2"/>
      <c r="J194" s="2"/>
      <c r="K194" s="1"/>
      <c r="L194" s="1"/>
      <c r="M194" s="1"/>
      <c r="N194" s="1">
        <f t="shared" si="20"/>
        <v>0.25</v>
      </c>
    </row>
    <row r="195" spans="2:14" x14ac:dyDescent="0.25">
      <c r="B195" s="1"/>
      <c r="C195" s="1">
        <v>7</v>
      </c>
      <c r="D195" s="46">
        <f t="shared" si="19"/>
        <v>12.665806451612902</v>
      </c>
      <c r="E195" s="2">
        <v>0.42</v>
      </c>
      <c r="F195" s="2"/>
      <c r="G195" s="2"/>
      <c r="H195" s="2"/>
      <c r="I195" s="2">
        <v>0.5</v>
      </c>
      <c r="J195" s="2"/>
      <c r="K195" s="1"/>
      <c r="L195" s="1"/>
      <c r="M195" s="1"/>
      <c r="N195" s="1">
        <f t="shared" si="20"/>
        <v>0.91999999999999993</v>
      </c>
    </row>
    <row r="196" spans="2:14" x14ac:dyDescent="0.25">
      <c r="B196" s="1"/>
      <c r="C196" s="1">
        <v>8</v>
      </c>
      <c r="D196" s="46">
        <f t="shared" si="19"/>
        <v>12.665806451612902</v>
      </c>
      <c r="E196" s="2"/>
      <c r="F196" s="2"/>
      <c r="G196" s="2"/>
      <c r="H196" s="2"/>
      <c r="I196" s="2"/>
      <c r="J196" s="2"/>
      <c r="K196" s="1"/>
      <c r="L196" s="1"/>
      <c r="M196" s="1"/>
      <c r="N196" s="1">
        <f t="shared" si="20"/>
        <v>0</v>
      </c>
    </row>
    <row r="197" spans="2:14" x14ac:dyDescent="0.25">
      <c r="B197" s="1"/>
      <c r="C197" s="1">
        <v>9</v>
      </c>
      <c r="D197" s="46">
        <f t="shared" si="19"/>
        <v>12.665806451612902</v>
      </c>
      <c r="E197" s="2">
        <v>0.62</v>
      </c>
      <c r="F197" s="2"/>
      <c r="G197" s="2"/>
      <c r="H197" s="2"/>
      <c r="I197" s="2"/>
      <c r="J197" s="2">
        <v>0.33</v>
      </c>
      <c r="K197" s="1"/>
      <c r="L197" s="1"/>
      <c r="M197" s="1"/>
      <c r="N197" s="1">
        <f t="shared" si="20"/>
        <v>0.95</v>
      </c>
    </row>
    <row r="198" spans="2:14" x14ac:dyDescent="0.25">
      <c r="B198" s="1"/>
      <c r="C198" s="1">
        <v>10</v>
      </c>
      <c r="D198" s="46">
        <f t="shared" si="19"/>
        <v>12.665806451612902</v>
      </c>
      <c r="E198" s="2">
        <v>1.17</v>
      </c>
      <c r="F198" s="2"/>
      <c r="G198" s="2"/>
      <c r="H198" s="2"/>
      <c r="I198" s="2"/>
      <c r="J198" s="2"/>
      <c r="K198" s="1"/>
      <c r="L198" s="1"/>
      <c r="M198" s="1"/>
      <c r="N198" s="1">
        <f t="shared" si="20"/>
        <v>1.17</v>
      </c>
    </row>
    <row r="199" spans="2:14" x14ac:dyDescent="0.25">
      <c r="B199" s="1"/>
      <c r="C199" s="1">
        <v>11</v>
      </c>
      <c r="D199" s="46">
        <f t="shared" si="19"/>
        <v>12.665806451612902</v>
      </c>
      <c r="E199" s="2"/>
      <c r="F199" s="2"/>
      <c r="G199" s="2"/>
      <c r="H199" s="2"/>
      <c r="I199" s="2"/>
      <c r="J199" s="2"/>
      <c r="K199" s="1"/>
      <c r="L199" s="1"/>
      <c r="M199" s="1"/>
      <c r="N199" s="1">
        <f t="shared" si="20"/>
        <v>0</v>
      </c>
    </row>
    <row r="200" spans="2:14" x14ac:dyDescent="0.25">
      <c r="B200" s="1"/>
      <c r="C200" s="1">
        <v>12</v>
      </c>
      <c r="D200" s="46">
        <f t="shared" si="19"/>
        <v>12.665806451612902</v>
      </c>
      <c r="E200" s="2">
        <v>0.17</v>
      </c>
      <c r="F200" s="2">
        <v>0.67</v>
      </c>
      <c r="G200" s="2"/>
      <c r="H200" s="2"/>
      <c r="I200" s="2"/>
      <c r="J200" s="2"/>
      <c r="K200" s="1"/>
      <c r="L200" s="1"/>
      <c r="M200" s="1"/>
      <c r="N200" s="1">
        <f t="shared" si="20"/>
        <v>0.84000000000000008</v>
      </c>
    </row>
    <row r="201" spans="2:14" x14ac:dyDescent="0.25">
      <c r="B201" s="1"/>
      <c r="C201" s="1">
        <v>13</v>
      </c>
      <c r="D201" s="46">
        <f t="shared" si="19"/>
        <v>12.665806451612902</v>
      </c>
      <c r="E201" s="2"/>
      <c r="F201" s="2"/>
      <c r="G201" s="2"/>
      <c r="H201" s="2"/>
      <c r="I201" s="2"/>
      <c r="J201" s="2"/>
      <c r="K201" s="1"/>
      <c r="L201" s="1"/>
      <c r="M201" s="1"/>
      <c r="N201" s="1">
        <f t="shared" si="20"/>
        <v>0</v>
      </c>
    </row>
    <row r="202" spans="2:14" x14ac:dyDescent="0.25">
      <c r="B202" s="1"/>
      <c r="C202" s="1">
        <v>14</v>
      </c>
      <c r="D202" s="46">
        <f t="shared" si="19"/>
        <v>12.665806451612902</v>
      </c>
      <c r="E202" s="2">
        <v>0.67</v>
      </c>
      <c r="F202" s="2"/>
      <c r="G202" s="2"/>
      <c r="H202" s="2"/>
      <c r="I202" s="2"/>
      <c r="J202" s="2"/>
      <c r="K202" s="1"/>
      <c r="L202" s="1"/>
      <c r="M202" s="1"/>
      <c r="N202" s="1">
        <f t="shared" si="20"/>
        <v>0.67</v>
      </c>
    </row>
    <row r="203" spans="2:14" x14ac:dyDescent="0.25">
      <c r="B203" s="1"/>
      <c r="C203" s="1">
        <v>15</v>
      </c>
      <c r="D203" s="46">
        <f t="shared" si="19"/>
        <v>12.665806451612902</v>
      </c>
      <c r="E203" s="2">
        <v>0.5</v>
      </c>
      <c r="F203" s="2"/>
      <c r="G203" s="2">
        <v>3.33</v>
      </c>
      <c r="H203" s="2"/>
      <c r="I203" s="2"/>
      <c r="J203" s="2"/>
      <c r="K203" s="1"/>
      <c r="L203" s="1"/>
      <c r="M203" s="1"/>
      <c r="N203" s="1">
        <f t="shared" si="20"/>
        <v>3.83</v>
      </c>
    </row>
    <row r="204" spans="2:14" x14ac:dyDescent="0.25">
      <c r="B204" s="1"/>
      <c r="C204" s="1">
        <v>16</v>
      </c>
      <c r="D204" s="46">
        <f t="shared" si="19"/>
        <v>12.665806451612902</v>
      </c>
      <c r="E204" s="2"/>
      <c r="F204" s="2"/>
      <c r="G204" s="2">
        <v>0.33</v>
      </c>
      <c r="H204" s="2"/>
      <c r="I204" s="2"/>
      <c r="J204" s="2"/>
      <c r="K204" s="1"/>
      <c r="L204" s="1"/>
      <c r="M204" s="1"/>
      <c r="N204" s="1">
        <f t="shared" si="20"/>
        <v>0.33</v>
      </c>
    </row>
    <row r="205" spans="2:14" x14ac:dyDescent="0.25">
      <c r="B205" s="1"/>
      <c r="C205" s="1">
        <v>17</v>
      </c>
      <c r="D205" s="46">
        <f t="shared" si="19"/>
        <v>12.665806451612902</v>
      </c>
      <c r="E205" s="2"/>
      <c r="F205" s="2"/>
      <c r="G205" s="2"/>
      <c r="H205" s="2"/>
      <c r="I205" s="2"/>
      <c r="J205" s="2"/>
      <c r="K205" s="1"/>
      <c r="L205" s="1"/>
      <c r="M205" s="1"/>
      <c r="N205" s="1">
        <f t="shared" si="20"/>
        <v>0</v>
      </c>
    </row>
    <row r="206" spans="2:14" x14ac:dyDescent="0.25">
      <c r="B206" s="1"/>
      <c r="C206" s="1">
        <v>18</v>
      </c>
      <c r="D206" s="46">
        <f t="shared" si="19"/>
        <v>12.665806451612902</v>
      </c>
      <c r="E206" s="2">
        <v>0.17</v>
      </c>
      <c r="F206" s="2"/>
      <c r="G206" s="2"/>
      <c r="H206" s="2"/>
      <c r="I206" s="2"/>
      <c r="J206" s="2"/>
      <c r="K206" s="1"/>
      <c r="L206" s="1"/>
      <c r="M206" s="1"/>
      <c r="N206" s="1">
        <f t="shared" si="20"/>
        <v>0.17</v>
      </c>
    </row>
    <row r="207" spans="2:14" x14ac:dyDescent="0.25">
      <c r="B207" s="1"/>
      <c r="C207" s="1">
        <v>19</v>
      </c>
      <c r="D207" s="46">
        <f t="shared" si="19"/>
        <v>12.665806451612902</v>
      </c>
      <c r="E207" s="2"/>
      <c r="F207" s="2"/>
      <c r="G207" s="2"/>
      <c r="H207" s="2"/>
      <c r="I207" s="2"/>
      <c r="J207" s="2"/>
      <c r="K207" s="1"/>
      <c r="L207" s="1"/>
      <c r="M207" s="1"/>
      <c r="N207" s="1">
        <f t="shared" si="20"/>
        <v>0</v>
      </c>
    </row>
    <row r="208" spans="2:14" x14ac:dyDescent="0.25">
      <c r="B208" s="1"/>
      <c r="C208" s="1">
        <v>20</v>
      </c>
      <c r="D208" s="46">
        <f t="shared" si="19"/>
        <v>12.665806451612902</v>
      </c>
      <c r="E208" s="2"/>
      <c r="F208" s="2"/>
      <c r="G208" s="2"/>
      <c r="H208" s="2"/>
      <c r="I208" s="2"/>
      <c r="J208" s="2"/>
      <c r="K208" s="1"/>
      <c r="L208" s="50">
        <v>1</v>
      </c>
      <c r="M208" s="1"/>
      <c r="N208" s="1">
        <f t="shared" si="20"/>
        <v>1</v>
      </c>
    </row>
    <row r="209" spans="2:14" x14ac:dyDescent="0.25">
      <c r="B209" s="1"/>
      <c r="C209" s="1">
        <v>21</v>
      </c>
      <c r="D209" s="46">
        <f t="shared" si="19"/>
        <v>12.665806451612902</v>
      </c>
      <c r="E209" s="2">
        <v>0.83</v>
      </c>
      <c r="F209" s="2"/>
      <c r="G209" s="2"/>
      <c r="H209" s="2">
        <v>0.17</v>
      </c>
      <c r="I209" s="2"/>
      <c r="J209" s="2"/>
      <c r="K209" s="1"/>
      <c r="L209" s="1"/>
      <c r="M209" s="1"/>
      <c r="N209" s="1">
        <f t="shared" si="20"/>
        <v>1</v>
      </c>
    </row>
    <row r="210" spans="2:14" x14ac:dyDescent="0.25">
      <c r="B210" s="1"/>
      <c r="C210" s="1">
        <v>22</v>
      </c>
      <c r="D210" s="46">
        <f t="shared" si="19"/>
        <v>12.665806451612902</v>
      </c>
      <c r="E210" s="2">
        <v>0.67</v>
      </c>
      <c r="F210" s="2"/>
      <c r="G210" s="2"/>
      <c r="H210" s="2"/>
      <c r="I210" s="2"/>
      <c r="J210" s="2"/>
      <c r="K210" s="1"/>
      <c r="L210" s="1"/>
      <c r="M210" s="1"/>
      <c r="N210" s="1">
        <f t="shared" si="20"/>
        <v>0.67</v>
      </c>
    </row>
    <row r="211" spans="2:14" x14ac:dyDescent="0.25">
      <c r="B211" s="1"/>
      <c r="C211" s="1">
        <v>23</v>
      </c>
      <c r="D211" s="46">
        <f t="shared" si="19"/>
        <v>12.665806451612902</v>
      </c>
      <c r="E211" s="2"/>
      <c r="F211" s="2"/>
      <c r="G211" s="2"/>
      <c r="H211" s="2"/>
      <c r="I211" s="2"/>
      <c r="J211" s="2"/>
      <c r="K211" s="1"/>
      <c r="L211" s="1"/>
      <c r="M211" s="1"/>
      <c r="N211" s="1">
        <f t="shared" si="20"/>
        <v>0</v>
      </c>
    </row>
    <row r="212" spans="2:14" x14ac:dyDescent="0.25">
      <c r="B212" s="1"/>
      <c r="C212" s="1">
        <v>24</v>
      </c>
      <c r="D212" s="46">
        <f t="shared" si="19"/>
        <v>12.665806451612902</v>
      </c>
      <c r="E212" s="2"/>
      <c r="F212" s="2"/>
      <c r="G212" s="2"/>
      <c r="H212" s="2"/>
      <c r="I212" s="2"/>
      <c r="J212" s="2"/>
      <c r="K212" s="1"/>
      <c r="L212" s="1"/>
      <c r="M212" s="1"/>
      <c r="N212" s="1">
        <f t="shared" si="20"/>
        <v>0</v>
      </c>
    </row>
    <row r="213" spans="2:14" x14ac:dyDescent="0.25">
      <c r="B213" s="1"/>
      <c r="C213" s="1">
        <v>25</v>
      </c>
      <c r="D213" s="46">
        <f t="shared" si="19"/>
        <v>12.665806451612902</v>
      </c>
      <c r="E213" s="2"/>
      <c r="F213" s="2"/>
      <c r="G213" s="2"/>
      <c r="H213" s="2"/>
      <c r="I213" s="2"/>
      <c r="J213" s="2"/>
      <c r="K213" s="1"/>
      <c r="L213" s="1"/>
      <c r="M213" s="1"/>
      <c r="N213" s="1">
        <f t="shared" si="20"/>
        <v>0</v>
      </c>
    </row>
    <row r="214" spans="2:14" x14ac:dyDescent="0.25">
      <c r="B214" s="1"/>
      <c r="C214" s="1">
        <v>26</v>
      </c>
      <c r="D214" s="46">
        <f t="shared" si="19"/>
        <v>12.665806451612902</v>
      </c>
      <c r="E214" s="2"/>
      <c r="F214" s="2"/>
      <c r="G214" s="2"/>
      <c r="H214" s="2"/>
      <c r="I214" s="2"/>
      <c r="J214" s="2"/>
      <c r="K214" s="1"/>
      <c r="L214" s="1"/>
      <c r="M214" s="1"/>
      <c r="N214" s="1">
        <f t="shared" si="20"/>
        <v>0</v>
      </c>
    </row>
    <row r="215" spans="2:14" x14ac:dyDescent="0.25">
      <c r="B215" s="1"/>
      <c r="C215" s="1">
        <v>27</v>
      </c>
      <c r="D215" s="46">
        <f t="shared" si="19"/>
        <v>12.665806451612902</v>
      </c>
      <c r="E215" s="2"/>
      <c r="F215" s="2"/>
      <c r="G215" s="2"/>
      <c r="H215" s="2"/>
      <c r="I215" s="2"/>
      <c r="J215" s="2"/>
      <c r="K215" s="1"/>
      <c r="L215" s="1"/>
      <c r="M215" s="1"/>
      <c r="N215" s="1">
        <f t="shared" si="20"/>
        <v>0</v>
      </c>
    </row>
    <row r="216" spans="2:14" x14ac:dyDescent="0.25">
      <c r="B216" s="1"/>
      <c r="C216" s="1">
        <v>28</v>
      </c>
      <c r="D216" s="46">
        <f t="shared" si="19"/>
        <v>12.665806451612902</v>
      </c>
      <c r="E216" s="2"/>
      <c r="F216" s="2"/>
      <c r="G216" s="2"/>
      <c r="H216" s="2"/>
      <c r="I216" s="2"/>
      <c r="J216" s="2"/>
      <c r="K216" s="1"/>
      <c r="L216" s="1"/>
      <c r="M216" s="1"/>
      <c r="N216" s="1">
        <f t="shared" si="20"/>
        <v>0</v>
      </c>
    </row>
    <row r="217" spans="2:14" x14ac:dyDescent="0.25">
      <c r="B217" s="1"/>
      <c r="C217" s="1">
        <v>29</v>
      </c>
      <c r="D217" s="46">
        <f t="shared" si="19"/>
        <v>12.665806451612902</v>
      </c>
      <c r="E217" s="2"/>
      <c r="F217" s="2"/>
      <c r="G217" s="2"/>
      <c r="H217" s="2"/>
      <c r="I217" s="2"/>
      <c r="J217" s="2"/>
      <c r="K217" s="1"/>
      <c r="L217" s="1"/>
      <c r="M217" s="1"/>
      <c r="N217" s="1">
        <f t="shared" si="20"/>
        <v>0</v>
      </c>
    </row>
    <row r="218" spans="2:14" x14ac:dyDescent="0.25">
      <c r="B218" s="1"/>
      <c r="C218" s="1">
        <v>30</v>
      </c>
      <c r="D218" s="46">
        <f t="shared" si="19"/>
        <v>12.665806451612902</v>
      </c>
      <c r="E218" s="2"/>
      <c r="F218" s="2"/>
      <c r="G218" s="2">
        <v>1</v>
      </c>
      <c r="H218" s="2"/>
      <c r="I218" s="2"/>
      <c r="J218" s="2"/>
      <c r="K218" s="1"/>
      <c r="L218" s="1"/>
      <c r="M218" s="1"/>
      <c r="N218" s="1">
        <f t="shared" si="20"/>
        <v>1</v>
      </c>
    </row>
    <row r="219" spans="2:14" x14ac:dyDescent="0.25">
      <c r="B219" s="1"/>
      <c r="C219" s="1">
        <v>31</v>
      </c>
      <c r="D219" s="46">
        <f t="shared" si="19"/>
        <v>12.665806451612902</v>
      </c>
      <c r="E219" s="2"/>
      <c r="F219" s="2"/>
      <c r="G219" s="2"/>
      <c r="H219" s="2"/>
      <c r="I219" s="2"/>
      <c r="J219" s="2"/>
      <c r="K219" s="1"/>
      <c r="L219" s="1"/>
      <c r="M219" s="1"/>
      <c r="N219" s="1">
        <f t="shared" si="20"/>
        <v>0</v>
      </c>
    </row>
    <row r="220" spans="2:14" x14ac:dyDescent="0.25">
      <c r="B220" s="4" t="s">
        <v>8</v>
      </c>
      <c r="C220" s="4"/>
      <c r="D220" s="47">
        <v>392.63999999999993</v>
      </c>
      <c r="E220" s="47">
        <f>SUM(E189:E219)</f>
        <v>5.89</v>
      </c>
      <c r="F220" s="47">
        <f t="shared" ref="F220:M220" si="21">SUM(F189:F219)</f>
        <v>0.67</v>
      </c>
      <c r="G220" s="47">
        <f t="shared" si="21"/>
        <v>4.66</v>
      </c>
      <c r="H220" s="47">
        <f t="shared" si="21"/>
        <v>0.75</v>
      </c>
      <c r="I220" s="47">
        <f t="shared" si="21"/>
        <v>0.5</v>
      </c>
      <c r="J220" s="47">
        <f t="shared" si="21"/>
        <v>0.33</v>
      </c>
      <c r="K220" s="47">
        <f t="shared" si="21"/>
        <v>1</v>
      </c>
      <c r="L220" s="47">
        <f t="shared" si="21"/>
        <v>1</v>
      </c>
      <c r="M220" s="47">
        <f t="shared" si="21"/>
        <v>0</v>
      </c>
      <c r="N220" s="81">
        <f>SUM(E220:M220)</f>
        <v>14.799999999999999</v>
      </c>
    </row>
    <row r="221" spans="2:14" x14ac:dyDescent="0.25">
      <c r="B221" s="1" t="s">
        <v>9</v>
      </c>
      <c r="C221" s="1"/>
      <c r="D221" s="1" t="s">
        <v>10</v>
      </c>
      <c r="E221" s="1">
        <f t="shared" ref="E221:M221" si="22">(E220/$D$220)*100</f>
        <v>1.5001018744906276</v>
      </c>
      <c r="F221" s="1">
        <f t="shared" si="22"/>
        <v>0.17063977180114104</v>
      </c>
      <c r="G221" s="1">
        <f t="shared" si="22"/>
        <v>1.1868378158109212</v>
      </c>
      <c r="H221" s="1">
        <f t="shared" si="22"/>
        <v>0.19101466992665039</v>
      </c>
      <c r="I221" s="1">
        <f t="shared" si="22"/>
        <v>0.1273431132844336</v>
      </c>
      <c r="J221" s="1">
        <f t="shared" si="22"/>
        <v>8.4046454767726181E-2</v>
      </c>
      <c r="K221" s="1">
        <f t="shared" si="22"/>
        <v>0.25468622656886719</v>
      </c>
      <c r="L221" s="1">
        <f t="shared" si="22"/>
        <v>0.25468622656886719</v>
      </c>
      <c r="M221" s="1">
        <f t="shared" si="22"/>
        <v>0</v>
      </c>
      <c r="N221" s="1"/>
    </row>
    <row r="222" spans="2:14" x14ac:dyDescent="0.25">
      <c r="B222" s="1">
        <f>(1-(N220/D220))*100</f>
        <v>96.230643846780765</v>
      </c>
      <c r="C222" s="1"/>
      <c r="D222" s="1"/>
      <c r="E222" s="1">
        <f t="shared" ref="E222:M222" si="23">($D$220-E220)/$D$220*100</f>
        <v>98.499898125509375</v>
      </c>
      <c r="F222" s="1">
        <f t="shared" si="23"/>
        <v>99.829360228198865</v>
      </c>
      <c r="G222" s="1">
        <f t="shared" si="23"/>
        <v>98.813162184189068</v>
      </c>
      <c r="H222" s="1">
        <f t="shared" si="23"/>
        <v>99.808985330073355</v>
      </c>
      <c r="I222" s="1">
        <f t="shared" si="23"/>
        <v>99.872656886715575</v>
      </c>
      <c r="J222" s="1">
        <f t="shared" si="23"/>
        <v>99.915953545232284</v>
      </c>
      <c r="K222" s="1">
        <f t="shared" si="23"/>
        <v>99.745313773431135</v>
      </c>
      <c r="L222" s="1">
        <f t="shared" si="23"/>
        <v>99.745313773431135</v>
      </c>
      <c r="M222" s="1">
        <f t="shared" si="23"/>
        <v>100</v>
      </c>
      <c r="N222" s="1" t="s">
        <v>15</v>
      </c>
    </row>
    <row r="225" spans="2:12" ht="18.75" thickBot="1" x14ac:dyDescent="0.3">
      <c r="B225" s="31"/>
      <c r="C225" s="31"/>
      <c r="D225" s="31"/>
    </row>
    <row r="226" spans="2:12" x14ac:dyDescent="0.25">
      <c r="B226" s="14" t="s">
        <v>21</v>
      </c>
      <c r="C226" s="15"/>
      <c r="D226" s="16"/>
    </row>
    <row r="227" spans="2:12" x14ac:dyDescent="0.25">
      <c r="B227" s="10">
        <f>(1-(N220/D220))*100</f>
        <v>96.230643846780765</v>
      </c>
      <c r="C227" s="18"/>
      <c r="D227" s="19"/>
    </row>
    <row r="228" spans="2:12" ht="18.75" thickBot="1" x14ac:dyDescent="0.3">
      <c r="B228" s="20"/>
      <c r="C228" s="21"/>
      <c r="D228" s="22"/>
    </row>
    <row r="229" spans="2:12" x14ac:dyDescent="0.25">
      <c r="B229" s="31"/>
      <c r="C229" s="31"/>
      <c r="D229" s="31"/>
      <c r="F229" s="26"/>
    </row>
    <row r="230" spans="2:12" x14ac:dyDescent="0.25">
      <c r="B230" s="31"/>
      <c r="C230" s="31"/>
      <c r="D230" s="49"/>
    </row>
    <row r="231" spans="2:12" x14ac:dyDescent="0.25">
      <c r="B231" s="31"/>
      <c r="C231" s="31"/>
      <c r="D231" s="31"/>
    </row>
    <row r="232" spans="2:12" x14ac:dyDescent="0.25">
      <c r="B232" s="170" t="s">
        <v>40</v>
      </c>
      <c r="C232" s="170"/>
      <c r="D232" s="170"/>
      <c r="E232" s="170"/>
      <c r="F232" s="170"/>
      <c r="G232" s="170"/>
      <c r="H232" s="170"/>
      <c r="I232" s="170"/>
      <c r="J232" s="170"/>
      <c r="K232" s="170"/>
    </row>
    <row r="233" spans="2:12" x14ac:dyDescent="0.25">
      <c r="B233" s="170" t="s">
        <v>59</v>
      </c>
      <c r="C233" s="170"/>
      <c r="D233" s="170"/>
      <c r="E233" s="170"/>
      <c r="F233" s="170"/>
      <c r="G233" s="170"/>
      <c r="H233" s="170"/>
      <c r="I233" s="170"/>
      <c r="J233" s="170"/>
      <c r="K233" s="170"/>
    </row>
    <row r="234" spans="2:12" x14ac:dyDescent="0.25">
      <c r="B234" s="32"/>
      <c r="C234" s="11" t="s">
        <v>1</v>
      </c>
      <c r="D234" s="11" t="s">
        <v>2</v>
      </c>
      <c r="E234" s="13" t="s">
        <v>122</v>
      </c>
      <c r="F234" s="13" t="s">
        <v>95</v>
      </c>
      <c r="G234" s="13"/>
      <c r="H234" s="13"/>
      <c r="I234" s="13"/>
      <c r="J234" s="13"/>
      <c r="K234" s="11" t="s">
        <v>7</v>
      </c>
    </row>
    <row r="235" spans="2:12" x14ac:dyDescent="0.25">
      <c r="B235" s="1"/>
      <c r="C235" s="2">
        <v>1</v>
      </c>
      <c r="D235" s="46">
        <f>222.34/31</f>
        <v>7.1722580645161296</v>
      </c>
      <c r="E235" s="2"/>
      <c r="F235" s="2"/>
      <c r="G235" s="2"/>
      <c r="H235" s="2"/>
      <c r="I235" s="2"/>
      <c r="J235" s="2"/>
      <c r="K235" s="2">
        <f t="shared" ref="K235:K266" si="24">SUM(E235:J235)</f>
        <v>0</v>
      </c>
    </row>
    <row r="236" spans="2:12" x14ac:dyDescent="0.25">
      <c r="B236" s="1"/>
      <c r="C236" s="2">
        <v>2</v>
      </c>
      <c r="D236" s="46">
        <f t="shared" ref="D236:D265" si="25">222.34/31</f>
        <v>7.1722580645161296</v>
      </c>
      <c r="E236" s="2"/>
      <c r="F236" s="2"/>
      <c r="G236" s="2"/>
      <c r="H236" s="2"/>
      <c r="I236" s="2"/>
      <c r="J236" s="2"/>
      <c r="K236" s="2">
        <f t="shared" si="24"/>
        <v>0</v>
      </c>
      <c r="L236" s="25" t="s">
        <v>28</v>
      </c>
    </row>
    <row r="237" spans="2:12" x14ac:dyDescent="0.25">
      <c r="B237" s="1"/>
      <c r="C237" s="2">
        <v>3</v>
      </c>
      <c r="D237" s="46">
        <f t="shared" si="25"/>
        <v>7.1722580645161296</v>
      </c>
      <c r="E237" s="2"/>
      <c r="F237" s="2"/>
      <c r="G237" s="2"/>
      <c r="H237" s="2"/>
      <c r="I237" s="2"/>
      <c r="J237" s="2"/>
      <c r="K237" s="2">
        <f t="shared" si="24"/>
        <v>0</v>
      </c>
    </row>
    <row r="238" spans="2:12" x14ac:dyDescent="0.25">
      <c r="B238" s="1"/>
      <c r="C238" s="2">
        <v>4</v>
      </c>
      <c r="D238" s="46">
        <f t="shared" si="25"/>
        <v>7.1722580645161296</v>
      </c>
      <c r="E238" s="2"/>
      <c r="F238" s="2"/>
      <c r="G238" s="2"/>
      <c r="H238" s="2"/>
      <c r="I238" s="2"/>
      <c r="J238" s="2"/>
      <c r="K238" s="2">
        <f t="shared" si="24"/>
        <v>0</v>
      </c>
    </row>
    <row r="239" spans="2:12" x14ac:dyDescent="0.25">
      <c r="B239" s="1"/>
      <c r="C239" s="2">
        <v>5</v>
      </c>
      <c r="D239" s="46">
        <f t="shared" si="25"/>
        <v>7.1722580645161296</v>
      </c>
      <c r="E239" s="2"/>
      <c r="F239" s="2"/>
      <c r="G239" s="2"/>
      <c r="H239" s="2"/>
      <c r="I239" s="2"/>
      <c r="J239" s="2"/>
      <c r="K239" s="2">
        <f t="shared" si="24"/>
        <v>0</v>
      </c>
    </row>
    <row r="240" spans="2:12" x14ac:dyDescent="0.25">
      <c r="B240" s="1"/>
      <c r="C240" s="2">
        <v>6</v>
      </c>
      <c r="D240" s="46">
        <f t="shared" si="25"/>
        <v>7.1722580645161296</v>
      </c>
      <c r="E240" s="2"/>
      <c r="F240" s="2"/>
      <c r="G240" s="2"/>
      <c r="H240" s="2"/>
      <c r="I240" s="2"/>
      <c r="J240" s="2"/>
      <c r="K240" s="2">
        <f t="shared" si="24"/>
        <v>0</v>
      </c>
    </row>
    <row r="241" spans="2:11" x14ac:dyDescent="0.25">
      <c r="B241" s="1"/>
      <c r="C241" s="2">
        <v>7</v>
      </c>
      <c r="D241" s="46">
        <f t="shared" si="25"/>
        <v>7.1722580645161296</v>
      </c>
      <c r="E241" s="2"/>
      <c r="F241" s="2"/>
      <c r="G241" s="54"/>
      <c r="H241" s="2"/>
      <c r="I241" s="2"/>
      <c r="J241" s="2"/>
      <c r="K241" s="2">
        <f t="shared" si="24"/>
        <v>0</v>
      </c>
    </row>
    <row r="242" spans="2:11" x14ac:dyDescent="0.25">
      <c r="B242" s="1"/>
      <c r="C242" s="2">
        <v>8</v>
      </c>
      <c r="D242" s="46">
        <f t="shared" si="25"/>
        <v>7.1722580645161296</v>
      </c>
      <c r="E242" s="2"/>
      <c r="F242" s="2"/>
      <c r="G242" s="2"/>
      <c r="H242" s="2"/>
      <c r="I242" s="2"/>
      <c r="J242" s="2"/>
      <c r="K242" s="2">
        <f t="shared" si="24"/>
        <v>0</v>
      </c>
    </row>
    <row r="243" spans="2:11" x14ac:dyDescent="0.25">
      <c r="B243" s="1"/>
      <c r="C243" s="2">
        <v>9</v>
      </c>
      <c r="D243" s="46">
        <f t="shared" si="25"/>
        <v>7.1722580645161296</v>
      </c>
      <c r="E243" s="2"/>
      <c r="F243" s="2"/>
      <c r="G243" s="2"/>
      <c r="H243" s="2"/>
      <c r="I243" s="2"/>
      <c r="J243" s="2"/>
      <c r="K243" s="2">
        <f t="shared" si="24"/>
        <v>0</v>
      </c>
    </row>
    <row r="244" spans="2:11" x14ac:dyDescent="0.25">
      <c r="B244" s="1"/>
      <c r="C244" s="2">
        <v>10</v>
      </c>
      <c r="D244" s="46">
        <f t="shared" si="25"/>
        <v>7.1722580645161296</v>
      </c>
      <c r="E244" s="2"/>
      <c r="F244" s="2"/>
      <c r="G244" s="2"/>
      <c r="H244" s="2"/>
      <c r="I244" s="2"/>
      <c r="J244" s="2"/>
      <c r="K244" s="2">
        <f t="shared" si="24"/>
        <v>0</v>
      </c>
    </row>
    <row r="245" spans="2:11" x14ac:dyDescent="0.25">
      <c r="B245" s="1"/>
      <c r="C245" s="2">
        <v>11</v>
      </c>
      <c r="D245" s="46">
        <f t="shared" si="25"/>
        <v>7.1722580645161296</v>
      </c>
      <c r="E245" s="2"/>
      <c r="F245" s="2"/>
      <c r="G245" s="2"/>
      <c r="H245" s="2"/>
      <c r="I245" s="2"/>
      <c r="J245" s="2"/>
      <c r="K245" s="2">
        <f t="shared" si="24"/>
        <v>0</v>
      </c>
    </row>
    <row r="246" spans="2:11" x14ac:dyDescent="0.25">
      <c r="B246" s="1"/>
      <c r="C246" s="2">
        <v>12</v>
      </c>
      <c r="D246" s="46">
        <f t="shared" si="25"/>
        <v>7.1722580645161296</v>
      </c>
      <c r="E246" s="2"/>
      <c r="G246" s="2"/>
      <c r="H246" s="2"/>
      <c r="I246" s="2"/>
      <c r="J246" s="2"/>
      <c r="K246" s="2">
        <f t="shared" si="24"/>
        <v>0</v>
      </c>
    </row>
    <row r="247" spans="2:11" x14ac:dyDescent="0.25">
      <c r="B247" s="1"/>
      <c r="C247" s="2">
        <v>13</v>
      </c>
      <c r="D247" s="46">
        <f t="shared" si="25"/>
        <v>7.1722580645161296</v>
      </c>
      <c r="E247" s="2"/>
      <c r="F247" s="2"/>
      <c r="G247" s="2"/>
      <c r="H247" s="2"/>
      <c r="I247" s="2"/>
      <c r="J247" s="2"/>
      <c r="K247" s="2">
        <f t="shared" si="24"/>
        <v>0</v>
      </c>
    </row>
    <row r="248" spans="2:11" x14ac:dyDescent="0.25">
      <c r="B248" s="1"/>
      <c r="C248" s="2">
        <v>14</v>
      </c>
      <c r="D248" s="46">
        <f t="shared" si="25"/>
        <v>7.1722580645161296</v>
      </c>
      <c r="E248" s="2"/>
      <c r="F248" s="2"/>
      <c r="G248" s="2"/>
      <c r="H248" s="2"/>
      <c r="I248" s="2"/>
      <c r="J248" s="2"/>
      <c r="K248" s="2">
        <f t="shared" si="24"/>
        <v>0</v>
      </c>
    </row>
    <row r="249" spans="2:11" x14ac:dyDescent="0.25">
      <c r="B249" s="1"/>
      <c r="C249" s="2">
        <v>15</v>
      </c>
      <c r="D249" s="46">
        <f t="shared" si="25"/>
        <v>7.1722580645161296</v>
      </c>
      <c r="E249" s="2"/>
      <c r="F249" s="2"/>
      <c r="G249" s="2"/>
      <c r="H249" s="2"/>
      <c r="I249" s="2"/>
      <c r="J249" s="2"/>
      <c r="K249" s="2">
        <f t="shared" si="24"/>
        <v>0</v>
      </c>
    </row>
    <row r="250" spans="2:11" x14ac:dyDescent="0.25">
      <c r="B250" s="1"/>
      <c r="C250" s="2">
        <v>16</v>
      </c>
      <c r="D250" s="46">
        <f t="shared" si="25"/>
        <v>7.1722580645161296</v>
      </c>
      <c r="E250" s="2"/>
      <c r="F250" s="2"/>
      <c r="G250" s="2"/>
      <c r="H250" s="2"/>
      <c r="I250" s="2"/>
      <c r="J250" s="2"/>
      <c r="K250" s="2">
        <f t="shared" si="24"/>
        <v>0</v>
      </c>
    </row>
    <row r="251" spans="2:11" x14ac:dyDescent="0.25">
      <c r="B251" s="1"/>
      <c r="C251" s="2">
        <v>17</v>
      </c>
      <c r="D251" s="46">
        <f t="shared" si="25"/>
        <v>7.1722580645161296</v>
      </c>
      <c r="E251" s="2"/>
      <c r="F251" s="2"/>
      <c r="G251" s="2"/>
      <c r="H251" s="2"/>
      <c r="I251" s="2"/>
      <c r="J251" s="2"/>
      <c r="K251" s="2">
        <f t="shared" si="24"/>
        <v>0</v>
      </c>
    </row>
    <row r="252" spans="2:11" x14ac:dyDescent="0.25">
      <c r="B252" s="1"/>
      <c r="C252" s="2">
        <v>18</v>
      </c>
      <c r="D252" s="46">
        <f t="shared" si="25"/>
        <v>7.1722580645161296</v>
      </c>
      <c r="E252" s="2"/>
      <c r="F252" s="2">
        <v>0.25</v>
      </c>
      <c r="G252" s="2"/>
      <c r="H252" s="2"/>
      <c r="I252" s="2"/>
      <c r="J252" s="2"/>
      <c r="K252" s="2">
        <f t="shared" si="24"/>
        <v>0.25</v>
      </c>
    </row>
    <row r="253" spans="2:11" x14ac:dyDescent="0.25">
      <c r="B253" s="1"/>
      <c r="C253" s="2">
        <v>19</v>
      </c>
      <c r="D253" s="46">
        <f t="shared" si="25"/>
        <v>7.1722580645161296</v>
      </c>
      <c r="E253" s="2">
        <v>1.1599999999999999</v>
      </c>
      <c r="F253" s="2"/>
      <c r="G253" s="2"/>
      <c r="H253" s="2"/>
      <c r="I253" s="2"/>
      <c r="J253" s="2"/>
      <c r="K253" s="2">
        <f t="shared" si="24"/>
        <v>1.1599999999999999</v>
      </c>
    </row>
    <row r="254" spans="2:11" x14ac:dyDescent="0.25">
      <c r="B254" s="1"/>
      <c r="C254" s="2">
        <v>20</v>
      </c>
      <c r="D254" s="46">
        <f t="shared" si="25"/>
        <v>7.1722580645161296</v>
      </c>
      <c r="E254" s="2"/>
      <c r="F254" s="2"/>
      <c r="G254" s="2"/>
      <c r="H254" s="2"/>
      <c r="I254" s="2"/>
      <c r="J254" s="2"/>
      <c r="K254" s="2">
        <f t="shared" si="24"/>
        <v>0</v>
      </c>
    </row>
    <row r="255" spans="2:11" x14ac:dyDescent="0.25">
      <c r="B255" s="1"/>
      <c r="C255" s="2">
        <v>21</v>
      </c>
      <c r="D255" s="46">
        <f t="shared" si="25"/>
        <v>7.1722580645161296</v>
      </c>
      <c r="E255" s="2"/>
      <c r="F255" s="2"/>
      <c r="G255" s="2"/>
      <c r="H255" s="2"/>
      <c r="I255" s="2"/>
      <c r="J255" s="2"/>
      <c r="K255" s="2">
        <f t="shared" si="24"/>
        <v>0</v>
      </c>
    </row>
    <row r="256" spans="2:11" x14ac:dyDescent="0.25">
      <c r="B256" s="1"/>
      <c r="C256" s="2">
        <v>22</v>
      </c>
      <c r="D256" s="46">
        <f t="shared" si="25"/>
        <v>7.1722580645161296</v>
      </c>
      <c r="E256" s="2"/>
      <c r="F256" s="2"/>
      <c r="H256" s="2"/>
      <c r="I256" s="2"/>
      <c r="J256" s="2"/>
      <c r="K256" s="2">
        <f t="shared" si="24"/>
        <v>0</v>
      </c>
    </row>
    <row r="257" spans="2:11" x14ac:dyDescent="0.25">
      <c r="B257" s="1"/>
      <c r="C257" s="2">
        <v>23</v>
      </c>
      <c r="D257" s="46">
        <f t="shared" si="25"/>
        <v>7.1722580645161296</v>
      </c>
      <c r="E257" s="2"/>
      <c r="F257" s="2"/>
      <c r="G257" s="2"/>
      <c r="H257" s="2"/>
      <c r="I257" s="2"/>
      <c r="J257" s="2"/>
      <c r="K257" s="2">
        <f t="shared" si="24"/>
        <v>0</v>
      </c>
    </row>
    <row r="258" spans="2:11" x14ac:dyDescent="0.25">
      <c r="B258" s="1"/>
      <c r="C258" s="2">
        <v>24</v>
      </c>
      <c r="D258" s="46">
        <f t="shared" si="25"/>
        <v>7.1722580645161296</v>
      </c>
      <c r="E258" s="2"/>
      <c r="F258" s="2"/>
      <c r="G258" s="2"/>
      <c r="H258" s="2"/>
      <c r="I258" s="2"/>
      <c r="J258" s="2"/>
      <c r="K258" s="2">
        <f t="shared" si="24"/>
        <v>0</v>
      </c>
    </row>
    <row r="259" spans="2:11" x14ac:dyDescent="0.25">
      <c r="B259" s="1"/>
      <c r="C259" s="2">
        <v>25</v>
      </c>
      <c r="D259" s="46">
        <f t="shared" si="25"/>
        <v>7.1722580645161296</v>
      </c>
      <c r="E259" s="2"/>
      <c r="F259" s="2"/>
      <c r="G259" s="2"/>
      <c r="H259" s="2"/>
      <c r="I259" s="2"/>
      <c r="J259" s="54"/>
      <c r="K259" s="2">
        <f t="shared" si="24"/>
        <v>0</v>
      </c>
    </row>
    <row r="260" spans="2:11" x14ac:dyDescent="0.25">
      <c r="B260" s="1"/>
      <c r="C260" s="2">
        <v>26</v>
      </c>
      <c r="D260" s="46">
        <f t="shared" si="25"/>
        <v>7.1722580645161296</v>
      </c>
      <c r="E260" s="2"/>
      <c r="F260" s="2"/>
      <c r="G260" s="2"/>
      <c r="H260" s="2"/>
      <c r="I260" s="2"/>
      <c r="J260" s="2"/>
      <c r="K260" s="2">
        <f t="shared" si="24"/>
        <v>0</v>
      </c>
    </row>
    <row r="261" spans="2:11" x14ac:dyDescent="0.25">
      <c r="B261" s="1"/>
      <c r="C261" s="2">
        <v>27</v>
      </c>
      <c r="D261" s="46">
        <f t="shared" si="25"/>
        <v>7.1722580645161296</v>
      </c>
      <c r="E261" s="2"/>
      <c r="F261" s="2"/>
      <c r="G261" s="2"/>
      <c r="H261" s="2"/>
      <c r="I261" s="2"/>
      <c r="J261" s="2"/>
      <c r="K261" s="2">
        <f t="shared" si="24"/>
        <v>0</v>
      </c>
    </row>
    <row r="262" spans="2:11" x14ac:dyDescent="0.25">
      <c r="B262" s="1"/>
      <c r="C262" s="2">
        <v>28</v>
      </c>
      <c r="D262" s="46">
        <f t="shared" si="25"/>
        <v>7.1722580645161296</v>
      </c>
      <c r="E262" s="2"/>
      <c r="F262" s="2"/>
      <c r="G262" s="2"/>
      <c r="H262" s="2"/>
      <c r="I262" s="2"/>
      <c r="J262" s="2"/>
      <c r="K262" s="2">
        <f t="shared" si="24"/>
        <v>0</v>
      </c>
    </row>
    <row r="263" spans="2:11" x14ac:dyDescent="0.25">
      <c r="B263" s="1"/>
      <c r="C263" s="2">
        <v>29</v>
      </c>
      <c r="D263" s="46">
        <f t="shared" si="25"/>
        <v>7.1722580645161296</v>
      </c>
      <c r="E263" s="2"/>
      <c r="F263" s="2"/>
      <c r="G263" s="2"/>
      <c r="H263" s="2"/>
      <c r="I263" s="2"/>
      <c r="J263" s="2"/>
      <c r="K263" s="2">
        <f t="shared" si="24"/>
        <v>0</v>
      </c>
    </row>
    <row r="264" spans="2:11" x14ac:dyDescent="0.25">
      <c r="B264" s="1"/>
      <c r="C264" s="2">
        <v>30</v>
      </c>
      <c r="D264" s="46">
        <f t="shared" si="25"/>
        <v>7.1722580645161296</v>
      </c>
      <c r="E264" s="2"/>
      <c r="F264" s="2"/>
      <c r="G264" s="2"/>
      <c r="H264" s="2"/>
      <c r="I264" s="2"/>
      <c r="J264" s="2"/>
      <c r="K264" s="2">
        <f t="shared" si="24"/>
        <v>0</v>
      </c>
    </row>
    <row r="265" spans="2:11" x14ac:dyDescent="0.25">
      <c r="B265" s="1"/>
      <c r="C265" s="2">
        <v>31</v>
      </c>
      <c r="D265" s="46">
        <f t="shared" si="25"/>
        <v>7.1722580645161296</v>
      </c>
      <c r="E265" s="2"/>
      <c r="F265" s="2"/>
      <c r="G265" s="2"/>
      <c r="H265" s="2"/>
      <c r="I265" s="2"/>
      <c r="J265" s="2"/>
      <c r="K265" s="2">
        <f t="shared" si="24"/>
        <v>0</v>
      </c>
    </row>
    <row r="266" spans="2:11" x14ac:dyDescent="0.25">
      <c r="B266" s="4" t="s">
        <v>8</v>
      </c>
      <c r="C266" s="3"/>
      <c r="D266" s="47">
        <v>301.06700000000001</v>
      </c>
      <c r="E266" s="47">
        <f>SUM(E235:E265)</f>
        <v>1.1599999999999999</v>
      </c>
      <c r="F266" s="47">
        <f t="shared" ref="F266:J266" si="26">SUM(F235:F265)</f>
        <v>0.25</v>
      </c>
      <c r="G266" s="47">
        <f t="shared" si="26"/>
        <v>0</v>
      </c>
      <c r="H266" s="47">
        <f t="shared" si="26"/>
        <v>0</v>
      </c>
      <c r="I266" s="47">
        <f t="shared" si="26"/>
        <v>0</v>
      </c>
      <c r="J266" s="47">
        <f t="shared" si="26"/>
        <v>0</v>
      </c>
      <c r="K266" s="2">
        <f t="shared" si="24"/>
        <v>1.41</v>
      </c>
    </row>
    <row r="267" spans="2:11" x14ac:dyDescent="0.25">
      <c r="B267" s="1" t="s">
        <v>9</v>
      </c>
      <c r="C267" s="2"/>
      <c r="D267" s="2" t="s">
        <v>10</v>
      </c>
      <c r="E267" s="2">
        <f>(E266/$D$266)*100</f>
        <v>0.38529629617327699</v>
      </c>
      <c r="F267" s="2">
        <f>(F266/$D$266)*100</f>
        <v>8.3037994864930395E-2</v>
      </c>
      <c r="G267" s="2">
        <f>(G266/$D$266)*100</f>
        <v>0</v>
      </c>
      <c r="H267" s="2">
        <f>(H266/$D$266)*100</f>
        <v>0</v>
      </c>
      <c r="I267" s="2">
        <f>(I266/$D$266)*100</f>
        <v>0</v>
      </c>
      <c r="J267" s="2"/>
      <c r="K267" s="2"/>
    </row>
    <row r="268" spans="2:11" x14ac:dyDescent="0.25">
      <c r="B268" s="1">
        <f>(1-(K266/D266))*100</f>
        <v>99.531665708961796</v>
      </c>
      <c r="C268" s="2"/>
      <c r="D268" s="2"/>
      <c r="E268" s="2">
        <f>(D266-E266)/D266*100</f>
        <v>99.614703703826706</v>
      </c>
      <c r="F268" s="2">
        <f>(D266-F266)/D266*100</f>
        <v>99.916962005135062</v>
      </c>
      <c r="G268" s="2">
        <f>(D266-G266)/D266*100</f>
        <v>100</v>
      </c>
      <c r="H268" s="2">
        <f>(D266-H266)/D266*100</f>
        <v>100</v>
      </c>
      <c r="I268" s="2">
        <f>(D266-I266)/D266*100</f>
        <v>100</v>
      </c>
      <c r="J268" s="2"/>
      <c r="K268" s="2" t="s">
        <v>15</v>
      </c>
    </row>
    <row r="271" spans="2:11" ht="18.75" thickBot="1" x14ac:dyDescent="0.3">
      <c r="B271" s="31"/>
      <c r="C271" s="31"/>
      <c r="D271" s="31"/>
    </row>
    <row r="272" spans="2:11" x14ac:dyDescent="0.25">
      <c r="B272" s="14" t="s">
        <v>21</v>
      </c>
      <c r="C272" s="15"/>
      <c r="D272" s="16"/>
    </row>
    <row r="273" spans="2:12" x14ac:dyDescent="0.25">
      <c r="B273" s="10">
        <f>(1-(K266/D266))*100</f>
        <v>99.531665708961796</v>
      </c>
      <c r="C273" s="18"/>
      <c r="D273" s="19"/>
      <c r="F273" s="25">
        <f>304.54/31</f>
        <v>9.8238709677419358</v>
      </c>
      <c r="G273" s="26"/>
    </row>
    <row r="274" spans="2:12" ht="18.75" thickBot="1" x14ac:dyDescent="0.3">
      <c r="B274" s="20"/>
      <c r="C274" s="21"/>
      <c r="D274" s="22"/>
    </row>
    <row r="275" spans="2:12" x14ac:dyDescent="0.25">
      <c r="B275" s="31"/>
      <c r="C275" s="31"/>
      <c r="D275" s="31"/>
    </row>
    <row r="276" spans="2:12" x14ac:dyDescent="0.25">
      <c r="B276" s="31"/>
      <c r="C276" s="31"/>
      <c r="D276" s="31"/>
    </row>
    <row r="277" spans="2:12" x14ac:dyDescent="0.25">
      <c r="B277" s="31"/>
      <c r="C277" s="31"/>
      <c r="D277" s="31"/>
    </row>
    <row r="278" spans="2:12" x14ac:dyDescent="0.25">
      <c r="B278" s="170" t="s">
        <v>41</v>
      </c>
      <c r="C278" s="170"/>
      <c r="D278" s="170"/>
      <c r="E278" s="170"/>
      <c r="F278" s="170"/>
      <c r="G278" s="170"/>
      <c r="H278" s="170"/>
      <c r="I278" s="170"/>
      <c r="J278" s="170"/>
      <c r="K278" s="170"/>
    </row>
    <row r="279" spans="2:12" x14ac:dyDescent="0.25">
      <c r="B279" s="170" t="s">
        <v>59</v>
      </c>
      <c r="C279" s="170"/>
      <c r="D279" s="170"/>
      <c r="E279" s="170"/>
      <c r="F279" s="170"/>
      <c r="G279" s="170"/>
      <c r="H279" s="170"/>
      <c r="I279" s="170"/>
      <c r="J279" s="170"/>
      <c r="K279" s="170"/>
    </row>
    <row r="280" spans="2:12" x14ac:dyDescent="0.25">
      <c r="B280" s="32"/>
      <c r="C280" s="11" t="s">
        <v>1</v>
      </c>
      <c r="D280" s="11" t="s">
        <v>2</v>
      </c>
      <c r="E280" s="13" t="s">
        <v>95</v>
      </c>
      <c r="F280" s="13"/>
      <c r="G280" s="13"/>
      <c r="H280" s="13"/>
      <c r="I280" s="13"/>
      <c r="J280" s="13"/>
      <c r="K280" s="11" t="s">
        <v>7</v>
      </c>
    </row>
    <row r="281" spans="2:12" x14ac:dyDescent="0.25">
      <c r="B281" s="1"/>
      <c r="C281" s="2">
        <v>1</v>
      </c>
      <c r="D281" s="46">
        <f>97.59/31</f>
        <v>3.1480645161290322</v>
      </c>
      <c r="E281" s="2"/>
      <c r="F281" s="2"/>
      <c r="G281" s="2"/>
      <c r="H281" s="2"/>
      <c r="I281" s="2"/>
      <c r="J281" s="2"/>
      <c r="K281" s="2">
        <f t="shared" ref="K281:K312" si="27">SUM(E281:J281)</f>
        <v>0</v>
      </c>
    </row>
    <row r="282" spans="2:12" x14ac:dyDescent="0.25">
      <c r="B282" s="1"/>
      <c r="C282" s="2">
        <v>2</v>
      </c>
      <c r="D282" s="46">
        <f t="shared" ref="D282:D311" si="28">97.59/31</f>
        <v>3.1480645161290322</v>
      </c>
      <c r="E282" s="2">
        <v>0.33</v>
      </c>
      <c r="F282" s="2"/>
      <c r="G282" s="2"/>
      <c r="H282" s="2"/>
      <c r="I282" s="2"/>
      <c r="J282" s="2"/>
      <c r="K282" s="2">
        <f t="shared" si="27"/>
        <v>0.33</v>
      </c>
      <c r="L282" s="25" t="s">
        <v>28</v>
      </c>
    </row>
    <row r="283" spans="2:12" x14ac:dyDescent="0.25">
      <c r="B283" s="1"/>
      <c r="C283" s="2">
        <v>3</v>
      </c>
      <c r="D283" s="46">
        <f t="shared" si="28"/>
        <v>3.1480645161290322</v>
      </c>
      <c r="E283" s="2"/>
      <c r="F283" s="2"/>
      <c r="G283" s="2"/>
      <c r="H283" s="2"/>
      <c r="I283" s="2"/>
      <c r="J283" s="2"/>
      <c r="K283" s="2">
        <f t="shared" si="27"/>
        <v>0</v>
      </c>
    </row>
    <row r="284" spans="2:12" x14ac:dyDescent="0.25">
      <c r="B284" s="1"/>
      <c r="C284" s="2">
        <v>4</v>
      </c>
      <c r="D284" s="46">
        <f t="shared" si="28"/>
        <v>3.1480645161290322</v>
      </c>
      <c r="E284" s="2"/>
      <c r="F284" s="2"/>
      <c r="G284" s="2"/>
      <c r="H284" s="2"/>
      <c r="I284" s="2"/>
      <c r="J284" s="2"/>
      <c r="K284" s="2">
        <f t="shared" si="27"/>
        <v>0</v>
      </c>
    </row>
    <row r="285" spans="2:12" x14ac:dyDescent="0.25">
      <c r="B285" s="1"/>
      <c r="C285" s="2">
        <v>5</v>
      </c>
      <c r="D285" s="46">
        <f t="shared" si="28"/>
        <v>3.1480645161290322</v>
      </c>
      <c r="E285" s="2"/>
      <c r="F285" s="2"/>
      <c r="G285" s="2"/>
      <c r="H285" s="2"/>
      <c r="I285" s="2"/>
      <c r="J285" s="2"/>
      <c r="K285" s="2">
        <f t="shared" si="27"/>
        <v>0</v>
      </c>
    </row>
    <row r="286" spans="2:12" x14ac:dyDescent="0.25">
      <c r="B286" s="1"/>
      <c r="C286" s="2">
        <v>6</v>
      </c>
      <c r="D286" s="46">
        <f t="shared" si="28"/>
        <v>3.1480645161290322</v>
      </c>
      <c r="E286" s="2"/>
      <c r="F286" s="2"/>
      <c r="G286" s="2"/>
      <c r="H286" s="2"/>
      <c r="I286" s="2"/>
      <c r="J286" s="2"/>
      <c r="K286" s="2">
        <f t="shared" si="27"/>
        <v>0</v>
      </c>
    </row>
    <row r="287" spans="2:12" x14ac:dyDescent="0.25">
      <c r="B287" s="1"/>
      <c r="C287" s="2">
        <v>7</v>
      </c>
      <c r="D287" s="46">
        <f t="shared" si="28"/>
        <v>3.1480645161290322</v>
      </c>
      <c r="E287" s="2"/>
      <c r="F287" s="2"/>
      <c r="G287" s="54"/>
      <c r="H287" s="2"/>
      <c r="I287" s="2"/>
      <c r="J287" s="2"/>
      <c r="K287" s="2">
        <f t="shared" si="27"/>
        <v>0</v>
      </c>
    </row>
    <row r="288" spans="2:12" x14ac:dyDescent="0.25">
      <c r="B288" s="1"/>
      <c r="C288" s="2">
        <v>8</v>
      </c>
      <c r="D288" s="46">
        <f t="shared" si="28"/>
        <v>3.1480645161290322</v>
      </c>
      <c r="E288" s="2"/>
      <c r="F288" s="2"/>
      <c r="G288" s="2"/>
      <c r="H288" s="2"/>
      <c r="I288" s="2"/>
      <c r="J288" s="2"/>
      <c r="K288" s="2">
        <f t="shared" si="27"/>
        <v>0</v>
      </c>
    </row>
    <row r="289" spans="2:11" x14ac:dyDescent="0.25">
      <c r="B289" s="1"/>
      <c r="C289" s="2">
        <v>9</v>
      </c>
      <c r="D289" s="46">
        <f t="shared" si="28"/>
        <v>3.1480645161290322</v>
      </c>
      <c r="E289" s="2"/>
      <c r="F289" s="2"/>
      <c r="G289" s="2"/>
      <c r="H289" s="2"/>
      <c r="I289" s="2"/>
      <c r="J289" s="2"/>
      <c r="K289" s="2">
        <f t="shared" si="27"/>
        <v>0</v>
      </c>
    </row>
    <row r="290" spans="2:11" x14ac:dyDescent="0.25">
      <c r="B290" s="1"/>
      <c r="C290" s="2">
        <v>10</v>
      </c>
      <c r="D290" s="46">
        <f t="shared" si="28"/>
        <v>3.1480645161290322</v>
      </c>
      <c r="E290" s="2"/>
      <c r="F290" s="2"/>
      <c r="G290" s="2"/>
      <c r="H290" s="2"/>
      <c r="I290" s="2"/>
      <c r="J290" s="2"/>
      <c r="K290" s="2">
        <f t="shared" si="27"/>
        <v>0</v>
      </c>
    </row>
    <row r="291" spans="2:11" x14ac:dyDescent="0.25">
      <c r="B291" s="1"/>
      <c r="C291" s="2">
        <v>11</v>
      </c>
      <c r="D291" s="46">
        <f t="shared" si="28"/>
        <v>3.1480645161290322</v>
      </c>
      <c r="E291" s="2"/>
      <c r="F291" s="2"/>
      <c r="G291" s="2"/>
      <c r="H291" s="2"/>
      <c r="I291" s="2"/>
      <c r="J291" s="2"/>
      <c r="K291" s="2">
        <f t="shared" si="27"/>
        <v>0</v>
      </c>
    </row>
    <row r="292" spans="2:11" x14ac:dyDescent="0.25">
      <c r="B292" s="1"/>
      <c r="C292" s="2">
        <v>12</v>
      </c>
      <c r="D292" s="46">
        <f t="shared" si="28"/>
        <v>3.1480645161290322</v>
      </c>
      <c r="E292" s="2"/>
      <c r="F292" s="2"/>
      <c r="G292" s="2"/>
      <c r="H292" s="2"/>
      <c r="I292" s="2"/>
      <c r="J292" s="2"/>
      <c r="K292" s="2">
        <f t="shared" si="27"/>
        <v>0</v>
      </c>
    </row>
    <row r="293" spans="2:11" x14ac:dyDescent="0.25">
      <c r="B293" s="1"/>
      <c r="C293" s="2">
        <v>13</v>
      </c>
      <c r="D293" s="46">
        <f t="shared" si="28"/>
        <v>3.1480645161290322</v>
      </c>
      <c r="E293" s="2"/>
      <c r="F293" s="2"/>
      <c r="G293" s="2"/>
      <c r="H293" s="2"/>
      <c r="I293" s="2"/>
      <c r="J293" s="2"/>
      <c r="K293" s="2">
        <f t="shared" si="27"/>
        <v>0</v>
      </c>
    </row>
    <row r="294" spans="2:11" x14ac:dyDescent="0.25">
      <c r="B294" s="1"/>
      <c r="C294" s="2">
        <v>14</v>
      </c>
      <c r="D294" s="46">
        <f t="shared" si="28"/>
        <v>3.1480645161290322</v>
      </c>
      <c r="E294" s="2"/>
      <c r="F294" s="2"/>
      <c r="G294" s="2"/>
      <c r="H294" s="2"/>
      <c r="I294" s="2"/>
      <c r="J294" s="2"/>
      <c r="K294" s="2">
        <f t="shared" si="27"/>
        <v>0</v>
      </c>
    </row>
    <row r="295" spans="2:11" x14ac:dyDescent="0.25">
      <c r="B295" s="1"/>
      <c r="C295" s="2">
        <v>15</v>
      </c>
      <c r="D295" s="46">
        <f t="shared" si="28"/>
        <v>3.1480645161290322</v>
      </c>
      <c r="E295" s="2"/>
      <c r="F295" s="2"/>
      <c r="G295" s="2"/>
      <c r="H295" s="2"/>
      <c r="I295" s="2"/>
      <c r="J295" s="2"/>
      <c r="K295" s="2">
        <f t="shared" si="27"/>
        <v>0</v>
      </c>
    </row>
    <row r="296" spans="2:11" x14ac:dyDescent="0.25">
      <c r="B296" s="1"/>
      <c r="C296" s="2">
        <v>16</v>
      </c>
      <c r="D296" s="46">
        <f t="shared" si="28"/>
        <v>3.1480645161290322</v>
      </c>
      <c r="E296" s="2"/>
      <c r="F296" s="2"/>
      <c r="G296" s="2"/>
      <c r="H296" s="2"/>
      <c r="I296" s="2"/>
      <c r="J296" s="2"/>
      <c r="K296" s="2">
        <f t="shared" si="27"/>
        <v>0</v>
      </c>
    </row>
    <row r="297" spans="2:11" x14ac:dyDescent="0.25">
      <c r="B297" s="1"/>
      <c r="C297" s="2">
        <v>17</v>
      </c>
      <c r="D297" s="46">
        <f t="shared" si="28"/>
        <v>3.1480645161290322</v>
      </c>
      <c r="E297" s="2"/>
      <c r="F297" s="2"/>
      <c r="G297" s="2"/>
      <c r="H297" s="2"/>
      <c r="I297" s="2"/>
      <c r="J297" s="2"/>
      <c r="K297" s="2">
        <f t="shared" si="27"/>
        <v>0</v>
      </c>
    </row>
    <row r="298" spans="2:11" x14ac:dyDescent="0.25">
      <c r="B298" s="1"/>
      <c r="C298" s="2">
        <v>18</v>
      </c>
      <c r="D298" s="46">
        <f t="shared" si="28"/>
        <v>3.1480645161290322</v>
      </c>
      <c r="E298" s="2"/>
      <c r="F298" s="2"/>
      <c r="G298" s="2"/>
      <c r="H298" s="2"/>
      <c r="I298" s="2"/>
      <c r="J298" s="2"/>
      <c r="K298" s="2">
        <f t="shared" si="27"/>
        <v>0</v>
      </c>
    </row>
    <row r="299" spans="2:11" x14ac:dyDescent="0.25">
      <c r="B299" s="1"/>
      <c r="C299" s="2">
        <v>19</v>
      </c>
      <c r="D299" s="46">
        <f t="shared" si="28"/>
        <v>3.1480645161290322</v>
      </c>
      <c r="E299" s="2"/>
      <c r="F299" s="2"/>
      <c r="G299" s="2"/>
      <c r="H299" s="2"/>
      <c r="I299" s="2"/>
      <c r="J299" s="2"/>
      <c r="K299" s="2">
        <f t="shared" si="27"/>
        <v>0</v>
      </c>
    </row>
    <row r="300" spans="2:11" x14ac:dyDescent="0.25">
      <c r="B300" s="1"/>
      <c r="C300" s="2">
        <v>20</v>
      </c>
      <c r="D300" s="46">
        <f t="shared" si="28"/>
        <v>3.1480645161290322</v>
      </c>
      <c r="E300" s="2"/>
      <c r="F300" s="2"/>
      <c r="G300" s="2"/>
      <c r="H300" s="2"/>
      <c r="I300" s="2"/>
      <c r="J300" s="2"/>
      <c r="K300" s="2">
        <f t="shared" si="27"/>
        <v>0</v>
      </c>
    </row>
    <row r="301" spans="2:11" x14ac:dyDescent="0.25">
      <c r="B301" s="1"/>
      <c r="C301" s="2">
        <v>21</v>
      </c>
      <c r="D301" s="46">
        <f t="shared" si="28"/>
        <v>3.1480645161290322</v>
      </c>
      <c r="E301" s="2"/>
      <c r="F301" s="2"/>
      <c r="G301" s="2"/>
      <c r="H301" s="2"/>
      <c r="I301" s="2"/>
      <c r="J301" s="2"/>
      <c r="K301" s="2">
        <f t="shared" si="27"/>
        <v>0</v>
      </c>
    </row>
    <row r="302" spans="2:11" x14ac:dyDescent="0.25">
      <c r="B302" s="1"/>
      <c r="C302" s="2">
        <v>22</v>
      </c>
      <c r="D302" s="46">
        <f t="shared" si="28"/>
        <v>3.1480645161290322</v>
      </c>
      <c r="E302" s="2"/>
      <c r="F302" s="2"/>
      <c r="H302" s="2"/>
      <c r="I302" s="2"/>
      <c r="J302" s="2"/>
      <c r="K302" s="2">
        <f t="shared" si="27"/>
        <v>0</v>
      </c>
    </row>
    <row r="303" spans="2:11" x14ac:dyDescent="0.25">
      <c r="B303" s="1"/>
      <c r="C303" s="2">
        <v>23</v>
      </c>
      <c r="D303" s="46">
        <f t="shared" si="28"/>
        <v>3.1480645161290322</v>
      </c>
      <c r="E303" s="2"/>
      <c r="F303" s="2"/>
      <c r="G303" s="2"/>
      <c r="H303" s="2"/>
      <c r="I303" s="2"/>
      <c r="J303" s="2"/>
      <c r="K303" s="2">
        <f t="shared" si="27"/>
        <v>0</v>
      </c>
    </row>
    <row r="304" spans="2:11" x14ac:dyDescent="0.25">
      <c r="B304" s="1"/>
      <c r="C304" s="2">
        <v>24</v>
      </c>
      <c r="D304" s="46">
        <f t="shared" si="28"/>
        <v>3.1480645161290322</v>
      </c>
      <c r="E304" s="2"/>
      <c r="F304" s="2"/>
      <c r="G304" s="2"/>
      <c r="H304" s="2"/>
      <c r="I304" s="2"/>
      <c r="J304" s="2"/>
      <c r="K304" s="2">
        <f t="shared" si="27"/>
        <v>0</v>
      </c>
    </row>
    <row r="305" spans="2:11" x14ac:dyDescent="0.25">
      <c r="B305" s="1"/>
      <c r="C305" s="2">
        <v>25</v>
      </c>
      <c r="D305" s="46">
        <f t="shared" si="28"/>
        <v>3.1480645161290322</v>
      </c>
      <c r="E305" s="2"/>
      <c r="F305" s="2"/>
      <c r="G305" s="2"/>
      <c r="H305" s="2"/>
      <c r="I305" s="2"/>
      <c r="K305" s="2">
        <f t="shared" si="27"/>
        <v>0</v>
      </c>
    </row>
    <row r="306" spans="2:11" x14ac:dyDescent="0.25">
      <c r="B306" s="1"/>
      <c r="C306" s="2">
        <v>26</v>
      </c>
      <c r="D306" s="46">
        <f t="shared" si="28"/>
        <v>3.1480645161290322</v>
      </c>
      <c r="E306" s="2"/>
      <c r="F306" s="2"/>
      <c r="G306" s="2"/>
      <c r="H306" s="2"/>
      <c r="I306" s="2"/>
      <c r="J306" s="2"/>
      <c r="K306" s="2">
        <f t="shared" si="27"/>
        <v>0</v>
      </c>
    </row>
    <row r="307" spans="2:11" x14ac:dyDescent="0.25">
      <c r="B307" s="1"/>
      <c r="C307" s="2">
        <v>27</v>
      </c>
      <c r="D307" s="46">
        <f t="shared" si="28"/>
        <v>3.1480645161290322</v>
      </c>
      <c r="E307" s="2"/>
      <c r="F307" s="2"/>
      <c r="G307" s="2"/>
      <c r="H307" s="2"/>
      <c r="I307" s="2"/>
      <c r="J307" s="2"/>
      <c r="K307" s="2">
        <f t="shared" si="27"/>
        <v>0</v>
      </c>
    </row>
    <row r="308" spans="2:11" x14ac:dyDescent="0.25">
      <c r="B308" s="1"/>
      <c r="C308" s="2">
        <v>28</v>
      </c>
      <c r="D308" s="46">
        <f t="shared" si="28"/>
        <v>3.1480645161290322</v>
      </c>
      <c r="E308" s="2"/>
      <c r="F308" s="2"/>
      <c r="G308" s="2"/>
      <c r="H308" s="2"/>
      <c r="I308" s="2"/>
      <c r="J308" s="2"/>
      <c r="K308" s="2">
        <f t="shared" si="27"/>
        <v>0</v>
      </c>
    </row>
    <row r="309" spans="2:11" x14ac:dyDescent="0.25">
      <c r="B309" s="1"/>
      <c r="C309" s="2">
        <v>29</v>
      </c>
      <c r="D309" s="46">
        <f t="shared" si="28"/>
        <v>3.1480645161290322</v>
      </c>
      <c r="E309" s="2"/>
      <c r="F309" s="2"/>
      <c r="G309" s="2"/>
      <c r="H309" s="2"/>
      <c r="I309" s="2"/>
      <c r="J309" s="2"/>
      <c r="K309" s="2">
        <f t="shared" si="27"/>
        <v>0</v>
      </c>
    </row>
    <row r="310" spans="2:11" x14ac:dyDescent="0.25">
      <c r="B310" s="1"/>
      <c r="C310" s="2">
        <v>30</v>
      </c>
      <c r="D310" s="46">
        <f t="shared" si="28"/>
        <v>3.1480645161290322</v>
      </c>
      <c r="E310" s="2"/>
      <c r="F310" s="2"/>
      <c r="G310" s="2"/>
      <c r="H310" s="2"/>
      <c r="I310" s="2"/>
      <c r="J310" s="2"/>
      <c r="K310" s="2">
        <f t="shared" si="27"/>
        <v>0</v>
      </c>
    </row>
    <row r="311" spans="2:11" x14ac:dyDescent="0.25">
      <c r="B311" s="1"/>
      <c r="C311" s="2">
        <v>31</v>
      </c>
      <c r="D311" s="46">
        <f t="shared" si="28"/>
        <v>3.1480645161290322</v>
      </c>
      <c r="E311" s="2"/>
      <c r="F311" s="2"/>
      <c r="G311" s="2"/>
      <c r="H311" s="2"/>
      <c r="I311" s="2"/>
      <c r="J311" s="2"/>
      <c r="K311" s="2">
        <f t="shared" si="27"/>
        <v>0</v>
      </c>
    </row>
    <row r="312" spans="2:11" x14ac:dyDescent="0.25">
      <c r="B312" s="4" t="s">
        <v>8</v>
      </c>
      <c r="C312" s="3"/>
      <c r="D312" s="47">
        <v>56.24</v>
      </c>
      <c r="E312" s="3">
        <f>SUM(E281:E311)</f>
        <v>0.33</v>
      </c>
      <c r="F312" s="3">
        <f t="shared" ref="F312:J312" si="29">SUM(F281:F311)</f>
        <v>0</v>
      </c>
      <c r="G312" s="3">
        <f t="shared" si="29"/>
        <v>0</v>
      </c>
      <c r="H312" s="3">
        <f t="shared" si="29"/>
        <v>0</v>
      </c>
      <c r="I312" s="3">
        <f t="shared" si="29"/>
        <v>0</v>
      </c>
      <c r="J312" s="3">
        <f t="shared" si="29"/>
        <v>0</v>
      </c>
      <c r="K312" s="2">
        <f t="shared" si="27"/>
        <v>0.33</v>
      </c>
    </row>
    <row r="313" spans="2:11" x14ac:dyDescent="0.25">
      <c r="B313" s="1" t="s">
        <v>9</v>
      </c>
      <c r="C313" s="2"/>
      <c r="D313" s="2" t="s">
        <v>10</v>
      </c>
      <c r="E313" s="2">
        <f>(E312/$D$266)*100</f>
        <v>0.10961015322170813</v>
      </c>
      <c r="F313" s="2">
        <f>(F312/$D$266)*100</f>
        <v>0</v>
      </c>
      <c r="G313" s="2">
        <f>(G312/$D$266)*100</f>
        <v>0</v>
      </c>
      <c r="H313" s="2">
        <f>(H312/$D$266)*100</f>
        <v>0</v>
      </c>
      <c r="I313" s="2">
        <f>(I312/$D$266)*100</f>
        <v>0</v>
      </c>
      <c r="J313" s="2"/>
      <c r="K313" s="2"/>
    </row>
    <row r="314" spans="2:11" x14ac:dyDescent="0.25">
      <c r="B314" s="1">
        <f>(1-(K312/D312))*100</f>
        <v>99.413229018492174</v>
      </c>
      <c r="C314" s="2"/>
      <c r="D314" s="2"/>
      <c r="E314" s="2">
        <f>(D312-E312)/D312*100</f>
        <v>99.413229018492174</v>
      </c>
      <c r="F314" s="2">
        <f>(D312-F312)/D312*100</f>
        <v>100</v>
      </c>
      <c r="G314" s="2">
        <f>(D312-G312)/D312*100</f>
        <v>100</v>
      </c>
      <c r="H314" s="2">
        <f>(D312-H312)/D312*100</f>
        <v>100</v>
      </c>
      <c r="I314" s="2">
        <f>(D312-I312)/D312*100</f>
        <v>100</v>
      </c>
      <c r="J314" s="2"/>
      <c r="K314" s="2" t="s">
        <v>15</v>
      </c>
    </row>
    <row r="317" spans="2:11" ht="18.75" thickBot="1" x14ac:dyDescent="0.3">
      <c r="B317" s="31"/>
      <c r="C317" s="31"/>
      <c r="D317" s="31"/>
    </row>
    <row r="318" spans="2:11" x14ac:dyDescent="0.25">
      <c r="B318" s="14" t="s">
        <v>21</v>
      </c>
      <c r="C318" s="15"/>
      <c r="D318" s="16"/>
    </row>
    <row r="319" spans="2:11" x14ac:dyDescent="0.25">
      <c r="B319" s="10">
        <f>(1-(K312/D312))*100</f>
        <v>99.413229018492174</v>
      </c>
      <c r="C319" s="18"/>
      <c r="D319" s="19"/>
      <c r="F319" s="25">
        <f>76.85/31</f>
        <v>2.4790322580645161</v>
      </c>
      <c r="G319" s="26"/>
    </row>
    <row r="320" spans="2:11" ht="18.75" thickBot="1" x14ac:dyDescent="0.3">
      <c r="B320" s="20"/>
      <c r="C320" s="21"/>
      <c r="D320" s="22"/>
    </row>
    <row r="321" spans="2:4" x14ac:dyDescent="0.25">
      <c r="B321" s="31"/>
      <c r="C321" s="31"/>
      <c r="D321" s="31"/>
    </row>
    <row r="322" spans="2:4" ht="18.75" thickBot="1" x14ac:dyDescent="0.3">
      <c r="B322" s="31"/>
      <c r="C322" s="31"/>
      <c r="D322" s="31"/>
    </row>
    <row r="323" spans="2:4" x14ac:dyDescent="0.25">
      <c r="B323" s="33" t="s">
        <v>22</v>
      </c>
      <c r="C323" s="34"/>
      <c r="D323" s="35"/>
    </row>
    <row r="324" spans="2:4" ht="18.75" thickBot="1" x14ac:dyDescent="0.3">
      <c r="B324" s="36">
        <f>((K312+K266+K174+K128+K82+K36+N220)/(D312+D266+D174+D128+D82+D36+D220))*100</f>
        <v>2.2743557078913508</v>
      </c>
      <c r="C324" s="37"/>
      <c r="D324" s="38"/>
    </row>
    <row r="325" spans="2:4" x14ac:dyDescent="0.25">
      <c r="B325" s="31"/>
      <c r="C325" s="31"/>
      <c r="D325" s="31"/>
    </row>
    <row r="326" spans="2:4" x14ac:dyDescent="0.25">
      <c r="B326" s="31"/>
      <c r="C326" s="31"/>
      <c r="D326" s="31"/>
    </row>
    <row r="327" spans="2:4" ht="18.75" thickBot="1" x14ac:dyDescent="0.3">
      <c r="B327" s="31"/>
      <c r="C327" s="31"/>
      <c r="D327" s="31"/>
    </row>
    <row r="328" spans="2:4" x14ac:dyDescent="0.25">
      <c r="B328" s="39" t="s">
        <v>23</v>
      </c>
      <c r="C328" s="40"/>
      <c r="D328" s="41"/>
    </row>
    <row r="329" spans="2:4" x14ac:dyDescent="0.25">
      <c r="B329" s="194">
        <f>(100-B324)</f>
        <v>97.725644292108655</v>
      </c>
      <c r="C329" s="195"/>
      <c r="D329" s="42"/>
    </row>
    <row r="330" spans="2:4" ht="18.75" thickBot="1" x14ac:dyDescent="0.3">
      <c r="B330" s="196"/>
      <c r="C330" s="197"/>
      <c r="D330" s="43"/>
    </row>
  </sheetData>
  <mergeCells count="21">
    <mergeCell ref="B278:K278"/>
    <mergeCell ref="B279:K279"/>
    <mergeCell ref="B329:C330"/>
    <mergeCell ref="B140:K140"/>
    <mergeCell ref="B141:K141"/>
    <mergeCell ref="B232:K232"/>
    <mergeCell ref="B233:K233"/>
    <mergeCell ref="B186:N186"/>
    <mergeCell ref="B187:N187"/>
    <mergeCell ref="B95:J95"/>
    <mergeCell ref="B2:K2"/>
    <mergeCell ref="B3:K3"/>
    <mergeCell ref="B36:C36"/>
    <mergeCell ref="B37:C37"/>
    <mergeCell ref="D37:D39"/>
    <mergeCell ref="B38:C38"/>
    <mergeCell ref="B42:D42"/>
    <mergeCell ref="B43:D44"/>
    <mergeCell ref="B48:K48"/>
    <mergeCell ref="B49:K49"/>
    <mergeCell ref="B94:J94"/>
  </mergeCells>
  <conditionalFormatting sqref="I37">
    <cfRule type="cellIs" dxfId="19" priority="1" operator="greaterThan">
      <formula>2.822580645</formula>
    </cfRule>
    <cfRule type="cellIs" dxfId="18" priority="2" operator="greaterThan">
      <formula>2.822580645</formula>
    </cfRule>
    <cfRule type="cellIs" dxfId="17" priority="4" operator="greaterThan">
      <formula>2.822580645</formula>
    </cfRule>
  </conditionalFormatting>
  <conditionalFormatting sqref="J37">
    <cfRule type="cellIs" dxfId="16" priority="3" operator="greaterThan">
      <formula>2.822580645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FDF1-9713-4AF4-A7D7-ECF8B9186655}">
  <dimension ref="B1:N323"/>
  <sheetViews>
    <sheetView tabSelected="1" topLeftCell="A238" zoomScale="70" zoomScaleNormal="70" workbookViewId="0">
      <selection activeCell="I250" sqref="I250"/>
    </sheetView>
  </sheetViews>
  <sheetFormatPr baseColWidth="10" defaultRowHeight="18" x14ac:dyDescent="0.25"/>
  <cols>
    <col min="1" max="1" width="6.140625" style="25" customWidth="1"/>
    <col min="2" max="2" width="17.85546875" style="25" customWidth="1"/>
    <col min="3" max="3" width="8.42578125" style="25" bestFit="1" customWidth="1"/>
    <col min="4" max="4" width="30.5703125" style="25" customWidth="1"/>
    <col min="5" max="5" width="39" style="25" customWidth="1"/>
    <col min="6" max="6" width="35.140625" style="25" customWidth="1"/>
    <col min="7" max="7" width="34.42578125" style="25" customWidth="1"/>
    <col min="8" max="8" width="36" style="25" customWidth="1"/>
    <col min="9" max="9" width="31.28515625" style="25" bestFit="1" customWidth="1"/>
    <col min="10" max="10" width="40.140625" style="25" customWidth="1"/>
    <col min="11" max="11" width="19.7109375" style="25" customWidth="1"/>
    <col min="12" max="12" width="23.140625" style="25" customWidth="1"/>
    <col min="13" max="13" width="26.5703125" style="25" customWidth="1"/>
    <col min="14" max="14" width="20.140625" style="25" bestFit="1" customWidth="1"/>
    <col min="15" max="16384" width="11.42578125" style="25"/>
  </cols>
  <sheetData>
    <row r="1" spans="2:11" x14ac:dyDescent="0.25">
      <c r="D1" s="53"/>
    </row>
    <row r="2" spans="2:11" x14ac:dyDescent="0.25">
      <c r="B2" s="170" t="s">
        <v>0</v>
      </c>
      <c r="C2" s="170"/>
      <c r="D2" s="170"/>
      <c r="E2" s="170"/>
      <c r="F2" s="170"/>
      <c r="G2" s="170"/>
      <c r="H2" s="170"/>
      <c r="I2" s="170"/>
      <c r="J2" s="170"/>
      <c r="K2" s="170"/>
    </row>
    <row r="3" spans="2:11" x14ac:dyDescent="0.25">
      <c r="B3" s="170" t="s">
        <v>60</v>
      </c>
      <c r="C3" s="170"/>
      <c r="D3" s="170"/>
      <c r="E3" s="170"/>
      <c r="F3" s="170"/>
      <c r="G3" s="170"/>
      <c r="H3" s="170"/>
      <c r="I3" s="170"/>
      <c r="J3" s="170"/>
      <c r="K3" s="170"/>
    </row>
    <row r="4" spans="2:11" s="52" customFormat="1" x14ac:dyDescent="0.25">
      <c r="B4" s="50"/>
      <c r="C4" s="50" t="s">
        <v>1</v>
      </c>
      <c r="D4" s="50" t="s">
        <v>2</v>
      </c>
      <c r="E4" s="51"/>
      <c r="F4" s="51"/>
      <c r="G4" s="51"/>
      <c r="H4" s="51"/>
      <c r="I4" s="51"/>
      <c r="J4" s="13"/>
      <c r="K4" s="50" t="s">
        <v>7</v>
      </c>
    </row>
    <row r="5" spans="2:11" x14ac:dyDescent="0.25">
      <c r="B5" s="1"/>
      <c r="C5" s="2">
        <v>1</v>
      </c>
      <c r="D5" s="46">
        <f>$D$35/30</f>
        <v>0.4</v>
      </c>
      <c r="E5" s="2"/>
      <c r="F5" s="2"/>
      <c r="G5" s="2"/>
      <c r="H5" s="2"/>
      <c r="I5" s="2"/>
      <c r="J5" s="2"/>
      <c r="K5" s="1">
        <f t="shared" ref="K5:K28" si="0">SUM(E5:J5)</f>
        <v>0</v>
      </c>
    </row>
    <row r="6" spans="2:11" x14ac:dyDescent="0.25">
      <c r="B6" s="1"/>
      <c r="C6" s="2">
        <v>2</v>
      </c>
      <c r="D6" s="46">
        <f t="shared" ref="D6:D34" si="1">$D$35/30</f>
        <v>0.4</v>
      </c>
      <c r="E6" s="2"/>
      <c r="F6" s="2"/>
      <c r="G6" s="2"/>
      <c r="H6" s="2"/>
      <c r="I6" s="2"/>
      <c r="J6" s="2"/>
      <c r="K6" s="1">
        <f t="shared" si="0"/>
        <v>0</v>
      </c>
    </row>
    <row r="7" spans="2:11" x14ac:dyDescent="0.25">
      <c r="B7" s="1"/>
      <c r="C7" s="2">
        <v>3</v>
      </c>
      <c r="D7" s="46">
        <f t="shared" si="1"/>
        <v>0.4</v>
      </c>
      <c r="E7" s="2"/>
      <c r="F7" s="2"/>
      <c r="G7" s="2"/>
      <c r="H7" s="2"/>
      <c r="I7" s="2"/>
      <c r="J7" s="2"/>
      <c r="K7" s="1">
        <f t="shared" si="0"/>
        <v>0</v>
      </c>
    </row>
    <row r="8" spans="2:11" x14ac:dyDescent="0.25">
      <c r="B8" s="1"/>
      <c r="C8" s="2">
        <v>4</v>
      </c>
      <c r="D8" s="46">
        <f t="shared" si="1"/>
        <v>0.4</v>
      </c>
      <c r="E8" s="2"/>
      <c r="F8" s="2"/>
      <c r="G8" s="2"/>
      <c r="H8" s="2"/>
      <c r="I8" s="2"/>
      <c r="J8" s="2"/>
      <c r="K8" s="1">
        <f t="shared" si="0"/>
        <v>0</v>
      </c>
    </row>
    <row r="9" spans="2:11" x14ac:dyDescent="0.25">
      <c r="B9" s="1"/>
      <c r="C9" s="2">
        <v>5</v>
      </c>
      <c r="D9" s="46">
        <f t="shared" si="1"/>
        <v>0.4</v>
      </c>
      <c r="E9" s="2"/>
      <c r="F9" s="2"/>
      <c r="G9" s="2"/>
      <c r="H9" s="2"/>
      <c r="I9" s="2"/>
      <c r="J9" s="2"/>
      <c r="K9" s="1">
        <f t="shared" si="0"/>
        <v>0</v>
      </c>
    </row>
    <row r="10" spans="2:11" x14ac:dyDescent="0.25">
      <c r="B10" s="1"/>
      <c r="C10" s="2">
        <v>6</v>
      </c>
      <c r="D10" s="46">
        <f t="shared" si="1"/>
        <v>0.4</v>
      </c>
      <c r="E10" s="2"/>
      <c r="F10" s="2"/>
      <c r="G10" s="2"/>
      <c r="H10" s="2"/>
      <c r="I10" s="2"/>
      <c r="J10" s="2"/>
      <c r="K10" s="1">
        <f t="shared" si="0"/>
        <v>0</v>
      </c>
    </row>
    <row r="11" spans="2:11" x14ac:dyDescent="0.25">
      <c r="B11" s="1"/>
      <c r="C11" s="2">
        <v>7</v>
      </c>
      <c r="D11" s="46">
        <f t="shared" si="1"/>
        <v>0.4</v>
      </c>
      <c r="E11" s="2"/>
      <c r="F11" s="2"/>
      <c r="G11" s="2"/>
      <c r="H11" s="2"/>
      <c r="I11" s="2"/>
      <c r="J11" s="2"/>
      <c r="K11" s="1">
        <f t="shared" si="0"/>
        <v>0</v>
      </c>
    </row>
    <row r="12" spans="2:11" x14ac:dyDescent="0.25">
      <c r="B12" s="1"/>
      <c r="C12" s="2">
        <v>8</v>
      </c>
      <c r="D12" s="46">
        <f t="shared" si="1"/>
        <v>0.4</v>
      </c>
      <c r="E12" s="2"/>
      <c r="F12" s="2"/>
      <c r="G12" s="2"/>
      <c r="H12" s="2"/>
      <c r="I12" s="2"/>
      <c r="J12" s="2"/>
      <c r="K12" s="1">
        <f t="shared" si="0"/>
        <v>0</v>
      </c>
    </row>
    <row r="13" spans="2:11" x14ac:dyDescent="0.25">
      <c r="B13" s="1"/>
      <c r="C13" s="2">
        <v>9</v>
      </c>
      <c r="D13" s="46">
        <f t="shared" si="1"/>
        <v>0.4</v>
      </c>
      <c r="E13" s="2"/>
      <c r="F13" s="2"/>
      <c r="G13" s="2"/>
      <c r="H13" s="2"/>
      <c r="I13" s="2"/>
      <c r="J13" s="2"/>
      <c r="K13" s="1">
        <f t="shared" si="0"/>
        <v>0</v>
      </c>
    </row>
    <row r="14" spans="2:11" x14ac:dyDescent="0.25">
      <c r="B14" s="1"/>
      <c r="C14" s="2">
        <v>10</v>
      </c>
      <c r="D14" s="46">
        <f t="shared" si="1"/>
        <v>0.4</v>
      </c>
      <c r="E14" s="2"/>
      <c r="F14" s="2"/>
      <c r="G14" s="2"/>
      <c r="H14" s="2"/>
      <c r="I14" s="2"/>
      <c r="J14" s="2"/>
      <c r="K14" s="1">
        <f t="shared" si="0"/>
        <v>0</v>
      </c>
    </row>
    <row r="15" spans="2:11" x14ac:dyDescent="0.25">
      <c r="B15" s="1"/>
      <c r="C15" s="2">
        <v>11</v>
      </c>
      <c r="D15" s="46">
        <f t="shared" si="1"/>
        <v>0.4</v>
      </c>
      <c r="E15" s="2"/>
      <c r="F15" s="2"/>
      <c r="G15" s="2"/>
      <c r="H15" s="2"/>
      <c r="I15" s="2"/>
      <c r="J15" s="2"/>
      <c r="K15" s="1">
        <f t="shared" si="0"/>
        <v>0</v>
      </c>
    </row>
    <row r="16" spans="2:11" x14ac:dyDescent="0.25">
      <c r="B16" s="1"/>
      <c r="C16" s="2">
        <v>12</v>
      </c>
      <c r="D16" s="46">
        <f t="shared" si="1"/>
        <v>0.4</v>
      </c>
      <c r="E16" s="2"/>
      <c r="F16" s="2"/>
      <c r="G16" s="2"/>
      <c r="H16" s="2"/>
      <c r="I16" s="2"/>
      <c r="J16" s="2"/>
      <c r="K16" s="1">
        <f t="shared" si="0"/>
        <v>0</v>
      </c>
    </row>
    <row r="17" spans="2:11" x14ac:dyDescent="0.25">
      <c r="B17" s="1"/>
      <c r="C17" s="2">
        <v>13</v>
      </c>
      <c r="D17" s="46">
        <f t="shared" si="1"/>
        <v>0.4</v>
      </c>
      <c r="E17" s="2"/>
      <c r="F17" s="2"/>
      <c r="G17" s="2"/>
      <c r="H17" s="2"/>
      <c r="I17" s="2"/>
      <c r="J17" s="2"/>
      <c r="K17" s="1">
        <f t="shared" si="0"/>
        <v>0</v>
      </c>
    </row>
    <row r="18" spans="2:11" x14ac:dyDescent="0.25">
      <c r="B18" s="1"/>
      <c r="C18" s="2">
        <v>14</v>
      </c>
      <c r="D18" s="46">
        <f t="shared" si="1"/>
        <v>0.4</v>
      </c>
      <c r="E18" s="2"/>
      <c r="F18" s="2"/>
      <c r="G18" s="2"/>
      <c r="H18" s="2"/>
      <c r="I18" s="2"/>
      <c r="J18" s="2"/>
      <c r="K18" s="1">
        <f t="shared" si="0"/>
        <v>0</v>
      </c>
    </row>
    <row r="19" spans="2:11" x14ac:dyDescent="0.25">
      <c r="B19" s="1"/>
      <c r="C19" s="2">
        <v>15</v>
      </c>
      <c r="D19" s="46">
        <f t="shared" si="1"/>
        <v>0.4</v>
      </c>
      <c r="E19" s="2"/>
      <c r="F19" s="2"/>
      <c r="G19" s="2"/>
      <c r="H19" s="2"/>
      <c r="I19" s="2"/>
      <c r="J19" s="2"/>
      <c r="K19" s="1">
        <f t="shared" si="0"/>
        <v>0</v>
      </c>
    </row>
    <row r="20" spans="2:11" x14ac:dyDescent="0.25">
      <c r="B20" s="1"/>
      <c r="C20" s="2">
        <v>16</v>
      </c>
      <c r="D20" s="46">
        <f t="shared" si="1"/>
        <v>0.4</v>
      </c>
      <c r="E20" s="2"/>
      <c r="F20" s="2"/>
      <c r="G20" s="2"/>
      <c r="H20" s="2"/>
      <c r="I20" s="2"/>
      <c r="J20" s="2"/>
      <c r="K20" s="1">
        <f t="shared" si="0"/>
        <v>0</v>
      </c>
    </row>
    <row r="21" spans="2:11" x14ac:dyDescent="0.25">
      <c r="B21" s="1"/>
      <c r="C21" s="2">
        <v>17</v>
      </c>
      <c r="D21" s="46">
        <f t="shared" si="1"/>
        <v>0.4</v>
      </c>
      <c r="E21" s="2"/>
      <c r="F21" s="2"/>
      <c r="G21" s="2"/>
      <c r="H21" s="2"/>
      <c r="I21" s="2"/>
      <c r="J21" s="2"/>
      <c r="K21" s="1">
        <f t="shared" si="0"/>
        <v>0</v>
      </c>
    </row>
    <row r="22" spans="2:11" x14ac:dyDescent="0.25">
      <c r="B22" s="1"/>
      <c r="C22" s="2">
        <v>18</v>
      </c>
      <c r="D22" s="46">
        <f t="shared" si="1"/>
        <v>0.4</v>
      </c>
      <c r="E22" s="2"/>
      <c r="F22" s="2"/>
      <c r="G22" s="2"/>
      <c r="H22" s="2"/>
      <c r="I22" s="2"/>
      <c r="J22" s="2"/>
      <c r="K22" s="1">
        <f t="shared" si="0"/>
        <v>0</v>
      </c>
    </row>
    <row r="23" spans="2:11" x14ac:dyDescent="0.25">
      <c r="B23" s="1"/>
      <c r="C23" s="2">
        <v>19</v>
      </c>
      <c r="D23" s="46">
        <f t="shared" si="1"/>
        <v>0.4</v>
      </c>
      <c r="E23" s="2"/>
      <c r="F23" s="2"/>
      <c r="G23" s="2"/>
      <c r="H23" s="2"/>
      <c r="I23" s="2"/>
      <c r="J23" s="2"/>
      <c r="K23" s="1">
        <f t="shared" si="0"/>
        <v>0</v>
      </c>
    </row>
    <row r="24" spans="2:11" x14ac:dyDescent="0.25">
      <c r="B24" s="1"/>
      <c r="C24" s="2">
        <v>20</v>
      </c>
      <c r="D24" s="46">
        <f t="shared" si="1"/>
        <v>0.4</v>
      </c>
      <c r="E24" s="2"/>
      <c r="F24" s="2"/>
      <c r="G24" s="2"/>
      <c r="H24" s="2"/>
      <c r="I24" s="2"/>
      <c r="J24" s="2"/>
      <c r="K24" s="1">
        <f t="shared" si="0"/>
        <v>0</v>
      </c>
    </row>
    <row r="25" spans="2:11" x14ac:dyDescent="0.25">
      <c r="B25" s="1"/>
      <c r="C25" s="2">
        <v>21</v>
      </c>
      <c r="D25" s="46">
        <f t="shared" si="1"/>
        <v>0.4</v>
      </c>
      <c r="E25" s="2"/>
      <c r="F25" s="2"/>
      <c r="G25" s="2"/>
      <c r="H25" s="2"/>
      <c r="I25" s="2"/>
      <c r="J25" s="2"/>
      <c r="K25" s="1">
        <f t="shared" si="0"/>
        <v>0</v>
      </c>
    </row>
    <row r="26" spans="2:11" x14ac:dyDescent="0.25">
      <c r="B26" s="1"/>
      <c r="C26" s="2">
        <v>22</v>
      </c>
      <c r="D26" s="46">
        <f t="shared" si="1"/>
        <v>0.4</v>
      </c>
      <c r="E26" s="2"/>
      <c r="F26" s="2"/>
      <c r="G26" s="2"/>
      <c r="H26" s="2"/>
      <c r="I26" s="2"/>
      <c r="J26" s="2"/>
      <c r="K26" s="1">
        <f t="shared" si="0"/>
        <v>0</v>
      </c>
    </row>
    <row r="27" spans="2:11" x14ac:dyDescent="0.25">
      <c r="B27" s="1"/>
      <c r="C27" s="2">
        <v>23</v>
      </c>
      <c r="D27" s="46">
        <f t="shared" si="1"/>
        <v>0.4</v>
      </c>
      <c r="E27" s="2"/>
      <c r="F27" s="2"/>
      <c r="G27" s="2"/>
      <c r="H27" s="2"/>
      <c r="I27" s="2"/>
      <c r="J27" s="2"/>
      <c r="K27" s="1">
        <f t="shared" si="0"/>
        <v>0</v>
      </c>
    </row>
    <row r="28" spans="2:11" x14ac:dyDescent="0.25">
      <c r="B28" s="1"/>
      <c r="C28" s="2">
        <v>24</v>
      </c>
      <c r="D28" s="46">
        <f t="shared" si="1"/>
        <v>0.4</v>
      </c>
      <c r="E28" s="2"/>
      <c r="F28" s="2"/>
      <c r="G28" s="2"/>
      <c r="H28" s="2"/>
      <c r="I28" s="2"/>
      <c r="J28" s="2"/>
      <c r="K28" s="1">
        <f t="shared" si="0"/>
        <v>0</v>
      </c>
    </row>
    <row r="29" spans="2:11" x14ac:dyDescent="0.25">
      <c r="B29" s="1"/>
      <c r="C29" s="2">
        <v>25</v>
      </c>
      <c r="D29" s="46">
        <f t="shared" si="1"/>
        <v>0.4</v>
      </c>
      <c r="E29" s="2"/>
      <c r="F29" s="2"/>
      <c r="G29" s="2"/>
      <c r="H29" s="2"/>
      <c r="I29" s="2"/>
      <c r="J29" s="2"/>
      <c r="K29" s="1">
        <f>SUM(E29:J29)</f>
        <v>0</v>
      </c>
    </row>
    <row r="30" spans="2:11" x14ac:dyDescent="0.25">
      <c r="B30" s="1"/>
      <c r="C30" s="2">
        <v>26</v>
      </c>
      <c r="D30" s="46">
        <f t="shared" si="1"/>
        <v>0.4</v>
      </c>
      <c r="E30" s="2"/>
      <c r="F30" s="2"/>
      <c r="G30" s="2"/>
      <c r="H30" s="2"/>
      <c r="I30" s="2"/>
      <c r="J30" s="2"/>
      <c r="K30" s="1">
        <f t="shared" ref="K30:K33" si="2">SUM(E30:J30)</f>
        <v>0</v>
      </c>
    </row>
    <row r="31" spans="2:11" x14ac:dyDescent="0.25">
      <c r="B31" s="1"/>
      <c r="C31" s="2">
        <v>27</v>
      </c>
      <c r="D31" s="46">
        <f t="shared" si="1"/>
        <v>0.4</v>
      </c>
      <c r="E31" s="2"/>
      <c r="F31" s="2"/>
      <c r="G31" s="2"/>
      <c r="H31" s="2"/>
      <c r="I31" s="2"/>
      <c r="J31" s="2"/>
      <c r="K31" s="1">
        <f>SUM(E31:J31)</f>
        <v>0</v>
      </c>
    </row>
    <row r="32" spans="2:11" x14ac:dyDescent="0.25">
      <c r="B32" s="1"/>
      <c r="C32" s="2">
        <v>28</v>
      </c>
      <c r="D32" s="46">
        <f t="shared" si="1"/>
        <v>0.4</v>
      </c>
      <c r="E32" s="2"/>
      <c r="F32" s="2"/>
      <c r="G32" s="2"/>
      <c r="H32" s="2"/>
      <c r="I32" s="2"/>
      <c r="J32" s="2"/>
      <c r="K32" s="1">
        <f t="shared" si="2"/>
        <v>0</v>
      </c>
    </row>
    <row r="33" spans="2:11" x14ac:dyDescent="0.25">
      <c r="B33" s="55"/>
      <c r="C33" s="2">
        <v>29</v>
      </c>
      <c r="D33" s="46">
        <f t="shared" si="1"/>
        <v>0.4</v>
      </c>
      <c r="E33" s="2"/>
      <c r="F33" s="2"/>
      <c r="G33" s="2"/>
      <c r="H33" s="2"/>
      <c r="I33" s="2"/>
      <c r="J33" s="2"/>
      <c r="K33" s="1">
        <f t="shared" si="2"/>
        <v>0</v>
      </c>
    </row>
    <row r="34" spans="2:11" x14ac:dyDescent="0.25">
      <c r="B34" s="55"/>
      <c r="C34" s="2">
        <v>30</v>
      </c>
      <c r="D34" s="46">
        <f t="shared" si="1"/>
        <v>0.4</v>
      </c>
      <c r="E34" s="2"/>
      <c r="F34" s="2"/>
      <c r="G34" s="2"/>
      <c r="H34" s="2"/>
      <c r="I34" s="2"/>
      <c r="J34" s="2"/>
      <c r="K34" s="1"/>
    </row>
    <row r="35" spans="2:11" x14ac:dyDescent="0.25">
      <c r="B35" s="171" t="s">
        <v>8</v>
      </c>
      <c r="C35" s="172"/>
      <c r="D35" s="47">
        <v>12</v>
      </c>
      <c r="E35" s="47">
        <f t="shared" ref="E35:J35" si="3">SUM(E5:E34)</f>
        <v>0</v>
      </c>
      <c r="F35" s="47">
        <f t="shared" si="3"/>
        <v>0</v>
      </c>
      <c r="G35" s="47">
        <f t="shared" si="3"/>
        <v>0</v>
      </c>
      <c r="H35" s="47">
        <f t="shared" si="3"/>
        <v>0</v>
      </c>
      <c r="I35" s="47">
        <f t="shared" si="3"/>
        <v>0</v>
      </c>
      <c r="J35" s="47">
        <f t="shared" si="3"/>
        <v>0</v>
      </c>
      <c r="K35" s="1">
        <f>SUM(E35:J35)</f>
        <v>0</v>
      </c>
    </row>
    <row r="36" spans="2:11" x14ac:dyDescent="0.25">
      <c r="B36" s="173" t="s">
        <v>9</v>
      </c>
      <c r="C36" s="174"/>
      <c r="D36" s="175" t="s">
        <v>10</v>
      </c>
      <c r="E36" s="5">
        <f>(E35/$D$35)*100</f>
        <v>0</v>
      </c>
      <c r="F36" s="5">
        <f>+(F35/$D$35)*100</f>
        <v>0</v>
      </c>
      <c r="G36" s="5">
        <f>+(G35/$D$35)*100</f>
        <v>0</v>
      </c>
      <c r="H36" s="5">
        <f>+(H35/$D$35)*100</f>
        <v>0</v>
      </c>
      <c r="I36" s="6">
        <f>(I35/$D$35)*100</f>
        <v>0</v>
      </c>
      <c r="J36" s="6">
        <f>(J35/$D$35)*100</f>
        <v>0</v>
      </c>
      <c r="K36" s="6"/>
    </row>
    <row r="37" spans="2:11" x14ac:dyDescent="0.25">
      <c r="B37" s="173">
        <f>(1-(K35/D35))*100</f>
        <v>100</v>
      </c>
      <c r="C37" s="174"/>
      <c r="D37" s="176"/>
      <c r="E37" s="5">
        <f>(D35-E35)/D35*100</f>
        <v>100</v>
      </c>
      <c r="F37" s="5">
        <f>(D35-F35)/D35*100</f>
        <v>100</v>
      </c>
      <c r="G37" s="5">
        <f>(D35-G35)/D35*100</f>
        <v>100</v>
      </c>
      <c r="H37" s="5">
        <f>(D35-H35)/D35*100</f>
        <v>100</v>
      </c>
      <c r="I37" s="6">
        <f>(D35-I35)/D35*100</f>
        <v>100</v>
      </c>
      <c r="J37" s="6">
        <f>(D35-J35)/D35*100</f>
        <v>100</v>
      </c>
      <c r="K37" s="6"/>
    </row>
    <row r="38" spans="2:11" x14ac:dyDescent="0.25">
      <c r="B38" s="7"/>
      <c r="C38" s="7"/>
      <c r="D38" s="177"/>
      <c r="E38" s="7"/>
      <c r="F38" s="7"/>
      <c r="G38" s="7"/>
      <c r="H38" s="7"/>
      <c r="I38" s="7"/>
      <c r="J38" s="7"/>
      <c r="K38" s="7"/>
    </row>
    <row r="40" spans="2:11" ht="18.75" thickBot="1" x14ac:dyDescent="0.3"/>
    <row r="41" spans="2:11" x14ac:dyDescent="0.25">
      <c r="B41" s="199" t="s">
        <v>11</v>
      </c>
      <c r="C41" s="200"/>
      <c r="D41" s="201"/>
    </row>
    <row r="42" spans="2:11" ht="15" customHeight="1" x14ac:dyDescent="0.25">
      <c r="B42" s="202">
        <f>(1-(K35/D35))*100</f>
        <v>100</v>
      </c>
      <c r="C42" s="203"/>
      <c r="D42" s="204"/>
    </row>
    <row r="43" spans="2:11" ht="15" customHeight="1" thickBot="1" x14ac:dyDescent="0.3">
      <c r="B43" s="205"/>
      <c r="C43" s="206"/>
      <c r="D43" s="207"/>
      <c r="F43" s="27"/>
      <c r="J43" s="31"/>
    </row>
    <row r="45" spans="2:11" x14ac:dyDescent="0.25">
      <c r="D45" s="53"/>
      <c r="F45" s="44"/>
    </row>
    <row r="47" spans="2:11" x14ac:dyDescent="0.25">
      <c r="B47" s="187" t="s">
        <v>12</v>
      </c>
      <c r="C47" s="188"/>
      <c r="D47" s="188"/>
      <c r="E47" s="188"/>
      <c r="F47" s="188"/>
      <c r="G47" s="188"/>
      <c r="H47" s="188"/>
      <c r="I47" s="188"/>
      <c r="J47" s="188"/>
      <c r="K47" s="189"/>
    </row>
    <row r="48" spans="2:11" x14ac:dyDescent="0.25">
      <c r="B48" s="170" t="s">
        <v>60</v>
      </c>
      <c r="C48" s="170"/>
      <c r="D48" s="170"/>
      <c r="E48" s="170"/>
      <c r="F48" s="170"/>
      <c r="G48" s="170"/>
      <c r="H48" s="170"/>
      <c r="I48" s="170"/>
      <c r="J48" s="170"/>
      <c r="K48" s="170"/>
    </row>
    <row r="49" spans="2:11" s="52" customFormat="1" x14ac:dyDescent="0.25">
      <c r="B49" s="50"/>
      <c r="C49" s="12" t="s">
        <v>1</v>
      </c>
      <c r="D49" s="12" t="s">
        <v>2</v>
      </c>
      <c r="E49" s="13"/>
      <c r="F49" s="13"/>
      <c r="G49" s="13"/>
      <c r="H49" s="13"/>
      <c r="I49" s="13"/>
      <c r="J49" s="13"/>
      <c r="K49" s="12" t="s">
        <v>7</v>
      </c>
    </row>
    <row r="50" spans="2:11" x14ac:dyDescent="0.25">
      <c r="B50" s="1"/>
      <c r="C50" s="1">
        <v>1</v>
      </c>
      <c r="D50" s="46">
        <f>$D$80/30</f>
        <v>15.95</v>
      </c>
      <c r="E50" s="2"/>
      <c r="F50" s="2"/>
      <c r="G50" s="2"/>
      <c r="H50" s="2"/>
      <c r="I50" s="2"/>
      <c r="J50" s="2"/>
      <c r="K50" s="1">
        <f t="shared" ref="K50:K52" si="4">SUM(E50:J50)</f>
        <v>0</v>
      </c>
    </row>
    <row r="51" spans="2:11" x14ac:dyDescent="0.25">
      <c r="B51" s="1"/>
      <c r="C51" s="1">
        <v>2</v>
      </c>
      <c r="D51" s="46">
        <f t="shared" ref="D51:D79" si="5">$D$80/30</f>
        <v>15.95</v>
      </c>
      <c r="E51" s="2"/>
      <c r="F51" s="2"/>
      <c r="G51" s="2"/>
      <c r="H51" s="2"/>
      <c r="I51" s="2"/>
      <c r="J51" s="2"/>
      <c r="K51" s="1">
        <f t="shared" si="4"/>
        <v>0</v>
      </c>
    </row>
    <row r="52" spans="2:11" x14ac:dyDescent="0.25">
      <c r="B52" s="1"/>
      <c r="C52" s="1">
        <v>3</v>
      </c>
      <c r="D52" s="46">
        <f t="shared" si="5"/>
        <v>15.95</v>
      </c>
      <c r="E52" s="2"/>
      <c r="F52" s="2"/>
      <c r="G52" s="2"/>
      <c r="H52" s="2"/>
      <c r="I52" s="2"/>
      <c r="J52" s="2"/>
      <c r="K52" s="1">
        <f t="shared" si="4"/>
        <v>0</v>
      </c>
    </row>
    <row r="53" spans="2:11" x14ac:dyDescent="0.25">
      <c r="B53" s="1"/>
      <c r="C53" s="1">
        <v>4</v>
      </c>
      <c r="D53" s="46">
        <f t="shared" si="5"/>
        <v>15.95</v>
      </c>
      <c r="E53" s="2"/>
      <c r="F53" s="2"/>
      <c r="G53" s="2"/>
      <c r="H53" s="2"/>
      <c r="I53" s="2"/>
      <c r="J53" s="2"/>
      <c r="K53" s="1">
        <f>SUM(E53:J53)</f>
        <v>0</v>
      </c>
    </row>
    <row r="54" spans="2:11" x14ac:dyDescent="0.25">
      <c r="B54" s="1"/>
      <c r="C54" s="1">
        <v>5</v>
      </c>
      <c r="D54" s="46">
        <f t="shared" si="5"/>
        <v>15.95</v>
      </c>
      <c r="E54" s="2"/>
      <c r="F54" s="2"/>
      <c r="G54" s="2"/>
      <c r="H54" s="2"/>
      <c r="I54" s="2"/>
      <c r="J54" s="2"/>
      <c r="K54" s="1">
        <f t="shared" ref="K54:K79" si="6">SUM(E54:J54)</f>
        <v>0</v>
      </c>
    </row>
    <row r="55" spans="2:11" x14ac:dyDescent="0.25">
      <c r="B55" s="1"/>
      <c r="C55" s="1">
        <v>6</v>
      </c>
      <c r="D55" s="46">
        <f t="shared" si="5"/>
        <v>15.95</v>
      </c>
      <c r="E55" s="2"/>
      <c r="F55" s="2"/>
      <c r="G55" s="2"/>
      <c r="H55" s="2"/>
      <c r="I55" s="2"/>
      <c r="J55" s="2"/>
      <c r="K55" s="1">
        <f t="shared" si="6"/>
        <v>0</v>
      </c>
    </row>
    <row r="56" spans="2:11" x14ac:dyDescent="0.25">
      <c r="B56" s="1"/>
      <c r="C56" s="1">
        <v>7</v>
      </c>
      <c r="D56" s="46">
        <f t="shared" si="5"/>
        <v>15.95</v>
      </c>
      <c r="E56" s="2"/>
      <c r="F56" s="2"/>
      <c r="G56" s="2"/>
      <c r="H56" s="2"/>
      <c r="I56" s="2"/>
      <c r="J56" s="2"/>
      <c r="K56" s="1">
        <f t="shared" si="6"/>
        <v>0</v>
      </c>
    </row>
    <row r="57" spans="2:11" x14ac:dyDescent="0.25">
      <c r="B57" s="1"/>
      <c r="C57" s="1">
        <v>8</v>
      </c>
      <c r="D57" s="46">
        <f t="shared" si="5"/>
        <v>15.95</v>
      </c>
      <c r="E57" s="2"/>
      <c r="F57" s="2"/>
      <c r="G57" s="2"/>
      <c r="H57" s="2"/>
      <c r="I57" s="2"/>
      <c r="J57" s="2"/>
      <c r="K57" s="1">
        <f t="shared" si="6"/>
        <v>0</v>
      </c>
    </row>
    <row r="58" spans="2:11" x14ac:dyDescent="0.25">
      <c r="B58" s="1"/>
      <c r="C58" s="1">
        <v>9</v>
      </c>
      <c r="D58" s="46">
        <f t="shared" si="5"/>
        <v>15.95</v>
      </c>
      <c r="E58" s="2"/>
      <c r="F58" s="2"/>
      <c r="G58" s="2"/>
      <c r="H58" s="2"/>
      <c r="I58" s="2"/>
      <c r="J58" s="2"/>
      <c r="K58" s="1">
        <f t="shared" si="6"/>
        <v>0</v>
      </c>
    </row>
    <row r="59" spans="2:11" x14ac:dyDescent="0.25">
      <c r="B59" s="1"/>
      <c r="C59" s="1">
        <v>10</v>
      </c>
      <c r="D59" s="46">
        <f t="shared" si="5"/>
        <v>15.95</v>
      </c>
      <c r="E59" s="2"/>
      <c r="F59" s="2"/>
      <c r="G59" s="2"/>
      <c r="H59" s="2"/>
      <c r="I59" s="2"/>
      <c r="J59" s="2"/>
      <c r="K59" s="1">
        <f t="shared" si="6"/>
        <v>0</v>
      </c>
    </row>
    <row r="60" spans="2:11" x14ac:dyDescent="0.25">
      <c r="B60" s="1"/>
      <c r="C60" s="1">
        <v>11</v>
      </c>
      <c r="D60" s="46">
        <f t="shared" si="5"/>
        <v>15.95</v>
      </c>
      <c r="E60" s="2"/>
      <c r="F60" s="2"/>
      <c r="G60" s="2"/>
      <c r="H60" s="2"/>
      <c r="I60" s="2"/>
      <c r="J60" s="2"/>
      <c r="K60" s="1">
        <f t="shared" si="6"/>
        <v>0</v>
      </c>
    </row>
    <row r="61" spans="2:11" x14ac:dyDescent="0.25">
      <c r="B61" s="1"/>
      <c r="C61" s="1">
        <v>12</v>
      </c>
      <c r="D61" s="46">
        <f t="shared" si="5"/>
        <v>15.95</v>
      </c>
      <c r="E61" s="2"/>
      <c r="F61" s="2"/>
      <c r="G61" s="2"/>
      <c r="H61" s="2"/>
      <c r="I61" s="2"/>
      <c r="J61" s="2"/>
      <c r="K61" s="1">
        <f t="shared" si="6"/>
        <v>0</v>
      </c>
    </row>
    <row r="62" spans="2:11" x14ac:dyDescent="0.25">
      <c r="B62" s="1"/>
      <c r="C62" s="1">
        <v>13</v>
      </c>
      <c r="D62" s="46">
        <f t="shared" si="5"/>
        <v>15.95</v>
      </c>
      <c r="E62" s="2"/>
      <c r="F62" s="2"/>
      <c r="G62" s="2"/>
      <c r="H62" s="2"/>
      <c r="I62" s="2"/>
      <c r="J62" s="2"/>
      <c r="K62" s="1">
        <f t="shared" si="6"/>
        <v>0</v>
      </c>
    </row>
    <row r="63" spans="2:11" x14ac:dyDescent="0.25">
      <c r="B63" s="1"/>
      <c r="C63" s="1">
        <v>14</v>
      </c>
      <c r="D63" s="46">
        <f t="shared" si="5"/>
        <v>15.95</v>
      </c>
      <c r="E63" s="2"/>
      <c r="F63" s="2"/>
      <c r="G63" s="2"/>
      <c r="H63" s="2"/>
      <c r="I63" s="2"/>
      <c r="J63" s="2"/>
      <c r="K63" s="1">
        <f t="shared" si="6"/>
        <v>0</v>
      </c>
    </row>
    <row r="64" spans="2:11" x14ac:dyDescent="0.25">
      <c r="B64" s="1"/>
      <c r="C64" s="1">
        <v>15</v>
      </c>
      <c r="D64" s="46">
        <f t="shared" si="5"/>
        <v>15.95</v>
      </c>
      <c r="E64" s="2"/>
      <c r="F64" s="2"/>
      <c r="G64" s="2"/>
      <c r="H64" s="2"/>
      <c r="I64" s="2"/>
      <c r="J64" s="2"/>
      <c r="K64" s="1">
        <f t="shared" si="6"/>
        <v>0</v>
      </c>
    </row>
    <row r="65" spans="2:11" x14ac:dyDescent="0.25">
      <c r="B65" s="1"/>
      <c r="C65" s="1">
        <v>16</v>
      </c>
      <c r="D65" s="46">
        <f t="shared" si="5"/>
        <v>15.95</v>
      </c>
      <c r="E65" s="2"/>
      <c r="F65" s="2"/>
      <c r="G65" s="2"/>
      <c r="H65" s="2"/>
      <c r="I65" s="2"/>
      <c r="J65" s="2"/>
      <c r="K65" s="1">
        <f t="shared" si="6"/>
        <v>0</v>
      </c>
    </row>
    <row r="66" spans="2:11" x14ac:dyDescent="0.25">
      <c r="B66" s="1"/>
      <c r="C66" s="1">
        <v>17</v>
      </c>
      <c r="D66" s="46">
        <f t="shared" si="5"/>
        <v>15.95</v>
      </c>
      <c r="E66" s="2"/>
      <c r="F66" s="2"/>
      <c r="G66" s="2"/>
      <c r="H66" s="2"/>
      <c r="I66" s="2"/>
      <c r="J66" s="2"/>
      <c r="K66" s="1">
        <f t="shared" si="6"/>
        <v>0</v>
      </c>
    </row>
    <row r="67" spans="2:11" x14ac:dyDescent="0.25">
      <c r="B67" s="1"/>
      <c r="C67" s="1">
        <v>18</v>
      </c>
      <c r="D67" s="46">
        <f t="shared" si="5"/>
        <v>15.95</v>
      </c>
      <c r="E67" s="2"/>
      <c r="F67" s="2"/>
      <c r="G67" s="2"/>
      <c r="H67" s="2"/>
      <c r="I67" s="2"/>
      <c r="J67" s="2"/>
      <c r="K67" s="1">
        <f t="shared" si="6"/>
        <v>0</v>
      </c>
    </row>
    <row r="68" spans="2:11" x14ac:dyDescent="0.25">
      <c r="B68" s="1"/>
      <c r="C68" s="1">
        <v>19</v>
      </c>
      <c r="D68" s="46">
        <f t="shared" si="5"/>
        <v>15.95</v>
      </c>
      <c r="E68" s="2"/>
      <c r="F68" s="2"/>
      <c r="G68" s="2"/>
      <c r="H68" s="2"/>
      <c r="I68" s="2"/>
      <c r="J68" s="2"/>
      <c r="K68" s="1">
        <f t="shared" si="6"/>
        <v>0</v>
      </c>
    </row>
    <row r="69" spans="2:11" x14ac:dyDescent="0.25">
      <c r="B69" s="1"/>
      <c r="C69" s="1">
        <v>20</v>
      </c>
      <c r="D69" s="46">
        <f t="shared" si="5"/>
        <v>15.95</v>
      </c>
      <c r="E69" s="2"/>
      <c r="F69" s="2"/>
      <c r="G69" s="2"/>
      <c r="H69" s="2"/>
      <c r="I69" s="2"/>
      <c r="J69" s="2"/>
      <c r="K69" s="1">
        <f t="shared" si="6"/>
        <v>0</v>
      </c>
    </row>
    <row r="70" spans="2:11" x14ac:dyDescent="0.25">
      <c r="B70" s="1"/>
      <c r="C70" s="1">
        <v>21</v>
      </c>
      <c r="D70" s="46">
        <f t="shared" si="5"/>
        <v>15.95</v>
      </c>
      <c r="E70" s="2"/>
      <c r="F70" s="2"/>
      <c r="G70" s="2"/>
      <c r="H70" s="2"/>
      <c r="I70" s="2"/>
      <c r="J70" s="2"/>
      <c r="K70" s="1">
        <f t="shared" si="6"/>
        <v>0</v>
      </c>
    </row>
    <row r="71" spans="2:11" x14ac:dyDescent="0.25">
      <c r="B71" s="1"/>
      <c r="C71" s="1">
        <v>22</v>
      </c>
      <c r="D71" s="46">
        <f t="shared" si="5"/>
        <v>15.95</v>
      </c>
      <c r="E71" s="2"/>
      <c r="F71" s="2"/>
      <c r="G71" s="2"/>
      <c r="H71" s="2"/>
      <c r="I71" s="2"/>
      <c r="J71" s="2"/>
      <c r="K71" s="1">
        <f t="shared" si="6"/>
        <v>0</v>
      </c>
    </row>
    <row r="72" spans="2:11" x14ac:dyDescent="0.25">
      <c r="B72" s="1"/>
      <c r="C72" s="1">
        <v>23</v>
      </c>
      <c r="D72" s="46">
        <f t="shared" si="5"/>
        <v>15.95</v>
      </c>
      <c r="E72" s="2"/>
      <c r="F72" s="2"/>
      <c r="G72" s="2"/>
      <c r="H72" s="2"/>
      <c r="I72" s="2"/>
      <c r="J72" s="2"/>
      <c r="K72" s="1">
        <f t="shared" si="6"/>
        <v>0</v>
      </c>
    </row>
    <row r="73" spans="2:11" x14ac:dyDescent="0.25">
      <c r="B73" s="1"/>
      <c r="C73" s="1">
        <v>24</v>
      </c>
      <c r="D73" s="46">
        <f t="shared" si="5"/>
        <v>15.95</v>
      </c>
      <c r="E73" s="2"/>
      <c r="F73" s="2"/>
      <c r="G73" s="2"/>
      <c r="H73" s="2"/>
      <c r="I73" s="2"/>
      <c r="J73" s="2"/>
      <c r="K73" s="1">
        <f t="shared" si="6"/>
        <v>0</v>
      </c>
    </row>
    <row r="74" spans="2:11" x14ac:dyDescent="0.25">
      <c r="B74" s="1"/>
      <c r="C74" s="1">
        <v>25</v>
      </c>
      <c r="D74" s="46">
        <f t="shared" si="5"/>
        <v>15.95</v>
      </c>
      <c r="E74" s="2"/>
      <c r="F74" s="2"/>
      <c r="G74" s="2"/>
      <c r="H74" s="2"/>
      <c r="I74" s="2"/>
      <c r="J74" s="2"/>
      <c r="K74" s="1">
        <f t="shared" si="6"/>
        <v>0</v>
      </c>
    </row>
    <row r="75" spans="2:11" x14ac:dyDescent="0.25">
      <c r="B75" s="1"/>
      <c r="C75" s="1">
        <v>26</v>
      </c>
      <c r="D75" s="46">
        <f t="shared" si="5"/>
        <v>15.95</v>
      </c>
      <c r="E75" s="2"/>
      <c r="F75" s="2"/>
      <c r="G75" s="2"/>
      <c r="H75" s="2"/>
      <c r="I75" s="2"/>
      <c r="J75" s="2"/>
      <c r="K75" s="1">
        <f t="shared" si="6"/>
        <v>0</v>
      </c>
    </row>
    <row r="76" spans="2:11" x14ac:dyDescent="0.25">
      <c r="B76" s="1"/>
      <c r="C76" s="1">
        <v>27</v>
      </c>
      <c r="D76" s="46">
        <f t="shared" si="5"/>
        <v>15.95</v>
      </c>
      <c r="E76" s="2"/>
      <c r="F76" s="2"/>
      <c r="G76" s="2"/>
      <c r="H76" s="2"/>
      <c r="I76" s="2"/>
      <c r="J76" s="2"/>
      <c r="K76" s="1">
        <f t="shared" si="6"/>
        <v>0</v>
      </c>
    </row>
    <row r="77" spans="2:11" x14ac:dyDescent="0.25">
      <c r="B77" s="1"/>
      <c r="C77" s="1">
        <v>28</v>
      </c>
      <c r="D77" s="46">
        <f t="shared" si="5"/>
        <v>15.95</v>
      </c>
      <c r="E77" s="2"/>
      <c r="F77" s="2"/>
      <c r="G77" s="2"/>
      <c r="H77" s="2"/>
      <c r="I77" s="2"/>
      <c r="J77" s="2"/>
      <c r="K77" s="1">
        <f t="shared" si="6"/>
        <v>0</v>
      </c>
    </row>
    <row r="78" spans="2:11" x14ac:dyDescent="0.25">
      <c r="B78" s="1"/>
      <c r="C78" s="1">
        <v>29</v>
      </c>
      <c r="D78" s="46">
        <f t="shared" si="5"/>
        <v>15.95</v>
      </c>
      <c r="E78" s="2"/>
      <c r="F78" s="2"/>
      <c r="G78" s="2"/>
      <c r="H78" s="2"/>
      <c r="I78" s="2"/>
      <c r="J78" s="2"/>
      <c r="K78" s="1">
        <f t="shared" si="6"/>
        <v>0</v>
      </c>
    </row>
    <row r="79" spans="2:11" x14ac:dyDescent="0.25">
      <c r="B79" s="1"/>
      <c r="C79" s="1">
        <v>30</v>
      </c>
      <c r="D79" s="46">
        <f t="shared" si="5"/>
        <v>15.95</v>
      </c>
      <c r="E79" s="2"/>
      <c r="F79" s="2"/>
      <c r="G79" s="2"/>
      <c r="H79" s="2"/>
      <c r="I79" s="2"/>
      <c r="J79" s="2"/>
      <c r="K79" s="1">
        <f t="shared" si="6"/>
        <v>0</v>
      </c>
    </row>
    <row r="80" spans="2:11" x14ac:dyDescent="0.25">
      <c r="B80" s="4" t="s">
        <v>8</v>
      </c>
      <c r="C80" s="4"/>
      <c r="D80" s="47">
        <v>478.5</v>
      </c>
      <c r="E80" s="47">
        <f t="shared" ref="E80:J80" si="7">SUM(E50:E79)</f>
        <v>0</v>
      </c>
      <c r="F80" s="47">
        <f t="shared" si="7"/>
        <v>0</v>
      </c>
      <c r="G80" s="47">
        <f t="shared" si="7"/>
        <v>0</v>
      </c>
      <c r="H80" s="47">
        <f t="shared" si="7"/>
        <v>0</v>
      </c>
      <c r="I80" s="47">
        <f t="shared" si="7"/>
        <v>0</v>
      </c>
      <c r="J80" s="47">
        <f t="shared" si="7"/>
        <v>0</v>
      </c>
      <c r="K80" s="1">
        <f>SUM(E80:J80)</f>
        <v>0</v>
      </c>
    </row>
    <row r="81" spans="2:11" x14ac:dyDescent="0.25">
      <c r="B81" s="1" t="s">
        <v>9</v>
      </c>
      <c r="C81" s="1"/>
      <c r="D81" s="1" t="s">
        <v>10</v>
      </c>
      <c r="E81" s="1">
        <f>(E80/$D$80)*100</f>
        <v>0</v>
      </c>
      <c r="F81" s="1">
        <f t="shared" ref="F81:J81" si="8">(F80/$D$80)*100</f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/>
    </row>
    <row r="82" spans="2:11" x14ac:dyDescent="0.25">
      <c r="B82" s="1">
        <f>(1-(K80/D80))*100</f>
        <v>100</v>
      </c>
      <c r="C82" s="1"/>
      <c r="D82" s="1"/>
      <c r="E82" s="1">
        <f>(D80-E80)/D80*100</f>
        <v>100</v>
      </c>
      <c r="F82" s="1">
        <f>(D80-F80)/D80*100</f>
        <v>100</v>
      </c>
      <c r="G82" s="1">
        <f>(D80-G80)/D80*100</f>
        <v>100</v>
      </c>
      <c r="H82" s="1">
        <f>(D80-H80)/D80*100</f>
        <v>100</v>
      </c>
      <c r="I82" s="1">
        <f>(D80-I80)/D80*100</f>
        <v>100</v>
      </c>
      <c r="J82" s="1">
        <f>(D80-J80)/D80*100</f>
        <v>100</v>
      </c>
      <c r="K82" s="1" t="s">
        <v>15</v>
      </c>
    </row>
    <row r="85" spans="2:11" ht="18.75" thickBot="1" x14ac:dyDescent="0.3"/>
    <row r="86" spans="2:11" x14ac:dyDescent="0.25">
      <c r="B86" s="9" t="s">
        <v>16</v>
      </c>
      <c r="C86" s="15"/>
      <c r="D86" s="16"/>
    </row>
    <row r="87" spans="2:11" x14ac:dyDescent="0.25">
      <c r="B87" s="80">
        <f>(1-(K80/D80))*100</f>
        <v>100</v>
      </c>
      <c r="C87" s="18"/>
      <c r="D87" s="19"/>
    </row>
    <row r="88" spans="2:11" ht="18.75" thickBot="1" x14ac:dyDescent="0.3">
      <c r="B88" s="20"/>
      <c r="C88" s="21"/>
      <c r="D88" s="22"/>
    </row>
    <row r="89" spans="2:11" x14ac:dyDescent="0.25">
      <c r="F89" s="25" t="s">
        <v>28</v>
      </c>
    </row>
    <row r="92" spans="2:11" x14ac:dyDescent="0.25">
      <c r="B92" s="170" t="s">
        <v>26</v>
      </c>
      <c r="C92" s="170"/>
      <c r="D92" s="170"/>
      <c r="E92" s="170"/>
      <c r="F92" s="170"/>
      <c r="G92" s="170"/>
      <c r="H92" s="170"/>
      <c r="I92" s="170"/>
      <c r="J92" s="170"/>
    </row>
    <row r="93" spans="2:11" x14ac:dyDescent="0.25">
      <c r="B93" s="170" t="s">
        <v>60</v>
      </c>
      <c r="C93" s="170"/>
      <c r="D93" s="170"/>
      <c r="E93" s="170"/>
      <c r="F93" s="170"/>
      <c r="G93" s="170"/>
      <c r="H93" s="170"/>
      <c r="I93" s="170"/>
      <c r="J93" s="170"/>
    </row>
    <row r="94" spans="2:11" x14ac:dyDescent="0.25">
      <c r="B94" s="8"/>
      <c r="C94" s="11" t="s">
        <v>1</v>
      </c>
      <c r="D94" s="12" t="s">
        <v>2</v>
      </c>
      <c r="E94" s="12"/>
      <c r="F94" s="13"/>
      <c r="G94" s="13"/>
      <c r="H94" s="13"/>
      <c r="I94" s="13"/>
      <c r="J94" s="12"/>
      <c r="K94" s="8" t="s">
        <v>7</v>
      </c>
    </row>
    <row r="95" spans="2:11" x14ac:dyDescent="0.25">
      <c r="B95" s="1"/>
      <c r="C95" s="1">
        <v>1</v>
      </c>
      <c r="D95" s="46">
        <f>+$D$125/30</f>
        <v>18.967333333333332</v>
      </c>
      <c r="E95" s="2"/>
      <c r="F95" s="2"/>
      <c r="G95" s="2"/>
      <c r="H95" s="2"/>
      <c r="I95" s="2"/>
      <c r="J95" s="2"/>
      <c r="K95" s="1">
        <f t="shared" ref="K95:K124" si="9">SUM(E95:J95)</f>
        <v>0</v>
      </c>
    </row>
    <row r="96" spans="2:11" x14ac:dyDescent="0.25">
      <c r="B96" s="1"/>
      <c r="C96" s="1">
        <v>2</v>
      </c>
      <c r="D96" s="46">
        <f t="shared" ref="D96:D124" si="10">+$D$125/30</f>
        <v>18.967333333333332</v>
      </c>
      <c r="E96" s="2"/>
      <c r="F96" s="2"/>
      <c r="G96" s="2"/>
      <c r="H96" s="2"/>
      <c r="I96" s="2"/>
      <c r="J96" s="2"/>
      <c r="K96" s="1">
        <f t="shared" si="9"/>
        <v>0</v>
      </c>
    </row>
    <row r="97" spans="2:11" x14ac:dyDescent="0.25">
      <c r="B97" s="1"/>
      <c r="C97" s="1">
        <v>3</v>
      </c>
      <c r="D97" s="46">
        <f t="shared" si="10"/>
        <v>18.967333333333332</v>
      </c>
      <c r="E97" s="2"/>
      <c r="F97" s="2"/>
      <c r="G97" s="2"/>
      <c r="H97" s="2"/>
      <c r="I97" s="2"/>
      <c r="J97" s="2"/>
      <c r="K97" s="1">
        <f t="shared" si="9"/>
        <v>0</v>
      </c>
    </row>
    <row r="98" spans="2:11" x14ac:dyDescent="0.25">
      <c r="B98" s="1"/>
      <c r="C98" s="1">
        <v>4</v>
      </c>
      <c r="D98" s="46">
        <f t="shared" si="10"/>
        <v>18.967333333333332</v>
      </c>
      <c r="E98" s="2"/>
      <c r="F98" s="2"/>
      <c r="G98" s="2"/>
      <c r="H98" s="2"/>
      <c r="I98" s="2"/>
      <c r="J98" s="2"/>
      <c r="K98" s="1">
        <f t="shared" si="9"/>
        <v>0</v>
      </c>
    </row>
    <row r="99" spans="2:11" x14ac:dyDescent="0.25">
      <c r="B99" s="1"/>
      <c r="C99" s="1">
        <v>5</v>
      </c>
      <c r="D99" s="46">
        <f t="shared" si="10"/>
        <v>18.967333333333332</v>
      </c>
      <c r="E99" s="2"/>
      <c r="F99" s="2"/>
      <c r="G99" s="2"/>
      <c r="H99" s="2"/>
      <c r="I99" s="2"/>
      <c r="J99" s="2"/>
      <c r="K99" s="1">
        <f t="shared" si="9"/>
        <v>0</v>
      </c>
    </row>
    <row r="100" spans="2:11" x14ac:dyDescent="0.25">
      <c r="B100" s="1"/>
      <c r="C100" s="1">
        <v>6</v>
      </c>
      <c r="D100" s="46">
        <f t="shared" si="10"/>
        <v>18.967333333333332</v>
      </c>
      <c r="E100" s="2"/>
      <c r="F100" s="2"/>
      <c r="G100" s="2"/>
      <c r="H100" s="2"/>
      <c r="I100" s="2"/>
      <c r="J100" s="2"/>
      <c r="K100" s="1">
        <f>SUM(E100:J100)</f>
        <v>0</v>
      </c>
    </row>
    <row r="101" spans="2:11" x14ac:dyDescent="0.25">
      <c r="B101" s="1"/>
      <c r="C101" s="1">
        <v>7</v>
      </c>
      <c r="D101" s="46">
        <f t="shared" si="10"/>
        <v>18.967333333333332</v>
      </c>
      <c r="E101" s="2"/>
      <c r="F101" s="2"/>
      <c r="G101" s="2"/>
      <c r="H101" s="2"/>
      <c r="I101" s="2"/>
      <c r="J101" s="2"/>
      <c r="K101" s="1">
        <f t="shared" si="9"/>
        <v>0</v>
      </c>
    </row>
    <row r="102" spans="2:11" x14ac:dyDescent="0.25">
      <c r="B102" s="1"/>
      <c r="C102" s="1">
        <v>8</v>
      </c>
      <c r="D102" s="46">
        <f t="shared" si="10"/>
        <v>18.967333333333332</v>
      </c>
      <c r="E102" s="2"/>
      <c r="F102" s="2"/>
      <c r="G102" s="2"/>
      <c r="H102" s="2"/>
      <c r="I102" s="2"/>
      <c r="J102" s="2"/>
      <c r="K102" s="1">
        <f t="shared" si="9"/>
        <v>0</v>
      </c>
    </row>
    <row r="103" spans="2:11" x14ac:dyDescent="0.25">
      <c r="B103" s="1"/>
      <c r="C103" s="1">
        <v>9</v>
      </c>
      <c r="D103" s="46">
        <f t="shared" si="10"/>
        <v>18.967333333333332</v>
      </c>
      <c r="E103" s="2"/>
      <c r="F103" s="2"/>
      <c r="G103" s="2"/>
      <c r="H103" s="2"/>
      <c r="I103" s="2"/>
      <c r="J103" s="2"/>
      <c r="K103" s="1">
        <f t="shared" si="9"/>
        <v>0</v>
      </c>
    </row>
    <row r="104" spans="2:11" x14ac:dyDescent="0.25">
      <c r="B104" s="1"/>
      <c r="C104" s="1">
        <v>10</v>
      </c>
      <c r="D104" s="46">
        <f t="shared" si="10"/>
        <v>18.967333333333332</v>
      </c>
      <c r="E104" s="2"/>
      <c r="F104" s="2"/>
      <c r="G104" s="2"/>
      <c r="H104" s="2"/>
      <c r="I104" s="2"/>
      <c r="J104" s="2"/>
      <c r="K104" s="1">
        <f t="shared" si="9"/>
        <v>0</v>
      </c>
    </row>
    <row r="105" spans="2:11" x14ac:dyDescent="0.25">
      <c r="B105" s="1"/>
      <c r="C105" s="1">
        <v>11</v>
      </c>
      <c r="D105" s="46">
        <f t="shared" si="10"/>
        <v>18.967333333333332</v>
      </c>
      <c r="E105" s="2"/>
      <c r="G105" s="2"/>
      <c r="H105" s="2"/>
      <c r="I105" s="2"/>
      <c r="J105" s="2"/>
      <c r="K105" s="1">
        <f t="shared" si="9"/>
        <v>0</v>
      </c>
    </row>
    <row r="106" spans="2:11" x14ac:dyDescent="0.25">
      <c r="B106" s="1"/>
      <c r="C106" s="1">
        <v>12</v>
      </c>
      <c r="D106" s="46">
        <f t="shared" si="10"/>
        <v>18.967333333333332</v>
      </c>
      <c r="E106" s="2"/>
      <c r="F106" s="2"/>
      <c r="G106" s="2"/>
      <c r="H106" s="2"/>
      <c r="I106" s="2"/>
      <c r="J106" s="2"/>
      <c r="K106" s="1">
        <f t="shared" si="9"/>
        <v>0</v>
      </c>
    </row>
    <row r="107" spans="2:11" x14ac:dyDescent="0.25">
      <c r="B107" s="1"/>
      <c r="C107" s="1">
        <v>13</v>
      </c>
      <c r="D107" s="46">
        <f t="shared" si="10"/>
        <v>18.967333333333332</v>
      </c>
      <c r="E107" s="2"/>
      <c r="F107" s="2"/>
      <c r="G107" s="2"/>
      <c r="H107" s="2"/>
      <c r="I107" s="2"/>
      <c r="J107" s="2"/>
      <c r="K107" s="1">
        <f t="shared" si="9"/>
        <v>0</v>
      </c>
    </row>
    <row r="108" spans="2:11" x14ac:dyDescent="0.25">
      <c r="B108" s="1"/>
      <c r="C108" s="1">
        <v>14</v>
      </c>
      <c r="D108" s="46">
        <f t="shared" si="10"/>
        <v>18.967333333333332</v>
      </c>
      <c r="E108" s="2"/>
      <c r="F108" s="2"/>
      <c r="G108" s="2"/>
      <c r="H108" s="2"/>
      <c r="I108" s="2"/>
      <c r="J108" s="2"/>
      <c r="K108" s="1">
        <f t="shared" si="9"/>
        <v>0</v>
      </c>
    </row>
    <row r="109" spans="2:11" x14ac:dyDescent="0.25">
      <c r="B109" s="1"/>
      <c r="C109" s="1">
        <v>15</v>
      </c>
      <c r="D109" s="46">
        <f t="shared" si="10"/>
        <v>18.967333333333332</v>
      </c>
      <c r="E109" s="2"/>
      <c r="F109" s="2"/>
      <c r="G109" s="2"/>
      <c r="H109" s="2"/>
      <c r="I109" s="2"/>
      <c r="J109" s="2"/>
      <c r="K109" s="1">
        <f t="shared" si="9"/>
        <v>0</v>
      </c>
    </row>
    <row r="110" spans="2:11" x14ac:dyDescent="0.25">
      <c r="B110" s="1"/>
      <c r="C110" s="1">
        <v>16</v>
      </c>
      <c r="D110" s="46">
        <f t="shared" si="10"/>
        <v>18.967333333333332</v>
      </c>
      <c r="E110" s="2"/>
      <c r="F110" s="2"/>
      <c r="G110" s="2"/>
      <c r="H110" s="2"/>
      <c r="I110" s="2"/>
      <c r="J110" s="2"/>
      <c r="K110" s="1">
        <f t="shared" si="9"/>
        <v>0</v>
      </c>
    </row>
    <row r="111" spans="2:11" x14ac:dyDescent="0.25">
      <c r="B111" s="1"/>
      <c r="C111" s="1">
        <v>17</v>
      </c>
      <c r="D111" s="46">
        <f t="shared" si="10"/>
        <v>18.967333333333332</v>
      </c>
      <c r="E111" s="2"/>
      <c r="F111" s="2"/>
      <c r="G111" s="2"/>
      <c r="H111" s="2"/>
      <c r="I111" s="2"/>
      <c r="J111" s="2"/>
      <c r="K111" s="1">
        <f t="shared" si="9"/>
        <v>0</v>
      </c>
    </row>
    <row r="112" spans="2:11" x14ac:dyDescent="0.25">
      <c r="B112" s="1"/>
      <c r="C112" s="1">
        <v>18</v>
      </c>
      <c r="D112" s="46">
        <f t="shared" si="10"/>
        <v>18.967333333333332</v>
      </c>
      <c r="E112" s="2"/>
      <c r="F112" s="2"/>
      <c r="G112" s="2"/>
      <c r="H112" s="2"/>
      <c r="I112" s="2"/>
      <c r="J112" s="2"/>
      <c r="K112" s="1">
        <f t="shared" si="9"/>
        <v>0</v>
      </c>
    </row>
    <row r="113" spans="2:11" x14ac:dyDescent="0.25">
      <c r="B113" s="1"/>
      <c r="C113" s="1">
        <v>19</v>
      </c>
      <c r="D113" s="46">
        <f t="shared" si="10"/>
        <v>18.967333333333332</v>
      </c>
      <c r="E113" s="2"/>
      <c r="F113" s="2"/>
      <c r="G113" s="2"/>
      <c r="H113" s="2"/>
      <c r="I113" s="2"/>
      <c r="J113" s="2"/>
      <c r="K113" s="1">
        <f t="shared" si="9"/>
        <v>0</v>
      </c>
    </row>
    <row r="114" spans="2:11" x14ac:dyDescent="0.25">
      <c r="B114" s="1"/>
      <c r="C114" s="1">
        <v>20</v>
      </c>
      <c r="D114" s="46">
        <f t="shared" si="10"/>
        <v>18.967333333333332</v>
      </c>
      <c r="E114" s="2"/>
      <c r="F114" s="2"/>
      <c r="G114" s="2"/>
      <c r="H114" s="2"/>
      <c r="I114" s="2"/>
      <c r="J114" s="2"/>
      <c r="K114" s="1">
        <f t="shared" si="9"/>
        <v>0</v>
      </c>
    </row>
    <row r="115" spans="2:11" x14ac:dyDescent="0.25">
      <c r="B115" s="1"/>
      <c r="C115" s="1">
        <v>21</v>
      </c>
      <c r="D115" s="46">
        <f t="shared" si="10"/>
        <v>18.967333333333332</v>
      </c>
      <c r="E115" s="2"/>
      <c r="F115" s="2"/>
      <c r="G115" s="2"/>
      <c r="H115" s="2"/>
      <c r="I115" s="2"/>
      <c r="J115" s="2"/>
      <c r="K115" s="1">
        <f t="shared" si="9"/>
        <v>0</v>
      </c>
    </row>
    <row r="116" spans="2:11" x14ac:dyDescent="0.25">
      <c r="B116" s="1"/>
      <c r="C116" s="1">
        <v>22</v>
      </c>
      <c r="D116" s="46">
        <f t="shared" si="10"/>
        <v>18.967333333333332</v>
      </c>
      <c r="E116" s="2"/>
      <c r="F116" s="2"/>
      <c r="G116" s="2"/>
      <c r="H116" s="2"/>
      <c r="I116" s="2"/>
      <c r="J116" s="2"/>
      <c r="K116" s="1">
        <f t="shared" si="9"/>
        <v>0</v>
      </c>
    </row>
    <row r="117" spans="2:11" x14ac:dyDescent="0.25">
      <c r="B117" s="1"/>
      <c r="C117" s="1">
        <v>23</v>
      </c>
      <c r="D117" s="46">
        <f t="shared" si="10"/>
        <v>18.967333333333332</v>
      </c>
      <c r="E117" s="2"/>
      <c r="F117" s="2"/>
      <c r="G117" s="2"/>
      <c r="H117" s="2"/>
      <c r="I117" s="2"/>
      <c r="J117" s="2"/>
      <c r="K117" s="1">
        <f t="shared" si="9"/>
        <v>0</v>
      </c>
    </row>
    <row r="118" spans="2:11" x14ac:dyDescent="0.25">
      <c r="B118" s="1"/>
      <c r="C118" s="1">
        <v>24</v>
      </c>
      <c r="D118" s="46">
        <f t="shared" si="10"/>
        <v>18.967333333333332</v>
      </c>
      <c r="E118" s="2"/>
      <c r="F118" s="2"/>
      <c r="G118" s="2"/>
      <c r="H118" s="2"/>
      <c r="I118" s="2"/>
      <c r="J118" s="2"/>
      <c r="K118" s="1">
        <f t="shared" si="9"/>
        <v>0</v>
      </c>
    </row>
    <row r="119" spans="2:11" x14ac:dyDescent="0.25">
      <c r="B119" s="1"/>
      <c r="C119" s="1">
        <v>25</v>
      </c>
      <c r="D119" s="46">
        <f t="shared" si="10"/>
        <v>18.967333333333332</v>
      </c>
      <c r="E119" s="2"/>
      <c r="F119" s="2"/>
      <c r="G119" s="2"/>
      <c r="H119" s="2"/>
      <c r="I119" s="2"/>
      <c r="J119" s="2"/>
      <c r="K119" s="1">
        <f t="shared" si="9"/>
        <v>0</v>
      </c>
    </row>
    <row r="120" spans="2:11" x14ac:dyDescent="0.25">
      <c r="B120" s="1"/>
      <c r="C120" s="1">
        <v>26</v>
      </c>
      <c r="D120" s="46">
        <f t="shared" si="10"/>
        <v>18.967333333333332</v>
      </c>
      <c r="E120" s="2"/>
      <c r="F120" s="2"/>
      <c r="G120" s="2"/>
      <c r="H120" s="2"/>
      <c r="I120" s="2"/>
      <c r="J120" s="2"/>
      <c r="K120" s="1">
        <f t="shared" si="9"/>
        <v>0</v>
      </c>
    </row>
    <row r="121" spans="2:11" x14ac:dyDescent="0.25">
      <c r="B121" s="1"/>
      <c r="C121" s="1">
        <v>27</v>
      </c>
      <c r="D121" s="46">
        <f t="shared" si="10"/>
        <v>18.967333333333332</v>
      </c>
      <c r="E121" s="2"/>
      <c r="F121" s="2"/>
      <c r="G121" s="2"/>
      <c r="H121" s="2"/>
      <c r="I121" s="2"/>
      <c r="J121" s="2"/>
      <c r="K121" s="1">
        <f t="shared" si="9"/>
        <v>0</v>
      </c>
    </row>
    <row r="122" spans="2:11" x14ac:dyDescent="0.25">
      <c r="B122" s="1"/>
      <c r="C122" s="1">
        <v>28</v>
      </c>
      <c r="D122" s="46">
        <f t="shared" si="10"/>
        <v>18.967333333333332</v>
      </c>
      <c r="E122" s="2"/>
      <c r="F122" s="2"/>
      <c r="G122" s="2"/>
      <c r="H122" s="2"/>
      <c r="I122" s="2"/>
      <c r="J122" s="2"/>
      <c r="K122" s="1">
        <f t="shared" si="9"/>
        <v>0</v>
      </c>
    </row>
    <row r="123" spans="2:11" x14ac:dyDescent="0.25">
      <c r="B123" s="1"/>
      <c r="C123" s="1">
        <v>29</v>
      </c>
      <c r="D123" s="46">
        <f t="shared" si="10"/>
        <v>18.967333333333332</v>
      </c>
      <c r="E123" s="2"/>
      <c r="F123" s="2"/>
      <c r="G123" s="2"/>
      <c r="H123" s="2"/>
      <c r="I123" s="2"/>
      <c r="J123" s="2"/>
      <c r="K123" s="1">
        <f t="shared" si="9"/>
        <v>0</v>
      </c>
    </row>
    <row r="124" spans="2:11" x14ac:dyDescent="0.25">
      <c r="B124" s="1"/>
      <c r="C124" s="1">
        <v>30</v>
      </c>
      <c r="D124" s="46">
        <f t="shared" si="10"/>
        <v>18.967333333333332</v>
      </c>
      <c r="E124" s="2"/>
      <c r="F124" s="2"/>
      <c r="G124" s="2"/>
      <c r="H124" s="2"/>
      <c r="I124" s="2"/>
      <c r="J124" s="2"/>
      <c r="K124" s="1">
        <f t="shared" si="9"/>
        <v>0</v>
      </c>
    </row>
    <row r="125" spans="2:11" x14ac:dyDescent="0.25">
      <c r="B125" s="4" t="s">
        <v>8</v>
      </c>
      <c r="C125" s="4"/>
      <c r="D125" s="47">
        <v>569.02</v>
      </c>
      <c r="E125" s="47">
        <f t="shared" ref="E125:J125" si="11">SUM(E95:E124)</f>
        <v>0</v>
      </c>
      <c r="F125" s="47">
        <f t="shared" si="11"/>
        <v>0</v>
      </c>
      <c r="G125" s="47">
        <f t="shared" si="11"/>
        <v>0</v>
      </c>
      <c r="H125" s="47">
        <f t="shared" si="11"/>
        <v>0</v>
      </c>
      <c r="I125" s="47">
        <f t="shared" si="11"/>
        <v>0</v>
      </c>
      <c r="J125" s="47">
        <f t="shared" si="11"/>
        <v>0</v>
      </c>
      <c r="K125" s="81">
        <f>SUM(E125:J125)</f>
        <v>0</v>
      </c>
    </row>
    <row r="126" spans="2:11" x14ac:dyDescent="0.25">
      <c r="B126" s="1" t="s">
        <v>9</v>
      </c>
      <c r="C126" s="1"/>
      <c r="D126" s="1" t="s">
        <v>10</v>
      </c>
      <c r="E126" s="1">
        <f>(E125/$D$125)*100</f>
        <v>0</v>
      </c>
      <c r="F126" s="1">
        <f t="shared" ref="F126:J126" si="12">(F125/$D$125)*100</f>
        <v>0</v>
      </c>
      <c r="G126" s="1">
        <f t="shared" si="12"/>
        <v>0</v>
      </c>
      <c r="H126" s="1">
        <f t="shared" si="12"/>
        <v>0</v>
      </c>
      <c r="I126" s="1">
        <f t="shared" si="12"/>
        <v>0</v>
      </c>
      <c r="J126" s="1">
        <f t="shared" si="12"/>
        <v>0</v>
      </c>
      <c r="K126" s="1"/>
    </row>
    <row r="127" spans="2:11" x14ac:dyDescent="0.25">
      <c r="B127" s="1">
        <f>(1-(K125/D125))*100</f>
        <v>100</v>
      </c>
      <c r="C127" s="1"/>
      <c r="D127" s="1">
        <f>SUM(D95:D122)</f>
        <v>531.08533333333332</v>
      </c>
      <c r="E127" s="1">
        <f>(D125-E125)/D125*100</f>
        <v>100</v>
      </c>
      <c r="F127" s="1">
        <f>(D125-F125)/D125*100</f>
        <v>100</v>
      </c>
      <c r="G127" s="1">
        <f>(D125-G125)/D125*100</f>
        <v>100</v>
      </c>
      <c r="H127" s="1">
        <f>(D125-H125)/D125*100</f>
        <v>100</v>
      </c>
      <c r="I127" s="1">
        <f>(D125-I125)/D125*100</f>
        <v>100</v>
      </c>
      <c r="J127" s="1">
        <f>(D125-J125)/D125*100</f>
        <v>100</v>
      </c>
      <c r="K127" s="1"/>
    </row>
    <row r="130" spans="2:11" ht="18.75" thickBot="1" x14ac:dyDescent="0.3"/>
    <row r="131" spans="2:11" x14ac:dyDescent="0.25">
      <c r="B131" s="14" t="s">
        <v>17</v>
      </c>
      <c r="C131" s="15"/>
      <c r="D131" s="16"/>
      <c r="F131" s="53"/>
    </row>
    <row r="132" spans="2:11" x14ac:dyDescent="0.25">
      <c r="B132" s="17">
        <f>(1-(K125/D125))*100</f>
        <v>100</v>
      </c>
      <c r="C132" s="18"/>
      <c r="D132" s="19"/>
    </row>
    <row r="133" spans="2:11" ht="18.75" thickBot="1" x14ac:dyDescent="0.3">
      <c r="B133" s="20"/>
      <c r="C133" s="21"/>
      <c r="D133" s="22"/>
    </row>
    <row r="134" spans="2:11" x14ac:dyDescent="0.25">
      <c r="F134" s="26"/>
    </row>
    <row r="137" spans="2:11" x14ac:dyDescent="0.25">
      <c r="B137" s="170" t="s">
        <v>18</v>
      </c>
      <c r="C137" s="170"/>
      <c r="D137" s="170"/>
      <c r="E137" s="170"/>
      <c r="F137" s="170"/>
      <c r="G137" s="170"/>
      <c r="H137" s="170"/>
      <c r="I137" s="170"/>
      <c r="J137" s="170"/>
      <c r="K137" s="170"/>
    </row>
    <row r="138" spans="2:11" x14ac:dyDescent="0.25">
      <c r="B138" s="170" t="s">
        <v>60</v>
      </c>
      <c r="C138" s="170"/>
      <c r="D138" s="170"/>
      <c r="E138" s="170"/>
      <c r="F138" s="170"/>
      <c r="G138" s="170"/>
      <c r="H138" s="170"/>
      <c r="I138" s="170"/>
      <c r="J138" s="170"/>
      <c r="K138" s="170"/>
    </row>
    <row r="139" spans="2:11" s="48" customFormat="1" x14ac:dyDescent="0.25">
      <c r="B139" s="13"/>
      <c r="C139" s="13" t="s">
        <v>1</v>
      </c>
      <c r="D139" s="13" t="s">
        <v>2</v>
      </c>
      <c r="E139" s="13"/>
      <c r="F139" s="13"/>
      <c r="G139" s="13"/>
      <c r="H139" s="13"/>
      <c r="I139" s="13"/>
      <c r="J139" s="13"/>
      <c r="K139" s="8" t="s">
        <v>7</v>
      </c>
    </row>
    <row r="140" spans="2:11" x14ac:dyDescent="0.25">
      <c r="B140" s="1"/>
      <c r="C140" s="1">
        <v>1</v>
      </c>
      <c r="D140" s="46">
        <f>+$D$170/30</f>
        <v>22.620666666666668</v>
      </c>
      <c r="E140" s="2"/>
      <c r="F140" s="2"/>
      <c r="G140" s="2"/>
      <c r="H140" s="2"/>
      <c r="I140" s="2"/>
      <c r="J140" s="2"/>
      <c r="K140" s="1">
        <f t="shared" ref="K140:K163" si="13">SUM(E140:J140)</f>
        <v>0</v>
      </c>
    </row>
    <row r="141" spans="2:11" x14ac:dyDescent="0.25">
      <c r="B141" s="1"/>
      <c r="C141" s="1">
        <v>2</v>
      </c>
      <c r="D141" s="46">
        <f t="shared" ref="D141:D169" si="14">+$D$170/30</f>
        <v>22.620666666666668</v>
      </c>
      <c r="E141" s="2"/>
      <c r="F141" s="2"/>
      <c r="G141" s="2"/>
      <c r="H141" s="2"/>
      <c r="I141" s="2"/>
      <c r="J141" s="2"/>
      <c r="K141" s="1">
        <f t="shared" si="13"/>
        <v>0</v>
      </c>
    </row>
    <row r="142" spans="2:11" x14ac:dyDescent="0.25">
      <c r="B142" s="1"/>
      <c r="C142" s="1">
        <v>3</v>
      </c>
      <c r="D142" s="46">
        <f t="shared" si="14"/>
        <v>22.620666666666668</v>
      </c>
      <c r="E142" s="2"/>
      <c r="F142" s="2"/>
      <c r="G142" s="2"/>
      <c r="H142" s="2"/>
      <c r="I142" s="2"/>
      <c r="J142" s="2"/>
      <c r="K142" s="1">
        <f t="shared" si="13"/>
        <v>0</v>
      </c>
    </row>
    <row r="143" spans="2:11" x14ac:dyDescent="0.25">
      <c r="B143" s="1"/>
      <c r="C143" s="1">
        <v>4</v>
      </c>
      <c r="D143" s="46">
        <f t="shared" si="14"/>
        <v>22.620666666666668</v>
      </c>
      <c r="E143" s="2"/>
      <c r="F143" s="2"/>
      <c r="G143" s="2"/>
      <c r="H143" s="2"/>
      <c r="I143" s="2"/>
      <c r="J143" s="2"/>
      <c r="K143" s="1">
        <f t="shared" si="13"/>
        <v>0</v>
      </c>
    </row>
    <row r="144" spans="2:11" x14ac:dyDescent="0.25">
      <c r="B144" s="1"/>
      <c r="C144" s="1">
        <v>5</v>
      </c>
      <c r="D144" s="46">
        <f t="shared" si="14"/>
        <v>22.620666666666668</v>
      </c>
      <c r="E144" s="2"/>
      <c r="F144" s="2"/>
      <c r="H144" s="2"/>
      <c r="I144" s="2"/>
      <c r="J144" s="2"/>
      <c r="K144" s="1">
        <f t="shared" si="13"/>
        <v>0</v>
      </c>
    </row>
    <row r="145" spans="2:11" x14ac:dyDescent="0.25">
      <c r="B145" s="1"/>
      <c r="C145" s="1">
        <v>6</v>
      </c>
      <c r="D145" s="46">
        <f t="shared" si="14"/>
        <v>22.620666666666668</v>
      </c>
      <c r="E145" s="2"/>
      <c r="F145" s="2"/>
      <c r="G145" s="2"/>
      <c r="H145" s="2"/>
      <c r="I145" s="2"/>
      <c r="J145" s="2"/>
      <c r="K145" s="1">
        <f t="shared" si="13"/>
        <v>0</v>
      </c>
    </row>
    <row r="146" spans="2:11" x14ac:dyDescent="0.25">
      <c r="B146" s="1"/>
      <c r="C146" s="1">
        <v>7</v>
      </c>
      <c r="D146" s="46">
        <f t="shared" si="14"/>
        <v>22.620666666666668</v>
      </c>
      <c r="E146" s="2"/>
      <c r="F146" s="2"/>
      <c r="G146" s="2"/>
      <c r="H146" s="2"/>
      <c r="I146" s="2"/>
      <c r="J146" s="2"/>
      <c r="K146" s="1">
        <f t="shared" si="13"/>
        <v>0</v>
      </c>
    </row>
    <row r="147" spans="2:11" x14ac:dyDescent="0.25">
      <c r="B147" s="1"/>
      <c r="C147" s="1">
        <v>8</v>
      </c>
      <c r="D147" s="46">
        <f t="shared" si="14"/>
        <v>22.620666666666668</v>
      </c>
      <c r="E147" s="2"/>
      <c r="F147" s="2"/>
      <c r="G147" s="2"/>
      <c r="H147" s="2"/>
      <c r="I147" s="2"/>
      <c r="J147" s="2"/>
      <c r="K147" s="1">
        <f t="shared" si="13"/>
        <v>0</v>
      </c>
    </row>
    <row r="148" spans="2:11" x14ac:dyDescent="0.25">
      <c r="B148" s="1"/>
      <c r="C148" s="1">
        <v>9</v>
      </c>
      <c r="D148" s="46">
        <f t="shared" si="14"/>
        <v>22.620666666666668</v>
      </c>
      <c r="E148" s="2"/>
      <c r="F148" s="2"/>
      <c r="G148" s="2"/>
      <c r="H148" s="2"/>
      <c r="I148" s="2"/>
      <c r="J148" s="2"/>
      <c r="K148" s="1">
        <f t="shared" si="13"/>
        <v>0</v>
      </c>
    </row>
    <row r="149" spans="2:11" x14ac:dyDescent="0.25">
      <c r="B149" s="1"/>
      <c r="C149" s="1">
        <v>10</v>
      </c>
      <c r="D149" s="46">
        <f t="shared" si="14"/>
        <v>22.620666666666668</v>
      </c>
      <c r="E149" s="2"/>
      <c r="F149" s="2"/>
      <c r="G149" s="2"/>
      <c r="H149" s="2"/>
      <c r="I149" s="2"/>
      <c r="J149" s="2"/>
      <c r="K149" s="1">
        <f t="shared" si="13"/>
        <v>0</v>
      </c>
    </row>
    <row r="150" spans="2:11" x14ac:dyDescent="0.25">
      <c r="B150" s="1"/>
      <c r="C150" s="1">
        <v>11</v>
      </c>
      <c r="D150" s="46">
        <f t="shared" si="14"/>
        <v>22.620666666666668</v>
      </c>
      <c r="E150" s="2"/>
      <c r="F150" s="2"/>
      <c r="G150" s="2"/>
      <c r="H150" s="2"/>
      <c r="I150" s="2"/>
      <c r="J150" s="2"/>
      <c r="K150" s="1">
        <f t="shared" si="13"/>
        <v>0</v>
      </c>
    </row>
    <row r="151" spans="2:11" x14ac:dyDescent="0.25">
      <c r="B151" s="1"/>
      <c r="C151" s="1">
        <v>12</v>
      </c>
      <c r="D151" s="46">
        <f t="shared" si="14"/>
        <v>22.620666666666668</v>
      </c>
      <c r="E151" s="2"/>
      <c r="F151" s="2"/>
      <c r="G151" s="2"/>
      <c r="H151" s="2"/>
      <c r="I151" s="2"/>
      <c r="J151" s="2"/>
      <c r="K151" s="1">
        <f t="shared" si="13"/>
        <v>0</v>
      </c>
    </row>
    <row r="152" spans="2:11" x14ac:dyDescent="0.25">
      <c r="B152" s="1"/>
      <c r="C152" s="1">
        <v>13</v>
      </c>
      <c r="D152" s="46">
        <f t="shared" si="14"/>
        <v>22.620666666666668</v>
      </c>
      <c r="E152" s="2"/>
      <c r="F152" s="2"/>
      <c r="G152" s="2"/>
      <c r="H152" s="2"/>
      <c r="I152" s="2"/>
      <c r="J152" s="2"/>
      <c r="K152" s="1">
        <f t="shared" si="13"/>
        <v>0</v>
      </c>
    </row>
    <row r="153" spans="2:11" x14ac:dyDescent="0.25">
      <c r="B153" s="1"/>
      <c r="C153" s="1">
        <v>14</v>
      </c>
      <c r="D153" s="46">
        <f t="shared" si="14"/>
        <v>22.620666666666668</v>
      </c>
      <c r="E153" s="2"/>
      <c r="F153" s="2"/>
      <c r="G153" s="2"/>
      <c r="H153" s="2"/>
      <c r="I153" s="2"/>
      <c r="J153" s="2"/>
      <c r="K153" s="1">
        <f t="shared" si="13"/>
        <v>0</v>
      </c>
    </row>
    <row r="154" spans="2:11" x14ac:dyDescent="0.25">
      <c r="B154" s="1"/>
      <c r="C154" s="1">
        <v>15</v>
      </c>
      <c r="D154" s="46">
        <f t="shared" si="14"/>
        <v>22.620666666666668</v>
      </c>
      <c r="E154" s="2"/>
      <c r="F154" s="2"/>
      <c r="G154" s="2"/>
      <c r="H154" s="2"/>
      <c r="I154" s="2"/>
      <c r="J154" s="2"/>
      <c r="K154" s="1">
        <f t="shared" si="13"/>
        <v>0</v>
      </c>
    </row>
    <row r="155" spans="2:11" x14ac:dyDescent="0.25">
      <c r="B155" s="1"/>
      <c r="C155" s="1">
        <v>16</v>
      </c>
      <c r="D155" s="46">
        <f t="shared" si="14"/>
        <v>22.620666666666668</v>
      </c>
      <c r="E155" s="2"/>
      <c r="F155" s="2"/>
      <c r="G155" s="2"/>
      <c r="H155" s="2"/>
      <c r="I155" s="2"/>
      <c r="J155" s="2"/>
      <c r="K155" s="1">
        <f t="shared" si="13"/>
        <v>0</v>
      </c>
    </row>
    <row r="156" spans="2:11" x14ac:dyDescent="0.25">
      <c r="B156" s="1"/>
      <c r="C156" s="1">
        <v>17</v>
      </c>
      <c r="D156" s="46">
        <f t="shared" si="14"/>
        <v>22.620666666666668</v>
      </c>
      <c r="E156" s="2"/>
      <c r="F156" s="2"/>
      <c r="G156" s="2"/>
      <c r="H156" s="2"/>
      <c r="I156" s="2"/>
      <c r="J156" s="2"/>
      <c r="K156" s="1">
        <f t="shared" si="13"/>
        <v>0</v>
      </c>
    </row>
    <row r="157" spans="2:11" x14ac:dyDescent="0.25">
      <c r="B157" s="1"/>
      <c r="C157" s="1">
        <v>18</v>
      </c>
      <c r="D157" s="46">
        <f t="shared" si="14"/>
        <v>22.620666666666668</v>
      </c>
      <c r="E157" s="2"/>
      <c r="F157" s="2"/>
      <c r="G157" s="2"/>
      <c r="H157" s="2"/>
      <c r="I157" s="2"/>
      <c r="J157" s="2"/>
      <c r="K157" s="1">
        <f t="shared" si="13"/>
        <v>0</v>
      </c>
    </row>
    <row r="158" spans="2:11" x14ac:dyDescent="0.25">
      <c r="B158" s="1"/>
      <c r="C158" s="1">
        <v>19</v>
      </c>
      <c r="D158" s="46">
        <f t="shared" si="14"/>
        <v>22.620666666666668</v>
      </c>
      <c r="E158" s="2"/>
      <c r="F158" s="2"/>
      <c r="G158" s="2"/>
      <c r="H158" s="2"/>
      <c r="I158" s="2"/>
      <c r="J158" s="2"/>
      <c r="K158" s="1">
        <f t="shared" si="13"/>
        <v>0</v>
      </c>
    </row>
    <row r="159" spans="2:11" x14ac:dyDescent="0.25">
      <c r="B159" s="1"/>
      <c r="C159" s="1">
        <v>20</v>
      </c>
      <c r="D159" s="46">
        <f t="shared" si="14"/>
        <v>22.620666666666668</v>
      </c>
      <c r="E159" s="2"/>
      <c r="F159" s="2"/>
      <c r="G159" s="2"/>
      <c r="H159" s="2"/>
      <c r="I159" s="2"/>
      <c r="J159" s="2"/>
      <c r="K159" s="1">
        <f t="shared" si="13"/>
        <v>0</v>
      </c>
    </row>
    <row r="160" spans="2:11" x14ac:dyDescent="0.25">
      <c r="B160" s="1"/>
      <c r="C160" s="1">
        <v>21</v>
      </c>
      <c r="D160" s="46">
        <f t="shared" si="14"/>
        <v>22.620666666666668</v>
      </c>
      <c r="E160" s="2"/>
      <c r="F160" s="2"/>
      <c r="G160" s="2"/>
      <c r="H160" s="2"/>
      <c r="I160" s="2"/>
      <c r="J160" s="2"/>
      <c r="K160" s="1">
        <f t="shared" si="13"/>
        <v>0</v>
      </c>
    </row>
    <row r="161" spans="2:11" x14ac:dyDescent="0.25">
      <c r="B161" s="1"/>
      <c r="C161" s="1">
        <v>22</v>
      </c>
      <c r="D161" s="46">
        <f t="shared" si="14"/>
        <v>22.620666666666668</v>
      </c>
      <c r="E161" s="2"/>
      <c r="F161" s="2"/>
      <c r="G161" s="2"/>
      <c r="H161" s="2"/>
      <c r="I161" s="2"/>
      <c r="J161" s="2"/>
      <c r="K161" s="1">
        <f t="shared" si="13"/>
        <v>0</v>
      </c>
    </row>
    <row r="162" spans="2:11" x14ac:dyDescent="0.25">
      <c r="B162" s="1"/>
      <c r="C162" s="1">
        <v>23</v>
      </c>
      <c r="D162" s="46">
        <f t="shared" si="14"/>
        <v>22.620666666666668</v>
      </c>
      <c r="E162" s="2"/>
      <c r="F162" s="2"/>
      <c r="G162" s="2"/>
      <c r="H162" s="2"/>
      <c r="I162" s="2"/>
      <c r="J162" s="2"/>
      <c r="K162" s="1">
        <f t="shared" si="13"/>
        <v>0</v>
      </c>
    </row>
    <row r="163" spans="2:11" x14ac:dyDescent="0.25">
      <c r="B163" s="1"/>
      <c r="C163" s="1">
        <v>24</v>
      </c>
      <c r="D163" s="46">
        <f t="shared" si="14"/>
        <v>22.620666666666668</v>
      </c>
      <c r="E163" s="2"/>
      <c r="F163" s="2"/>
      <c r="G163" s="2"/>
      <c r="H163" s="2"/>
      <c r="I163" s="2"/>
      <c r="J163" s="2"/>
      <c r="K163" s="1">
        <f t="shared" si="13"/>
        <v>0</v>
      </c>
    </row>
    <row r="164" spans="2:11" x14ac:dyDescent="0.25">
      <c r="B164" s="1"/>
      <c r="C164" s="1">
        <v>25</v>
      </c>
      <c r="D164" s="46">
        <f t="shared" si="14"/>
        <v>22.620666666666668</v>
      </c>
      <c r="E164" s="2"/>
      <c r="F164" s="2"/>
      <c r="G164" s="2"/>
      <c r="H164" s="2"/>
      <c r="I164" s="2"/>
      <c r="J164" s="2"/>
      <c r="K164" s="1">
        <f>SUM(E164:J164)</f>
        <v>0</v>
      </c>
    </row>
    <row r="165" spans="2:11" x14ac:dyDescent="0.25">
      <c r="B165" s="1"/>
      <c r="C165" s="1">
        <v>26</v>
      </c>
      <c r="D165" s="46">
        <f t="shared" si="14"/>
        <v>22.620666666666668</v>
      </c>
      <c r="E165" s="2"/>
      <c r="F165" s="2"/>
      <c r="G165" s="2"/>
      <c r="H165" s="2"/>
      <c r="I165" s="2"/>
      <c r="J165" s="2"/>
      <c r="K165" s="1">
        <f t="shared" ref="K165:K169" si="15">SUM(E165:J165)</f>
        <v>0</v>
      </c>
    </row>
    <row r="166" spans="2:11" x14ac:dyDescent="0.25">
      <c r="B166" s="1"/>
      <c r="C166" s="1">
        <v>27</v>
      </c>
      <c r="D166" s="46">
        <f t="shared" si="14"/>
        <v>22.620666666666668</v>
      </c>
      <c r="E166" s="2"/>
      <c r="F166" s="2"/>
      <c r="G166" s="2"/>
      <c r="H166" s="2"/>
      <c r="I166" s="2"/>
      <c r="J166" s="2"/>
      <c r="K166" s="1">
        <f t="shared" si="15"/>
        <v>0</v>
      </c>
    </row>
    <row r="167" spans="2:11" x14ac:dyDescent="0.25">
      <c r="B167" s="1"/>
      <c r="C167" s="1">
        <v>28</v>
      </c>
      <c r="D167" s="46">
        <f t="shared" si="14"/>
        <v>22.620666666666668</v>
      </c>
      <c r="E167" s="2"/>
      <c r="F167" s="2"/>
      <c r="G167" s="2"/>
      <c r="H167" s="2"/>
      <c r="I167" s="2"/>
      <c r="J167" s="2"/>
      <c r="K167" s="1">
        <f t="shared" si="15"/>
        <v>0</v>
      </c>
    </row>
    <row r="168" spans="2:11" x14ac:dyDescent="0.25">
      <c r="B168" s="1"/>
      <c r="C168" s="1">
        <v>29</v>
      </c>
      <c r="D168" s="46">
        <f t="shared" si="14"/>
        <v>22.620666666666668</v>
      </c>
      <c r="E168" s="2"/>
      <c r="F168" s="2"/>
      <c r="G168" s="2"/>
      <c r="H168" s="2"/>
      <c r="I168" s="2"/>
      <c r="J168" s="2"/>
      <c r="K168" s="1">
        <f t="shared" si="15"/>
        <v>0</v>
      </c>
    </row>
    <row r="169" spans="2:11" x14ac:dyDescent="0.25">
      <c r="B169" s="1"/>
      <c r="C169" s="1">
        <v>30</v>
      </c>
      <c r="D169" s="46">
        <f t="shared" si="14"/>
        <v>22.620666666666668</v>
      </c>
      <c r="E169" s="2"/>
      <c r="F169" s="2"/>
      <c r="G169" s="2"/>
      <c r="H169" s="2"/>
      <c r="I169" s="2"/>
      <c r="J169" s="2"/>
      <c r="K169" s="1">
        <f t="shared" si="15"/>
        <v>0</v>
      </c>
    </row>
    <row r="170" spans="2:11" x14ac:dyDescent="0.25">
      <c r="B170" s="4" t="s">
        <v>8</v>
      </c>
      <c r="C170" s="4"/>
      <c r="D170" s="47">
        <v>678.62</v>
      </c>
      <c r="E170" s="47">
        <f t="shared" ref="E170:J170" si="16">SUM(E140:E169)</f>
        <v>0</v>
      </c>
      <c r="F170" s="47">
        <f t="shared" si="16"/>
        <v>0</v>
      </c>
      <c r="G170" s="47">
        <f t="shared" si="16"/>
        <v>0</v>
      </c>
      <c r="H170" s="47">
        <f t="shared" si="16"/>
        <v>0</v>
      </c>
      <c r="I170" s="47">
        <f t="shared" si="16"/>
        <v>0</v>
      </c>
      <c r="J170" s="47">
        <f t="shared" si="16"/>
        <v>0</v>
      </c>
      <c r="K170" s="1">
        <f>SUM(E170:J170)</f>
        <v>0</v>
      </c>
    </row>
    <row r="171" spans="2:11" x14ac:dyDescent="0.25">
      <c r="B171" s="1" t="s">
        <v>9</v>
      </c>
      <c r="C171" s="1"/>
      <c r="D171" s="1" t="s">
        <v>10</v>
      </c>
      <c r="E171" s="1">
        <f>(E170/$D$170)*100</f>
        <v>0</v>
      </c>
      <c r="F171" s="1">
        <f t="shared" ref="F171:J171" si="17">(F170/$D$170)*100</f>
        <v>0</v>
      </c>
      <c r="G171" s="1">
        <f t="shared" si="17"/>
        <v>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/>
    </row>
    <row r="172" spans="2:11" x14ac:dyDescent="0.25">
      <c r="B172" s="1">
        <f>(1-(K170/D170))*100</f>
        <v>100</v>
      </c>
      <c r="C172" s="1"/>
      <c r="D172" s="1"/>
      <c r="E172" s="1">
        <f>(D170-E170)/D170*100</f>
        <v>100</v>
      </c>
      <c r="F172" s="1">
        <f>(D170-F170)/D170*100</f>
        <v>100</v>
      </c>
      <c r="G172" s="1">
        <f>(D170-G170)/D170*100</f>
        <v>100</v>
      </c>
      <c r="H172" s="1">
        <f>(D170-H170)/D170*100</f>
        <v>100</v>
      </c>
      <c r="I172" s="1">
        <f>(D170-I170)/D170*100</f>
        <v>100</v>
      </c>
      <c r="J172" s="1">
        <f>(D170-J170)/D170*100</f>
        <v>100</v>
      </c>
      <c r="K172" s="1"/>
    </row>
    <row r="175" spans="2:11" ht="18.75" thickBot="1" x14ac:dyDescent="0.3"/>
    <row r="176" spans="2:11" x14ac:dyDescent="0.25">
      <c r="B176" s="14" t="s">
        <v>19</v>
      </c>
      <c r="C176" s="15"/>
      <c r="D176" s="23"/>
    </row>
    <row r="177" spans="2:14" ht="18.75" thickBot="1" x14ac:dyDescent="0.3">
      <c r="B177" s="29">
        <f>(1-(K170/D170))*100</f>
        <v>100</v>
      </c>
      <c r="C177" s="18"/>
      <c r="D177" s="24"/>
      <c r="G177" s="26"/>
      <c r="H177" s="27"/>
    </row>
    <row r="178" spans="2:14" ht="18.75" thickBot="1" x14ac:dyDescent="0.3">
      <c r="B178" s="28"/>
      <c r="C178" s="29"/>
      <c r="D178" s="30"/>
    </row>
    <row r="179" spans="2:14" x14ac:dyDescent="0.25">
      <c r="F179" s="45"/>
    </row>
    <row r="182" spans="2:14" x14ac:dyDescent="0.25">
      <c r="B182" s="229" t="s">
        <v>20</v>
      </c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  <c r="N182" s="229"/>
    </row>
    <row r="183" spans="2:14" x14ac:dyDescent="0.25">
      <c r="B183" s="218" t="s">
        <v>60</v>
      </c>
      <c r="C183" s="219"/>
      <c r="D183" s="219"/>
      <c r="E183" s="219"/>
      <c r="F183" s="219"/>
      <c r="G183" s="219"/>
      <c r="H183" s="219"/>
      <c r="I183" s="219"/>
      <c r="J183" s="219"/>
      <c r="K183" s="219"/>
      <c r="L183" s="219"/>
      <c r="M183" s="219"/>
      <c r="N183" s="219"/>
    </row>
    <row r="184" spans="2:14" ht="36" x14ac:dyDescent="0.25">
      <c r="B184" s="32"/>
      <c r="C184" s="11" t="s">
        <v>1</v>
      </c>
      <c r="D184" s="11" t="s">
        <v>2</v>
      </c>
      <c r="E184" s="13" t="s">
        <v>175</v>
      </c>
      <c r="F184" s="13" t="s">
        <v>127</v>
      </c>
      <c r="G184" s="13" t="s">
        <v>144</v>
      </c>
      <c r="H184" s="13" t="s">
        <v>128</v>
      </c>
      <c r="I184" s="13" t="s">
        <v>121</v>
      </c>
      <c r="J184" s="13" t="s">
        <v>132</v>
      </c>
      <c r="K184" s="13" t="s">
        <v>168</v>
      </c>
      <c r="L184" s="13"/>
      <c r="M184" s="13"/>
      <c r="N184" s="11" t="s">
        <v>7</v>
      </c>
    </row>
    <row r="185" spans="2:14" x14ac:dyDescent="0.25">
      <c r="B185" s="1"/>
      <c r="C185" s="1">
        <v>1</v>
      </c>
      <c r="D185" s="46">
        <f>+$D$215/30</f>
        <v>12.945</v>
      </c>
      <c r="E185" s="2"/>
      <c r="F185" s="2"/>
      <c r="G185" s="2"/>
      <c r="H185" s="2"/>
      <c r="I185" s="2"/>
      <c r="J185" s="2"/>
      <c r="K185" s="1"/>
      <c r="L185" s="1"/>
      <c r="M185" s="1"/>
      <c r="N185" s="1">
        <f>SUM(E185:M185)</f>
        <v>0</v>
      </c>
    </row>
    <row r="186" spans="2:14" x14ac:dyDescent="0.25">
      <c r="B186" s="1"/>
      <c r="C186" s="1">
        <v>2</v>
      </c>
      <c r="D186" s="46">
        <f t="shared" ref="D186:D214" si="18">+$D$215/30</f>
        <v>12.945</v>
      </c>
      <c r="E186" s="2"/>
      <c r="F186" s="2"/>
      <c r="G186" s="2"/>
      <c r="H186" s="2"/>
      <c r="I186" s="2">
        <v>0.16</v>
      </c>
      <c r="J186" s="2"/>
      <c r="K186" s="1"/>
      <c r="L186" s="1"/>
      <c r="M186" s="1"/>
      <c r="N186" s="1">
        <f t="shared" ref="N186:N214" si="19">SUM(E186:M186)</f>
        <v>0.16</v>
      </c>
    </row>
    <row r="187" spans="2:14" x14ac:dyDescent="0.25">
      <c r="B187" s="1"/>
      <c r="C187" s="1">
        <v>3</v>
      </c>
      <c r="D187" s="46">
        <f t="shared" si="18"/>
        <v>12.945</v>
      </c>
      <c r="E187" s="2"/>
      <c r="F187" s="124"/>
      <c r="G187" s="124"/>
      <c r="H187" s="1"/>
      <c r="I187" s="2"/>
      <c r="J187" s="2"/>
      <c r="K187" s="1"/>
      <c r="L187" s="1"/>
      <c r="M187" s="1"/>
      <c r="N187" s="1">
        <f t="shared" si="19"/>
        <v>0</v>
      </c>
    </row>
    <row r="188" spans="2:14" x14ac:dyDescent="0.25">
      <c r="B188" s="1"/>
      <c r="C188" s="1">
        <v>4</v>
      </c>
      <c r="D188" s="46">
        <f t="shared" si="18"/>
        <v>12.945</v>
      </c>
      <c r="E188" s="2"/>
      <c r="F188" s="124"/>
      <c r="G188" s="124"/>
      <c r="H188" s="2">
        <v>0.83</v>
      </c>
      <c r="I188" s="2"/>
      <c r="J188" s="2"/>
      <c r="K188" s="1"/>
      <c r="L188" s="1"/>
      <c r="M188" s="1"/>
      <c r="N188" s="1">
        <f t="shared" si="19"/>
        <v>0.83</v>
      </c>
    </row>
    <row r="189" spans="2:14" x14ac:dyDescent="0.25">
      <c r="B189" s="1"/>
      <c r="C189" s="1">
        <v>5</v>
      </c>
      <c r="D189" s="46">
        <f t="shared" si="18"/>
        <v>12.945</v>
      </c>
      <c r="E189" s="129">
        <v>0.17</v>
      </c>
      <c r="F189" s="124"/>
      <c r="G189" s="129">
        <v>3.5</v>
      </c>
      <c r="H189" s="2"/>
      <c r="I189" s="2"/>
      <c r="J189" s="2"/>
      <c r="K189" s="1"/>
      <c r="L189" s="1"/>
      <c r="M189" s="1"/>
      <c r="N189" s="1">
        <f t="shared" si="19"/>
        <v>3.67</v>
      </c>
    </row>
    <row r="190" spans="2:14" x14ac:dyDescent="0.25">
      <c r="B190" s="1"/>
      <c r="C190" s="1">
        <v>6</v>
      </c>
      <c r="D190" s="46">
        <f t="shared" si="18"/>
        <v>12.945</v>
      </c>
      <c r="E190" s="129">
        <v>0.5</v>
      </c>
      <c r="F190" s="124"/>
      <c r="G190" s="129"/>
      <c r="H190" s="2"/>
      <c r="I190" s="2"/>
      <c r="J190" s="2"/>
      <c r="K190" s="1"/>
      <c r="L190" s="1"/>
      <c r="M190" s="1"/>
      <c r="N190" s="1">
        <f t="shared" si="19"/>
        <v>0.5</v>
      </c>
    </row>
    <row r="191" spans="2:14" x14ac:dyDescent="0.25">
      <c r="B191" s="1"/>
      <c r="C191" s="1">
        <v>7</v>
      </c>
      <c r="D191" s="46">
        <f t="shared" si="18"/>
        <v>12.945</v>
      </c>
      <c r="E191" s="129">
        <v>0.75</v>
      </c>
      <c r="F191" s="124"/>
      <c r="G191" s="129"/>
      <c r="H191" s="2"/>
      <c r="J191" s="2"/>
      <c r="K191" s="1"/>
      <c r="L191" s="1"/>
      <c r="M191" s="1"/>
      <c r="N191" s="1">
        <f t="shared" si="19"/>
        <v>0.75</v>
      </c>
    </row>
    <row r="192" spans="2:14" x14ac:dyDescent="0.25">
      <c r="B192" s="1"/>
      <c r="C192" s="1">
        <v>8</v>
      </c>
      <c r="D192" s="46">
        <f t="shared" si="18"/>
        <v>12.945</v>
      </c>
      <c r="E192" s="129"/>
      <c r="F192" s="124"/>
      <c r="G192" s="129">
        <v>0.17</v>
      </c>
      <c r="H192" s="2"/>
      <c r="I192" s="2"/>
      <c r="J192" s="2">
        <v>0.16</v>
      </c>
      <c r="K192" s="1"/>
      <c r="L192" s="1"/>
      <c r="M192" s="1"/>
      <c r="N192" s="1">
        <f t="shared" si="19"/>
        <v>0.33</v>
      </c>
    </row>
    <row r="193" spans="2:14" x14ac:dyDescent="0.25">
      <c r="B193" s="1"/>
      <c r="C193" s="1">
        <v>9</v>
      </c>
      <c r="D193" s="46">
        <f t="shared" si="18"/>
        <v>12.945</v>
      </c>
      <c r="E193" s="129"/>
      <c r="F193" s="124"/>
      <c r="G193" s="129"/>
      <c r="H193" s="2"/>
      <c r="I193" s="2"/>
      <c r="J193" s="2"/>
      <c r="K193" s="1"/>
      <c r="L193" s="1"/>
      <c r="M193" s="1"/>
      <c r="N193" s="1">
        <f t="shared" si="19"/>
        <v>0</v>
      </c>
    </row>
    <row r="194" spans="2:14" x14ac:dyDescent="0.25">
      <c r="B194" s="1"/>
      <c r="C194" s="1">
        <v>10</v>
      </c>
      <c r="D194" s="46">
        <f t="shared" si="18"/>
        <v>12.945</v>
      </c>
      <c r="E194" s="129"/>
      <c r="F194" s="124"/>
      <c r="G194" s="124"/>
      <c r="H194" s="2"/>
      <c r="I194" s="2"/>
      <c r="J194" s="2"/>
      <c r="K194" s="1"/>
      <c r="L194" s="1"/>
      <c r="M194" s="1"/>
      <c r="N194" s="1">
        <f t="shared" si="19"/>
        <v>0</v>
      </c>
    </row>
    <row r="195" spans="2:14" x14ac:dyDescent="0.25">
      <c r="B195" s="1"/>
      <c r="C195" s="1">
        <v>11</v>
      </c>
      <c r="D195" s="46">
        <f t="shared" si="18"/>
        <v>12.945</v>
      </c>
      <c r="E195" s="129">
        <v>0.33</v>
      </c>
      <c r="F195" s="124"/>
      <c r="G195" s="124"/>
      <c r="H195" s="2"/>
      <c r="I195" s="2"/>
      <c r="J195" s="2"/>
      <c r="K195" s="1"/>
      <c r="L195" s="1"/>
      <c r="M195" s="1"/>
      <c r="N195" s="1">
        <f t="shared" si="19"/>
        <v>0.33</v>
      </c>
    </row>
    <row r="196" spans="2:14" x14ac:dyDescent="0.25">
      <c r="B196" s="1"/>
      <c r="C196" s="1">
        <v>12</v>
      </c>
      <c r="D196" s="46">
        <f t="shared" si="18"/>
        <v>12.945</v>
      </c>
      <c r="E196" s="2"/>
      <c r="F196" s="124"/>
      <c r="G196" s="124"/>
      <c r="H196" s="2"/>
      <c r="I196" s="2"/>
      <c r="J196" s="2"/>
      <c r="K196" s="1"/>
      <c r="L196" s="1"/>
      <c r="M196" s="1"/>
      <c r="N196" s="1">
        <f t="shared" si="19"/>
        <v>0</v>
      </c>
    </row>
    <row r="197" spans="2:14" x14ac:dyDescent="0.25">
      <c r="B197" s="1"/>
      <c r="C197" s="1">
        <v>13</v>
      </c>
      <c r="D197" s="46">
        <f t="shared" si="18"/>
        <v>12.945</v>
      </c>
      <c r="E197" s="2"/>
      <c r="F197" s="124"/>
      <c r="G197" s="124"/>
      <c r="H197" s="2"/>
      <c r="I197" s="2"/>
      <c r="J197" s="2"/>
      <c r="K197" s="1"/>
      <c r="L197" s="1"/>
      <c r="M197" s="1"/>
      <c r="N197" s="1">
        <f t="shared" si="19"/>
        <v>0</v>
      </c>
    </row>
    <row r="198" spans="2:14" x14ac:dyDescent="0.25">
      <c r="B198" s="1"/>
      <c r="C198" s="1">
        <v>14</v>
      </c>
      <c r="D198" s="46">
        <f t="shared" si="18"/>
        <v>12.945</v>
      </c>
      <c r="E198" s="50">
        <v>0.5</v>
      </c>
      <c r="F198" s="124"/>
      <c r="G198" s="124"/>
      <c r="H198" s="2"/>
      <c r="I198" s="2"/>
      <c r="J198" s="2"/>
      <c r="K198" s="1"/>
      <c r="L198" s="1"/>
      <c r="M198" s="1"/>
      <c r="N198" s="1">
        <f t="shared" si="19"/>
        <v>0.5</v>
      </c>
    </row>
    <row r="199" spans="2:14" x14ac:dyDescent="0.25">
      <c r="B199" s="1"/>
      <c r="C199" s="1">
        <v>15</v>
      </c>
      <c r="D199" s="46">
        <f t="shared" si="18"/>
        <v>12.945</v>
      </c>
      <c r="E199" s="2"/>
      <c r="F199" s="124"/>
      <c r="G199" s="124"/>
      <c r="H199" s="2"/>
      <c r="J199" s="2"/>
      <c r="K199" s="1"/>
      <c r="L199" s="1"/>
      <c r="M199" s="1"/>
      <c r="N199" s="1">
        <f t="shared" si="19"/>
        <v>0</v>
      </c>
    </row>
    <row r="200" spans="2:14" x14ac:dyDescent="0.25">
      <c r="B200" s="1"/>
      <c r="C200" s="1">
        <v>16</v>
      </c>
      <c r="D200" s="46">
        <f t="shared" si="18"/>
        <v>12.945</v>
      </c>
      <c r="E200" s="2"/>
      <c r="F200" s="124"/>
      <c r="G200" s="124"/>
      <c r="H200" s="2"/>
      <c r="I200" s="2"/>
      <c r="J200" s="2"/>
      <c r="K200" s="1"/>
      <c r="L200" s="1"/>
      <c r="M200" s="1"/>
      <c r="N200" s="1">
        <f t="shared" si="19"/>
        <v>0</v>
      </c>
    </row>
    <row r="201" spans="2:14" x14ac:dyDescent="0.25">
      <c r="B201" s="1"/>
      <c r="C201" s="1">
        <v>17</v>
      </c>
      <c r="D201" s="46">
        <f t="shared" si="18"/>
        <v>12.945</v>
      </c>
      <c r="E201" s="2"/>
      <c r="F201" s="124"/>
      <c r="G201" s="124"/>
      <c r="H201" s="2"/>
      <c r="I201" s="2"/>
      <c r="J201" s="2"/>
      <c r="K201" s="129">
        <v>4.42</v>
      </c>
      <c r="L201" s="1"/>
      <c r="M201" s="1"/>
      <c r="N201" s="1">
        <f t="shared" si="19"/>
        <v>4.42</v>
      </c>
    </row>
    <row r="202" spans="2:14" x14ac:dyDescent="0.25">
      <c r="B202" s="1"/>
      <c r="C202" s="1">
        <v>18</v>
      </c>
      <c r="D202" s="46">
        <f t="shared" si="18"/>
        <v>12.945</v>
      </c>
      <c r="E202" s="2"/>
      <c r="F202" s="2"/>
      <c r="G202" s="2"/>
      <c r="H202" s="1"/>
      <c r="I202" s="2"/>
      <c r="J202" s="2"/>
      <c r="K202" s="1"/>
      <c r="L202" s="1"/>
      <c r="M202" s="1"/>
      <c r="N202" s="1">
        <f t="shared" si="19"/>
        <v>0</v>
      </c>
    </row>
    <row r="203" spans="2:14" x14ac:dyDescent="0.25">
      <c r="B203" s="1"/>
      <c r="C203" s="1">
        <v>19</v>
      </c>
      <c r="D203" s="46">
        <f t="shared" si="18"/>
        <v>12.945</v>
      </c>
      <c r="E203" s="2"/>
      <c r="F203" s="2"/>
      <c r="G203" s="2"/>
      <c r="H203" s="149">
        <v>0.92</v>
      </c>
      <c r="I203" s="2"/>
      <c r="J203" s="2"/>
      <c r="K203" s="1"/>
      <c r="L203" s="1"/>
      <c r="M203" s="1"/>
      <c r="N203" s="1">
        <f t="shared" si="19"/>
        <v>0.92</v>
      </c>
    </row>
    <row r="204" spans="2:14" x14ac:dyDescent="0.25">
      <c r="B204" s="1"/>
      <c r="C204" s="1">
        <v>20</v>
      </c>
      <c r="D204" s="46">
        <f t="shared" si="18"/>
        <v>12.945</v>
      </c>
      <c r="E204" s="2"/>
      <c r="F204" s="2"/>
      <c r="G204" s="2"/>
      <c r="H204" s="2"/>
      <c r="I204" s="2"/>
      <c r="J204" s="2"/>
      <c r="K204" s="1"/>
      <c r="L204" s="1"/>
      <c r="M204" s="1"/>
      <c r="N204" s="1">
        <f t="shared" si="19"/>
        <v>0</v>
      </c>
    </row>
    <row r="205" spans="2:14" x14ac:dyDescent="0.25">
      <c r="B205" s="1"/>
      <c r="C205" s="1">
        <v>21</v>
      </c>
      <c r="D205" s="46">
        <f t="shared" si="18"/>
        <v>12.945</v>
      </c>
      <c r="E205" s="2"/>
      <c r="F205" s="129">
        <v>0.33</v>
      </c>
      <c r="G205" s="2"/>
      <c r="H205" s="2"/>
      <c r="I205" s="2"/>
      <c r="J205" s="2"/>
      <c r="K205" s="1"/>
      <c r="L205" s="1"/>
      <c r="M205" s="1"/>
      <c r="N205" s="1">
        <f t="shared" si="19"/>
        <v>0.33</v>
      </c>
    </row>
    <row r="206" spans="2:14" x14ac:dyDescent="0.25">
      <c r="B206" s="1"/>
      <c r="C206" s="1">
        <v>22</v>
      </c>
      <c r="D206" s="46">
        <f t="shared" si="18"/>
        <v>12.945</v>
      </c>
      <c r="E206" s="2"/>
      <c r="F206" s="129"/>
      <c r="G206" s="2"/>
      <c r="H206" s="2"/>
      <c r="I206" s="2"/>
      <c r="J206" s="2"/>
      <c r="K206" s="1"/>
      <c r="L206" s="1"/>
      <c r="M206" s="1"/>
      <c r="N206" s="1">
        <f t="shared" si="19"/>
        <v>0</v>
      </c>
    </row>
    <row r="207" spans="2:14" x14ac:dyDescent="0.25">
      <c r="B207" s="1"/>
      <c r="C207" s="1">
        <v>23</v>
      </c>
      <c r="D207" s="46">
        <f t="shared" si="18"/>
        <v>12.945</v>
      </c>
      <c r="E207" s="2"/>
      <c r="F207" s="129"/>
      <c r="G207" s="2"/>
      <c r="H207" s="2"/>
      <c r="I207" s="2"/>
      <c r="J207" s="2"/>
      <c r="K207" s="1"/>
      <c r="L207" s="1"/>
      <c r="M207" s="1"/>
      <c r="N207" s="1">
        <f t="shared" si="19"/>
        <v>0</v>
      </c>
    </row>
    <row r="208" spans="2:14" x14ac:dyDescent="0.25">
      <c r="B208" s="1"/>
      <c r="C208" s="1">
        <v>24</v>
      </c>
      <c r="D208" s="46">
        <f t="shared" si="18"/>
        <v>12.945</v>
      </c>
      <c r="E208" s="2"/>
      <c r="F208" s="129">
        <v>0.25</v>
      </c>
      <c r="G208" s="2"/>
      <c r="H208" s="2"/>
      <c r="I208" s="2"/>
      <c r="J208" s="2"/>
      <c r="K208" s="1"/>
      <c r="L208" s="1"/>
      <c r="M208" s="1"/>
      <c r="N208" s="1">
        <f t="shared" si="19"/>
        <v>0.25</v>
      </c>
    </row>
    <row r="209" spans="2:14" x14ac:dyDescent="0.25">
      <c r="B209" s="1"/>
      <c r="C209" s="1">
        <v>25</v>
      </c>
      <c r="D209" s="46">
        <f t="shared" si="18"/>
        <v>12.945</v>
      </c>
      <c r="E209" s="2"/>
      <c r="F209" s="129">
        <v>0.33</v>
      </c>
      <c r="G209" s="2"/>
      <c r="H209" s="2"/>
      <c r="I209" s="2"/>
      <c r="J209" s="2"/>
      <c r="K209" s="1"/>
      <c r="L209" s="1"/>
      <c r="M209" s="1"/>
      <c r="N209" s="1">
        <f t="shared" si="19"/>
        <v>0.33</v>
      </c>
    </row>
    <row r="210" spans="2:14" x14ac:dyDescent="0.25">
      <c r="B210" s="1"/>
      <c r="C210" s="1">
        <v>26</v>
      </c>
      <c r="D210" s="46">
        <f t="shared" si="18"/>
        <v>12.945</v>
      </c>
      <c r="E210" s="2"/>
      <c r="F210" s="129"/>
      <c r="G210" s="2"/>
      <c r="H210" s="2"/>
      <c r="I210" s="2"/>
      <c r="J210" s="2"/>
      <c r="K210" s="1"/>
      <c r="L210" s="1"/>
      <c r="M210" s="1"/>
      <c r="N210" s="1">
        <f t="shared" si="19"/>
        <v>0</v>
      </c>
    </row>
    <row r="211" spans="2:14" x14ac:dyDescent="0.25">
      <c r="B211" s="1"/>
      <c r="C211" s="1">
        <v>27</v>
      </c>
      <c r="D211" s="46">
        <f t="shared" si="18"/>
        <v>12.945</v>
      </c>
      <c r="E211" s="2"/>
      <c r="F211" s="2">
        <v>0.42</v>
      </c>
      <c r="G211" s="2"/>
      <c r="H211" s="2"/>
      <c r="I211" s="2"/>
      <c r="J211" s="2"/>
      <c r="K211" s="1"/>
      <c r="L211" s="1"/>
      <c r="M211" s="1"/>
      <c r="N211" s="1">
        <f t="shared" si="19"/>
        <v>0.42</v>
      </c>
    </row>
    <row r="212" spans="2:14" x14ac:dyDescent="0.25">
      <c r="B212" s="1"/>
      <c r="C212" s="1">
        <v>28</v>
      </c>
      <c r="D212" s="46">
        <f t="shared" si="18"/>
        <v>12.945</v>
      </c>
      <c r="E212" s="2"/>
      <c r="F212" s="2"/>
      <c r="G212" s="2"/>
      <c r="H212" s="2"/>
      <c r="I212" s="2"/>
      <c r="J212" s="2"/>
      <c r="K212" s="1"/>
      <c r="L212" s="1"/>
      <c r="M212" s="1"/>
      <c r="N212" s="1">
        <f t="shared" si="19"/>
        <v>0</v>
      </c>
    </row>
    <row r="213" spans="2:14" x14ac:dyDescent="0.25">
      <c r="B213" s="1"/>
      <c r="C213" s="1">
        <v>29</v>
      </c>
      <c r="D213" s="46">
        <f t="shared" si="18"/>
        <v>12.945</v>
      </c>
      <c r="E213" s="2"/>
      <c r="F213" s="2"/>
      <c r="G213" s="2"/>
      <c r="H213" s="2"/>
      <c r="I213" s="2"/>
      <c r="J213" s="2"/>
      <c r="K213" s="1"/>
      <c r="L213" s="1"/>
      <c r="M213" s="1"/>
      <c r="N213" s="1">
        <f t="shared" si="19"/>
        <v>0</v>
      </c>
    </row>
    <row r="214" spans="2:14" x14ac:dyDescent="0.25">
      <c r="B214" s="1"/>
      <c r="C214" s="1">
        <v>30</v>
      </c>
      <c r="D214" s="46">
        <f t="shared" si="18"/>
        <v>12.945</v>
      </c>
      <c r="E214" s="2">
        <v>1</v>
      </c>
      <c r="F214" s="2"/>
      <c r="G214" s="2"/>
      <c r="H214" s="2"/>
      <c r="I214" s="2"/>
      <c r="J214" s="2"/>
      <c r="K214" s="1"/>
      <c r="L214" s="1"/>
      <c r="M214" s="1"/>
      <c r="N214" s="1">
        <f t="shared" si="19"/>
        <v>1</v>
      </c>
    </row>
    <row r="215" spans="2:14" x14ac:dyDescent="0.25">
      <c r="B215" s="4" t="s">
        <v>8</v>
      </c>
      <c r="C215" s="4"/>
      <c r="D215" s="47">
        <v>388.35</v>
      </c>
      <c r="E215" s="47">
        <f>SUM(E185:E214)</f>
        <v>3.25</v>
      </c>
      <c r="F215" s="47">
        <f t="shared" ref="F215:M215" si="20">SUM(F185:F214)</f>
        <v>1.33</v>
      </c>
      <c r="G215" s="47">
        <f t="shared" si="20"/>
        <v>3.67</v>
      </c>
      <c r="H215" s="47">
        <f t="shared" si="20"/>
        <v>1.75</v>
      </c>
      <c r="I215" s="47">
        <f t="shared" si="20"/>
        <v>0.16</v>
      </c>
      <c r="J215" s="47">
        <f t="shared" si="20"/>
        <v>0.16</v>
      </c>
      <c r="K215" s="47">
        <f t="shared" si="20"/>
        <v>4.42</v>
      </c>
      <c r="L215" s="47">
        <f t="shared" si="20"/>
        <v>0</v>
      </c>
      <c r="M215" s="47">
        <f t="shared" si="20"/>
        <v>0</v>
      </c>
      <c r="N215" s="81">
        <f>SUM(E215:M215)</f>
        <v>14.74</v>
      </c>
    </row>
    <row r="216" spans="2:14" x14ac:dyDescent="0.25">
      <c r="B216" s="1" t="s">
        <v>9</v>
      </c>
      <c r="C216" s="1"/>
      <c r="D216" s="1" t="s">
        <v>10</v>
      </c>
      <c r="E216" s="1">
        <f>(E215/$D$215)*100</f>
        <v>0.83687395390755759</v>
      </c>
      <c r="F216" s="1">
        <f t="shared" ref="F216:M216" si="21">(F215/$D$215)*100</f>
        <v>0.3424745719067851</v>
      </c>
      <c r="G216" s="1">
        <f t="shared" si="21"/>
        <v>0.94502381872022656</v>
      </c>
      <c r="H216" s="1">
        <f t="shared" si="21"/>
        <v>0.45062443671945407</v>
      </c>
      <c r="I216" s="1">
        <f t="shared" si="21"/>
        <v>4.1199948500064372E-2</v>
      </c>
      <c r="J216" s="1">
        <f t="shared" si="21"/>
        <v>4.1199948500064372E-2</v>
      </c>
      <c r="K216" s="1">
        <f t="shared" si="21"/>
        <v>1.1381485773142783</v>
      </c>
      <c r="L216" s="1">
        <f t="shared" si="21"/>
        <v>0</v>
      </c>
      <c r="M216" s="1">
        <f t="shared" si="21"/>
        <v>0</v>
      </c>
      <c r="N216" s="1"/>
    </row>
    <row r="217" spans="2:14" x14ac:dyDescent="0.25">
      <c r="B217" s="1">
        <f>(1-(N215/D215))*100</f>
        <v>96.204454744431573</v>
      </c>
      <c r="C217" s="1"/>
      <c r="D217" s="1"/>
      <c r="E217" s="1">
        <f>($D$215-E215)/$D$215*100</f>
        <v>99.163126046092444</v>
      </c>
      <c r="F217" s="1">
        <f t="shared" ref="F217:M217" si="22">($D$215-F215)/$D$215*100</f>
        <v>99.657525428093223</v>
      </c>
      <c r="G217" s="1">
        <f t="shared" si="22"/>
        <v>99.05497618127977</v>
      </c>
      <c r="H217" s="1">
        <f t="shared" si="22"/>
        <v>99.549375563280549</v>
      </c>
      <c r="I217" s="1">
        <f t="shared" si="22"/>
        <v>99.958800051499935</v>
      </c>
      <c r="J217" s="1">
        <f t="shared" si="22"/>
        <v>99.958800051499935</v>
      </c>
      <c r="K217" s="1">
        <f t="shared" si="22"/>
        <v>98.861851422685717</v>
      </c>
      <c r="L217" s="1">
        <f t="shared" si="22"/>
        <v>100</v>
      </c>
      <c r="M217" s="1">
        <f t="shared" si="22"/>
        <v>100</v>
      </c>
      <c r="N217" s="1" t="s">
        <v>15</v>
      </c>
    </row>
    <row r="220" spans="2:14" ht="18.75" thickBot="1" x14ac:dyDescent="0.3">
      <c r="B220" s="31"/>
      <c r="C220" s="31"/>
      <c r="D220" s="31"/>
    </row>
    <row r="221" spans="2:14" x14ac:dyDescent="0.25">
      <c r="B221" s="14" t="s">
        <v>21</v>
      </c>
      <c r="C221" s="15"/>
      <c r="D221" s="16"/>
    </row>
    <row r="222" spans="2:14" x14ac:dyDescent="0.25">
      <c r="B222" s="10">
        <f>(1-(N215/D215))*100</f>
        <v>96.204454744431573</v>
      </c>
      <c r="C222" s="18"/>
      <c r="D222" s="19"/>
      <c r="F222" s="25">
        <f>454.19/31</f>
        <v>14.651290322580644</v>
      </c>
    </row>
    <row r="223" spans="2:14" ht="18.75" thickBot="1" x14ac:dyDescent="0.3">
      <c r="B223" s="20"/>
      <c r="C223" s="21"/>
      <c r="D223" s="22"/>
    </row>
    <row r="224" spans="2:14" x14ac:dyDescent="0.25">
      <c r="B224" s="31"/>
      <c r="C224" s="31"/>
      <c r="D224" s="31"/>
      <c r="F224" s="26"/>
    </row>
    <row r="225" spans="2:12" x14ac:dyDescent="0.25">
      <c r="B225" s="31"/>
      <c r="C225" s="31"/>
      <c r="D225" s="49"/>
    </row>
    <row r="226" spans="2:12" x14ac:dyDescent="0.25">
      <c r="B226" s="31"/>
      <c r="C226" s="31"/>
      <c r="D226" s="31"/>
    </row>
    <row r="227" spans="2:12" x14ac:dyDescent="0.25">
      <c r="B227" s="187" t="s">
        <v>41</v>
      </c>
      <c r="C227" s="188"/>
      <c r="D227" s="188"/>
      <c r="E227" s="188"/>
      <c r="F227" s="188"/>
      <c r="G227" s="188"/>
      <c r="H227" s="188"/>
      <c r="I227" s="188"/>
      <c r="J227" s="188"/>
      <c r="K227" s="189"/>
    </row>
    <row r="228" spans="2:12" x14ac:dyDescent="0.25">
      <c r="B228" s="187" t="s">
        <v>60</v>
      </c>
      <c r="C228" s="188"/>
      <c r="D228" s="188"/>
      <c r="E228" s="188"/>
      <c r="F228" s="188"/>
      <c r="G228" s="188"/>
      <c r="H228" s="188"/>
      <c r="I228" s="188"/>
      <c r="J228" s="188"/>
      <c r="K228" s="189"/>
    </row>
    <row r="229" spans="2:12" x14ac:dyDescent="0.25">
      <c r="B229" s="32"/>
      <c r="C229" s="11" t="s">
        <v>1</v>
      </c>
      <c r="D229" s="11" t="s">
        <v>2</v>
      </c>
      <c r="E229" s="13"/>
      <c r="F229" s="13"/>
      <c r="G229" s="13"/>
      <c r="H229" s="13"/>
      <c r="I229" s="13"/>
      <c r="J229" s="13"/>
      <c r="K229" s="11" t="s">
        <v>7</v>
      </c>
    </row>
    <row r="230" spans="2:12" x14ac:dyDescent="0.25">
      <c r="B230" s="1"/>
      <c r="C230" s="2">
        <v>1</v>
      </c>
      <c r="D230" s="46">
        <f>+$D$260/30</f>
        <v>0.8</v>
      </c>
      <c r="E230" s="124"/>
      <c r="F230" s="124"/>
      <c r="G230" s="124"/>
      <c r="H230" s="124"/>
      <c r="I230" s="124"/>
      <c r="J230" s="124"/>
      <c r="K230" s="2">
        <f t="shared" ref="K230:K260" si="23">SUM(E230:J230)</f>
        <v>0</v>
      </c>
    </row>
    <row r="231" spans="2:12" x14ac:dyDescent="0.25">
      <c r="B231" s="1"/>
      <c r="C231" s="2">
        <v>2</v>
      </c>
      <c r="D231" s="46">
        <f t="shared" ref="D231:D259" si="24">+$D$260/30</f>
        <v>0.8</v>
      </c>
      <c r="E231" s="124"/>
      <c r="F231" s="124"/>
      <c r="G231" s="124"/>
      <c r="H231" s="124"/>
      <c r="I231" s="124"/>
      <c r="J231" s="124"/>
      <c r="K231" s="2">
        <f t="shared" si="23"/>
        <v>0</v>
      </c>
      <c r="L231" s="25" t="s">
        <v>28</v>
      </c>
    </row>
    <row r="232" spans="2:12" x14ac:dyDescent="0.25">
      <c r="B232" s="1"/>
      <c r="C232" s="2">
        <v>3</v>
      </c>
      <c r="D232" s="46">
        <f t="shared" si="24"/>
        <v>0.8</v>
      </c>
      <c r="E232" s="124"/>
      <c r="F232" s="124"/>
      <c r="G232" s="124"/>
      <c r="H232" s="124"/>
      <c r="I232" s="124"/>
      <c r="J232" s="124"/>
      <c r="K232" s="2">
        <f t="shared" si="23"/>
        <v>0</v>
      </c>
    </row>
    <row r="233" spans="2:12" x14ac:dyDescent="0.25">
      <c r="B233" s="1"/>
      <c r="C233" s="2">
        <v>4</v>
      </c>
      <c r="D233" s="46">
        <f t="shared" si="24"/>
        <v>0.8</v>
      </c>
      <c r="E233" s="124"/>
      <c r="F233" s="124"/>
      <c r="G233" s="124"/>
      <c r="H233" s="124"/>
      <c r="I233" s="124"/>
      <c r="J233" s="124"/>
      <c r="K233" s="2">
        <f t="shared" si="23"/>
        <v>0</v>
      </c>
    </row>
    <row r="234" spans="2:12" x14ac:dyDescent="0.25">
      <c r="B234" s="1"/>
      <c r="C234" s="2">
        <v>5</v>
      </c>
      <c r="D234" s="46">
        <f t="shared" si="24"/>
        <v>0.8</v>
      </c>
      <c r="E234" s="124"/>
      <c r="F234" s="124"/>
      <c r="G234" s="124"/>
      <c r="H234" s="124"/>
      <c r="I234" s="124"/>
      <c r="J234" s="124"/>
      <c r="K234" s="2">
        <f t="shared" si="23"/>
        <v>0</v>
      </c>
    </row>
    <row r="235" spans="2:12" x14ac:dyDescent="0.25">
      <c r="B235" s="1"/>
      <c r="C235" s="2">
        <v>6</v>
      </c>
      <c r="D235" s="46">
        <f t="shared" si="24"/>
        <v>0.8</v>
      </c>
      <c r="E235" s="124"/>
      <c r="F235" s="124"/>
      <c r="G235" s="124"/>
      <c r="H235" s="124"/>
      <c r="I235" s="124"/>
      <c r="J235" s="124"/>
      <c r="K235" s="2">
        <f t="shared" si="23"/>
        <v>0</v>
      </c>
    </row>
    <row r="236" spans="2:12" x14ac:dyDescent="0.25">
      <c r="B236" s="1"/>
      <c r="C236" s="2">
        <v>7</v>
      </c>
      <c r="D236" s="46">
        <f t="shared" si="24"/>
        <v>0.8</v>
      </c>
      <c r="E236" s="124"/>
      <c r="F236" s="124"/>
      <c r="G236" s="124"/>
      <c r="H236" s="124"/>
      <c r="I236" s="124"/>
      <c r="J236" s="124"/>
      <c r="K236" s="2">
        <f t="shared" si="23"/>
        <v>0</v>
      </c>
    </row>
    <row r="237" spans="2:12" x14ac:dyDescent="0.25">
      <c r="B237" s="1"/>
      <c r="C237" s="2">
        <v>8</v>
      </c>
      <c r="D237" s="46">
        <f t="shared" si="24"/>
        <v>0.8</v>
      </c>
      <c r="E237" s="124"/>
      <c r="F237" s="124"/>
      <c r="G237" s="124"/>
      <c r="H237" s="124"/>
      <c r="I237" s="124"/>
      <c r="J237" s="124"/>
      <c r="K237" s="2">
        <f t="shared" si="23"/>
        <v>0</v>
      </c>
    </row>
    <row r="238" spans="2:12" x14ac:dyDescent="0.25">
      <c r="B238" s="1"/>
      <c r="C238" s="2">
        <v>9</v>
      </c>
      <c r="D238" s="46">
        <f t="shared" si="24"/>
        <v>0.8</v>
      </c>
      <c r="E238" s="124"/>
      <c r="F238" s="124"/>
      <c r="G238" s="124"/>
      <c r="H238" s="124"/>
      <c r="I238" s="124"/>
      <c r="J238" s="124"/>
      <c r="K238" s="2">
        <f t="shared" si="23"/>
        <v>0</v>
      </c>
    </row>
    <row r="239" spans="2:12" x14ac:dyDescent="0.25">
      <c r="B239" s="1"/>
      <c r="C239" s="2">
        <v>10</v>
      </c>
      <c r="D239" s="46">
        <f t="shared" si="24"/>
        <v>0.8</v>
      </c>
      <c r="E239" s="124"/>
      <c r="F239" s="124"/>
      <c r="G239" s="124"/>
      <c r="H239" s="124"/>
      <c r="I239" s="124"/>
      <c r="J239" s="124"/>
      <c r="K239" s="2">
        <f t="shared" si="23"/>
        <v>0</v>
      </c>
    </row>
    <row r="240" spans="2:12" x14ac:dyDescent="0.25">
      <c r="B240" s="1"/>
      <c r="C240" s="2">
        <v>11</v>
      </c>
      <c r="D240" s="46">
        <f t="shared" si="24"/>
        <v>0.8</v>
      </c>
      <c r="E240" s="124"/>
      <c r="F240" s="124"/>
      <c r="G240" s="124"/>
      <c r="H240" s="124"/>
      <c r="I240" s="124"/>
      <c r="J240" s="124"/>
      <c r="K240" s="2">
        <f t="shared" si="23"/>
        <v>0</v>
      </c>
    </row>
    <row r="241" spans="2:11" x14ac:dyDescent="0.25">
      <c r="B241" s="1"/>
      <c r="C241" s="2">
        <v>12</v>
      </c>
      <c r="D241" s="46">
        <f t="shared" si="24"/>
        <v>0.8</v>
      </c>
      <c r="E241" s="124"/>
      <c r="F241" s="124"/>
      <c r="G241" s="124"/>
      <c r="H241" s="124"/>
      <c r="I241" s="124"/>
      <c r="J241" s="124"/>
      <c r="K241" s="2">
        <f t="shared" si="23"/>
        <v>0</v>
      </c>
    </row>
    <row r="242" spans="2:11" x14ac:dyDescent="0.25">
      <c r="B242" s="1"/>
      <c r="C242" s="2">
        <v>13</v>
      </c>
      <c r="D242" s="46">
        <f t="shared" si="24"/>
        <v>0.8</v>
      </c>
      <c r="E242" s="124"/>
      <c r="F242" s="124"/>
      <c r="G242" s="124"/>
      <c r="H242" s="124"/>
      <c r="I242" s="124"/>
      <c r="J242" s="124"/>
      <c r="K242" s="2">
        <f t="shared" si="23"/>
        <v>0</v>
      </c>
    </row>
    <row r="243" spans="2:11" x14ac:dyDescent="0.25">
      <c r="B243" s="1"/>
      <c r="C243" s="2">
        <v>14</v>
      </c>
      <c r="D243" s="46">
        <f t="shared" si="24"/>
        <v>0.8</v>
      </c>
      <c r="E243" s="124"/>
      <c r="F243" s="124"/>
      <c r="G243" s="124"/>
      <c r="H243" s="124"/>
      <c r="I243" s="124"/>
      <c r="J243" s="124"/>
      <c r="K243" s="2">
        <f t="shared" si="23"/>
        <v>0</v>
      </c>
    </row>
    <row r="244" spans="2:11" x14ac:dyDescent="0.25">
      <c r="B244" s="1"/>
      <c r="C244" s="2">
        <v>15</v>
      </c>
      <c r="D244" s="46">
        <f t="shared" si="24"/>
        <v>0.8</v>
      </c>
      <c r="E244" s="124"/>
      <c r="F244" s="124"/>
      <c r="G244" s="124"/>
      <c r="H244" s="124"/>
      <c r="I244" s="124"/>
      <c r="J244" s="124"/>
      <c r="K244" s="2">
        <f t="shared" si="23"/>
        <v>0</v>
      </c>
    </row>
    <row r="245" spans="2:11" x14ac:dyDescent="0.25">
      <c r="B245" s="1"/>
      <c r="C245" s="2">
        <v>16</v>
      </c>
      <c r="D245" s="46">
        <f t="shared" si="24"/>
        <v>0.8</v>
      </c>
      <c r="E245" s="124"/>
      <c r="F245" s="124"/>
      <c r="G245" s="124"/>
      <c r="H245" s="124"/>
      <c r="I245" s="124"/>
      <c r="J245" s="124"/>
      <c r="K245" s="2">
        <f t="shared" si="23"/>
        <v>0</v>
      </c>
    </row>
    <row r="246" spans="2:11" x14ac:dyDescent="0.25">
      <c r="B246" s="1"/>
      <c r="C246" s="2">
        <v>17</v>
      </c>
      <c r="D246" s="46">
        <f t="shared" si="24"/>
        <v>0.8</v>
      </c>
      <c r="E246" s="124"/>
      <c r="F246" s="124"/>
      <c r="G246" s="124"/>
      <c r="H246" s="124"/>
      <c r="I246" s="124"/>
      <c r="J246" s="124"/>
      <c r="K246" s="2">
        <f t="shared" si="23"/>
        <v>0</v>
      </c>
    </row>
    <row r="247" spans="2:11" x14ac:dyDescent="0.25">
      <c r="B247" s="1"/>
      <c r="C247" s="2">
        <v>18</v>
      </c>
      <c r="D247" s="46">
        <f t="shared" si="24"/>
        <v>0.8</v>
      </c>
      <c r="E247" s="124"/>
      <c r="F247" s="124"/>
      <c r="G247" s="124"/>
      <c r="H247" s="124"/>
      <c r="I247" s="124"/>
      <c r="J247" s="124"/>
      <c r="K247" s="2">
        <f t="shared" si="23"/>
        <v>0</v>
      </c>
    </row>
    <row r="248" spans="2:11" x14ac:dyDescent="0.25">
      <c r="B248" s="1"/>
      <c r="C248" s="2">
        <v>19</v>
      </c>
      <c r="D248" s="46">
        <f t="shared" si="24"/>
        <v>0.8</v>
      </c>
      <c r="E248" s="124"/>
      <c r="F248" s="124"/>
      <c r="G248" s="124"/>
      <c r="H248" s="124"/>
      <c r="I248" s="124"/>
      <c r="J248" s="124"/>
      <c r="K248" s="2">
        <f t="shared" si="23"/>
        <v>0</v>
      </c>
    </row>
    <row r="249" spans="2:11" x14ac:dyDescent="0.25">
      <c r="B249" s="1"/>
      <c r="C249" s="2">
        <v>20</v>
      </c>
      <c r="D249" s="46">
        <f t="shared" si="24"/>
        <v>0.8</v>
      </c>
      <c r="E249" s="124"/>
      <c r="F249" s="124"/>
      <c r="G249" s="124"/>
      <c r="H249" s="124"/>
      <c r="I249" s="124"/>
      <c r="J249" s="124"/>
      <c r="K249" s="2">
        <f t="shared" si="23"/>
        <v>0</v>
      </c>
    </row>
    <row r="250" spans="2:11" x14ac:dyDescent="0.25">
      <c r="B250" s="1"/>
      <c r="C250" s="2">
        <v>21</v>
      </c>
      <c r="D250" s="46">
        <f t="shared" si="24"/>
        <v>0.8</v>
      </c>
      <c r="E250" s="124"/>
      <c r="F250" s="124"/>
      <c r="G250" s="124"/>
      <c r="H250" s="124"/>
      <c r="I250" s="124"/>
      <c r="J250" s="124"/>
      <c r="K250" s="2">
        <f t="shared" si="23"/>
        <v>0</v>
      </c>
    </row>
    <row r="251" spans="2:11" x14ac:dyDescent="0.25">
      <c r="B251" s="1"/>
      <c r="C251" s="2">
        <v>22</v>
      </c>
      <c r="D251" s="46">
        <f t="shared" si="24"/>
        <v>0.8</v>
      </c>
      <c r="E251" s="124"/>
      <c r="F251" s="124"/>
      <c r="G251" s="124"/>
      <c r="H251" s="124"/>
      <c r="I251" s="124"/>
      <c r="J251" s="124"/>
      <c r="K251" s="2">
        <f t="shared" si="23"/>
        <v>0</v>
      </c>
    </row>
    <row r="252" spans="2:11" x14ac:dyDescent="0.25">
      <c r="B252" s="1"/>
      <c r="C252" s="2">
        <v>23</v>
      </c>
      <c r="D252" s="46">
        <f t="shared" si="24"/>
        <v>0.8</v>
      </c>
      <c r="E252" s="124"/>
      <c r="F252" s="124"/>
      <c r="G252" s="124"/>
      <c r="H252" s="124"/>
      <c r="I252" s="124"/>
      <c r="J252" s="124"/>
      <c r="K252" s="2">
        <f t="shared" si="23"/>
        <v>0</v>
      </c>
    </row>
    <row r="253" spans="2:11" x14ac:dyDescent="0.25">
      <c r="B253" s="1"/>
      <c r="C253" s="2">
        <v>24</v>
      </c>
      <c r="D253" s="46">
        <f t="shared" si="24"/>
        <v>0.8</v>
      </c>
      <c r="E253" s="124"/>
      <c r="F253" s="124"/>
      <c r="G253" s="124"/>
      <c r="H253" s="124"/>
      <c r="I253" s="124"/>
      <c r="J253" s="124"/>
      <c r="K253" s="2">
        <f t="shared" si="23"/>
        <v>0</v>
      </c>
    </row>
    <row r="254" spans="2:11" x14ac:dyDescent="0.25">
      <c r="B254" s="1"/>
      <c r="C254" s="2">
        <v>25</v>
      </c>
      <c r="D254" s="46">
        <f t="shared" si="24"/>
        <v>0.8</v>
      </c>
      <c r="E254" s="124"/>
      <c r="F254" s="124"/>
      <c r="G254" s="124"/>
      <c r="H254" s="124"/>
      <c r="I254" s="124"/>
      <c r="J254" s="124"/>
      <c r="K254" s="2">
        <f t="shared" si="23"/>
        <v>0</v>
      </c>
    </row>
    <row r="255" spans="2:11" x14ac:dyDescent="0.25">
      <c r="B255" s="1"/>
      <c r="C255" s="2">
        <v>26</v>
      </c>
      <c r="D255" s="46">
        <f t="shared" si="24"/>
        <v>0.8</v>
      </c>
      <c r="E255" s="124"/>
      <c r="F255" s="124"/>
      <c r="G255" s="124"/>
      <c r="H255" s="124"/>
      <c r="I255" s="124"/>
      <c r="J255" s="124"/>
      <c r="K255" s="2">
        <f t="shared" si="23"/>
        <v>0</v>
      </c>
    </row>
    <row r="256" spans="2:11" x14ac:dyDescent="0.25">
      <c r="B256" s="1"/>
      <c r="C256" s="2">
        <v>27</v>
      </c>
      <c r="D256" s="46">
        <f t="shared" si="24"/>
        <v>0.8</v>
      </c>
      <c r="E256" s="124"/>
      <c r="F256" s="124"/>
      <c r="G256" s="124"/>
      <c r="H256" s="124"/>
      <c r="I256" s="124"/>
      <c r="J256" s="124"/>
      <c r="K256" s="2">
        <f t="shared" si="23"/>
        <v>0</v>
      </c>
    </row>
    <row r="257" spans="2:11" x14ac:dyDescent="0.25">
      <c r="B257" s="1"/>
      <c r="C257" s="2">
        <v>28</v>
      </c>
      <c r="D257" s="46">
        <f t="shared" si="24"/>
        <v>0.8</v>
      </c>
      <c r="E257" s="124"/>
      <c r="F257" s="124"/>
      <c r="G257" s="124"/>
      <c r="H257" s="124"/>
      <c r="I257" s="124"/>
      <c r="J257" s="124"/>
      <c r="K257" s="2">
        <f t="shared" si="23"/>
        <v>0</v>
      </c>
    </row>
    <row r="258" spans="2:11" x14ac:dyDescent="0.25">
      <c r="B258" s="1"/>
      <c r="C258" s="2">
        <v>29</v>
      </c>
      <c r="D258" s="46">
        <f t="shared" si="24"/>
        <v>0.8</v>
      </c>
      <c r="E258" s="124"/>
      <c r="F258" s="124"/>
      <c r="G258" s="124"/>
      <c r="H258" s="124"/>
      <c r="I258" s="124"/>
      <c r="J258" s="124"/>
      <c r="K258" s="2"/>
    </row>
    <row r="259" spans="2:11" x14ac:dyDescent="0.25">
      <c r="B259" s="1"/>
      <c r="C259" s="2">
        <v>30</v>
      </c>
      <c r="D259" s="46">
        <f t="shared" si="24"/>
        <v>0.8</v>
      </c>
      <c r="E259" s="124"/>
      <c r="F259" s="124"/>
      <c r="G259" s="124"/>
      <c r="H259" s="124"/>
      <c r="I259" s="124"/>
      <c r="J259" s="124"/>
      <c r="K259" s="2"/>
    </row>
    <row r="260" spans="2:11" x14ac:dyDescent="0.25">
      <c r="B260" s="4" t="s">
        <v>8</v>
      </c>
      <c r="C260" s="3"/>
      <c r="D260" s="47">
        <v>24</v>
      </c>
      <c r="E260" s="3">
        <f t="shared" ref="E260:J260" si="25">SUM(E230:E259)</f>
        <v>0</v>
      </c>
      <c r="F260" s="3">
        <f t="shared" si="25"/>
        <v>0</v>
      </c>
      <c r="G260" s="3">
        <f t="shared" si="25"/>
        <v>0</v>
      </c>
      <c r="H260" s="3">
        <f t="shared" si="25"/>
        <v>0</v>
      </c>
      <c r="I260" s="3">
        <f t="shared" si="25"/>
        <v>0</v>
      </c>
      <c r="J260" s="3">
        <f t="shared" si="25"/>
        <v>0</v>
      </c>
      <c r="K260" s="2">
        <f t="shared" si="23"/>
        <v>0</v>
      </c>
    </row>
    <row r="261" spans="2:11" x14ac:dyDescent="0.25">
      <c r="B261" s="1" t="s">
        <v>9</v>
      </c>
      <c r="C261" s="2"/>
      <c r="D261" s="2" t="s">
        <v>10</v>
      </c>
      <c r="E261" s="2">
        <f>(E260/$D$260)*100</f>
        <v>0</v>
      </c>
      <c r="F261" s="2">
        <f>(F260/$D$260)*100</f>
        <v>0</v>
      </c>
      <c r="G261" s="2">
        <f>(G260/$D$260)*100</f>
        <v>0</v>
      </c>
      <c r="H261" s="2">
        <f>(H260/$D$260)*100</f>
        <v>0</v>
      </c>
      <c r="I261" s="2">
        <f>(I260/$D$260)*100</f>
        <v>0</v>
      </c>
      <c r="J261" s="2"/>
      <c r="K261" s="2"/>
    </row>
    <row r="262" spans="2:11" x14ac:dyDescent="0.25">
      <c r="B262" s="1">
        <f>(1-(K260/D260))*100</f>
        <v>100</v>
      </c>
      <c r="C262" s="2"/>
      <c r="D262" s="2"/>
      <c r="E262" s="2">
        <f>(D260-E260)/D260*100</f>
        <v>100</v>
      </c>
      <c r="F262" s="2">
        <f>(D260-F260)/D260*100</f>
        <v>100</v>
      </c>
      <c r="G262" s="2">
        <f>(D260-G260)/D260*100</f>
        <v>100</v>
      </c>
      <c r="H262" s="2">
        <f>(D260-H260)/D260*100</f>
        <v>100</v>
      </c>
      <c r="I262" s="2">
        <f>(D260-I260)/D260*100</f>
        <v>100</v>
      </c>
      <c r="J262" s="2"/>
      <c r="K262" s="2" t="s">
        <v>15</v>
      </c>
    </row>
    <row r="265" spans="2:11" ht="18.75" thickBot="1" x14ac:dyDescent="0.3">
      <c r="B265" s="31"/>
      <c r="C265" s="31"/>
      <c r="D265" s="31"/>
    </row>
    <row r="266" spans="2:11" x14ac:dyDescent="0.25">
      <c r="B266" s="14" t="s">
        <v>21</v>
      </c>
      <c r="C266" s="15"/>
      <c r="D266" s="16"/>
    </row>
    <row r="267" spans="2:11" x14ac:dyDescent="0.25">
      <c r="B267" s="10">
        <f>(1-(K260/D260))*100</f>
        <v>100</v>
      </c>
      <c r="C267" s="18"/>
      <c r="D267" s="19"/>
      <c r="F267" s="25">
        <f>304.54/31</f>
        <v>9.8238709677419358</v>
      </c>
      <c r="G267" s="26"/>
    </row>
    <row r="268" spans="2:11" ht="18.75" thickBot="1" x14ac:dyDescent="0.3">
      <c r="B268" s="20"/>
      <c r="C268" s="21"/>
      <c r="D268" s="22"/>
    </row>
    <row r="269" spans="2:11" x14ac:dyDescent="0.25">
      <c r="B269" s="31"/>
      <c r="C269" s="31"/>
      <c r="D269" s="31"/>
    </row>
    <row r="270" spans="2:11" x14ac:dyDescent="0.25">
      <c r="B270" s="31"/>
      <c r="C270" s="31"/>
      <c r="D270" s="31"/>
    </row>
    <row r="271" spans="2:11" x14ac:dyDescent="0.25">
      <c r="B271" s="31"/>
      <c r="C271" s="31"/>
      <c r="D271" s="31"/>
    </row>
    <row r="272" spans="2:11" x14ac:dyDescent="0.25">
      <c r="B272" s="170" t="s">
        <v>40</v>
      </c>
      <c r="C272" s="170"/>
      <c r="D272" s="170"/>
      <c r="E272" s="170"/>
      <c r="F272" s="170"/>
      <c r="G272" s="170"/>
      <c r="H272" s="170"/>
      <c r="I272" s="170"/>
      <c r="J272" s="170"/>
      <c r="K272" s="170"/>
    </row>
    <row r="273" spans="2:12" x14ac:dyDescent="0.25">
      <c r="B273" s="170" t="s">
        <v>60</v>
      </c>
      <c r="C273" s="170"/>
      <c r="D273" s="170"/>
      <c r="E273" s="170"/>
      <c r="F273" s="170"/>
      <c r="G273" s="170"/>
      <c r="H273" s="170"/>
      <c r="I273" s="170"/>
      <c r="J273" s="170"/>
      <c r="K273" s="170"/>
    </row>
    <row r="274" spans="2:12" ht="36" x14ac:dyDescent="0.25">
      <c r="B274" s="32"/>
      <c r="C274" s="11" t="s">
        <v>1</v>
      </c>
      <c r="D274" s="11" t="s">
        <v>2</v>
      </c>
      <c r="E274" s="13" t="s">
        <v>121</v>
      </c>
      <c r="F274" s="13" t="s">
        <v>122</v>
      </c>
      <c r="G274" s="13" t="s">
        <v>96</v>
      </c>
      <c r="H274" s="13" t="s">
        <v>95</v>
      </c>
      <c r="I274" s="13"/>
      <c r="J274" s="13"/>
      <c r="K274" s="11" t="s">
        <v>7</v>
      </c>
    </row>
    <row r="275" spans="2:12" x14ac:dyDescent="0.25">
      <c r="B275" s="1"/>
      <c r="C275" s="2">
        <v>1</v>
      </c>
      <c r="D275" s="46">
        <f>+$D$305/30</f>
        <v>2.9540000000000002</v>
      </c>
      <c r="E275" s="2"/>
      <c r="F275" s="2"/>
      <c r="G275" s="2"/>
      <c r="H275" s="2"/>
      <c r="I275" s="2"/>
      <c r="J275" s="2"/>
      <c r="K275" s="2">
        <f t="shared" ref="K275:K305" si="26">SUM(E275:J275)</f>
        <v>0</v>
      </c>
    </row>
    <row r="276" spans="2:12" x14ac:dyDescent="0.25">
      <c r="B276" s="1"/>
      <c r="C276" s="2">
        <v>2</v>
      </c>
      <c r="D276" s="46">
        <f t="shared" ref="D276:D304" si="27">+$D$305/30</f>
        <v>2.9540000000000002</v>
      </c>
      <c r="E276" s="2"/>
      <c r="F276" s="2"/>
      <c r="G276" s="2"/>
      <c r="H276" s="2"/>
      <c r="I276" s="2"/>
      <c r="J276" s="2"/>
      <c r="K276" s="2">
        <f t="shared" si="26"/>
        <v>0</v>
      </c>
      <c r="L276" s="25" t="s">
        <v>28</v>
      </c>
    </row>
    <row r="277" spans="2:12" x14ac:dyDescent="0.25">
      <c r="B277" s="1"/>
      <c r="C277" s="2">
        <v>3</v>
      </c>
      <c r="D277" s="46">
        <f t="shared" si="27"/>
        <v>2.9540000000000002</v>
      </c>
      <c r="E277" s="2"/>
      <c r="F277" s="2"/>
      <c r="G277" s="2"/>
      <c r="H277" s="2"/>
      <c r="I277" s="2"/>
      <c r="J277" s="2"/>
      <c r="K277" s="2">
        <f t="shared" si="26"/>
        <v>0</v>
      </c>
    </row>
    <row r="278" spans="2:12" x14ac:dyDescent="0.25">
      <c r="B278" s="1"/>
      <c r="C278" s="2">
        <v>4</v>
      </c>
      <c r="D278" s="46">
        <f t="shared" si="27"/>
        <v>2.9540000000000002</v>
      </c>
      <c r="E278" s="2"/>
      <c r="F278" s="2"/>
      <c r="G278" s="2"/>
      <c r="H278" s="2"/>
      <c r="I278" s="2"/>
      <c r="J278" s="2"/>
      <c r="K278" s="2">
        <f t="shared" si="26"/>
        <v>0</v>
      </c>
    </row>
    <row r="279" spans="2:12" x14ac:dyDescent="0.25">
      <c r="B279" s="1"/>
      <c r="C279" s="2">
        <v>5</v>
      </c>
      <c r="D279" s="46">
        <f t="shared" si="27"/>
        <v>2.9540000000000002</v>
      </c>
      <c r="E279" s="2"/>
      <c r="F279" s="2"/>
      <c r="G279" s="2"/>
      <c r="H279" s="2"/>
      <c r="I279" s="2"/>
      <c r="J279" s="2"/>
      <c r="K279" s="2">
        <f t="shared" si="26"/>
        <v>0</v>
      </c>
    </row>
    <row r="280" spans="2:12" x14ac:dyDescent="0.25">
      <c r="B280" s="1"/>
      <c r="C280" s="2">
        <v>6</v>
      </c>
      <c r="D280" s="46">
        <f t="shared" si="27"/>
        <v>2.9540000000000002</v>
      </c>
      <c r="E280" s="2"/>
      <c r="F280" s="2"/>
      <c r="G280" s="2"/>
      <c r="H280" s="2"/>
      <c r="I280" s="2"/>
      <c r="J280" s="2"/>
      <c r="K280" s="2">
        <f t="shared" si="26"/>
        <v>0</v>
      </c>
    </row>
    <row r="281" spans="2:12" x14ac:dyDescent="0.25">
      <c r="B281" s="1"/>
      <c r="C281" s="2">
        <v>7</v>
      </c>
      <c r="D281" s="46">
        <f t="shared" si="27"/>
        <v>2.9540000000000002</v>
      </c>
      <c r="E281" s="2"/>
      <c r="F281" s="2"/>
      <c r="G281" s="54"/>
      <c r="H281" s="2"/>
      <c r="I281" s="2"/>
      <c r="J281" s="2"/>
      <c r="K281" s="2">
        <f t="shared" si="26"/>
        <v>0</v>
      </c>
    </row>
    <row r="282" spans="2:12" x14ac:dyDescent="0.25">
      <c r="B282" s="1"/>
      <c r="C282" s="2">
        <v>8</v>
      </c>
      <c r="D282" s="46">
        <f t="shared" si="27"/>
        <v>2.9540000000000002</v>
      </c>
      <c r="E282" s="2"/>
      <c r="F282" s="2"/>
      <c r="G282" s="2"/>
      <c r="H282" s="2"/>
      <c r="I282" s="2"/>
      <c r="J282" s="2"/>
      <c r="K282" s="2">
        <f t="shared" si="26"/>
        <v>0</v>
      </c>
    </row>
    <row r="283" spans="2:12" x14ac:dyDescent="0.25">
      <c r="B283" s="1"/>
      <c r="C283" s="2">
        <v>9</v>
      </c>
      <c r="D283" s="46">
        <f t="shared" si="27"/>
        <v>2.9540000000000002</v>
      </c>
      <c r="E283" s="2"/>
      <c r="F283" s="2"/>
      <c r="G283" s="2"/>
      <c r="H283" s="2"/>
      <c r="I283" s="2"/>
      <c r="J283" s="2"/>
      <c r="K283" s="2">
        <f t="shared" si="26"/>
        <v>0</v>
      </c>
    </row>
    <row r="284" spans="2:12" x14ac:dyDescent="0.25">
      <c r="B284" s="1"/>
      <c r="C284" s="2">
        <v>10</v>
      </c>
      <c r="D284" s="46">
        <f t="shared" si="27"/>
        <v>2.9540000000000002</v>
      </c>
      <c r="E284" s="2"/>
      <c r="F284" s="2"/>
      <c r="G284" s="2"/>
      <c r="H284" s="2"/>
      <c r="I284" s="2"/>
      <c r="J284" s="2"/>
      <c r="K284" s="2">
        <f t="shared" si="26"/>
        <v>0</v>
      </c>
    </row>
    <row r="285" spans="2:12" x14ac:dyDescent="0.25">
      <c r="B285" s="1"/>
      <c r="C285" s="2">
        <v>11</v>
      </c>
      <c r="D285" s="46">
        <f t="shared" si="27"/>
        <v>2.9540000000000002</v>
      </c>
      <c r="E285" s="2"/>
      <c r="F285" s="2"/>
      <c r="G285" s="2"/>
      <c r="H285" s="2"/>
      <c r="I285" s="2"/>
      <c r="J285" s="2"/>
      <c r="K285" s="2">
        <f t="shared" si="26"/>
        <v>0</v>
      </c>
    </row>
    <row r="286" spans="2:12" x14ac:dyDescent="0.25">
      <c r="B286" s="1"/>
      <c r="C286" s="2">
        <v>12</v>
      </c>
      <c r="D286" s="46">
        <f t="shared" si="27"/>
        <v>2.9540000000000002</v>
      </c>
      <c r="E286" s="2"/>
      <c r="F286" s="2"/>
      <c r="G286" s="2"/>
      <c r="H286" s="2"/>
      <c r="I286" s="2"/>
      <c r="J286" s="2"/>
      <c r="K286" s="2">
        <f t="shared" si="26"/>
        <v>0</v>
      </c>
    </row>
    <row r="287" spans="2:12" x14ac:dyDescent="0.25">
      <c r="B287" s="1"/>
      <c r="C287" s="2">
        <v>13</v>
      </c>
      <c r="D287" s="46">
        <f t="shared" si="27"/>
        <v>2.9540000000000002</v>
      </c>
      <c r="E287" s="2"/>
      <c r="F287" s="2"/>
      <c r="G287" s="2"/>
      <c r="H287" s="2"/>
      <c r="I287" s="2"/>
      <c r="J287" s="2"/>
      <c r="K287" s="2">
        <f t="shared" si="26"/>
        <v>0</v>
      </c>
    </row>
    <row r="288" spans="2:12" x14ac:dyDescent="0.25">
      <c r="B288" s="1"/>
      <c r="C288" s="2">
        <v>14</v>
      </c>
      <c r="D288" s="46">
        <f t="shared" si="27"/>
        <v>2.9540000000000002</v>
      </c>
      <c r="E288" s="2"/>
      <c r="F288" s="2"/>
      <c r="G288" s="2"/>
      <c r="H288" s="2"/>
      <c r="I288" s="2"/>
      <c r="J288" s="2"/>
      <c r="K288" s="2">
        <f t="shared" si="26"/>
        <v>0</v>
      </c>
    </row>
    <row r="289" spans="2:11" x14ac:dyDescent="0.25">
      <c r="B289" s="1"/>
      <c r="C289" s="2">
        <v>15</v>
      </c>
      <c r="D289" s="46">
        <f t="shared" si="27"/>
        <v>2.9540000000000002</v>
      </c>
      <c r="E289" s="2"/>
      <c r="F289" s="2"/>
      <c r="G289" s="2"/>
      <c r="H289" s="2"/>
      <c r="I289" s="2"/>
      <c r="J289" s="2"/>
      <c r="K289" s="2">
        <f t="shared" si="26"/>
        <v>0</v>
      </c>
    </row>
    <row r="290" spans="2:11" x14ac:dyDescent="0.25">
      <c r="B290" s="1"/>
      <c r="C290" s="2">
        <v>16</v>
      </c>
      <c r="D290" s="46">
        <f t="shared" si="27"/>
        <v>2.9540000000000002</v>
      </c>
      <c r="E290" s="2"/>
      <c r="F290" s="2"/>
      <c r="G290" s="2"/>
      <c r="H290" s="2"/>
      <c r="I290" s="2"/>
      <c r="J290" s="2"/>
      <c r="K290" s="2">
        <f t="shared" si="26"/>
        <v>0</v>
      </c>
    </row>
    <row r="291" spans="2:11" x14ac:dyDescent="0.25">
      <c r="B291" s="1"/>
      <c r="C291" s="2">
        <v>17</v>
      </c>
      <c r="D291" s="46">
        <f t="shared" si="27"/>
        <v>2.9540000000000002</v>
      </c>
      <c r="E291" s="2"/>
      <c r="F291" s="131">
        <v>2.42</v>
      </c>
      <c r="G291" s="2">
        <v>0.17</v>
      </c>
      <c r="H291" s="2"/>
      <c r="I291" s="2"/>
      <c r="J291" s="2"/>
      <c r="K291" s="2">
        <f t="shared" si="26"/>
        <v>2.59</v>
      </c>
    </row>
    <row r="292" spans="2:11" x14ac:dyDescent="0.25">
      <c r="B292" s="1"/>
      <c r="C292" s="2">
        <v>18</v>
      </c>
      <c r="D292" s="46">
        <f t="shared" si="27"/>
        <v>2.9540000000000002</v>
      </c>
      <c r="E292" s="2"/>
      <c r="F292" s="131">
        <v>0.57999999999999996</v>
      </c>
      <c r="G292" s="2"/>
      <c r="H292" s="2"/>
      <c r="I292" s="2"/>
      <c r="J292" s="2"/>
      <c r="K292" s="2">
        <f t="shared" si="26"/>
        <v>0.57999999999999996</v>
      </c>
    </row>
    <row r="293" spans="2:11" x14ac:dyDescent="0.25">
      <c r="B293" s="1"/>
      <c r="C293" s="2">
        <v>19</v>
      </c>
      <c r="D293" s="46">
        <f t="shared" si="27"/>
        <v>2.9540000000000002</v>
      </c>
      <c r="E293" s="2"/>
      <c r="F293" s="2"/>
      <c r="G293" s="2"/>
      <c r="H293" s="2"/>
      <c r="I293" s="2"/>
      <c r="J293" s="2"/>
      <c r="K293" s="2">
        <f t="shared" si="26"/>
        <v>0</v>
      </c>
    </row>
    <row r="294" spans="2:11" x14ac:dyDescent="0.25">
      <c r="B294" s="1"/>
      <c r="C294" s="2">
        <v>20</v>
      </c>
      <c r="D294" s="46">
        <f t="shared" si="27"/>
        <v>2.9540000000000002</v>
      </c>
      <c r="E294" s="2"/>
      <c r="F294" s="2"/>
      <c r="G294" s="2"/>
      <c r="H294" s="2"/>
      <c r="I294" s="2"/>
      <c r="J294" s="2"/>
      <c r="K294" s="2">
        <f t="shared" si="26"/>
        <v>0</v>
      </c>
    </row>
    <row r="295" spans="2:11" x14ac:dyDescent="0.25">
      <c r="B295" s="1"/>
      <c r="C295" s="2">
        <v>21</v>
      </c>
      <c r="D295" s="46">
        <f t="shared" si="27"/>
        <v>2.9540000000000002</v>
      </c>
      <c r="E295" s="2"/>
      <c r="F295" s="2"/>
      <c r="G295" s="2"/>
      <c r="H295" s="2"/>
      <c r="I295" s="2"/>
      <c r="J295" s="2"/>
      <c r="K295" s="2">
        <f t="shared" si="26"/>
        <v>0</v>
      </c>
    </row>
    <row r="296" spans="2:11" x14ac:dyDescent="0.25">
      <c r="B296" s="1"/>
      <c r="C296" s="2">
        <v>22</v>
      </c>
      <c r="D296" s="46">
        <f t="shared" si="27"/>
        <v>2.9540000000000002</v>
      </c>
      <c r="E296" s="2">
        <v>0.17</v>
      </c>
      <c r="F296" s="131">
        <v>7.0000000000000007E-2</v>
      </c>
      <c r="G296" s="131">
        <v>0.42</v>
      </c>
      <c r="H296" s="2"/>
      <c r="I296" s="2"/>
      <c r="J296" s="2"/>
      <c r="K296" s="2">
        <f t="shared" si="26"/>
        <v>0.66</v>
      </c>
    </row>
    <row r="297" spans="2:11" x14ac:dyDescent="0.25">
      <c r="B297" s="1"/>
      <c r="C297" s="2">
        <v>23</v>
      </c>
      <c r="D297" s="46">
        <f t="shared" si="27"/>
        <v>2.9540000000000002</v>
      </c>
      <c r="E297" s="2"/>
      <c r="F297" s="131">
        <v>1.72</v>
      </c>
      <c r="G297" s="131"/>
      <c r="H297" s="2"/>
      <c r="I297" s="2"/>
      <c r="J297" s="2"/>
      <c r="K297" s="2">
        <f t="shared" si="26"/>
        <v>1.72</v>
      </c>
    </row>
    <row r="298" spans="2:11" x14ac:dyDescent="0.25">
      <c r="B298" s="1"/>
      <c r="C298" s="2">
        <v>24</v>
      </c>
      <c r="D298" s="46">
        <f t="shared" si="27"/>
        <v>2.9540000000000002</v>
      </c>
      <c r="E298" s="2"/>
      <c r="F298" s="131">
        <v>0.08</v>
      </c>
      <c r="G298" s="131"/>
      <c r="H298" s="2"/>
      <c r="I298" s="2"/>
      <c r="J298" s="2"/>
      <c r="K298" s="2">
        <f t="shared" si="26"/>
        <v>0.08</v>
      </c>
    </row>
    <row r="299" spans="2:11" x14ac:dyDescent="0.25">
      <c r="B299" s="1"/>
      <c r="C299" s="2">
        <v>25</v>
      </c>
      <c r="D299" s="46">
        <f t="shared" si="27"/>
        <v>2.9540000000000002</v>
      </c>
      <c r="E299" s="2"/>
      <c r="F299" s="131">
        <v>0.05</v>
      </c>
      <c r="G299" s="131">
        <v>0.08</v>
      </c>
      <c r="H299" s="2">
        <v>1.1000000000000001</v>
      </c>
      <c r="I299" s="2"/>
      <c r="K299" s="2">
        <f t="shared" si="26"/>
        <v>1.23</v>
      </c>
    </row>
    <row r="300" spans="2:11" x14ac:dyDescent="0.25">
      <c r="B300" s="1"/>
      <c r="C300" s="2">
        <v>26</v>
      </c>
      <c r="D300" s="46">
        <f t="shared" si="27"/>
        <v>2.9540000000000002</v>
      </c>
      <c r="E300" s="2"/>
      <c r="F300" s="144">
        <v>8.5299999999999994</v>
      </c>
      <c r="G300" s="2"/>
      <c r="H300" s="2">
        <v>0.5</v>
      </c>
      <c r="I300" s="2"/>
      <c r="J300" s="2"/>
      <c r="K300" s="2">
        <f t="shared" si="26"/>
        <v>9.0299999999999994</v>
      </c>
    </row>
    <row r="301" spans="2:11" x14ac:dyDescent="0.25">
      <c r="B301" s="1"/>
      <c r="C301" s="2">
        <v>27</v>
      </c>
      <c r="D301" s="46">
        <f t="shared" si="27"/>
        <v>2.9540000000000002</v>
      </c>
      <c r="E301" s="2"/>
      <c r="F301" s="131">
        <v>0.15</v>
      </c>
      <c r="G301" s="2"/>
      <c r="H301" s="2"/>
      <c r="I301" s="2"/>
      <c r="J301" s="2"/>
      <c r="K301" s="2">
        <f t="shared" si="26"/>
        <v>0.15</v>
      </c>
    </row>
    <row r="302" spans="2:11" x14ac:dyDescent="0.25">
      <c r="B302" s="1"/>
      <c r="C302" s="2">
        <v>28</v>
      </c>
      <c r="D302" s="46">
        <f t="shared" si="27"/>
        <v>2.9540000000000002</v>
      </c>
      <c r="E302" s="2"/>
      <c r="F302" s="131">
        <v>3.27</v>
      </c>
      <c r="G302" s="2"/>
      <c r="H302" s="2"/>
      <c r="I302" s="2"/>
      <c r="J302" s="2"/>
      <c r="K302" s="2">
        <f t="shared" si="26"/>
        <v>3.27</v>
      </c>
    </row>
    <row r="303" spans="2:11" x14ac:dyDescent="0.25">
      <c r="B303" s="1"/>
      <c r="C303" s="2">
        <v>29</v>
      </c>
      <c r="D303" s="46">
        <f t="shared" si="27"/>
        <v>2.9540000000000002</v>
      </c>
      <c r="E303" s="2"/>
      <c r="F303" s="2"/>
      <c r="G303" s="2"/>
      <c r="H303" s="2"/>
      <c r="I303" s="2"/>
      <c r="J303" s="2"/>
      <c r="K303" s="2"/>
    </row>
    <row r="304" spans="2:11" x14ac:dyDescent="0.25">
      <c r="B304" s="1"/>
      <c r="C304" s="2">
        <v>30</v>
      </c>
      <c r="D304" s="46">
        <f t="shared" si="27"/>
        <v>2.9540000000000002</v>
      </c>
      <c r="E304" s="2"/>
      <c r="F304" s="2"/>
      <c r="G304" s="2"/>
      <c r="H304" s="2"/>
      <c r="I304" s="2"/>
      <c r="J304" s="2"/>
      <c r="K304" s="2"/>
    </row>
    <row r="305" spans="2:11" x14ac:dyDescent="0.25">
      <c r="B305" s="4" t="s">
        <v>8</v>
      </c>
      <c r="C305" s="3"/>
      <c r="D305" s="47">
        <v>88.62</v>
      </c>
      <c r="E305" s="3">
        <f t="shared" ref="E305:J305" si="28">SUM(E275:E304)</f>
        <v>0.17</v>
      </c>
      <c r="F305" s="3">
        <f t="shared" si="28"/>
        <v>16.87</v>
      </c>
      <c r="G305" s="3">
        <f t="shared" si="28"/>
        <v>0.66999999999999993</v>
      </c>
      <c r="H305" s="3">
        <f t="shared" si="28"/>
        <v>1.6</v>
      </c>
      <c r="I305" s="3">
        <f t="shared" si="28"/>
        <v>0</v>
      </c>
      <c r="J305" s="3">
        <f t="shared" si="28"/>
        <v>0</v>
      </c>
      <c r="K305" s="2">
        <f t="shared" si="26"/>
        <v>19.310000000000002</v>
      </c>
    </row>
    <row r="306" spans="2:11" x14ac:dyDescent="0.25">
      <c r="B306" s="1" t="s">
        <v>9</v>
      </c>
      <c r="C306" s="2"/>
      <c r="D306" s="2" t="s">
        <v>10</v>
      </c>
      <c r="E306" s="2">
        <f>(E305/$D$260)*100</f>
        <v>0.70833333333333337</v>
      </c>
      <c r="F306" s="2">
        <f>(F305/$D$260)*100</f>
        <v>70.291666666666671</v>
      </c>
      <c r="G306" s="2">
        <f>(G305/$D$260)*100</f>
        <v>2.7916666666666661</v>
      </c>
      <c r="H306" s="2">
        <f>(H305/$D$260)*100</f>
        <v>6.666666666666667</v>
      </c>
      <c r="I306" s="2">
        <f>(I305/$D$260)*100</f>
        <v>0</v>
      </c>
      <c r="J306" s="2"/>
      <c r="K306" s="2"/>
    </row>
    <row r="307" spans="2:11" x14ac:dyDescent="0.25">
      <c r="B307" s="1">
        <f>(1-(K305/D305))*100</f>
        <v>78.210336267208305</v>
      </c>
      <c r="C307" s="2"/>
      <c r="D307" s="2"/>
      <c r="E307" s="2">
        <f>(D305-E305)/D305*100</f>
        <v>99.808169713382981</v>
      </c>
      <c r="F307" s="2">
        <f>(D305-F305)/D305*100</f>
        <v>80.963665086887829</v>
      </c>
      <c r="G307" s="2">
        <f>(D305-G305)/D305*100</f>
        <v>99.243962988038817</v>
      </c>
      <c r="H307" s="2">
        <f>(D305-H305)/D305*100</f>
        <v>98.194538478898679</v>
      </c>
      <c r="I307" s="2">
        <f>(D305-I305)/D305*100</f>
        <v>100</v>
      </c>
      <c r="J307" s="2"/>
      <c r="K307" s="2" t="s">
        <v>15</v>
      </c>
    </row>
    <row r="310" spans="2:11" ht="18.75" thickBot="1" x14ac:dyDescent="0.3">
      <c r="B310" s="31"/>
      <c r="C310" s="31"/>
      <c r="D310" s="31"/>
    </row>
    <row r="311" spans="2:11" x14ac:dyDescent="0.25">
      <c r="B311" s="14" t="s">
        <v>21</v>
      </c>
      <c r="C311" s="15"/>
      <c r="D311" s="16"/>
    </row>
    <row r="312" spans="2:11" x14ac:dyDescent="0.25">
      <c r="B312" s="10">
        <f>(1-(K305/D305))*100</f>
        <v>78.210336267208305</v>
      </c>
      <c r="C312" s="18"/>
      <c r="D312" s="19"/>
      <c r="G312" s="26"/>
    </row>
    <row r="313" spans="2:11" ht="18.75" thickBot="1" x14ac:dyDescent="0.3">
      <c r="B313" s="20"/>
      <c r="C313" s="21"/>
      <c r="D313" s="22"/>
    </row>
    <row r="314" spans="2:11" x14ac:dyDescent="0.25">
      <c r="B314" s="31"/>
      <c r="C314" s="31"/>
      <c r="D314" s="31"/>
    </row>
    <row r="315" spans="2:11" ht="18.75" thickBot="1" x14ac:dyDescent="0.3">
      <c r="B315" s="31"/>
      <c r="C315" s="31"/>
      <c r="D315" s="31"/>
    </row>
    <row r="316" spans="2:11" x14ac:dyDescent="0.25">
      <c r="B316" s="33" t="s">
        <v>22</v>
      </c>
      <c r="C316" s="34"/>
      <c r="D316" s="35"/>
    </row>
    <row r="317" spans="2:11" ht="18.75" thickBot="1" x14ac:dyDescent="0.3">
      <c r="B317" s="36">
        <f>((K305+K260+K170+K125+K80+K35+N215)/(D305+D260+D170+D125+D80+D35+D215))*100</f>
        <v>1.520693489824082</v>
      </c>
      <c r="C317" s="37"/>
      <c r="D317" s="38"/>
    </row>
    <row r="318" spans="2:11" x14ac:dyDescent="0.25">
      <c r="B318" s="31"/>
      <c r="C318" s="31"/>
      <c r="D318" s="31"/>
    </row>
    <row r="319" spans="2:11" x14ac:dyDescent="0.25">
      <c r="B319" s="31"/>
      <c r="C319" s="31"/>
      <c r="D319" s="31"/>
    </row>
    <row r="320" spans="2:11" ht="18.75" thickBot="1" x14ac:dyDescent="0.3">
      <c r="B320" s="31"/>
      <c r="C320" s="31"/>
      <c r="D320" s="31"/>
    </row>
    <row r="321" spans="2:4" x14ac:dyDescent="0.25">
      <c r="B321" s="39" t="s">
        <v>23</v>
      </c>
      <c r="C321" s="40"/>
      <c r="D321" s="41"/>
    </row>
    <row r="322" spans="2:4" x14ac:dyDescent="0.25">
      <c r="B322" s="194">
        <f>(100-B317)</f>
        <v>98.479306510175917</v>
      </c>
      <c r="C322" s="195"/>
      <c r="D322" s="42"/>
    </row>
    <row r="323" spans="2:4" ht="18.75" thickBot="1" x14ac:dyDescent="0.3">
      <c r="B323" s="196"/>
      <c r="C323" s="197"/>
      <c r="D323" s="43"/>
    </row>
  </sheetData>
  <mergeCells count="21">
    <mergeCell ref="B93:J93"/>
    <mergeCell ref="B2:K2"/>
    <mergeCell ref="B3:K3"/>
    <mergeCell ref="B35:C35"/>
    <mergeCell ref="B36:C36"/>
    <mergeCell ref="D36:D38"/>
    <mergeCell ref="B37:C37"/>
    <mergeCell ref="B41:D41"/>
    <mergeCell ref="B42:D43"/>
    <mergeCell ref="B47:K47"/>
    <mergeCell ref="B48:K48"/>
    <mergeCell ref="B92:J92"/>
    <mergeCell ref="B272:K272"/>
    <mergeCell ref="B273:K273"/>
    <mergeCell ref="B322:C323"/>
    <mergeCell ref="B137:K137"/>
    <mergeCell ref="B138:K138"/>
    <mergeCell ref="B227:K227"/>
    <mergeCell ref="B228:K228"/>
    <mergeCell ref="B182:N182"/>
    <mergeCell ref="B183:N183"/>
  </mergeCells>
  <conditionalFormatting sqref="I36">
    <cfRule type="cellIs" dxfId="15" priority="1" operator="greaterThan">
      <formula>2.822580645</formula>
    </cfRule>
    <cfRule type="cellIs" dxfId="14" priority="2" operator="greaterThan">
      <formula>2.822580645</formula>
    </cfRule>
    <cfRule type="cellIs" dxfId="13" priority="4" operator="greaterThan">
      <formula>2.822580645</formula>
    </cfRule>
  </conditionalFormatting>
  <conditionalFormatting sqref="J36">
    <cfRule type="cellIs" dxfId="12" priority="3" operator="greaterThan">
      <formula>2.822580645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 </vt:lpstr>
      <vt:lpstr>JUNIO</vt:lpstr>
      <vt:lpstr>JULIO</vt:lpstr>
      <vt:lpstr>AGOSTO</vt:lpstr>
      <vt:lpstr>SEPTIEMBRE</vt:lpstr>
      <vt:lpstr>OCTUBRE</vt:lpstr>
      <vt:lpstr>NOVIEMBRE 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2021-10-07T22:24:27Z</dcterms:modified>
</cp:coreProperties>
</file>