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ideworks-my.sharepoint.com/personal/laura_duarte_smitco_com_co/Documents/lduarte/Public/PRESUPUESTO/"/>
    </mc:Choice>
  </mc:AlternateContent>
  <xr:revisionPtr revIDLastSave="1" documentId="8_{FA284D76-5CD8-480A-A2BD-F02D9E2C69EA}" xr6:coauthVersionLast="45" xr6:coauthVersionMax="45" xr10:uidLastSave="{AB961BE4-CC30-4637-A8DC-5FB6A7021EB1}"/>
  <bookViews>
    <workbookView xWindow="-120" yWindow="-120" windowWidth="20730" windowHeight="11160" xr2:uid="{00000000-000D-0000-FFFF-FFFF00000000}"/>
  </bookViews>
  <sheets>
    <sheet name="SMITC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" i="1" l="1"/>
  <c r="G17" i="1"/>
  <c r="G16" i="1"/>
  <c r="E31" i="1" l="1"/>
  <c r="G31" i="1" s="1"/>
  <c r="E14" i="1"/>
  <c r="E15" i="1"/>
  <c r="G15" i="1" s="1"/>
  <c r="E13" i="1"/>
  <c r="E12" i="1"/>
  <c r="G12" i="1" s="1"/>
  <c r="E11" i="1"/>
  <c r="G13" i="1"/>
  <c r="G14" i="1"/>
  <c r="G11" i="1"/>
  <c r="G21" i="1"/>
  <c r="E5" i="1"/>
  <c r="G5" i="1" s="1"/>
  <c r="E6" i="1"/>
  <c r="G6" i="1" s="1"/>
  <c r="G7" i="1"/>
  <c r="G8" i="1"/>
  <c r="E9" i="1"/>
  <c r="G9" i="1" s="1"/>
  <c r="E10" i="1"/>
  <c r="G10" i="1"/>
  <c r="E20" i="1"/>
  <c r="G20" i="1" s="1"/>
  <c r="E22" i="1"/>
  <c r="G22" i="1" s="1"/>
  <c r="E23" i="1"/>
  <c r="G23" i="1" s="1"/>
  <c r="E24" i="1"/>
  <c r="G24" i="1"/>
  <c r="G25" i="1"/>
  <c r="G26" i="1"/>
  <c r="G27" i="1"/>
  <c r="E29" i="1"/>
  <c r="G29" i="1" s="1"/>
  <c r="E30" i="1"/>
  <c r="G30" i="1"/>
  <c r="E33" i="1"/>
  <c r="G33" i="1" s="1"/>
  <c r="G34" i="1"/>
  <c r="G3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tc={B23DB52F-3067-45C0-9D0D-360B63353B16}</author>
    <author>tc={66B3F1F9-397F-4188-93AC-1E11242BCE06}</author>
    <author>tc={BDC48C68-048A-4E56-B455-0EF7D7E7D421}</author>
  </authors>
  <commentList>
    <comment ref="A4" authorId="0" shapeId="0" xr:uid="{B23DB52F-3067-45C0-9D0D-360B63353B1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Formato necesidades de capacitación</t>
      </text>
    </comment>
    <comment ref="A29" authorId="1" shapeId="0" xr:uid="{66B3F1F9-397F-4188-93AC-1E11242BCE0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se si esto sale por covid</t>
      </text>
    </comment>
    <comment ref="A31" authorId="2" shapeId="0" xr:uid="{BDC48C68-048A-4E56-B455-0EF7D7E7D42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contiene 1200 consultas al año, 5 usuarios</t>
      </text>
    </comment>
  </commentList>
</comments>
</file>

<file path=xl/sharedStrings.xml><?xml version="1.0" encoding="utf-8"?>
<sst xmlns="http://schemas.openxmlformats.org/spreadsheetml/2006/main" count="41" uniqueCount="40">
  <si>
    <t>CONCEPTO</t>
  </si>
  <si>
    <t>UNIDAD</t>
  </si>
  <si>
    <t>CANTIDAD</t>
  </si>
  <si>
    <t>FRECUENCIAS
(#/AÑO)</t>
  </si>
  <si>
    <t>VALOR
$COP</t>
  </si>
  <si>
    <t># CUENTA</t>
  </si>
  <si>
    <t>TOTAL</t>
  </si>
  <si>
    <t>Metodología de Gestión de Riesgos</t>
  </si>
  <si>
    <t>Selección efectiva de Asociados de Negocio</t>
  </si>
  <si>
    <t>INCENTIVOS AUDITORES</t>
  </si>
  <si>
    <t>Cena Cierre de Auditorías</t>
  </si>
  <si>
    <t>Premio mejor auditor</t>
  </si>
  <si>
    <t>IPC</t>
  </si>
  <si>
    <t>Camisetas tipo Polo</t>
  </si>
  <si>
    <t>Calcomanías Auditor BASC</t>
  </si>
  <si>
    <t>Carpetas en cuerina Auditor BASC</t>
  </si>
  <si>
    <t>Cuadernos Auditor BASC</t>
  </si>
  <si>
    <t>Lapiceros BASC</t>
  </si>
  <si>
    <t>Personas</t>
  </si>
  <si>
    <t>Cuota Sotenimiento (pago en Febrero)</t>
  </si>
  <si>
    <t>PAGOS CAPITULO SANTA MARTA</t>
  </si>
  <si>
    <t>CAPACITACIONES (presupuesta RRHH)</t>
  </si>
  <si>
    <t>Presupuesto Total BASC</t>
  </si>
  <si>
    <t>Actualización en Técnicas de Auditorías basados en la Norma BASC V5:2017</t>
  </si>
  <si>
    <t>Técnicas de Auditoría ISO 19011</t>
  </si>
  <si>
    <t>OTROS</t>
  </si>
  <si>
    <t>Transporte Auditores para Auditorías a Proveedores</t>
  </si>
  <si>
    <t>Asesoría Externa (Mejora Continua)</t>
  </si>
  <si>
    <t>Formación de Auditores Internos BASC V5:2017</t>
  </si>
  <si>
    <t>Incentivos al personal que participe en BASC (cuaderno, lapicero, calendario)</t>
  </si>
  <si>
    <t>Cumplimiento de los requisitos legales relacionados con sus funciones</t>
  </si>
  <si>
    <t>Prácticas de prevención de corrupción y soborno</t>
  </si>
  <si>
    <t>Estudios de Seguridad y confiabilidad del personal</t>
  </si>
  <si>
    <t>Prácticas de prevención de conspiraciones internas y actividades sospechosas</t>
  </si>
  <si>
    <t>Consulta para proveedores y clientes como prevención de lavado de activos y financiación del terrorismo</t>
  </si>
  <si>
    <t>Técnicas de Inspección: Seguridad de la Carga</t>
  </si>
  <si>
    <t>Evaluación de asociados de negocio</t>
  </si>
  <si>
    <t>Conspiraciones internas y actividades sospechosas</t>
  </si>
  <si>
    <t>Formación Oficial de cumplimiento LA/FT</t>
  </si>
  <si>
    <t>Auditoria Externa (Dic)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</si>
</sst>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\ * #,##0.00_);_(&quot;$&quot;\ * \(#,##0.00\);_(&quot;$&quot;\ * &quot;-&quot;??_);_(@_)"/>
    <numFmt numFmtId="165" formatCode="_(&quot;$&quot;\ * #,##0_);_(&quot;$&quot;\ * \(#,##0\);_(&quot;$&quot;\ * &quot;-&quot;??_);_(@_)"/>
    <numFmt numFmtId="166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/>
    <xf numFmtId="0" fontId="0" fillId="0" borderId="0" xfId="0" applyAlignment="1">
      <alignment horizontal="center" vertical="center"/>
    </xf>
    <xf numFmtId="165" fontId="0" fillId="0" borderId="0" xfId="1" applyNumberFormat="1" applyFont="1"/>
    <xf numFmtId="0" fontId="0" fillId="3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5" fontId="0" fillId="0" borderId="0" xfId="1" applyNumberFormat="1" applyFont="1" applyFill="1"/>
    <xf numFmtId="165" fontId="0" fillId="0" borderId="0" xfId="0" applyNumberFormat="1"/>
    <xf numFmtId="0" fontId="2" fillId="0" borderId="0" xfId="0" applyFont="1"/>
    <xf numFmtId="0" fontId="0" fillId="4" borderId="0" xfId="0" applyFill="1"/>
    <xf numFmtId="165" fontId="0" fillId="0" borderId="0" xfId="0" applyNumberForma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uan Becerra" id="{C2487612-793A-40AA-8B91-A7B31C3751A3}" userId="S::Juan.Becerra@SMITCO.com.co::dcaf8d0c-ae3d-48cf-aaf8-60f3e3f4d015" providerId="AD"/>
  <person displayName="Laura Duarte" id="{63F615A6-8FE1-4293-9E82-419EBB4A4CB2}" userId="S::laura.duarte@smitco.com.co::23752e0b-89ac-4810-af40-e635b67f6cd4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" dT="2019-10-05T16:56:20.11" personId="{C2487612-793A-40AA-8B91-A7B31C3751A3}" id="{B23DB52F-3067-45C0-9D0D-360B63353B16}">
    <text>Formato necesidades de capacitación</text>
  </threadedComment>
  <threadedComment ref="A29" dT="2020-10-28T14:21:25.56" personId="{63F615A6-8FE1-4293-9E82-419EBB4A4CB2}" id="{66B3F1F9-397F-4188-93AC-1E11242BCE06}">
    <text>No se si esto sale por covid</text>
  </threadedComment>
  <threadedComment ref="A31" dT="2019-10-07T23:42:21.84" personId="{63F615A6-8FE1-4293-9E82-419EBB4A4CB2}" id="{BDC48C68-048A-4E56-B455-0EF7D7E7D421}">
    <text>contiene 1200 consultas al año, 5 usuarios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"/>
  <sheetViews>
    <sheetView tabSelected="1" topLeftCell="A13" workbookViewId="0">
      <selection activeCell="A36" sqref="A36"/>
    </sheetView>
  </sheetViews>
  <sheetFormatPr baseColWidth="10" defaultRowHeight="15" x14ac:dyDescent="0.25"/>
  <cols>
    <col min="1" max="1" width="105.7109375" customWidth="1"/>
    <col min="2" max="2" width="8.42578125" customWidth="1"/>
    <col min="3" max="3" width="10.28515625" bestFit="1" customWidth="1"/>
    <col min="4" max="4" width="13" bestFit="1" customWidth="1"/>
    <col min="5" max="5" width="12.5703125" bestFit="1" customWidth="1"/>
    <col min="7" max="7" width="14.140625" bestFit="1" customWidth="1"/>
  </cols>
  <sheetData>
    <row r="1" spans="1:7" ht="14.45" x14ac:dyDescent="0.3">
      <c r="F1" s="6" t="s">
        <v>12</v>
      </c>
      <c r="G1" s="7">
        <v>3.3000000000000002E-2</v>
      </c>
    </row>
    <row r="3" spans="1:7" ht="39" customHeight="1" x14ac:dyDescent="0.25">
      <c r="A3" s="1" t="s">
        <v>0</v>
      </c>
      <c r="B3" s="1" t="s">
        <v>1</v>
      </c>
      <c r="C3" s="1" t="s">
        <v>2</v>
      </c>
      <c r="D3" s="2" t="s">
        <v>3</v>
      </c>
      <c r="E3" s="2" t="s">
        <v>4</v>
      </c>
      <c r="F3" s="1" t="s">
        <v>5</v>
      </c>
      <c r="G3" s="1" t="s">
        <v>6</v>
      </c>
    </row>
    <row r="4" spans="1:7" ht="14.45" x14ac:dyDescent="0.3">
      <c r="A4" s="3" t="s">
        <v>21</v>
      </c>
    </row>
    <row r="5" spans="1:7" x14ac:dyDescent="0.25">
      <c r="A5" t="s">
        <v>28</v>
      </c>
      <c r="C5" s="4">
        <v>2</v>
      </c>
      <c r="D5" s="4">
        <v>1</v>
      </c>
      <c r="E5" s="5">
        <f>542880+(542880*$G$1)</f>
        <v>560795.04</v>
      </c>
      <c r="G5" s="5">
        <f>+E5*D5*C5</f>
        <v>1121590.08</v>
      </c>
    </row>
    <row r="6" spans="1:7" x14ac:dyDescent="0.25">
      <c r="A6" t="s">
        <v>23</v>
      </c>
      <c r="C6" s="4">
        <v>1</v>
      </c>
      <c r="D6" s="4">
        <v>1</v>
      </c>
      <c r="E6" s="5">
        <f>309780+(309780*$G$1)</f>
        <v>320002.74</v>
      </c>
      <c r="G6" s="5">
        <f t="shared" ref="G6:G31" si="0">+E6*D6*C6</f>
        <v>320002.74</v>
      </c>
    </row>
    <row r="7" spans="1:7" x14ac:dyDescent="0.25">
      <c r="A7" t="s">
        <v>7</v>
      </c>
      <c r="C7" s="4">
        <v>5</v>
      </c>
      <c r="D7" s="4">
        <v>1</v>
      </c>
      <c r="E7" s="5">
        <v>220000</v>
      </c>
      <c r="G7" s="5">
        <f t="shared" si="0"/>
        <v>1100000</v>
      </c>
    </row>
    <row r="8" spans="1:7" x14ac:dyDescent="0.25">
      <c r="A8" t="s">
        <v>35</v>
      </c>
      <c r="C8" s="4">
        <v>3</v>
      </c>
      <c r="D8" s="4">
        <v>1</v>
      </c>
      <c r="E8" s="5">
        <v>170000</v>
      </c>
      <c r="G8" s="5">
        <f t="shared" si="0"/>
        <v>510000</v>
      </c>
    </row>
    <row r="9" spans="1:7" x14ac:dyDescent="0.25">
      <c r="A9" t="s">
        <v>8</v>
      </c>
      <c r="C9" s="4">
        <v>4</v>
      </c>
      <c r="D9" s="4">
        <v>1</v>
      </c>
      <c r="E9" s="5">
        <f>219240+(219240*$G$1)</f>
        <v>226474.92</v>
      </c>
      <c r="G9" s="5">
        <f t="shared" si="0"/>
        <v>905899.68</v>
      </c>
    </row>
    <row r="10" spans="1:7" x14ac:dyDescent="0.25">
      <c r="A10" t="s">
        <v>24</v>
      </c>
      <c r="C10" s="4">
        <v>25</v>
      </c>
      <c r="D10" s="4">
        <v>1</v>
      </c>
      <c r="E10" s="5">
        <f>160000+(160000*$G$1)</f>
        <v>165280</v>
      </c>
      <c r="G10" s="5">
        <f t="shared" si="0"/>
        <v>4132000</v>
      </c>
    </row>
    <row r="11" spans="1:7" x14ac:dyDescent="0.25">
      <c r="A11" t="s">
        <v>32</v>
      </c>
      <c r="C11" s="4">
        <v>2</v>
      </c>
      <c r="D11" s="4">
        <v>1</v>
      </c>
      <c r="E11" s="5">
        <f>400000+(400000*$G$1)</f>
        <v>413200</v>
      </c>
      <c r="G11" s="5">
        <f t="shared" si="0"/>
        <v>826400</v>
      </c>
    </row>
    <row r="12" spans="1:7" x14ac:dyDescent="0.25">
      <c r="A12" t="s">
        <v>30</v>
      </c>
      <c r="C12" s="4">
        <v>1</v>
      </c>
      <c r="D12" s="4">
        <v>1</v>
      </c>
      <c r="E12" s="5">
        <f>2000000+(2000000*$G$1)</f>
        <v>2066000</v>
      </c>
      <c r="G12" s="5">
        <f t="shared" si="0"/>
        <v>2066000</v>
      </c>
    </row>
    <row r="13" spans="1:7" x14ac:dyDescent="0.25">
      <c r="A13" t="s">
        <v>31</v>
      </c>
      <c r="C13" s="4">
        <v>1</v>
      </c>
      <c r="D13" s="4">
        <v>1</v>
      </c>
      <c r="E13" s="5">
        <f>2000000+(2000000*$G$1)</f>
        <v>2066000</v>
      </c>
      <c r="G13" s="5">
        <f t="shared" si="0"/>
        <v>2066000</v>
      </c>
    </row>
    <row r="14" spans="1:7" x14ac:dyDescent="0.25">
      <c r="A14" t="s">
        <v>33</v>
      </c>
      <c r="C14" s="4">
        <v>1</v>
      </c>
      <c r="D14" s="4">
        <v>1</v>
      </c>
      <c r="E14" s="5">
        <f t="shared" ref="E14:E15" si="1">2000000+(2000000*$G$1)</f>
        <v>2066000</v>
      </c>
      <c r="G14" s="5">
        <f t="shared" si="0"/>
        <v>2066000</v>
      </c>
    </row>
    <row r="15" spans="1:7" x14ac:dyDescent="0.25">
      <c r="A15" t="s">
        <v>30</v>
      </c>
      <c r="C15" s="4">
        <v>1</v>
      </c>
      <c r="D15" s="4">
        <v>1</v>
      </c>
      <c r="E15" s="5">
        <f t="shared" si="1"/>
        <v>2066000</v>
      </c>
      <c r="G15" s="5">
        <f t="shared" si="0"/>
        <v>2066000</v>
      </c>
    </row>
    <row r="16" spans="1:7" x14ac:dyDescent="0.25">
      <c r="A16" t="s">
        <v>38</v>
      </c>
      <c r="C16" s="4">
        <v>1</v>
      </c>
      <c r="D16" s="4">
        <v>1</v>
      </c>
      <c r="E16" s="5">
        <v>430000</v>
      </c>
      <c r="G16" s="5">
        <f t="shared" si="0"/>
        <v>430000</v>
      </c>
    </row>
    <row r="17" spans="1:7" x14ac:dyDescent="0.25">
      <c r="A17" t="s">
        <v>37</v>
      </c>
      <c r="C17" s="4">
        <v>3</v>
      </c>
      <c r="D17" s="4">
        <v>1</v>
      </c>
      <c r="E17" s="5">
        <v>160000</v>
      </c>
      <c r="G17" s="5">
        <f t="shared" si="0"/>
        <v>480000</v>
      </c>
    </row>
    <row r="18" spans="1:7" x14ac:dyDescent="0.25">
      <c r="A18" t="s">
        <v>36</v>
      </c>
      <c r="C18" s="4">
        <v>3</v>
      </c>
      <c r="D18" s="4">
        <v>1</v>
      </c>
      <c r="E18" s="5">
        <v>220000</v>
      </c>
      <c r="G18" s="5">
        <f t="shared" si="0"/>
        <v>660000</v>
      </c>
    </row>
    <row r="19" spans="1:7" x14ac:dyDescent="0.25">
      <c r="A19" s="3" t="s">
        <v>9</v>
      </c>
      <c r="C19" s="4"/>
      <c r="D19" s="4"/>
      <c r="E19" s="5"/>
      <c r="G19" s="5"/>
    </row>
    <row r="20" spans="1:7" x14ac:dyDescent="0.25">
      <c r="A20" t="s">
        <v>10</v>
      </c>
      <c r="B20" t="s">
        <v>18</v>
      </c>
      <c r="C20" s="4">
        <v>30</v>
      </c>
      <c r="D20" s="4">
        <v>1</v>
      </c>
      <c r="E20" s="5">
        <f>55000*(1+G1)</f>
        <v>56814.999999999993</v>
      </c>
      <c r="G20" s="5">
        <f t="shared" si="0"/>
        <v>1704449.9999999998</v>
      </c>
    </row>
    <row r="21" spans="1:7" x14ac:dyDescent="0.25">
      <c r="A21" t="s">
        <v>29</v>
      </c>
      <c r="C21" s="4">
        <v>120</v>
      </c>
      <c r="D21" s="4">
        <v>1</v>
      </c>
      <c r="E21" s="5">
        <v>10000</v>
      </c>
      <c r="G21" s="5">
        <f t="shared" si="0"/>
        <v>1200000</v>
      </c>
    </row>
    <row r="22" spans="1:7" x14ac:dyDescent="0.25">
      <c r="A22" t="s">
        <v>13</v>
      </c>
      <c r="C22" s="4">
        <v>3</v>
      </c>
      <c r="D22" s="4">
        <v>1</v>
      </c>
      <c r="E22" s="8">
        <f>26000+(26000*G1)</f>
        <v>26858</v>
      </c>
      <c r="G22" s="5">
        <f t="shared" si="0"/>
        <v>80574</v>
      </c>
    </row>
    <row r="23" spans="1:7" x14ac:dyDescent="0.25">
      <c r="A23" t="s">
        <v>14</v>
      </c>
      <c r="C23" s="4">
        <v>100</v>
      </c>
      <c r="D23" s="4">
        <v>1</v>
      </c>
      <c r="E23" s="8">
        <f>1000+(500*G1)</f>
        <v>1016.5</v>
      </c>
      <c r="G23" s="5">
        <f t="shared" si="0"/>
        <v>101650</v>
      </c>
    </row>
    <row r="24" spans="1:7" x14ac:dyDescent="0.25">
      <c r="A24" t="s">
        <v>15</v>
      </c>
      <c r="C24" s="4">
        <v>30</v>
      </c>
      <c r="D24" s="4">
        <v>1</v>
      </c>
      <c r="E24" s="8">
        <f>14000+(14000*G1)</f>
        <v>14462</v>
      </c>
      <c r="G24" s="5">
        <f t="shared" si="0"/>
        <v>433860</v>
      </c>
    </row>
    <row r="25" spans="1:7" x14ac:dyDescent="0.25">
      <c r="A25" t="s">
        <v>16</v>
      </c>
      <c r="C25" s="4">
        <v>30</v>
      </c>
      <c r="D25" s="4">
        <v>1</v>
      </c>
      <c r="E25" s="8">
        <v>10000</v>
      </c>
      <c r="G25" s="5">
        <f t="shared" si="0"/>
        <v>300000</v>
      </c>
    </row>
    <row r="26" spans="1:7" x14ac:dyDescent="0.25">
      <c r="A26" t="s">
        <v>17</v>
      </c>
      <c r="C26" s="4">
        <v>50</v>
      </c>
      <c r="D26" s="4">
        <v>1</v>
      </c>
      <c r="E26" s="8">
        <v>3000</v>
      </c>
      <c r="G26" s="5">
        <f t="shared" si="0"/>
        <v>150000</v>
      </c>
    </row>
    <row r="27" spans="1:7" x14ac:dyDescent="0.25">
      <c r="A27" t="s">
        <v>11</v>
      </c>
      <c r="C27" s="4">
        <v>1</v>
      </c>
      <c r="D27" s="4">
        <v>1</v>
      </c>
      <c r="E27" s="5">
        <v>250000</v>
      </c>
      <c r="G27" s="5">
        <f t="shared" si="0"/>
        <v>250000</v>
      </c>
    </row>
    <row r="28" spans="1:7" x14ac:dyDescent="0.25">
      <c r="A28" s="3" t="s">
        <v>25</v>
      </c>
      <c r="C28" s="4"/>
      <c r="D28" s="4"/>
      <c r="E28" s="5"/>
    </row>
    <row r="29" spans="1:7" x14ac:dyDescent="0.25">
      <c r="A29" t="s">
        <v>26</v>
      </c>
      <c r="C29" s="4">
        <v>45</v>
      </c>
      <c r="D29" s="4">
        <v>1</v>
      </c>
      <c r="E29" s="5">
        <f>+(12000)</f>
        <v>12000</v>
      </c>
      <c r="G29" s="5">
        <f t="shared" si="0"/>
        <v>540000</v>
      </c>
    </row>
    <row r="30" spans="1:7" x14ac:dyDescent="0.25">
      <c r="A30" t="s">
        <v>27</v>
      </c>
      <c r="C30" s="4">
        <v>1</v>
      </c>
      <c r="D30" s="4">
        <v>1</v>
      </c>
      <c r="E30" s="5">
        <f>3500000+(3500000*G1)</f>
        <v>3615500</v>
      </c>
      <c r="G30" s="5">
        <f t="shared" si="0"/>
        <v>3615500</v>
      </c>
    </row>
    <row r="31" spans="1:7" x14ac:dyDescent="0.25">
      <c r="A31" t="s">
        <v>34</v>
      </c>
      <c r="C31" s="4">
        <v>1</v>
      </c>
      <c r="D31" s="4">
        <v>1</v>
      </c>
      <c r="E31" s="5">
        <f>2505405+(2505405*G1)</f>
        <v>2588083.3650000002</v>
      </c>
      <c r="G31" s="5">
        <f t="shared" si="0"/>
        <v>2588083.3650000002</v>
      </c>
    </row>
    <row r="32" spans="1:7" x14ac:dyDescent="0.25">
      <c r="A32" s="11" t="s">
        <v>20</v>
      </c>
      <c r="C32" s="4"/>
      <c r="D32" s="4"/>
      <c r="G32" s="9"/>
    </row>
    <row r="33" spans="1:7" x14ac:dyDescent="0.25">
      <c r="A33" t="s">
        <v>19</v>
      </c>
      <c r="C33" s="4">
        <v>1</v>
      </c>
      <c r="D33" s="4">
        <v>1</v>
      </c>
      <c r="E33" s="5">
        <f>644350*7*(1+G1)</f>
        <v>4659294.8499999996</v>
      </c>
      <c r="G33" s="12">
        <f>E33</f>
        <v>4659294.8499999996</v>
      </c>
    </row>
    <row r="34" spans="1:7" x14ac:dyDescent="0.25">
      <c r="A34" t="s">
        <v>39</v>
      </c>
      <c r="C34" s="4">
        <v>1</v>
      </c>
      <c r="D34" s="4">
        <v>1</v>
      </c>
      <c r="E34" s="5">
        <v>3500000</v>
      </c>
      <c r="G34" s="12">
        <f>E34</f>
        <v>3500000</v>
      </c>
    </row>
    <row r="35" spans="1:7" x14ac:dyDescent="0.25">
      <c r="C35" s="4"/>
      <c r="D35" s="4"/>
    </row>
    <row r="36" spans="1:7" x14ac:dyDescent="0.25">
      <c r="A36" s="10" t="s">
        <v>22</v>
      </c>
      <c r="G36" s="9">
        <f>SUM(G5:G15,G20:G27,G29:G31,G33:G34)</f>
        <v>36303304.715000004</v>
      </c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0D58FBE55E834496890FE98808954F" ma:contentTypeVersion="13" ma:contentTypeDescription="Create a new document." ma:contentTypeScope="" ma:versionID="b76822401136a503c3038d2985709584">
  <xsd:schema xmlns:xsd="http://www.w3.org/2001/XMLSchema" xmlns:xs="http://www.w3.org/2001/XMLSchema" xmlns:p="http://schemas.microsoft.com/office/2006/metadata/properties" xmlns:ns3="b69f2495-b1bf-4b6c-bd7f-1358b10781f4" xmlns:ns4="67d4d708-f087-4bfd-8ce0-d2869876977d" targetNamespace="http://schemas.microsoft.com/office/2006/metadata/properties" ma:root="true" ma:fieldsID="deec8ebcd6aabc8ed4e4766bf8b7f8bd" ns3:_="" ns4:_="">
    <xsd:import namespace="b69f2495-b1bf-4b6c-bd7f-1358b10781f4"/>
    <xsd:import namespace="67d4d708-f087-4bfd-8ce0-d2869876977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EventHashCode" minOccurs="0"/>
                <xsd:element ref="ns4:MediaServiceGenerationTime" minOccurs="0"/>
                <xsd:element ref="ns4:MediaServiceLocation" minOccurs="0"/>
                <xsd:element ref="ns4:MediaServiceOCR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9f2495-b1bf-4b6c-bd7f-1358b10781f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d4d708-f087-4bfd-8ce0-d286987697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A27E1C2-E3A7-4165-A837-C79108109E3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E76AC9D-7863-4DC9-974E-CE7D99596E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69f2495-b1bf-4b6c-bd7f-1358b10781f4"/>
    <ds:schemaRef ds:uri="67d4d708-f087-4bfd-8ce0-d286987697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42DF80B-7FEF-44B2-A8E7-62E402B79FF6}">
  <ds:schemaRefs>
    <ds:schemaRef ds:uri="b69f2495-b1bf-4b6c-bd7f-1358b10781f4"/>
    <ds:schemaRef ds:uri="http://purl.org/dc/elements/1.1/"/>
    <ds:schemaRef ds:uri="http://schemas.microsoft.com/office/infopath/2007/PartnerControl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67d4d708-f087-4bfd-8ce0-d2869876977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SMITCO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Duarte</dc:creator>
  <cp:lastModifiedBy>Laura Duarte</cp:lastModifiedBy>
  <dcterms:created xsi:type="dcterms:W3CDTF">2015-09-24T13:45:03Z</dcterms:created>
  <dcterms:modified xsi:type="dcterms:W3CDTF">2020-10-28T14:21:43Z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0x010100D00D58FBE55E834496890FE98808954F</vt:lpwstr>
  </property>
</Properties>
</file>