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oogle Drive\GESTION DE LA PRODUCCION\Programación mensual de producción\"/>
    </mc:Choice>
  </mc:AlternateContent>
  <xr:revisionPtr revIDLastSave="0" documentId="13_ncr:1_{2307D27F-CCCE-4E5F-95FA-C939883205BF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Diciembre 2016" sheetId="76" state="hidden" r:id="rId1"/>
    <sheet name="Mayo 2021" sheetId="122" r:id="rId2"/>
    <sheet name="Agosto 2021" sheetId="125" r:id="rId3"/>
    <sheet name="Septiembre 2021" sheetId="123" r:id="rId4"/>
    <sheet name="Octubre 2021" sheetId="12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25" l="1"/>
  <c r="D51" i="125"/>
  <c r="D52" i="125" s="1"/>
  <c r="D55" i="125" s="1"/>
  <c r="D47" i="125"/>
  <c r="D56" i="125" s="1"/>
  <c r="E44" i="125"/>
  <c r="D44" i="125"/>
  <c r="E43" i="125"/>
  <c r="D43" i="125"/>
  <c r="E42" i="125"/>
  <c r="D38" i="125"/>
  <c r="D37" i="125"/>
  <c r="D29" i="125"/>
  <c r="D30" i="125" s="1"/>
  <c r="D27" i="125"/>
  <c r="G26" i="125"/>
  <c r="D26" i="125"/>
  <c r="G25" i="125"/>
  <c r="E25" i="125"/>
  <c r="D25" i="125"/>
  <c r="E22" i="125"/>
  <c r="D22" i="125"/>
  <c r="E20" i="125"/>
  <c r="D20" i="125"/>
  <c r="E19" i="125"/>
  <c r="D19" i="125"/>
  <c r="E18" i="125"/>
  <c r="D18" i="125"/>
  <c r="E17" i="125"/>
  <c r="D17" i="125"/>
  <c r="E16" i="125"/>
  <c r="D16" i="125"/>
  <c r="E11" i="125"/>
  <c r="D11" i="125"/>
  <c r="D53" i="124"/>
  <c r="D51" i="124"/>
  <c r="D52" i="124" s="1"/>
  <c r="D47" i="124"/>
  <c r="D56" i="124" s="1"/>
  <c r="E44" i="124"/>
  <c r="D44" i="124"/>
  <c r="E43" i="124"/>
  <c r="E46" i="124" s="1"/>
  <c r="D43" i="124"/>
  <c r="E42" i="124"/>
  <c r="D38" i="124"/>
  <c r="D37" i="124"/>
  <c r="D29" i="124"/>
  <c r="D30" i="124" s="1"/>
  <c r="D27" i="124"/>
  <c r="G26" i="124"/>
  <c r="D26" i="124"/>
  <c r="G25" i="124"/>
  <c r="E25" i="124"/>
  <c r="D25" i="124"/>
  <c r="E22" i="124"/>
  <c r="D22" i="124"/>
  <c r="E20" i="124"/>
  <c r="D20" i="124"/>
  <c r="E19" i="124"/>
  <c r="D19" i="124"/>
  <c r="E18" i="124"/>
  <c r="D18" i="124"/>
  <c r="E17" i="124"/>
  <c r="D17" i="124"/>
  <c r="E16" i="124"/>
  <c r="D16" i="124"/>
  <c r="E11" i="124"/>
  <c r="D11" i="124"/>
  <c r="D53" i="123"/>
  <c r="D52" i="123"/>
  <c r="D55" i="123" s="1"/>
  <c r="D51" i="123"/>
  <c r="D47" i="123"/>
  <c r="D56" i="123" s="1"/>
  <c r="E44" i="123"/>
  <c r="D44" i="123"/>
  <c r="E43" i="123"/>
  <c r="E46" i="123" s="1"/>
  <c r="D43" i="123"/>
  <c r="E42" i="123"/>
  <c r="D38" i="123"/>
  <c r="D37" i="123"/>
  <c r="D29" i="123"/>
  <c r="D30" i="123" s="1"/>
  <c r="D27" i="123"/>
  <c r="G26" i="123"/>
  <c r="D26" i="123"/>
  <c r="G25" i="123"/>
  <c r="E25" i="123"/>
  <c r="D25" i="123"/>
  <c r="E22" i="123"/>
  <c r="D22" i="123"/>
  <c r="E20" i="123"/>
  <c r="D20" i="123"/>
  <c r="E19" i="123"/>
  <c r="D19" i="123"/>
  <c r="E18" i="123"/>
  <c r="D18" i="123"/>
  <c r="E17" i="123"/>
  <c r="D17" i="123"/>
  <c r="E16" i="123"/>
  <c r="D16" i="123"/>
  <c r="E11" i="123"/>
  <c r="D11" i="123"/>
  <c r="G25" i="122"/>
  <c r="G26" i="122" s="1"/>
  <c r="E46" i="125" l="1"/>
  <c r="D33" i="125"/>
  <c r="D46" i="125"/>
  <c r="D55" i="124"/>
  <c r="D33" i="124"/>
  <c r="D46" i="124"/>
  <c r="D33" i="123"/>
  <c r="D46" i="123"/>
  <c r="D53" i="122"/>
  <c r="D51" i="122"/>
  <c r="D52" i="122" s="1"/>
  <c r="D47" i="122"/>
  <c r="D56" i="122" s="1"/>
  <c r="E44" i="122"/>
  <c r="D44" i="122"/>
  <c r="D43" i="122"/>
  <c r="E42" i="122"/>
  <c r="E43" i="122" s="1"/>
  <c r="D38" i="122"/>
  <c r="D37" i="122"/>
  <c r="D29" i="122"/>
  <c r="D30" i="122" s="1"/>
  <c r="D27" i="122"/>
  <c r="D26" i="122"/>
  <c r="E25" i="122"/>
  <c r="D25" i="122"/>
  <c r="E22" i="122"/>
  <c r="D22" i="122"/>
  <c r="E20" i="122"/>
  <c r="D20" i="122"/>
  <c r="E19" i="122"/>
  <c r="D19" i="122"/>
  <c r="E18" i="122"/>
  <c r="D18" i="122"/>
  <c r="E17" i="122"/>
  <c r="D17" i="122"/>
  <c r="E16" i="122"/>
  <c r="D16" i="122"/>
  <c r="E11" i="122"/>
  <c r="D11" i="122"/>
  <c r="D33" i="122" l="1"/>
  <c r="E46" i="122"/>
  <c r="D55" i="122"/>
  <c r="D46" i="122"/>
  <c r="D26" i="76" l="1"/>
  <c r="D27" i="76" l="1"/>
  <c r="G29" i="76"/>
  <c r="G28" i="76"/>
  <c r="D29" i="76" l="1"/>
  <c r="D45" i="76" l="1"/>
  <c r="D53" i="76"/>
  <c r="D52" i="76"/>
  <c r="D47" i="76"/>
  <c r="D56" i="76" s="1"/>
  <c r="D44" i="76"/>
  <c r="D43" i="76"/>
  <c r="D38" i="76"/>
  <c r="D37" i="76"/>
  <c r="D30" i="76"/>
  <c r="D25" i="76"/>
  <c r="D22" i="76"/>
  <c r="D21" i="76"/>
  <c r="D20" i="76"/>
  <c r="D19" i="76"/>
  <c r="D18" i="76"/>
  <c r="D17" i="76"/>
  <c r="D16" i="76"/>
  <c r="D11" i="76"/>
  <c r="D33" i="76" l="1"/>
  <c r="D55" i="7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0" authorId="0" shapeId="0" xr:uid="{5292ED4F-139A-4EA1-9EBC-DE2F94130E4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1</t>
        </r>
      </text>
    </comment>
    <comment ref="E10" authorId="0" shapeId="0" xr:uid="{E18A8330-299B-4DC2-AC3F-E348944FCB7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2</t>
        </r>
      </text>
    </comment>
    <comment ref="B25" authorId="0" shapeId="0" xr:uid="{7E1E24DA-188F-44D7-A8FB-853FC900CA2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Consumo correspondientes para Mezcla 90% RBD y 10% 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0" authorId="0" shapeId="0" xr:uid="{6920DD3E-E35E-460B-9A6A-FCD3E3A5AE8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1</t>
        </r>
      </text>
    </comment>
    <comment ref="E10" authorId="0" shapeId="0" xr:uid="{2C6CE30A-8271-4836-B805-65E06B63273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2</t>
        </r>
      </text>
    </comment>
    <comment ref="B25" authorId="0" shapeId="0" xr:uid="{0DAA6B71-4758-451E-A821-C3B99E19F79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Consumo correspondientes para Mezcla 90% RBD y 10% 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0" authorId="0" shapeId="0" xr:uid="{99973174-CD90-470F-BBE2-CE4D8363184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1</t>
        </r>
      </text>
    </comment>
    <comment ref="E10" authorId="0" shapeId="0" xr:uid="{FEEB5DD3-BB19-486A-B051-5633AFFD8CF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2</t>
        </r>
      </text>
    </comment>
    <comment ref="B25" authorId="0" shapeId="0" xr:uid="{D49917E5-2834-4201-B394-0770B7361D4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Consumo correspondientes para Mezcla 90% RBD y 10% 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10" authorId="0" shapeId="0" xr:uid="{9B40CF6E-6EED-493A-AFD5-7F527314137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1</t>
        </r>
      </text>
    </comment>
    <comment ref="E10" authorId="0" shapeId="0" xr:uid="{65E5EC17-948A-4204-B018-9128AC11F27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2</t>
        </r>
      </text>
    </comment>
    <comment ref="B25" authorId="0" shapeId="0" xr:uid="{C98DCC5F-46DD-4223-B2B5-182044A38D1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Consumo correspondientes para Mezcla 90% RBD y 10% AS</t>
        </r>
      </text>
    </comment>
  </commentList>
</comments>
</file>

<file path=xl/sharedStrings.xml><?xml version="1.0" encoding="utf-8"?>
<sst xmlns="http://schemas.openxmlformats.org/spreadsheetml/2006/main" count="591" uniqueCount="72">
  <si>
    <t>PRODUCCIÓN</t>
  </si>
  <si>
    <t>ITEM</t>
  </si>
  <si>
    <t>CANTIDAD</t>
  </si>
  <si>
    <t>METANOL</t>
  </si>
  <si>
    <t>METILATO</t>
  </si>
  <si>
    <t>HCL</t>
  </si>
  <si>
    <t>SODA CÁUSTICA</t>
  </si>
  <si>
    <t>ÁCIDO CÍTRICO</t>
  </si>
  <si>
    <t>ÁCIDO SULFÚRICO</t>
  </si>
  <si>
    <t>NITRÓGENO</t>
  </si>
  <si>
    <t>VAPOR</t>
  </si>
  <si>
    <t>REFERENCIA</t>
  </si>
  <si>
    <t xml:space="preserve">ENERGIA ELÉCTRICA </t>
  </si>
  <si>
    <t>Ton</t>
  </si>
  <si>
    <t>PROGRAMACIÓN MENSUAL DE PRODUCCIÓN</t>
  </si>
  <si>
    <t>ESTIMADO DE PRODUCCIÓN</t>
  </si>
  <si>
    <t>MES</t>
  </si>
  <si>
    <t>AÑO</t>
  </si>
  <si>
    <t>INSUMOS REQUERIDOS</t>
  </si>
  <si>
    <t>MATERIA PRIMA</t>
  </si>
  <si>
    <t>RBD</t>
  </si>
  <si>
    <t>HORAS MES</t>
  </si>
  <si>
    <t>DIAS MES</t>
  </si>
  <si>
    <t>Ton/h</t>
  </si>
  <si>
    <t>SERVICIOS</t>
  </si>
  <si>
    <t>HORAS MTTO PROGRAMADO</t>
  </si>
  <si>
    <t>FECHA INICIO PROCESO</t>
  </si>
  <si>
    <t>Tasa de Trabajo normal</t>
  </si>
  <si>
    <t>HORAS MARGEN DE PARADAS OTRAS SITUACIONES</t>
  </si>
  <si>
    <t>Observaciones</t>
  </si>
  <si>
    <t>PARAMETROS</t>
  </si>
  <si>
    <t>CANTIDAD MES</t>
  </si>
  <si>
    <t>HORAS DE TRABAJO PROGRAMADAS PARA PRODUCCION</t>
  </si>
  <si>
    <t>GLICERINA CRUDA</t>
  </si>
  <si>
    <t>Director de Operaciones</t>
  </si>
  <si>
    <t>Directora de Logística de Abastecimientos</t>
  </si>
  <si>
    <t>Código: PRO-FO-001</t>
  </si>
  <si>
    <t>Fecha: 14/01/2013</t>
  </si>
  <si>
    <t>Versión: 04</t>
  </si>
  <si>
    <t>hr</t>
  </si>
  <si>
    <t>días</t>
  </si>
  <si>
    <t>ACEITE SINTETICO</t>
  </si>
  <si>
    <t>GLICERINA CRUDA MAQUILA</t>
  </si>
  <si>
    <t>-</t>
  </si>
  <si>
    <t>ÁCIDOS GRASOS ESTERIFICADOS - Planta 1</t>
  </si>
  <si>
    <t>ACEITE SINTETICO - Planta 3</t>
  </si>
  <si>
    <t>BIODIESEL - Planta 1</t>
  </si>
  <si>
    <t>GLICERINA CRUDA - Planta 1</t>
  </si>
  <si>
    <t>ACIDOS GRASOS</t>
  </si>
  <si>
    <t>GLICERINA USP</t>
  </si>
  <si>
    <t>PRODUCTO DISPONIBLE PARA VENTA</t>
  </si>
  <si>
    <t>TIEMPO DE PROCESO - PLANTA 3</t>
  </si>
  <si>
    <t>TIEMPO DE PROCESO - PLANTA 1</t>
  </si>
  <si>
    <t>MWh</t>
  </si>
  <si>
    <t>Diciembre</t>
  </si>
  <si>
    <t>15% AS</t>
  </si>
  <si>
    <t>85% RBD</t>
  </si>
  <si>
    <t>ACIDOS GRASOS TOTALES</t>
  </si>
  <si>
    <t>BIODIESEL - Planta 1 + Planta 2</t>
  </si>
  <si>
    <t>GLICERINA CRUDA - Planta 1 + Planta 2</t>
  </si>
  <si>
    <t>Versión: 05</t>
  </si>
  <si>
    <t>Fecha: 05/12/2019</t>
  </si>
  <si>
    <t>CANTIDAD MES P1 + P2</t>
  </si>
  <si>
    <t>CANTIDAD MES GLOBAL</t>
  </si>
  <si>
    <t>TIEMPO DE PROCESO - PLANTA 1 + PLANTA 2</t>
  </si>
  <si>
    <t>CANTIDAD MES P3</t>
  </si>
  <si>
    <t>SERVICIOS PLANTA 1 + PLANTA 2</t>
  </si>
  <si>
    <t>Mayo</t>
  </si>
  <si>
    <t>GLICERINA CRUDA DISP VENTA</t>
  </si>
  <si>
    <t>Septiembre</t>
  </si>
  <si>
    <t>Octubre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</si>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</sst>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\ #,##0"/>
    <numFmt numFmtId="165" formatCode="0.0"/>
    <numFmt numFmtId="166" formatCode="0.00\ [$kg/Ton]"/>
    <numFmt numFmtId="167" formatCode="0.0000"/>
    <numFmt numFmtId="168" formatCode="0.00\ [$kg AG/Ton B100]"/>
    <numFmt numFmtId="169" formatCode="0\ [$kg AGE P1/Ton B100]"/>
    <numFmt numFmtId="170" formatCode="0\ [$kg GLD/Ton AS]"/>
    <numFmt numFmtId="171" formatCode="0\ [$kg GLD/Ton GLC]"/>
    <numFmt numFmtId="172" formatCode="0.00\ [$kg/Ton B100]"/>
    <numFmt numFmtId="173" formatCode="0\ [$kg/Ton B100]"/>
    <numFmt numFmtId="174" formatCode="0\ [$kg AGE P3/Ton AS       ]"/>
    <numFmt numFmtId="175" formatCode="0\ [$kWh P1/Ton]"/>
    <numFmt numFmtId="176" formatCode="0.0\ [$kg/Ton B100]"/>
    <numFmt numFmtId="177" formatCode="0.0%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9" fontId="1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73" fontId="1" fillId="0" borderId="1" xfId="0" applyNumberFormat="1" applyFont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5" fontId="1" fillId="0" borderId="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9" fontId="5" fillId="0" borderId="0" xfId="3" applyFont="1" applyAlignment="1">
      <alignment vertical="center"/>
    </xf>
    <xf numFmtId="9" fontId="1" fillId="0" borderId="0" xfId="3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1" fillId="0" borderId="0" xfId="3" applyNumberFormat="1" applyFont="1" applyAlignment="1">
      <alignment horizontal="center" vertical="center"/>
    </xf>
    <xf numFmtId="9" fontId="1" fillId="0" borderId="0" xfId="3" applyNumberFormat="1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2" fillId="3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7" fontId="5" fillId="0" borderId="0" xfId="3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8" fillId="0" borderId="2" xfId="2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</cellXfs>
  <cellStyles count="4">
    <cellStyle name="Excel Built-in Normal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6158D.09EFF0A0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6158D.09EFF0A0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6158D.09EFF0A0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6158D.09EFF0A0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47625</xdr:rowOff>
    </xdr:from>
    <xdr:to>
      <xdr:col>0</xdr:col>
      <xdr:colOff>1419225</xdr:colOff>
      <xdr:row>3</xdr:row>
      <xdr:rowOff>104775</xdr:rowOff>
    </xdr:to>
    <xdr:pic>
      <xdr:nvPicPr>
        <xdr:cNvPr id="2" name="Imagen 3" descr="LOGO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228600"/>
          <a:ext cx="1238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0</xdr:col>
      <xdr:colOff>1939925</xdr:colOff>
      <xdr:row>4</xdr:row>
      <xdr:rowOff>2540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82B1D1-61EF-414A-8580-9B3725782624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2875" y="142875"/>
          <a:ext cx="1797050" cy="5835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0</xdr:col>
      <xdr:colOff>1939925</xdr:colOff>
      <xdr:row>4</xdr:row>
      <xdr:rowOff>2540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807443-79B1-43D5-BD53-A5338ACE3059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2875" y="142875"/>
          <a:ext cx="1797050" cy="5835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0</xdr:col>
      <xdr:colOff>1939925</xdr:colOff>
      <xdr:row>4</xdr:row>
      <xdr:rowOff>2540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0CC4D2-3A6D-4738-9964-46EB3F8C8BE7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2875" y="142875"/>
          <a:ext cx="1797050" cy="5835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0</xdr:col>
      <xdr:colOff>1939925</xdr:colOff>
      <xdr:row>4</xdr:row>
      <xdr:rowOff>2540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9F61E2-A6B5-4F94-8FEC-B224AA4A35DB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2875" y="142875"/>
          <a:ext cx="1797050" cy="5835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2"/>
  <sheetViews>
    <sheetView topLeftCell="A16" workbookViewId="0">
      <selection activeCell="B26" sqref="B26"/>
    </sheetView>
  </sheetViews>
  <sheetFormatPr baseColWidth="10" defaultRowHeight="14.25" x14ac:dyDescent="0.25"/>
  <cols>
    <col min="1" max="1" width="33.85546875" style="1" bestFit="1" customWidth="1"/>
    <col min="2" max="2" width="27.140625" style="1" customWidth="1"/>
    <col min="3" max="4" width="15" style="1" customWidth="1"/>
    <col min="5" max="6" width="11.42578125" style="1"/>
    <col min="7" max="7" width="24.5703125" style="1" bestFit="1" customWidth="1"/>
    <col min="8" max="256" width="11.42578125" style="1"/>
    <col min="257" max="257" width="23.5703125" style="1" customWidth="1"/>
    <col min="258" max="258" width="25.85546875" style="1" customWidth="1"/>
    <col min="259" max="259" width="13" style="1" customWidth="1"/>
    <col min="260" max="260" width="15" style="1" customWidth="1"/>
    <col min="261" max="262" width="11.42578125" style="1"/>
    <col min="263" max="263" width="14.85546875" style="1" bestFit="1" customWidth="1"/>
    <col min="264" max="512" width="11.42578125" style="1"/>
    <col min="513" max="513" width="23.5703125" style="1" customWidth="1"/>
    <col min="514" max="514" width="25.85546875" style="1" customWidth="1"/>
    <col min="515" max="515" width="13" style="1" customWidth="1"/>
    <col min="516" max="516" width="15" style="1" customWidth="1"/>
    <col min="517" max="518" width="11.42578125" style="1"/>
    <col min="519" max="519" width="14.85546875" style="1" bestFit="1" customWidth="1"/>
    <col min="520" max="768" width="11.42578125" style="1"/>
    <col min="769" max="769" width="23.5703125" style="1" customWidth="1"/>
    <col min="770" max="770" width="25.85546875" style="1" customWidth="1"/>
    <col min="771" max="771" width="13" style="1" customWidth="1"/>
    <col min="772" max="772" width="15" style="1" customWidth="1"/>
    <col min="773" max="774" width="11.42578125" style="1"/>
    <col min="775" max="775" width="14.85546875" style="1" bestFit="1" customWidth="1"/>
    <col min="776" max="1024" width="11.42578125" style="1"/>
    <col min="1025" max="1025" width="23.5703125" style="1" customWidth="1"/>
    <col min="1026" max="1026" width="25.85546875" style="1" customWidth="1"/>
    <col min="1027" max="1027" width="13" style="1" customWidth="1"/>
    <col min="1028" max="1028" width="15" style="1" customWidth="1"/>
    <col min="1029" max="1030" width="11.42578125" style="1"/>
    <col min="1031" max="1031" width="14.85546875" style="1" bestFit="1" customWidth="1"/>
    <col min="1032" max="1280" width="11.42578125" style="1"/>
    <col min="1281" max="1281" width="23.5703125" style="1" customWidth="1"/>
    <col min="1282" max="1282" width="25.85546875" style="1" customWidth="1"/>
    <col min="1283" max="1283" width="13" style="1" customWidth="1"/>
    <col min="1284" max="1284" width="15" style="1" customWidth="1"/>
    <col min="1285" max="1286" width="11.42578125" style="1"/>
    <col min="1287" max="1287" width="14.85546875" style="1" bestFit="1" customWidth="1"/>
    <col min="1288" max="1536" width="11.42578125" style="1"/>
    <col min="1537" max="1537" width="23.5703125" style="1" customWidth="1"/>
    <col min="1538" max="1538" width="25.85546875" style="1" customWidth="1"/>
    <col min="1539" max="1539" width="13" style="1" customWidth="1"/>
    <col min="1540" max="1540" width="15" style="1" customWidth="1"/>
    <col min="1541" max="1542" width="11.42578125" style="1"/>
    <col min="1543" max="1543" width="14.85546875" style="1" bestFit="1" customWidth="1"/>
    <col min="1544" max="1792" width="11.42578125" style="1"/>
    <col min="1793" max="1793" width="23.5703125" style="1" customWidth="1"/>
    <col min="1794" max="1794" width="25.85546875" style="1" customWidth="1"/>
    <col min="1795" max="1795" width="13" style="1" customWidth="1"/>
    <col min="1796" max="1796" width="15" style="1" customWidth="1"/>
    <col min="1797" max="1798" width="11.42578125" style="1"/>
    <col min="1799" max="1799" width="14.85546875" style="1" bestFit="1" customWidth="1"/>
    <col min="1800" max="2048" width="11.42578125" style="1"/>
    <col min="2049" max="2049" width="23.5703125" style="1" customWidth="1"/>
    <col min="2050" max="2050" width="25.85546875" style="1" customWidth="1"/>
    <col min="2051" max="2051" width="13" style="1" customWidth="1"/>
    <col min="2052" max="2052" width="15" style="1" customWidth="1"/>
    <col min="2053" max="2054" width="11.42578125" style="1"/>
    <col min="2055" max="2055" width="14.85546875" style="1" bestFit="1" customWidth="1"/>
    <col min="2056" max="2304" width="11.42578125" style="1"/>
    <col min="2305" max="2305" width="23.5703125" style="1" customWidth="1"/>
    <col min="2306" max="2306" width="25.85546875" style="1" customWidth="1"/>
    <col min="2307" max="2307" width="13" style="1" customWidth="1"/>
    <col min="2308" max="2308" width="15" style="1" customWidth="1"/>
    <col min="2309" max="2310" width="11.42578125" style="1"/>
    <col min="2311" max="2311" width="14.85546875" style="1" bestFit="1" customWidth="1"/>
    <col min="2312" max="2560" width="11.42578125" style="1"/>
    <col min="2561" max="2561" width="23.5703125" style="1" customWidth="1"/>
    <col min="2562" max="2562" width="25.85546875" style="1" customWidth="1"/>
    <col min="2563" max="2563" width="13" style="1" customWidth="1"/>
    <col min="2564" max="2564" width="15" style="1" customWidth="1"/>
    <col min="2565" max="2566" width="11.42578125" style="1"/>
    <col min="2567" max="2567" width="14.85546875" style="1" bestFit="1" customWidth="1"/>
    <col min="2568" max="2816" width="11.42578125" style="1"/>
    <col min="2817" max="2817" width="23.5703125" style="1" customWidth="1"/>
    <col min="2818" max="2818" width="25.85546875" style="1" customWidth="1"/>
    <col min="2819" max="2819" width="13" style="1" customWidth="1"/>
    <col min="2820" max="2820" width="15" style="1" customWidth="1"/>
    <col min="2821" max="2822" width="11.42578125" style="1"/>
    <col min="2823" max="2823" width="14.85546875" style="1" bestFit="1" customWidth="1"/>
    <col min="2824" max="3072" width="11.42578125" style="1"/>
    <col min="3073" max="3073" width="23.5703125" style="1" customWidth="1"/>
    <col min="3074" max="3074" width="25.85546875" style="1" customWidth="1"/>
    <col min="3075" max="3075" width="13" style="1" customWidth="1"/>
    <col min="3076" max="3076" width="15" style="1" customWidth="1"/>
    <col min="3077" max="3078" width="11.42578125" style="1"/>
    <col min="3079" max="3079" width="14.85546875" style="1" bestFit="1" customWidth="1"/>
    <col min="3080" max="3328" width="11.42578125" style="1"/>
    <col min="3329" max="3329" width="23.5703125" style="1" customWidth="1"/>
    <col min="3330" max="3330" width="25.85546875" style="1" customWidth="1"/>
    <col min="3331" max="3331" width="13" style="1" customWidth="1"/>
    <col min="3332" max="3332" width="15" style="1" customWidth="1"/>
    <col min="3333" max="3334" width="11.42578125" style="1"/>
    <col min="3335" max="3335" width="14.85546875" style="1" bestFit="1" customWidth="1"/>
    <col min="3336" max="3584" width="11.42578125" style="1"/>
    <col min="3585" max="3585" width="23.5703125" style="1" customWidth="1"/>
    <col min="3586" max="3586" width="25.85546875" style="1" customWidth="1"/>
    <col min="3587" max="3587" width="13" style="1" customWidth="1"/>
    <col min="3588" max="3588" width="15" style="1" customWidth="1"/>
    <col min="3589" max="3590" width="11.42578125" style="1"/>
    <col min="3591" max="3591" width="14.85546875" style="1" bestFit="1" customWidth="1"/>
    <col min="3592" max="3840" width="11.42578125" style="1"/>
    <col min="3841" max="3841" width="23.5703125" style="1" customWidth="1"/>
    <col min="3842" max="3842" width="25.85546875" style="1" customWidth="1"/>
    <col min="3843" max="3843" width="13" style="1" customWidth="1"/>
    <col min="3844" max="3844" width="15" style="1" customWidth="1"/>
    <col min="3845" max="3846" width="11.42578125" style="1"/>
    <col min="3847" max="3847" width="14.85546875" style="1" bestFit="1" customWidth="1"/>
    <col min="3848" max="4096" width="11.42578125" style="1"/>
    <col min="4097" max="4097" width="23.5703125" style="1" customWidth="1"/>
    <col min="4098" max="4098" width="25.85546875" style="1" customWidth="1"/>
    <col min="4099" max="4099" width="13" style="1" customWidth="1"/>
    <col min="4100" max="4100" width="15" style="1" customWidth="1"/>
    <col min="4101" max="4102" width="11.42578125" style="1"/>
    <col min="4103" max="4103" width="14.85546875" style="1" bestFit="1" customWidth="1"/>
    <col min="4104" max="4352" width="11.42578125" style="1"/>
    <col min="4353" max="4353" width="23.5703125" style="1" customWidth="1"/>
    <col min="4354" max="4354" width="25.85546875" style="1" customWidth="1"/>
    <col min="4355" max="4355" width="13" style="1" customWidth="1"/>
    <col min="4356" max="4356" width="15" style="1" customWidth="1"/>
    <col min="4357" max="4358" width="11.42578125" style="1"/>
    <col min="4359" max="4359" width="14.85546875" style="1" bestFit="1" customWidth="1"/>
    <col min="4360" max="4608" width="11.42578125" style="1"/>
    <col min="4609" max="4609" width="23.5703125" style="1" customWidth="1"/>
    <col min="4610" max="4610" width="25.85546875" style="1" customWidth="1"/>
    <col min="4611" max="4611" width="13" style="1" customWidth="1"/>
    <col min="4612" max="4612" width="15" style="1" customWidth="1"/>
    <col min="4613" max="4614" width="11.42578125" style="1"/>
    <col min="4615" max="4615" width="14.85546875" style="1" bestFit="1" customWidth="1"/>
    <col min="4616" max="4864" width="11.42578125" style="1"/>
    <col min="4865" max="4865" width="23.5703125" style="1" customWidth="1"/>
    <col min="4866" max="4866" width="25.85546875" style="1" customWidth="1"/>
    <col min="4867" max="4867" width="13" style="1" customWidth="1"/>
    <col min="4868" max="4868" width="15" style="1" customWidth="1"/>
    <col min="4869" max="4870" width="11.42578125" style="1"/>
    <col min="4871" max="4871" width="14.85546875" style="1" bestFit="1" customWidth="1"/>
    <col min="4872" max="5120" width="11.42578125" style="1"/>
    <col min="5121" max="5121" width="23.5703125" style="1" customWidth="1"/>
    <col min="5122" max="5122" width="25.85546875" style="1" customWidth="1"/>
    <col min="5123" max="5123" width="13" style="1" customWidth="1"/>
    <col min="5124" max="5124" width="15" style="1" customWidth="1"/>
    <col min="5125" max="5126" width="11.42578125" style="1"/>
    <col min="5127" max="5127" width="14.85546875" style="1" bestFit="1" customWidth="1"/>
    <col min="5128" max="5376" width="11.42578125" style="1"/>
    <col min="5377" max="5377" width="23.5703125" style="1" customWidth="1"/>
    <col min="5378" max="5378" width="25.85546875" style="1" customWidth="1"/>
    <col min="5379" max="5379" width="13" style="1" customWidth="1"/>
    <col min="5380" max="5380" width="15" style="1" customWidth="1"/>
    <col min="5381" max="5382" width="11.42578125" style="1"/>
    <col min="5383" max="5383" width="14.85546875" style="1" bestFit="1" customWidth="1"/>
    <col min="5384" max="5632" width="11.42578125" style="1"/>
    <col min="5633" max="5633" width="23.5703125" style="1" customWidth="1"/>
    <col min="5634" max="5634" width="25.85546875" style="1" customWidth="1"/>
    <col min="5635" max="5635" width="13" style="1" customWidth="1"/>
    <col min="5636" max="5636" width="15" style="1" customWidth="1"/>
    <col min="5637" max="5638" width="11.42578125" style="1"/>
    <col min="5639" max="5639" width="14.85546875" style="1" bestFit="1" customWidth="1"/>
    <col min="5640" max="5888" width="11.42578125" style="1"/>
    <col min="5889" max="5889" width="23.5703125" style="1" customWidth="1"/>
    <col min="5890" max="5890" width="25.85546875" style="1" customWidth="1"/>
    <col min="5891" max="5891" width="13" style="1" customWidth="1"/>
    <col min="5892" max="5892" width="15" style="1" customWidth="1"/>
    <col min="5893" max="5894" width="11.42578125" style="1"/>
    <col min="5895" max="5895" width="14.85546875" style="1" bestFit="1" customWidth="1"/>
    <col min="5896" max="6144" width="11.42578125" style="1"/>
    <col min="6145" max="6145" width="23.5703125" style="1" customWidth="1"/>
    <col min="6146" max="6146" width="25.85546875" style="1" customWidth="1"/>
    <col min="6147" max="6147" width="13" style="1" customWidth="1"/>
    <col min="6148" max="6148" width="15" style="1" customWidth="1"/>
    <col min="6149" max="6150" width="11.42578125" style="1"/>
    <col min="6151" max="6151" width="14.85546875" style="1" bestFit="1" customWidth="1"/>
    <col min="6152" max="6400" width="11.42578125" style="1"/>
    <col min="6401" max="6401" width="23.5703125" style="1" customWidth="1"/>
    <col min="6402" max="6402" width="25.85546875" style="1" customWidth="1"/>
    <col min="6403" max="6403" width="13" style="1" customWidth="1"/>
    <col min="6404" max="6404" width="15" style="1" customWidth="1"/>
    <col min="6405" max="6406" width="11.42578125" style="1"/>
    <col min="6407" max="6407" width="14.85546875" style="1" bestFit="1" customWidth="1"/>
    <col min="6408" max="6656" width="11.42578125" style="1"/>
    <col min="6657" max="6657" width="23.5703125" style="1" customWidth="1"/>
    <col min="6658" max="6658" width="25.85546875" style="1" customWidth="1"/>
    <col min="6659" max="6659" width="13" style="1" customWidth="1"/>
    <col min="6660" max="6660" width="15" style="1" customWidth="1"/>
    <col min="6661" max="6662" width="11.42578125" style="1"/>
    <col min="6663" max="6663" width="14.85546875" style="1" bestFit="1" customWidth="1"/>
    <col min="6664" max="6912" width="11.42578125" style="1"/>
    <col min="6913" max="6913" width="23.5703125" style="1" customWidth="1"/>
    <col min="6914" max="6914" width="25.85546875" style="1" customWidth="1"/>
    <col min="6915" max="6915" width="13" style="1" customWidth="1"/>
    <col min="6916" max="6916" width="15" style="1" customWidth="1"/>
    <col min="6917" max="6918" width="11.42578125" style="1"/>
    <col min="6919" max="6919" width="14.85546875" style="1" bestFit="1" customWidth="1"/>
    <col min="6920" max="7168" width="11.42578125" style="1"/>
    <col min="7169" max="7169" width="23.5703125" style="1" customWidth="1"/>
    <col min="7170" max="7170" width="25.85546875" style="1" customWidth="1"/>
    <col min="7171" max="7171" width="13" style="1" customWidth="1"/>
    <col min="7172" max="7172" width="15" style="1" customWidth="1"/>
    <col min="7173" max="7174" width="11.42578125" style="1"/>
    <col min="7175" max="7175" width="14.85546875" style="1" bestFit="1" customWidth="1"/>
    <col min="7176" max="7424" width="11.42578125" style="1"/>
    <col min="7425" max="7425" width="23.5703125" style="1" customWidth="1"/>
    <col min="7426" max="7426" width="25.85546875" style="1" customWidth="1"/>
    <col min="7427" max="7427" width="13" style="1" customWidth="1"/>
    <col min="7428" max="7428" width="15" style="1" customWidth="1"/>
    <col min="7429" max="7430" width="11.42578125" style="1"/>
    <col min="7431" max="7431" width="14.85546875" style="1" bestFit="1" customWidth="1"/>
    <col min="7432" max="7680" width="11.42578125" style="1"/>
    <col min="7681" max="7681" width="23.5703125" style="1" customWidth="1"/>
    <col min="7682" max="7682" width="25.85546875" style="1" customWidth="1"/>
    <col min="7683" max="7683" width="13" style="1" customWidth="1"/>
    <col min="7684" max="7684" width="15" style="1" customWidth="1"/>
    <col min="7685" max="7686" width="11.42578125" style="1"/>
    <col min="7687" max="7687" width="14.85546875" style="1" bestFit="1" customWidth="1"/>
    <col min="7688" max="7936" width="11.42578125" style="1"/>
    <col min="7937" max="7937" width="23.5703125" style="1" customWidth="1"/>
    <col min="7938" max="7938" width="25.85546875" style="1" customWidth="1"/>
    <col min="7939" max="7939" width="13" style="1" customWidth="1"/>
    <col min="7940" max="7940" width="15" style="1" customWidth="1"/>
    <col min="7941" max="7942" width="11.42578125" style="1"/>
    <col min="7943" max="7943" width="14.85546875" style="1" bestFit="1" customWidth="1"/>
    <col min="7944" max="8192" width="11.42578125" style="1"/>
    <col min="8193" max="8193" width="23.5703125" style="1" customWidth="1"/>
    <col min="8194" max="8194" width="25.85546875" style="1" customWidth="1"/>
    <col min="8195" max="8195" width="13" style="1" customWidth="1"/>
    <col min="8196" max="8196" width="15" style="1" customWidth="1"/>
    <col min="8197" max="8198" width="11.42578125" style="1"/>
    <col min="8199" max="8199" width="14.85546875" style="1" bestFit="1" customWidth="1"/>
    <col min="8200" max="8448" width="11.42578125" style="1"/>
    <col min="8449" max="8449" width="23.5703125" style="1" customWidth="1"/>
    <col min="8450" max="8450" width="25.85546875" style="1" customWidth="1"/>
    <col min="8451" max="8451" width="13" style="1" customWidth="1"/>
    <col min="8452" max="8452" width="15" style="1" customWidth="1"/>
    <col min="8453" max="8454" width="11.42578125" style="1"/>
    <col min="8455" max="8455" width="14.85546875" style="1" bestFit="1" customWidth="1"/>
    <col min="8456" max="8704" width="11.42578125" style="1"/>
    <col min="8705" max="8705" width="23.5703125" style="1" customWidth="1"/>
    <col min="8706" max="8706" width="25.85546875" style="1" customWidth="1"/>
    <col min="8707" max="8707" width="13" style="1" customWidth="1"/>
    <col min="8708" max="8708" width="15" style="1" customWidth="1"/>
    <col min="8709" max="8710" width="11.42578125" style="1"/>
    <col min="8711" max="8711" width="14.85546875" style="1" bestFit="1" customWidth="1"/>
    <col min="8712" max="8960" width="11.42578125" style="1"/>
    <col min="8961" max="8961" width="23.5703125" style="1" customWidth="1"/>
    <col min="8962" max="8962" width="25.85546875" style="1" customWidth="1"/>
    <col min="8963" max="8963" width="13" style="1" customWidth="1"/>
    <col min="8964" max="8964" width="15" style="1" customWidth="1"/>
    <col min="8965" max="8966" width="11.42578125" style="1"/>
    <col min="8967" max="8967" width="14.85546875" style="1" bestFit="1" customWidth="1"/>
    <col min="8968" max="9216" width="11.42578125" style="1"/>
    <col min="9217" max="9217" width="23.5703125" style="1" customWidth="1"/>
    <col min="9218" max="9218" width="25.85546875" style="1" customWidth="1"/>
    <col min="9219" max="9219" width="13" style="1" customWidth="1"/>
    <col min="9220" max="9220" width="15" style="1" customWidth="1"/>
    <col min="9221" max="9222" width="11.42578125" style="1"/>
    <col min="9223" max="9223" width="14.85546875" style="1" bestFit="1" customWidth="1"/>
    <col min="9224" max="9472" width="11.42578125" style="1"/>
    <col min="9473" max="9473" width="23.5703125" style="1" customWidth="1"/>
    <col min="9474" max="9474" width="25.85546875" style="1" customWidth="1"/>
    <col min="9475" max="9475" width="13" style="1" customWidth="1"/>
    <col min="9476" max="9476" width="15" style="1" customWidth="1"/>
    <col min="9477" max="9478" width="11.42578125" style="1"/>
    <col min="9479" max="9479" width="14.85546875" style="1" bestFit="1" customWidth="1"/>
    <col min="9480" max="9728" width="11.42578125" style="1"/>
    <col min="9729" max="9729" width="23.5703125" style="1" customWidth="1"/>
    <col min="9730" max="9730" width="25.85546875" style="1" customWidth="1"/>
    <col min="9731" max="9731" width="13" style="1" customWidth="1"/>
    <col min="9732" max="9732" width="15" style="1" customWidth="1"/>
    <col min="9733" max="9734" width="11.42578125" style="1"/>
    <col min="9735" max="9735" width="14.85546875" style="1" bestFit="1" customWidth="1"/>
    <col min="9736" max="9984" width="11.42578125" style="1"/>
    <col min="9985" max="9985" width="23.5703125" style="1" customWidth="1"/>
    <col min="9986" max="9986" width="25.85546875" style="1" customWidth="1"/>
    <col min="9987" max="9987" width="13" style="1" customWidth="1"/>
    <col min="9988" max="9988" width="15" style="1" customWidth="1"/>
    <col min="9989" max="9990" width="11.42578125" style="1"/>
    <col min="9991" max="9991" width="14.85546875" style="1" bestFit="1" customWidth="1"/>
    <col min="9992" max="10240" width="11.42578125" style="1"/>
    <col min="10241" max="10241" width="23.5703125" style="1" customWidth="1"/>
    <col min="10242" max="10242" width="25.85546875" style="1" customWidth="1"/>
    <col min="10243" max="10243" width="13" style="1" customWidth="1"/>
    <col min="10244" max="10244" width="15" style="1" customWidth="1"/>
    <col min="10245" max="10246" width="11.42578125" style="1"/>
    <col min="10247" max="10247" width="14.85546875" style="1" bestFit="1" customWidth="1"/>
    <col min="10248" max="10496" width="11.42578125" style="1"/>
    <col min="10497" max="10497" width="23.5703125" style="1" customWidth="1"/>
    <col min="10498" max="10498" width="25.85546875" style="1" customWidth="1"/>
    <col min="10499" max="10499" width="13" style="1" customWidth="1"/>
    <col min="10500" max="10500" width="15" style="1" customWidth="1"/>
    <col min="10501" max="10502" width="11.42578125" style="1"/>
    <col min="10503" max="10503" width="14.85546875" style="1" bestFit="1" customWidth="1"/>
    <col min="10504" max="10752" width="11.42578125" style="1"/>
    <col min="10753" max="10753" width="23.5703125" style="1" customWidth="1"/>
    <col min="10754" max="10754" width="25.85546875" style="1" customWidth="1"/>
    <col min="10755" max="10755" width="13" style="1" customWidth="1"/>
    <col min="10756" max="10756" width="15" style="1" customWidth="1"/>
    <col min="10757" max="10758" width="11.42578125" style="1"/>
    <col min="10759" max="10759" width="14.85546875" style="1" bestFit="1" customWidth="1"/>
    <col min="10760" max="11008" width="11.42578125" style="1"/>
    <col min="11009" max="11009" width="23.5703125" style="1" customWidth="1"/>
    <col min="11010" max="11010" width="25.85546875" style="1" customWidth="1"/>
    <col min="11011" max="11011" width="13" style="1" customWidth="1"/>
    <col min="11012" max="11012" width="15" style="1" customWidth="1"/>
    <col min="11013" max="11014" width="11.42578125" style="1"/>
    <col min="11015" max="11015" width="14.85546875" style="1" bestFit="1" customWidth="1"/>
    <col min="11016" max="11264" width="11.42578125" style="1"/>
    <col min="11265" max="11265" width="23.5703125" style="1" customWidth="1"/>
    <col min="11266" max="11266" width="25.85546875" style="1" customWidth="1"/>
    <col min="11267" max="11267" width="13" style="1" customWidth="1"/>
    <col min="11268" max="11268" width="15" style="1" customWidth="1"/>
    <col min="11269" max="11270" width="11.42578125" style="1"/>
    <col min="11271" max="11271" width="14.85546875" style="1" bestFit="1" customWidth="1"/>
    <col min="11272" max="11520" width="11.42578125" style="1"/>
    <col min="11521" max="11521" width="23.5703125" style="1" customWidth="1"/>
    <col min="11522" max="11522" width="25.85546875" style="1" customWidth="1"/>
    <col min="11523" max="11523" width="13" style="1" customWidth="1"/>
    <col min="11524" max="11524" width="15" style="1" customWidth="1"/>
    <col min="11525" max="11526" width="11.42578125" style="1"/>
    <col min="11527" max="11527" width="14.85546875" style="1" bestFit="1" customWidth="1"/>
    <col min="11528" max="11776" width="11.42578125" style="1"/>
    <col min="11777" max="11777" width="23.5703125" style="1" customWidth="1"/>
    <col min="11778" max="11778" width="25.85546875" style="1" customWidth="1"/>
    <col min="11779" max="11779" width="13" style="1" customWidth="1"/>
    <col min="11780" max="11780" width="15" style="1" customWidth="1"/>
    <col min="11781" max="11782" width="11.42578125" style="1"/>
    <col min="11783" max="11783" width="14.85546875" style="1" bestFit="1" customWidth="1"/>
    <col min="11784" max="12032" width="11.42578125" style="1"/>
    <col min="12033" max="12033" width="23.5703125" style="1" customWidth="1"/>
    <col min="12034" max="12034" width="25.85546875" style="1" customWidth="1"/>
    <col min="12035" max="12035" width="13" style="1" customWidth="1"/>
    <col min="12036" max="12036" width="15" style="1" customWidth="1"/>
    <col min="12037" max="12038" width="11.42578125" style="1"/>
    <col min="12039" max="12039" width="14.85546875" style="1" bestFit="1" customWidth="1"/>
    <col min="12040" max="12288" width="11.42578125" style="1"/>
    <col min="12289" max="12289" width="23.5703125" style="1" customWidth="1"/>
    <col min="12290" max="12290" width="25.85546875" style="1" customWidth="1"/>
    <col min="12291" max="12291" width="13" style="1" customWidth="1"/>
    <col min="12292" max="12292" width="15" style="1" customWidth="1"/>
    <col min="12293" max="12294" width="11.42578125" style="1"/>
    <col min="12295" max="12295" width="14.85546875" style="1" bestFit="1" customWidth="1"/>
    <col min="12296" max="12544" width="11.42578125" style="1"/>
    <col min="12545" max="12545" width="23.5703125" style="1" customWidth="1"/>
    <col min="12546" max="12546" width="25.85546875" style="1" customWidth="1"/>
    <col min="12547" max="12547" width="13" style="1" customWidth="1"/>
    <col min="12548" max="12548" width="15" style="1" customWidth="1"/>
    <col min="12549" max="12550" width="11.42578125" style="1"/>
    <col min="12551" max="12551" width="14.85546875" style="1" bestFit="1" customWidth="1"/>
    <col min="12552" max="12800" width="11.42578125" style="1"/>
    <col min="12801" max="12801" width="23.5703125" style="1" customWidth="1"/>
    <col min="12802" max="12802" width="25.85546875" style="1" customWidth="1"/>
    <col min="12803" max="12803" width="13" style="1" customWidth="1"/>
    <col min="12804" max="12804" width="15" style="1" customWidth="1"/>
    <col min="12805" max="12806" width="11.42578125" style="1"/>
    <col min="12807" max="12807" width="14.85546875" style="1" bestFit="1" customWidth="1"/>
    <col min="12808" max="13056" width="11.42578125" style="1"/>
    <col min="13057" max="13057" width="23.5703125" style="1" customWidth="1"/>
    <col min="13058" max="13058" width="25.85546875" style="1" customWidth="1"/>
    <col min="13059" max="13059" width="13" style="1" customWidth="1"/>
    <col min="13060" max="13060" width="15" style="1" customWidth="1"/>
    <col min="13061" max="13062" width="11.42578125" style="1"/>
    <col min="13063" max="13063" width="14.85546875" style="1" bestFit="1" customWidth="1"/>
    <col min="13064" max="13312" width="11.42578125" style="1"/>
    <col min="13313" max="13313" width="23.5703125" style="1" customWidth="1"/>
    <col min="13314" max="13314" width="25.85546875" style="1" customWidth="1"/>
    <col min="13315" max="13315" width="13" style="1" customWidth="1"/>
    <col min="13316" max="13316" width="15" style="1" customWidth="1"/>
    <col min="13317" max="13318" width="11.42578125" style="1"/>
    <col min="13319" max="13319" width="14.85546875" style="1" bestFit="1" customWidth="1"/>
    <col min="13320" max="13568" width="11.42578125" style="1"/>
    <col min="13569" max="13569" width="23.5703125" style="1" customWidth="1"/>
    <col min="13570" max="13570" width="25.85546875" style="1" customWidth="1"/>
    <col min="13571" max="13571" width="13" style="1" customWidth="1"/>
    <col min="13572" max="13572" width="15" style="1" customWidth="1"/>
    <col min="13573" max="13574" width="11.42578125" style="1"/>
    <col min="13575" max="13575" width="14.85546875" style="1" bestFit="1" customWidth="1"/>
    <col min="13576" max="13824" width="11.42578125" style="1"/>
    <col min="13825" max="13825" width="23.5703125" style="1" customWidth="1"/>
    <col min="13826" max="13826" width="25.85546875" style="1" customWidth="1"/>
    <col min="13827" max="13827" width="13" style="1" customWidth="1"/>
    <col min="13828" max="13828" width="15" style="1" customWidth="1"/>
    <col min="13829" max="13830" width="11.42578125" style="1"/>
    <col min="13831" max="13831" width="14.85546875" style="1" bestFit="1" customWidth="1"/>
    <col min="13832" max="14080" width="11.42578125" style="1"/>
    <col min="14081" max="14081" width="23.5703125" style="1" customWidth="1"/>
    <col min="14082" max="14082" width="25.85546875" style="1" customWidth="1"/>
    <col min="14083" max="14083" width="13" style="1" customWidth="1"/>
    <col min="14084" max="14084" width="15" style="1" customWidth="1"/>
    <col min="14085" max="14086" width="11.42578125" style="1"/>
    <col min="14087" max="14087" width="14.85546875" style="1" bestFit="1" customWidth="1"/>
    <col min="14088" max="14336" width="11.42578125" style="1"/>
    <col min="14337" max="14337" width="23.5703125" style="1" customWidth="1"/>
    <col min="14338" max="14338" width="25.85546875" style="1" customWidth="1"/>
    <col min="14339" max="14339" width="13" style="1" customWidth="1"/>
    <col min="14340" max="14340" width="15" style="1" customWidth="1"/>
    <col min="14341" max="14342" width="11.42578125" style="1"/>
    <col min="14343" max="14343" width="14.85546875" style="1" bestFit="1" customWidth="1"/>
    <col min="14344" max="14592" width="11.42578125" style="1"/>
    <col min="14593" max="14593" width="23.5703125" style="1" customWidth="1"/>
    <col min="14594" max="14594" width="25.85546875" style="1" customWidth="1"/>
    <col min="14595" max="14595" width="13" style="1" customWidth="1"/>
    <col min="14596" max="14596" width="15" style="1" customWidth="1"/>
    <col min="14597" max="14598" width="11.42578125" style="1"/>
    <col min="14599" max="14599" width="14.85546875" style="1" bestFit="1" customWidth="1"/>
    <col min="14600" max="14848" width="11.42578125" style="1"/>
    <col min="14849" max="14849" width="23.5703125" style="1" customWidth="1"/>
    <col min="14850" max="14850" width="25.85546875" style="1" customWidth="1"/>
    <col min="14851" max="14851" width="13" style="1" customWidth="1"/>
    <col min="14852" max="14852" width="15" style="1" customWidth="1"/>
    <col min="14853" max="14854" width="11.42578125" style="1"/>
    <col min="14855" max="14855" width="14.85546875" style="1" bestFit="1" customWidth="1"/>
    <col min="14856" max="15104" width="11.42578125" style="1"/>
    <col min="15105" max="15105" width="23.5703125" style="1" customWidth="1"/>
    <col min="15106" max="15106" width="25.85546875" style="1" customWidth="1"/>
    <col min="15107" max="15107" width="13" style="1" customWidth="1"/>
    <col min="15108" max="15108" width="15" style="1" customWidth="1"/>
    <col min="15109" max="15110" width="11.42578125" style="1"/>
    <col min="15111" max="15111" width="14.85546875" style="1" bestFit="1" customWidth="1"/>
    <col min="15112" max="15360" width="11.42578125" style="1"/>
    <col min="15361" max="15361" width="23.5703125" style="1" customWidth="1"/>
    <col min="15362" max="15362" width="25.85546875" style="1" customWidth="1"/>
    <col min="15363" max="15363" width="13" style="1" customWidth="1"/>
    <col min="15364" max="15364" width="15" style="1" customWidth="1"/>
    <col min="15365" max="15366" width="11.42578125" style="1"/>
    <col min="15367" max="15367" width="14.85546875" style="1" bestFit="1" customWidth="1"/>
    <col min="15368" max="15616" width="11.42578125" style="1"/>
    <col min="15617" max="15617" width="23.5703125" style="1" customWidth="1"/>
    <col min="15618" max="15618" width="25.85546875" style="1" customWidth="1"/>
    <col min="15619" max="15619" width="13" style="1" customWidth="1"/>
    <col min="15620" max="15620" width="15" style="1" customWidth="1"/>
    <col min="15621" max="15622" width="11.42578125" style="1"/>
    <col min="15623" max="15623" width="14.85546875" style="1" bestFit="1" customWidth="1"/>
    <col min="15624" max="15872" width="11.42578125" style="1"/>
    <col min="15873" max="15873" width="23.5703125" style="1" customWidth="1"/>
    <col min="15874" max="15874" width="25.85546875" style="1" customWidth="1"/>
    <col min="15875" max="15875" width="13" style="1" customWidth="1"/>
    <col min="15876" max="15876" width="15" style="1" customWidth="1"/>
    <col min="15877" max="15878" width="11.42578125" style="1"/>
    <col min="15879" max="15879" width="14.85546875" style="1" bestFit="1" customWidth="1"/>
    <col min="15880" max="16128" width="11.42578125" style="1"/>
    <col min="16129" max="16129" width="23.5703125" style="1" customWidth="1"/>
    <col min="16130" max="16130" width="25.85546875" style="1" customWidth="1"/>
    <col min="16131" max="16131" width="13" style="1" customWidth="1"/>
    <col min="16132" max="16132" width="15" style="1" customWidth="1"/>
    <col min="16133" max="16134" width="11.42578125" style="1"/>
    <col min="16135" max="16135" width="14.85546875" style="1" bestFit="1" customWidth="1"/>
    <col min="16136" max="16384" width="11.42578125" style="1"/>
  </cols>
  <sheetData>
    <row r="2" spans="1:5" ht="14.25" customHeight="1" x14ac:dyDescent="0.25">
      <c r="A2" s="91"/>
      <c r="B2" s="94" t="s">
        <v>14</v>
      </c>
      <c r="C2" s="97" t="s">
        <v>36</v>
      </c>
      <c r="D2" s="98"/>
    </row>
    <row r="3" spans="1:5" x14ac:dyDescent="0.25">
      <c r="A3" s="92"/>
      <c r="B3" s="95"/>
      <c r="C3" s="99" t="s">
        <v>37</v>
      </c>
      <c r="D3" s="100"/>
    </row>
    <row r="4" spans="1:5" x14ac:dyDescent="0.25">
      <c r="A4" s="93"/>
      <c r="B4" s="96"/>
      <c r="C4" s="101" t="s">
        <v>38</v>
      </c>
      <c r="D4" s="102"/>
    </row>
    <row r="5" spans="1:5" x14ac:dyDescent="0.25">
      <c r="A5" s="29"/>
      <c r="B5" s="30"/>
      <c r="C5" s="31"/>
      <c r="D5" s="32"/>
    </row>
    <row r="6" spans="1:5" x14ac:dyDescent="0.25">
      <c r="A6" s="90" t="s">
        <v>0</v>
      </c>
      <c r="B6" s="90"/>
      <c r="C6" s="33" t="s">
        <v>16</v>
      </c>
      <c r="D6" s="33" t="s">
        <v>54</v>
      </c>
    </row>
    <row r="7" spans="1:5" x14ac:dyDescent="0.25">
      <c r="A7" s="90"/>
      <c r="B7" s="90"/>
      <c r="C7" s="28" t="s">
        <v>17</v>
      </c>
      <c r="D7" s="34">
        <v>2016</v>
      </c>
    </row>
    <row r="8" spans="1:5" x14ac:dyDescent="0.25">
      <c r="A8" s="76" t="s">
        <v>15</v>
      </c>
      <c r="B8" s="76"/>
      <c r="C8" s="76"/>
      <c r="D8" s="76"/>
    </row>
    <row r="9" spans="1:5" x14ac:dyDescent="0.25">
      <c r="A9" s="79" t="s">
        <v>1</v>
      </c>
      <c r="B9" s="80"/>
      <c r="C9" s="23" t="s">
        <v>11</v>
      </c>
      <c r="D9" s="23" t="s">
        <v>31</v>
      </c>
    </row>
    <row r="10" spans="1:5" x14ac:dyDescent="0.25">
      <c r="A10" s="81" t="s">
        <v>46</v>
      </c>
      <c r="B10" s="81"/>
      <c r="C10" s="35" t="s">
        <v>13</v>
      </c>
      <c r="D10" s="6">
        <v>7000</v>
      </c>
    </row>
    <row r="11" spans="1:5" x14ac:dyDescent="0.25">
      <c r="A11" s="82" t="s">
        <v>47</v>
      </c>
      <c r="B11" s="83"/>
      <c r="C11" s="35" t="s">
        <v>13</v>
      </c>
      <c r="D11" s="6">
        <f>D10*0.14</f>
        <v>980.00000000000011</v>
      </c>
    </row>
    <row r="12" spans="1:5" x14ac:dyDescent="0.25">
      <c r="A12" s="82" t="s">
        <v>44</v>
      </c>
      <c r="B12" s="83"/>
      <c r="C12" s="35" t="s">
        <v>13</v>
      </c>
      <c r="D12" s="6" t="s">
        <v>43</v>
      </c>
    </row>
    <row r="13" spans="1:5" x14ac:dyDescent="0.25">
      <c r="A13" s="82" t="s">
        <v>45</v>
      </c>
      <c r="B13" s="83"/>
      <c r="C13" s="35" t="s">
        <v>13</v>
      </c>
      <c r="D13" s="6">
        <v>721</v>
      </c>
    </row>
    <row r="14" spans="1:5" x14ac:dyDescent="0.25">
      <c r="A14" s="76" t="s">
        <v>18</v>
      </c>
      <c r="B14" s="76"/>
      <c r="C14" s="76"/>
      <c r="D14" s="76"/>
    </row>
    <row r="15" spans="1:5" x14ac:dyDescent="0.25">
      <c r="A15" s="23" t="s">
        <v>1</v>
      </c>
      <c r="B15" s="23" t="s">
        <v>30</v>
      </c>
      <c r="C15" s="23" t="s">
        <v>11</v>
      </c>
      <c r="D15" s="23" t="s">
        <v>31</v>
      </c>
    </row>
    <row r="16" spans="1:5" x14ac:dyDescent="0.25">
      <c r="A16" s="7" t="s">
        <v>3</v>
      </c>
      <c r="B16" s="21">
        <v>101</v>
      </c>
      <c r="C16" s="35" t="s">
        <v>13</v>
      </c>
      <c r="D16" s="6">
        <f>+$D$10*B16/1000</f>
        <v>707</v>
      </c>
      <c r="E16" s="2"/>
    </row>
    <row r="17" spans="1:10" x14ac:dyDescent="0.25">
      <c r="A17" s="7" t="s">
        <v>4</v>
      </c>
      <c r="B17" s="21">
        <v>25</v>
      </c>
      <c r="C17" s="35" t="s">
        <v>13</v>
      </c>
      <c r="D17" s="6">
        <f>+$D$10*B17/1000</f>
        <v>175</v>
      </c>
      <c r="E17" s="2"/>
    </row>
    <row r="18" spans="1:10" x14ac:dyDescent="0.25">
      <c r="A18" s="7" t="s">
        <v>5</v>
      </c>
      <c r="B18" s="21">
        <v>15</v>
      </c>
      <c r="C18" s="35" t="s">
        <v>13</v>
      </c>
      <c r="D18" s="6">
        <f>+$D$10*B18/1000</f>
        <v>105</v>
      </c>
      <c r="E18" s="2"/>
    </row>
    <row r="19" spans="1:10" x14ac:dyDescent="0.25">
      <c r="A19" s="7" t="s">
        <v>6</v>
      </c>
      <c r="B19" s="21">
        <v>1.2</v>
      </c>
      <c r="C19" s="35" t="s">
        <v>13</v>
      </c>
      <c r="D19" s="11">
        <f>+$D$10*B19/1000</f>
        <v>8.4</v>
      </c>
      <c r="E19" s="2"/>
      <c r="G19" s="13"/>
    </row>
    <row r="20" spans="1:10" x14ac:dyDescent="0.25">
      <c r="A20" s="7" t="s">
        <v>7</v>
      </c>
      <c r="B20" s="20">
        <v>0.85</v>
      </c>
      <c r="C20" s="35" t="s">
        <v>13</v>
      </c>
      <c r="D20" s="11">
        <f>+$D$10*B20/1000</f>
        <v>5.95</v>
      </c>
      <c r="E20" s="2"/>
    </row>
    <row r="21" spans="1:10" x14ac:dyDescent="0.25">
      <c r="A21" s="7" t="s">
        <v>8</v>
      </c>
      <c r="B21" s="21">
        <v>10</v>
      </c>
      <c r="C21" s="35" t="s">
        <v>13</v>
      </c>
      <c r="D21" s="11" t="str">
        <f>+IFERROR($D$12*B21/1000,D12)</f>
        <v>-</v>
      </c>
      <c r="E21" s="2"/>
    </row>
    <row r="22" spans="1:10" x14ac:dyDescent="0.25">
      <c r="A22" s="7" t="s">
        <v>9</v>
      </c>
      <c r="B22" s="21">
        <v>2</v>
      </c>
      <c r="C22" s="35" t="s">
        <v>13</v>
      </c>
      <c r="D22" s="6">
        <f>+$D$10*B22/1000</f>
        <v>14</v>
      </c>
      <c r="E22" s="2"/>
    </row>
    <row r="23" spans="1:10" ht="15.75" customHeight="1" x14ac:dyDescent="0.25">
      <c r="A23" s="76" t="s">
        <v>19</v>
      </c>
      <c r="B23" s="76"/>
      <c r="C23" s="76"/>
      <c r="D23" s="76"/>
    </row>
    <row r="24" spans="1:10" x14ac:dyDescent="0.25">
      <c r="A24" s="23" t="s">
        <v>1</v>
      </c>
      <c r="B24" s="23" t="s">
        <v>30</v>
      </c>
      <c r="C24" s="23" t="s">
        <v>11</v>
      </c>
      <c r="D24" s="23" t="s">
        <v>31</v>
      </c>
    </row>
    <row r="25" spans="1:10" x14ac:dyDescent="0.25">
      <c r="A25" s="7" t="s">
        <v>20</v>
      </c>
      <c r="B25" s="21">
        <v>928</v>
      </c>
      <c r="C25" s="35" t="s">
        <v>13</v>
      </c>
      <c r="D25" s="6">
        <f>+D10*B25/1000</f>
        <v>6496</v>
      </c>
      <c r="F25" s="15"/>
      <c r="G25" s="1" t="s">
        <v>55</v>
      </c>
    </row>
    <row r="26" spans="1:10" x14ac:dyDescent="0.25">
      <c r="A26" s="7" t="s">
        <v>41</v>
      </c>
      <c r="B26" s="21">
        <v>103</v>
      </c>
      <c r="C26" s="35" t="s">
        <v>13</v>
      </c>
      <c r="D26" s="6">
        <f>+B26*D10/1000</f>
        <v>721</v>
      </c>
      <c r="F26" s="15"/>
      <c r="G26" s="38" t="s">
        <v>56</v>
      </c>
      <c r="I26" s="2"/>
    </row>
    <row r="27" spans="1:10" x14ac:dyDescent="0.25">
      <c r="A27" s="84" t="s">
        <v>48</v>
      </c>
      <c r="B27" s="17">
        <v>35</v>
      </c>
      <c r="C27" s="86" t="s">
        <v>13</v>
      </c>
      <c r="D27" s="88">
        <f>+IFERROR($D$12*B27/1000,0)+D13*B28/1000</f>
        <v>620.78099999999995</v>
      </c>
      <c r="F27" s="10">
        <v>1050</v>
      </c>
      <c r="I27" s="2"/>
    </row>
    <row r="28" spans="1:10" x14ac:dyDescent="0.25">
      <c r="A28" s="85"/>
      <c r="B28" s="22">
        <v>861</v>
      </c>
      <c r="C28" s="87"/>
      <c r="D28" s="89"/>
      <c r="F28" s="10"/>
      <c r="G28" s="38">
        <f>B28/1050</f>
        <v>0.82</v>
      </c>
    </row>
    <row r="29" spans="1:10" x14ac:dyDescent="0.25">
      <c r="A29" s="7" t="s">
        <v>49</v>
      </c>
      <c r="B29" s="18">
        <v>189</v>
      </c>
      <c r="C29" s="35" t="s">
        <v>13</v>
      </c>
      <c r="D29" s="6">
        <f>+D13*B29/1000</f>
        <v>136.26900000000001</v>
      </c>
      <c r="F29" s="10"/>
      <c r="G29" s="38">
        <f>B29/1050</f>
        <v>0.18</v>
      </c>
    </row>
    <row r="30" spans="1:10" x14ac:dyDescent="0.25">
      <c r="A30" s="7" t="s">
        <v>42</v>
      </c>
      <c r="B30" s="19">
        <v>600</v>
      </c>
      <c r="C30" s="35" t="s">
        <v>13</v>
      </c>
      <c r="D30" s="6">
        <f>+D29/B30*1000</f>
        <v>227.11500000000001</v>
      </c>
      <c r="F30" s="10"/>
      <c r="G30" s="38"/>
    </row>
    <row r="31" spans="1:10" x14ac:dyDescent="0.25">
      <c r="A31" s="76" t="s">
        <v>50</v>
      </c>
      <c r="B31" s="76"/>
      <c r="C31" s="76"/>
      <c r="D31" s="76"/>
      <c r="E31" s="2"/>
    </row>
    <row r="32" spans="1:10" x14ac:dyDescent="0.25">
      <c r="A32" s="23" t="s">
        <v>1</v>
      </c>
      <c r="B32" s="23" t="s">
        <v>30</v>
      </c>
      <c r="C32" s="23" t="s">
        <v>11</v>
      </c>
      <c r="D32" s="23" t="s">
        <v>31</v>
      </c>
      <c r="I32" s="38"/>
      <c r="J32" s="38"/>
    </row>
    <row r="33" spans="1:10" x14ac:dyDescent="0.25">
      <c r="A33" s="7" t="s">
        <v>33</v>
      </c>
      <c r="B33" s="16"/>
      <c r="C33" s="35" t="s">
        <v>13</v>
      </c>
      <c r="D33" s="6">
        <f>+D11-D30+551</f>
        <v>1303.8850000000002</v>
      </c>
      <c r="F33" s="10"/>
    </row>
    <row r="34" spans="1:10" x14ac:dyDescent="0.25">
      <c r="A34" s="7" t="s">
        <v>41</v>
      </c>
      <c r="B34" s="16"/>
      <c r="C34" s="35" t="s">
        <v>13</v>
      </c>
      <c r="D34" s="6" t="s">
        <v>43</v>
      </c>
      <c r="F34" s="10"/>
    </row>
    <row r="35" spans="1:10" x14ac:dyDescent="0.25">
      <c r="A35" s="76" t="s">
        <v>24</v>
      </c>
      <c r="B35" s="76"/>
      <c r="C35" s="76"/>
      <c r="D35" s="76"/>
      <c r="E35" s="2"/>
      <c r="J35" s="2"/>
    </row>
    <row r="36" spans="1:10" x14ac:dyDescent="0.25">
      <c r="A36" s="23" t="s">
        <v>1</v>
      </c>
      <c r="B36" s="23" t="s">
        <v>30</v>
      </c>
      <c r="C36" s="23" t="s">
        <v>11</v>
      </c>
      <c r="D36" s="23" t="s">
        <v>31</v>
      </c>
      <c r="J36" s="2"/>
    </row>
    <row r="37" spans="1:10" x14ac:dyDescent="0.25">
      <c r="A37" s="7" t="s">
        <v>10</v>
      </c>
      <c r="B37" s="14">
        <v>400</v>
      </c>
      <c r="C37" s="35" t="s">
        <v>13</v>
      </c>
      <c r="D37" s="11">
        <f>+$D$10*B37/1000</f>
        <v>2800</v>
      </c>
      <c r="E37" s="2"/>
    </row>
    <row r="38" spans="1:10" x14ac:dyDescent="0.25">
      <c r="A38" s="36" t="s">
        <v>12</v>
      </c>
      <c r="B38" s="24">
        <v>35</v>
      </c>
      <c r="C38" s="37" t="s">
        <v>53</v>
      </c>
      <c r="D38" s="25">
        <f>+$D$10*B38/1000</f>
        <v>245</v>
      </c>
    </row>
    <row r="39" spans="1:10" x14ac:dyDescent="0.25">
      <c r="A39" s="76" t="s">
        <v>52</v>
      </c>
      <c r="B39" s="76"/>
      <c r="C39" s="76"/>
      <c r="D39" s="76"/>
      <c r="F39" s="2"/>
      <c r="G39" s="9"/>
    </row>
    <row r="40" spans="1:10" ht="15.75" customHeight="1" x14ac:dyDescent="0.25">
      <c r="A40" s="23" t="s">
        <v>1</v>
      </c>
      <c r="B40" s="23" t="s">
        <v>30</v>
      </c>
      <c r="C40" s="23" t="s">
        <v>11</v>
      </c>
      <c r="D40" s="23" t="s">
        <v>2</v>
      </c>
    </row>
    <row r="41" spans="1:10" ht="15" customHeight="1" x14ac:dyDescent="0.25">
      <c r="A41" s="78" t="s">
        <v>27</v>
      </c>
      <c r="B41" s="78"/>
      <c r="C41" s="34" t="s">
        <v>23</v>
      </c>
      <c r="D41" s="26">
        <v>12.68</v>
      </c>
    </row>
    <row r="42" spans="1:10" x14ac:dyDescent="0.25">
      <c r="A42" s="77" t="s">
        <v>22</v>
      </c>
      <c r="B42" s="77"/>
      <c r="C42" s="5" t="s">
        <v>40</v>
      </c>
      <c r="D42" s="5">
        <v>31</v>
      </c>
    </row>
    <row r="43" spans="1:10" x14ac:dyDescent="0.25">
      <c r="A43" s="75" t="s">
        <v>21</v>
      </c>
      <c r="B43" s="75"/>
      <c r="C43" s="6" t="s">
        <v>39</v>
      </c>
      <c r="D43" s="6">
        <f>24*D42</f>
        <v>744</v>
      </c>
    </row>
    <row r="44" spans="1:10" ht="15.75" customHeight="1" x14ac:dyDescent="0.25">
      <c r="A44" s="75" t="s">
        <v>32</v>
      </c>
      <c r="B44" s="75"/>
      <c r="C44" s="6" t="s">
        <v>39</v>
      </c>
      <c r="D44" s="6">
        <f>+D10/D41</f>
        <v>552.05047318611992</v>
      </c>
      <c r="E44" s="2"/>
    </row>
    <row r="45" spans="1:10" x14ac:dyDescent="0.25">
      <c r="A45" s="75" t="s">
        <v>25</v>
      </c>
      <c r="B45" s="75"/>
      <c r="C45" s="6" t="s">
        <v>39</v>
      </c>
      <c r="D45" s="6">
        <f>24*8</f>
        <v>192</v>
      </c>
    </row>
    <row r="46" spans="1:10" x14ac:dyDescent="0.25">
      <c r="A46" s="70" t="s">
        <v>28</v>
      </c>
      <c r="B46" s="72"/>
      <c r="C46" s="6" t="s">
        <v>39</v>
      </c>
      <c r="D46" s="6">
        <v>0</v>
      </c>
    </row>
    <row r="47" spans="1:10" x14ac:dyDescent="0.25">
      <c r="A47" s="70" t="s">
        <v>26</v>
      </c>
      <c r="B47" s="71"/>
      <c r="C47" s="72"/>
      <c r="D47" s="8">
        <f>+DATEVALUE("1-"&amp;D6&amp;"-"&amp;D7)</f>
        <v>42705</v>
      </c>
    </row>
    <row r="48" spans="1:10" x14ac:dyDescent="0.25">
      <c r="A48" s="76" t="s">
        <v>51</v>
      </c>
      <c r="B48" s="76"/>
      <c r="C48" s="76"/>
      <c r="D48" s="76"/>
      <c r="F48" s="2"/>
      <c r="G48" s="9"/>
    </row>
    <row r="49" spans="1:5" ht="15.75" customHeight="1" x14ac:dyDescent="0.25">
      <c r="A49" s="23" t="s">
        <v>1</v>
      </c>
      <c r="B49" s="23" t="s">
        <v>30</v>
      </c>
      <c r="C49" s="23" t="s">
        <v>11</v>
      </c>
      <c r="D49" s="23" t="s">
        <v>2</v>
      </c>
    </row>
    <row r="50" spans="1:5" ht="15" customHeight="1" x14ac:dyDescent="0.25">
      <c r="A50" s="78" t="s">
        <v>27</v>
      </c>
      <c r="B50" s="78"/>
      <c r="C50" s="34" t="s">
        <v>23</v>
      </c>
      <c r="D50" s="27">
        <v>3.6</v>
      </c>
    </row>
    <row r="51" spans="1:5" x14ac:dyDescent="0.25">
      <c r="A51" s="77" t="s">
        <v>22</v>
      </c>
      <c r="B51" s="77"/>
      <c r="C51" s="5" t="s">
        <v>40</v>
      </c>
      <c r="D51" s="5">
        <v>31</v>
      </c>
    </row>
    <row r="52" spans="1:5" x14ac:dyDescent="0.25">
      <c r="A52" s="75" t="s">
        <v>21</v>
      </c>
      <c r="B52" s="75"/>
      <c r="C52" s="6" t="s">
        <v>39</v>
      </c>
      <c r="D52" s="6">
        <f>24*D51</f>
        <v>744</v>
      </c>
    </row>
    <row r="53" spans="1:5" ht="15.75" customHeight="1" x14ac:dyDescent="0.25">
      <c r="A53" s="75" t="s">
        <v>32</v>
      </c>
      <c r="B53" s="75"/>
      <c r="C53" s="6" t="s">
        <v>39</v>
      </c>
      <c r="D53" s="6">
        <f>+D13/D50</f>
        <v>200.27777777777777</v>
      </c>
      <c r="E53" s="2"/>
    </row>
    <row r="54" spans="1:5" x14ac:dyDescent="0.25">
      <c r="A54" s="75" t="s">
        <v>25</v>
      </c>
      <c r="B54" s="75"/>
      <c r="C54" s="6" t="s">
        <v>39</v>
      </c>
      <c r="D54" s="6">
        <v>48</v>
      </c>
    </row>
    <row r="55" spans="1:5" x14ac:dyDescent="0.25">
      <c r="A55" s="70" t="s">
        <v>28</v>
      </c>
      <c r="B55" s="72"/>
      <c r="C55" s="6" t="s">
        <v>39</v>
      </c>
      <c r="D55" s="6">
        <f>D52-D53-D54</f>
        <v>495.72222222222217</v>
      </c>
    </row>
    <row r="56" spans="1:5" x14ac:dyDescent="0.25">
      <c r="A56" s="70" t="s">
        <v>26</v>
      </c>
      <c r="B56" s="71"/>
      <c r="C56" s="72"/>
      <c r="D56" s="8">
        <f>+D47</f>
        <v>42705</v>
      </c>
    </row>
    <row r="58" spans="1:5" x14ac:dyDescent="0.25">
      <c r="A58" s="76" t="s">
        <v>29</v>
      </c>
      <c r="B58" s="76"/>
      <c r="C58" s="76"/>
      <c r="D58" s="76"/>
    </row>
    <row r="59" spans="1:5" ht="39" customHeight="1" x14ac:dyDescent="0.25">
      <c r="A59" s="70"/>
      <c r="B59" s="71"/>
      <c r="C59" s="71"/>
      <c r="D59" s="72"/>
    </row>
    <row r="61" spans="1:5" ht="30" customHeight="1" x14ac:dyDescent="0.25">
      <c r="A61" s="12"/>
      <c r="C61" s="73"/>
      <c r="D61" s="73"/>
    </row>
    <row r="62" spans="1:5" ht="24" customHeight="1" x14ac:dyDescent="0.25">
      <c r="A62" s="74" t="s">
        <v>34</v>
      </c>
      <c r="B62" s="74"/>
      <c r="C62" s="74" t="s">
        <v>35</v>
      </c>
      <c r="D62" s="74"/>
    </row>
    <row r="63" spans="1:5" ht="15" x14ac:dyDescent="0.25">
      <c r="A63" s="3"/>
      <c r="B63" s="3"/>
      <c r="C63" s="3"/>
      <c r="D63" s="3"/>
    </row>
    <row r="64" spans="1:5" ht="15" x14ac:dyDescent="0.25">
      <c r="A64" s="3"/>
      <c r="B64" s="3"/>
      <c r="C64" s="3"/>
      <c r="D64" s="3"/>
    </row>
    <row r="72" spans="1:4" x14ac:dyDescent="0.25">
      <c r="A72" s="4"/>
      <c r="B72" s="4"/>
      <c r="C72" s="4"/>
      <c r="D72" s="4"/>
    </row>
  </sheetData>
  <mergeCells count="40">
    <mergeCell ref="A6:B7"/>
    <mergeCell ref="A2:A4"/>
    <mergeCell ref="B2:B4"/>
    <mergeCell ref="C2:D2"/>
    <mergeCell ref="C3:D3"/>
    <mergeCell ref="C4:D4"/>
    <mergeCell ref="A31:D31"/>
    <mergeCell ref="A8:D8"/>
    <mergeCell ref="A9:B9"/>
    <mergeCell ref="A10:B10"/>
    <mergeCell ref="A11:B11"/>
    <mergeCell ref="A12:B12"/>
    <mergeCell ref="A13:B13"/>
    <mergeCell ref="A14:D14"/>
    <mergeCell ref="A23:D23"/>
    <mergeCell ref="A27:A28"/>
    <mergeCell ref="C27:C28"/>
    <mergeCell ref="D27:D28"/>
    <mergeCell ref="A51:B51"/>
    <mergeCell ref="A35:D35"/>
    <mergeCell ref="A39:D39"/>
    <mergeCell ref="A41:B41"/>
    <mergeCell ref="A42:B42"/>
    <mergeCell ref="A43:B43"/>
    <mergeCell ref="A44:B44"/>
    <mergeCell ref="A45:B45"/>
    <mergeCell ref="A46:B46"/>
    <mergeCell ref="A47:C47"/>
    <mergeCell ref="A48:D48"/>
    <mergeCell ref="A50:B50"/>
    <mergeCell ref="A59:D59"/>
    <mergeCell ref="C61:D61"/>
    <mergeCell ref="A62:B62"/>
    <mergeCell ref="C62:D62"/>
    <mergeCell ref="A52:B52"/>
    <mergeCell ref="A53:B53"/>
    <mergeCell ref="A54:B54"/>
    <mergeCell ref="A55:B55"/>
    <mergeCell ref="A56:C56"/>
    <mergeCell ref="A58:D5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72B9-6845-44C0-8173-A13F0252AC32}">
  <dimension ref="A2:J72"/>
  <sheetViews>
    <sheetView workbookViewId="0">
      <selection activeCell="A14" sqref="A14:E14"/>
    </sheetView>
  </sheetViews>
  <sheetFormatPr baseColWidth="10" defaultRowHeight="14.25" x14ac:dyDescent="0.25"/>
  <cols>
    <col min="1" max="1" width="33.85546875" style="1" customWidth="1"/>
    <col min="2" max="2" width="27.140625" style="1" customWidth="1"/>
    <col min="3" max="4" width="15" style="1" customWidth="1"/>
    <col min="5" max="5" width="19.140625" style="1" bestFit="1" customWidth="1"/>
    <col min="6" max="6" width="15.28515625" style="1" bestFit="1" customWidth="1"/>
    <col min="7" max="7" width="24.5703125" style="1" hidden="1" customWidth="1"/>
    <col min="8" max="256" width="11.42578125" style="1"/>
    <col min="257" max="257" width="23.5703125" style="1" customWidth="1"/>
    <col min="258" max="258" width="25.85546875" style="1" customWidth="1"/>
    <col min="259" max="259" width="13" style="1" customWidth="1"/>
    <col min="260" max="260" width="15" style="1" customWidth="1"/>
    <col min="261" max="262" width="11.42578125" style="1"/>
    <col min="263" max="263" width="14.85546875" style="1" customWidth="1"/>
    <col min="264" max="512" width="11.42578125" style="1"/>
    <col min="513" max="513" width="23.5703125" style="1" customWidth="1"/>
    <col min="514" max="514" width="25.85546875" style="1" customWidth="1"/>
    <col min="515" max="515" width="13" style="1" customWidth="1"/>
    <col min="516" max="516" width="15" style="1" customWidth="1"/>
    <col min="517" max="518" width="11.42578125" style="1"/>
    <col min="519" max="519" width="14.85546875" style="1" customWidth="1"/>
    <col min="520" max="768" width="11.42578125" style="1"/>
    <col min="769" max="769" width="23.5703125" style="1" customWidth="1"/>
    <col min="770" max="770" width="25.85546875" style="1" customWidth="1"/>
    <col min="771" max="771" width="13" style="1" customWidth="1"/>
    <col min="772" max="772" width="15" style="1" customWidth="1"/>
    <col min="773" max="774" width="11.42578125" style="1"/>
    <col min="775" max="775" width="14.85546875" style="1" customWidth="1"/>
    <col min="776" max="1024" width="11.42578125" style="1"/>
    <col min="1025" max="1025" width="23.5703125" style="1" customWidth="1"/>
    <col min="1026" max="1026" width="25.85546875" style="1" customWidth="1"/>
    <col min="1027" max="1027" width="13" style="1" customWidth="1"/>
    <col min="1028" max="1028" width="15" style="1" customWidth="1"/>
    <col min="1029" max="1030" width="11.42578125" style="1"/>
    <col min="1031" max="1031" width="14.85546875" style="1" customWidth="1"/>
    <col min="1032" max="1280" width="11.42578125" style="1"/>
    <col min="1281" max="1281" width="23.5703125" style="1" customWidth="1"/>
    <col min="1282" max="1282" width="25.85546875" style="1" customWidth="1"/>
    <col min="1283" max="1283" width="13" style="1" customWidth="1"/>
    <col min="1284" max="1284" width="15" style="1" customWidth="1"/>
    <col min="1285" max="1286" width="11.42578125" style="1"/>
    <col min="1287" max="1287" width="14.85546875" style="1" customWidth="1"/>
    <col min="1288" max="1536" width="11.42578125" style="1"/>
    <col min="1537" max="1537" width="23.5703125" style="1" customWidth="1"/>
    <col min="1538" max="1538" width="25.85546875" style="1" customWidth="1"/>
    <col min="1539" max="1539" width="13" style="1" customWidth="1"/>
    <col min="1540" max="1540" width="15" style="1" customWidth="1"/>
    <col min="1541" max="1542" width="11.42578125" style="1"/>
    <col min="1543" max="1543" width="14.85546875" style="1" customWidth="1"/>
    <col min="1544" max="1792" width="11.42578125" style="1"/>
    <col min="1793" max="1793" width="23.5703125" style="1" customWidth="1"/>
    <col min="1794" max="1794" width="25.85546875" style="1" customWidth="1"/>
    <col min="1795" max="1795" width="13" style="1" customWidth="1"/>
    <col min="1796" max="1796" width="15" style="1" customWidth="1"/>
    <col min="1797" max="1798" width="11.42578125" style="1"/>
    <col min="1799" max="1799" width="14.85546875" style="1" customWidth="1"/>
    <col min="1800" max="2048" width="11.42578125" style="1"/>
    <col min="2049" max="2049" width="23.5703125" style="1" customWidth="1"/>
    <col min="2050" max="2050" width="25.85546875" style="1" customWidth="1"/>
    <col min="2051" max="2051" width="13" style="1" customWidth="1"/>
    <col min="2052" max="2052" width="15" style="1" customWidth="1"/>
    <col min="2053" max="2054" width="11.42578125" style="1"/>
    <col min="2055" max="2055" width="14.85546875" style="1" customWidth="1"/>
    <col min="2056" max="2304" width="11.42578125" style="1"/>
    <col min="2305" max="2305" width="23.5703125" style="1" customWidth="1"/>
    <col min="2306" max="2306" width="25.85546875" style="1" customWidth="1"/>
    <col min="2307" max="2307" width="13" style="1" customWidth="1"/>
    <col min="2308" max="2308" width="15" style="1" customWidth="1"/>
    <col min="2309" max="2310" width="11.42578125" style="1"/>
    <col min="2311" max="2311" width="14.85546875" style="1" customWidth="1"/>
    <col min="2312" max="2560" width="11.42578125" style="1"/>
    <col min="2561" max="2561" width="23.5703125" style="1" customWidth="1"/>
    <col min="2562" max="2562" width="25.85546875" style="1" customWidth="1"/>
    <col min="2563" max="2563" width="13" style="1" customWidth="1"/>
    <col min="2564" max="2564" width="15" style="1" customWidth="1"/>
    <col min="2565" max="2566" width="11.42578125" style="1"/>
    <col min="2567" max="2567" width="14.85546875" style="1" customWidth="1"/>
    <col min="2568" max="2816" width="11.42578125" style="1"/>
    <col min="2817" max="2817" width="23.5703125" style="1" customWidth="1"/>
    <col min="2818" max="2818" width="25.85546875" style="1" customWidth="1"/>
    <col min="2819" max="2819" width="13" style="1" customWidth="1"/>
    <col min="2820" max="2820" width="15" style="1" customWidth="1"/>
    <col min="2821" max="2822" width="11.42578125" style="1"/>
    <col min="2823" max="2823" width="14.85546875" style="1" customWidth="1"/>
    <col min="2824" max="3072" width="11.42578125" style="1"/>
    <col min="3073" max="3073" width="23.5703125" style="1" customWidth="1"/>
    <col min="3074" max="3074" width="25.85546875" style="1" customWidth="1"/>
    <col min="3075" max="3075" width="13" style="1" customWidth="1"/>
    <col min="3076" max="3076" width="15" style="1" customWidth="1"/>
    <col min="3077" max="3078" width="11.42578125" style="1"/>
    <col min="3079" max="3079" width="14.85546875" style="1" customWidth="1"/>
    <col min="3080" max="3328" width="11.42578125" style="1"/>
    <col min="3329" max="3329" width="23.5703125" style="1" customWidth="1"/>
    <col min="3330" max="3330" width="25.85546875" style="1" customWidth="1"/>
    <col min="3331" max="3331" width="13" style="1" customWidth="1"/>
    <col min="3332" max="3332" width="15" style="1" customWidth="1"/>
    <col min="3333" max="3334" width="11.42578125" style="1"/>
    <col min="3335" max="3335" width="14.85546875" style="1" customWidth="1"/>
    <col min="3336" max="3584" width="11.42578125" style="1"/>
    <col min="3585" max="3585" width="23.5703125" style="1" customWidth="1"/>
    <col min="3586" max="3586" width="25.85546875" style="1" customWidth="1"/>
    <col min="3587" max="3587" width="13" style="1" customWidth="1"/>
    <col min="3588" max="3588" width="15" style="1" customWidth="1"/>
    <col min="3589" max="3590" width="11.42578125" style="1"/>
    <col min="3591" max="3591" width="14.85546875" style="1" customWidth="1"/>
    <col min="3592" max="3840" width="11.42578125" style="1"/>
    <col min="3841" max="3841" width="23.5703125" style="1" customWidth="1"/>
    <col min="3842" max="3842" width="25.85546875" style="1" customWidth="1"/>
    <col min="3843" max="3843" width="13" style="1" customWidth="1"/>
    <col min="3844" max="3844" width="15" style="1" customWidth="1"/>
    <col min="3845" max="3846" width="11.42578125" style="1"/>
    <col min="3847" max="3847" width="14.85546875" style="1" customWidth="1"/>
    <col min="3848" max="4096" width="11.42578125" style="1"/>
    <col min="4097" max="4097" width="23.5703125" style="1" customWidth="1"/>
    <col min="4098" max="4098" width="25.85546875" style="1" customWidth="1"/>
    <col min="4099" max="4099" width="13" style="1" customWidth="1"/>
    <col min="4100" max="4100" width="15" style="1" customWidth="1"/>
    <col min="4101" max="4102" width="11.42578125" style="1"/>
    <col min="4103" max="4103" width="14.85546875" style="1" customWidth="1"/>
    <col min="4104" max="4352" width="11.42578125" style="1"/>
    <col min="4353" max="4353" width="23.5703125" style="1" customWidth="1"/>
    <col min="4354" max="4354" width="25.85546875" style="1" customWidth="1"/>
    <col min="4355" max="4355" width="13" style="1" customWidth="1"/>
    <col min="4356" max="4356" width="15" style="1" customWidth="1"/>
    <col min="4357" max="4358" width="11.42578125" style="1"/>
    <col min="4359" max="4359" width="14.85546875" style="1" customWidth="1"/>
    <col min="4360" max="4608" width="11.42578125" style="1"/>
    <col min="4609" max="4609" width="23.5703125" style="1" customWidth="1"/>
    <col min="4610" max="4610" width="25.85546875" style="1" customWidth="1"/>
    <col min="4611" max="4611" width="13" style="1" customWidth="1"/>
    <col min="4612" max="4612" width="15" style="1" customWidth="1"/>
    <col min="4613" max="4614" width="11.42578125" style="1"/>
    <col min="4615" max="4615" width="14.85546875" style="1" customWidth="1"/>
    <col min="4616" max="4864" width="11.42578125" style="1"/>
    <col min="4865" max="4865" width="23.5703125" style="1" customWidth="1"/>
    <col min="4866" max="4866" width="25.85546875" style="1" customWidth="1"/>
    <col min="4867" max="4867" width="13" style="1" customWidth="1"/>
    <col min="4868" max="4868" width="15" style="1" customWidth="1"/>
    <col min="4869" max="4870" width="11.42578125" style="1"/>
    <col min="4871" max="4871" width="14.85546875" style="1" customWidth="1"/>
    <col min="4872" max="5120" width="11.42578125" style="1"/>
    <col min="5121" max="5121" width="23.5703125" style="1" customWidth="1"/>
    <col min="5122" max="5122" width="25.85546875" style="1" customWidth="1"/>
    <col min="5123" max="5123" width="13" style="1" customWidth="1"/>
    <col min="5124" max="5124" width="15" style="1" customWidth="1"/>
    <col min="5125" max="5126" width="11.42578125" style="1"/>
    <col min="5127" max="5127" width="14.85546875" style="1" customWidth="1"/>
    <col min="5128" max="5376" width="11.42578125" style="1"/>
    <col min="5377" max="5377" width="23.5703125" style="1" customWidth="1"/>
    <col min="5378" max="5378" width="25.85546875" style="1" customWidth="1"/>
    <col min="5379" max="5379" width="13" style="1" customWidth="1"/>
    <col min="5380" max="5380" width="15" style="1" customWidth="1"/>
    <col min="5381" max="5382" width="11.42578125" style="1"/>
    <col min="5383" max="5383" width="14.85546875" style="1" customWidth="1"/>
    <col min="5384" max="5632" width="11.42578125" style="1"/>
    <col min="5633" max="5633" width="23.5703125" style="1" customWidth="1"/>
    <col min="5634" max="5634" width="25.85546875" style="1" customWidth="1"/>
    <col min="5635" max="5635" width="13" style="1" customWidth="1"/>
    <col min="5636" max="5636" width="15" style="1" customWidth="1"/>
    <col min="5637" max="5638" width="11.42578125" style="1"/>
    <col min="5639" max="5639" width="14.85546875" style="1" customWidth="1"/>
    <col min="5640" max="5888" width="11.42578125" style="1"/>
    <col min="5889" max="5889" width="23.5703125" style="1" customWidth="1"/>
    <col min="5890" max="5890" width="25.85546875" style="1" customWidth="1"/>
    <col min="5891" max="5891" width="13" style="1" customWidth="1"/>
    <col min="5892" max="5892" width="15" style="1" customWidth="1"/>
    <col min="5893" max="5894" width="11.42578125" style="1"/>
    <col min="5895" max="5895" width="14.85546875" style="1" customWidth="1"/>
    <col min="5896" max="6144" width="11.42578125" style="1"/>
    <col min="6145" max="6145" width="23.5703125" style="1" customWidth="1"/>
    <col min="6146" max="6146" width="25.85546875" style="1" customWidth="1"/>
    <col min="6147" max="6147" width="13" style="1" customWidth="1"/>
    <col min="6148" max="6148" width="15" style="1" customWidth="1"/>
    <col min="6149" max="6150" width="11.42578125" style="1"/>
    <col min="6151" max="6151" width="14.85546875" style="1" customWidth="1"/>
    <col min="6152" max="6400" width="11.42578125" style="1"/>
    <col min="6401" max="6401" width="23.5703125" style="1" customWidth="1"/>
    <col min="6402" max="6402" width="25.85546875" style="1" customWidth="1"/>
    <col min="6403" max="6403" width="13" style="1" customWidth="1"/>
    <col min="6404" max="6404" width="15" style="1" customWidth="1"/>
    <col min="6405" max="6406" width="11.42578125" style="1"/>
    <col min="6407" max="6407" width="14.85546875" style="1" customWidth="1"/>
    <col min="6408" max="6656" width="11.42578125" style="1"/>
    <col min="6657" max="6657" width="23.5703125" style="1" customWidth="1"/>
    <col min="6658" max="6658" width="25.85546875" style="1" customWidth="1"/>
    <col min="6659" max="6659" width="13" style="1" customWidth="1"/>
    <col min="6660" max="6660" width="15" style="1" customWidth="1"/>
    <col min="6661" max="6662" width="11.42578125" style="1"/>
    <col min="6663" max="6663" width="14.85546875" style="1" customWidth="1"/>
    <col min="6664" max="6912" width="11.42578125" style="1"/>
    <col min="6913" max="6913" width="23.5703125" style="1" customWidth="1"/>
    <col min="6914" max="6914" width="25.85546875" style="1" customWidth="1"/>
    <col min="6915" max="6915" width="13" style="1" customWidth="1"/>
    <col min="6916" max="6916" width="15" style="1" customWidth="1"/>
    <col min="6917" max="6918" width="11.42578125" style="1"/>
    <col min="6919" max="6919" width="14.85546875" style="1" customWidth="1"/>
    <col min="6920" max="7168" width="11.42578125" style="1"/>
    <col min="7169" max="7169" width="23.5703125" style="1" customWidth="1"/>
    <col min="7170" max="7170" width="25.85546875" style="1" customWidth="1"/>
    <col min="7171" max="7171" width="13" style="1" customWidth="1"/>
    <col min="7172" max="7172" width="15" style="1" customWidth="1"/>
    <col min="7173" max="7174" width="11.42578125" style="1"/>
    <col min="7175" max="7175" width="14.85546875" style="1" customWidth="1"/>
    <col min="7176" max="7424" width="11.42578125" style="1"/>
    <col min="7425" max="7425" width="23.5703125" style="1" customWidth="1"/>
    <col min="7426" max="7426" width="25.85546875" style="1" customWidth="1"/>
    <col min="7427" max="7427" width="13" style="1" customWidth="1"/>
    <col min="7428" max="7428" width="15" style="1" customWidth="1"/>
    <col min="7429" max="7430" width="11.42578125" style="1"/>
    <col min="7431" max="7431" width="14.85546875" style="1" customWidth="1"/>
    <col min="7432" max="7680" width="11.42578125" style="1"/>
    <col min="7681" max="7681" width="23.5703125" style="1" customWidth="1"/>
    <col min="7682" max="7682" width="25.85546875" style="1" customWidth="1"/>
    <col min="7683" max="7683" width="13" style="1" customWidth="1"/>
    <col min="7684" max="7684" width="15" style="1" customWidth="1"/>
    <col min="7685" max="7686" width="11.42578125" style="1"/>
    <col min="7687" max="7687" width="14.85546875" style="1" customWidth="1"/>
    <col min="7688" max="7936" width="11.42578125" style="1"/>
    <col min="7937" max="7937" width="23.5703125" style="1" customWidth="1"/>
    <col min="7938" max="7938" width="25.85546875" style="1" customWidth="1"/>
    <col min="7939" max="7939" width="13" style="1" customWidth="1"/>
    <col min="7940" max="7940" width="15" style="1" customWidth="1"/>
    <col min="7941" max="7942" width="11.42578125" style="1"/>
    <col min="7943" max="7943" width="14.85546875" style="1" customWidth="1"/>
    <col min="7944" max="8192" width="11.42578125" style="1"/>
    <col min="8193" max="8193" width="23.5703125" style="1" customWidth="1"/>
    <col min="8194" max="8194" width="25.85546875" style="1" customWidth="1"/>
    <col min="8195" max="8195" width="13" style="1" customWidth="1"/>
    <col min="8196" max="8196" width="15" style="1" customWidth="1"/>
    <col min="8197" max="8198" width="11.42578125" style="1"/>
    <col min="8199" max="8199" width="14.85546875" style="1" customWidth="1"/>
    <col min="8200" max="8448" width="11.42578125" style="1"/>
    <col min="8449" max="8449" width="23.5703125" style="1" customWidth="1"/>
    <col min="8450" max="8450" width="25.85546875" style="1" customWidth="1"/>
    <col min="8451" max="8451" width="13" style="1" customWidth="1"/>
    <col min="8452" max="8452" width="15" style="1" customWidth="1"/>
    <col min="8453" max="8454" width="11.42578125" style="1"/>
    <col min="8455" max="8455" width="14.85546875" style="1" customWidth="1"/>
    <col min="8456" max="8704" width="11.42578125" style="1"/>
    <col min="8705" max="8705" width="23.5703125" style="1" customWidth="1"/>
    <col min="8706" max="8706" width="25.85546875" style="1" customWidth="1"/>
    <col min="8707" max="8707" width="13" style="1" customWidth="1"/>
    <col min="8708" max="8708" width="15" style="1" customWidth="1"/>
    <col min="8709" max="8710" width="11.42578125" style="1"/>
    <col min="8711" max="8711" width="14.85546875" style="1" customWidth="1"/>
    <col min="8712" max="8960" width="11.42578125" style="1"/>
    <col min="8961" max="8961" width="23.5703125" style="1" customWidth="1"/>
    <col min="8962" max="8962" width="25.85546875" style="1" customWidth="1"/>
    <col min="8963" max="8963" width="13" style="1" customWidth="1"/>
    <col min="8964" max="8964" width="15" style="1" customWidth="1"/>
    <col min="8965" max="8966" width="11.42578125" style="1"/>
    <col min="8967" max="8967" width="14.85546875" style="1" customWidth="1"/>
    <col min="8968" max="9216" width="11.42578125" style="1"/>
    <col min="9217" max="9217" width="23.5703125" style="1" customWidth="1"/>
    <col min="9218" max="9218" width="25.85546875" style="1" customWidth="1"/>
    <col min="9219" max="9219" width="13" style="1" customWidth="1"/>
    <col min="9220" max="9220" width="15" style="1" customWidth="1"/>
    <col min="9221" max="9222" width="11.42578125" style="1"/>
    <col min="9223" max="9223" width="14.85546875" style="1" customWidth="1"/>
    <col min="9224" max="9472" width="11.42578125" style="1"/>
    <col min="9473" max="9473" width="23.5703125" style="1" customWidth="1"/>
    <col min="9474" max="9474" width="25.85546875" style="1" customWidth="1"/>
    <col min="9475" max="9475" width="13" style="1" customWidth="1"/>
    <col min="9476" max="9476" width="15" style="1" customWidth="1"/>
    <col min="9477" max="9478" width="11.42578125" style="1"/>
    <col min="9479" max="9479" width="14.85546875" style="1" customWidth="1"/>
    <col min="9480" max="9728" width="11.42578125" style="1"/>
    <col min="9729" max="9729" width="23.5703125" style="1" customWidth="1"/>
    <col min="9730" max="9730" width="25.85546875" style="1" customWidth="1"/>
    <col min="9731" max="9731" width="13" style="1" customWidth="1"/>
    <col min="9732" max="9732" width="15" style="1" customWidth="1"/>
    <col min="9733" max="9734" width="11.42578125" style="1"/>
    <col min="9735" max="9735" width="14.85546875" style="1" customWidth="1"/>
    <col min="9736" max="9984" width="11.42578125" style="1"/>
    <col min="9985" max="9985" width="23.5703125" style="1" customWidth="1"/>
    <col min="9986" max="9986" width="25.85546875" style="1" customWidth="1"/>
    <col min="9987" max="9987" width="13" style="1" customWidth="1"/>
    <col min="9988" max="9988" width="15" style="1" customWidth="1"/>
    <col min="9989" max="9990" width="11.42578125" style="1"/>
    <col min="9991" max="9991" width="14.85546875" style="1" customWidth="1"/>
    <col min="9992" max="10240" width="11.42578125" style="1"/>
    <col min="10241" max="10241" width="23.5703125" style="1" customWidth="1"/>
    <col min="10242" max="10242" width="25.85546875" style="1" customWidth="1"/>
    <col min="10243" max="10243" width="13" style="1" customWidth="1"/>
    <col min="10244" max="10244" width="15" style="1" customWidth="1"/>
    <col min="10245" max="10246" width="11.42578125" style="1"/>
    <col min="10247" max="10247" width="14.85546875" style="1" customWidth="1"/>
    <col min="10248" max="10496" width="11.42578125" style="1"/>
    <col min="10497" max="10497" width="23.5703125" style="1" customWidth="1"/>
    <col min="10498" max="10498" width="25.85546875" style="1" customWidth="1"/>
    <col min="10499" max="10499" width="13" style="1" customWidth="1"/>
    <col min="10500" max="10500" width="15" style="1" customWidth="1"/>
    <col min="10501" max="10502" width="11.42578125" style="1"/>
    <col min="10503" max="10503" width="14.85546875" style="1" customWidth="1"/>
    <col min="10504" max="10752" width="11.42578125" style="1"/>
    <col min="10753" max="10753" width="23.5703125" style="1" customWidth="1"/>
    <col min="10754" max="10754" width="25.85546875" style="1" customWidth="1"/>
    <col min="10755" max="10755" width="13" style="1" customWidth="1"/>
    <col min="10756" max="10756" width="15" style="1" customWidth="1"/>
    <col min="10757" max="10758" width="11.42578125" style="1"/>
    <col min="10759" max="10759" width="14.85546875" style="1" customWidth="1"/>
    <col min="10760" max="11008" width="11.42578125" style="1"/>
    <col min="11009" max="11009" width="23.5703125" style="1" customWidth="1"/>
    <col min="11010" max="11010" width="25.85546875" style="1" customWidth="1"/>
    <col min="11011" max="11011" width="13" style="1" customWidth="1"/>
    <col min="11012" max="11012" width="15" style="1" customWidth="1"/>
    <col min="11013" max="11014" width="11.42578125" style="1"/>
    <col min="11015" max="11015" width="14.85546875" style="1" customWidth="1"/>
    <col min="11016" max="11264" width="11.42578125" style="1"/>
    <col min="11265" max="11265" width="23.5703125" style="1" customWidth="1"/>
    <col min="11266" max="11266" width="25.85546875" style="1" customWidth="1"/>
    <col min="11267" max="11267" width="13" style="1" customWidth="1"/>
    <col min="11268" max="11268" width="15" style="1" customWidth="1"/>
    <col min="11269" max="11270" width="11.42578125" style="1"/>
    <col min="11271" max="11271" width="14.85546875" style="1" customWidth="1"/>
    <col min="11272" max="11520" width="11.42578125" style="1"/>
    <col min="11521" max="11521" width="23.5703125" style="1" customWidth="1"/>
    <col min="11522" max="11522" width="25.85546875" style="1" customWidth="1"/>
    <col min="11523" max="11523" width="13" style="1" customWidth="1"/>
    <col min="11524" max="11524" width="15" style="1" customWidth="1"/>
    <col min="11525" max="11526" width="11.42578125" style="1"/>
    <col min="11527" max="11527" width="14.85546875" style="1" customWidth="1"/>
    <col min="11528" max="11776" width="11.42578125" style="1"/>
    <col min="11777" max="11777" width="23.5703125" style="1" customWidth="1"/>
    <col min="11778" max="11778" width="25.85546875" style="1" customWidth="1"/>
    <col min="11779" max="11779" width="13" style="1" customWidth="1"/>
    <col min="11780" max="11780" width="15" style="1" customWidth="1"/>
    <col min="11781" max="11782" width="11.42578125" style="1"/>
    <col min="11783" max="11783" width="14.85546875" style="1" customWidth="1"/>
    <col min="11784" max="12032" width="11.42578125" style="1"/>
    <col min="12033" max="12033" width="23.5703125" style="1" customWidth="1"/>
    <col min="12034" max="12034" width="25.85546875" style="1" customWidth="1"/>
    <col min="12035" max="12035" width="13" style="1" customWidth="1"/>
    <col min="12036" max="12036" width="15" style="1" customWidth="1"/>
    <col min="12037" max="12038" width="11.42578125" style="1"/>
    <col min="12039" max="12039" width="14.85546875" style="1" customWidth="1"/>
    <col min="12040" max="12288" width="11.42578125" style="1"/>
    <col min="12289" max="12289" width="23.5703125" style="1" customWidth="1"/>
    <col min="12290" max="12290" width="25.85546875" style="1" customWidth="1"/>
    <col min="12291" max="12291" width="13" style="1" customWidth="1"/>
    <col min="12292" max="12292" width="15" style="1" customWidth="1"/>
    <col min="12293" max="12294" width="11.42578125" style="1"/>
    <col min="12295" max="12295" width="14.85546875" style="1" customWidth="1"/>
    <col min="12296" max="12544" width="11.42578125" style="1"/>
    <col min="12545" max="12545" width="23.5703125" style="1" customWidth="1"/>
    <col min="12546" max="12546" width="25.85546875" style="1" customWidth="1"/>
    <col min="12547" max="12547" width="13" style="1" customWidth="1"/>
    <col min="12548" max="12548" width="15" style="1" customWidth="1"/>
    <col min="12549" max="12550" width="11.42578125" style="1"/>
    <col min="12551" max="12551" width="14.85546875" style="1" customWidth="1"/>
    <col min="12552" max="12800" width="11.42578125" style="1"/>
    <col min="12801" max="12801" width="23.5703125" style="1" customWidth="1"/>
    <col min="12802" max="12802" width="25.85546875" style="1" customWidth="1"/>
    <col min="12803" max="12803" width="13" style="1" customWidth="1"/>
    <col min="12804" max="12804" width="15" style="1" customWidth="1"/>
    <col min="12805" max="12806" width="11.42578125" style="1"/>
    <col min="12807" max="12807" width="14.85546875" style="1" customWidth="1"/>
    <col min="12808" max="13056" width="11.42578125" style="1"/>
    <col min="13057" max="13057" width="23.5703125" style="1" customWidth="1"/>
    <col min="13058" max="13058" width="25.85546875" style="1" customWidth="1"/>
    <col min="13059" max="13059" width="13" style="1" customWidth="1"/>
    <col min="13060" max="13060" width="15" style="1" customWidth="1"/>
    <col min="13061" max="13062" width="11.42578125" style="1"/>
    <col min="13063" max="13063" width="14.85546875" style="1" customWidth="1"/>
    <col min="13064" max="13312" width="11.42578125" style="1"/>
    <col min="13313" max="13313" width="23.5703125" style="1" customWidth="1"/>
    <col min="13314" max="13314" width="25.85546875" style="1" customWidth="1"/>
    <col min="13315" max="13315" width="13" style="1" customWidth="1"/>
    <col min="13316" max="13316" width="15" style="1" customWidth="1"/>
    <col min="13317" max="13318" width="11.42578125" style="1"/>
    <col min="13319" max="13319" width="14.85546875" style="1" customWidth="1"/>
    <col min="13320" max="13568" width="11.42578125" style="1"/>
    <col min="13569" max="13569" width="23.5703125" style="1" customWidth="1"/>
    <col min="13570" max="13570" width="25.85546875" style="1" customWidth="1"/>
    <col min="13571" max="13571" width="13" style="1" customWidth="1"/>
    <col min="13572" max="13572" width="15" style="1" customWidth="1"/>
    <col min="13573" max="13574" width="11.42578125" style="1"/>
    <col min="13575" max="13575" width="14.85546875" style="1" customWidth="1"/>
    <col min="13576" max="13824" width="11.42578125" style="1"/>
    <col min="13825" max="13825" width="23.5703125" style="1" customWidth="1"/>
    <col min="13826" max="13826" width="25.85546875" style="1" customWidth="1"/>
    <col min="13827" max="13827" width="13" style="1" customWidth="1"/>
    <col min="13828" max="13828" width="15" style="1" customWidth="1"/>
    <col min="13829" max="13830" width="11.42578125" style="1"/>
    <col min="13831" max="13831" width="14.85546875" style="1" customWidth="1"/>
    <col min="13832" max="14080" width="11.42578125" style="1"/>
    <col min="14081" max="14081" width="23.5703125" style="1" customWidth="1"/>
    <col min="14082" max="14082" width="25.85546875" style="1" customWidth="1"/>
    <col min="14083" max="14083" width="13" style="1" customWidth="1"/>
    <col min="14084" max="14084" width="15" style="1" customWidth="1"/>
    <col min="14085" max="14086" width="11.42578125" style="1"/>
    <col min="14087" max="14087" width="14.85546875" style="1" customWidth="1"/>
    <col min="14088" max="14336" width="11.42578125" style="1"/>
    <col min="14337" max="14337" width="23.5703125" style="1" customWidth="1"/>
    <col min="14338" max="14338" width="25.85546875" style="1" customWidth="1"/>
    <col min="14339" max="14339" width="13" style="1" customWidth="1"/>
    <col min="14340" max="14340" width="15" style="1" customWidth="1"/>
    <col min="14341" max="14342" width="11.42578125" style="1"/>
    <col min="14343" max="14343" width="14.85546875" style="1" customWidth="1"/>
    <col min="14344" max="14592" width="11.42578125" style="1"/>
    <col min="14593" max="14593" width="23.5703125" style="1" customWidth="1"/>
    <col min="14594" max="14594" width="25.85546875" style="1" customWidth="1"/>
    <col min="14595" max="14595" width="13" style="1" customWidth="1"/>
    <col min="14596" max="14596" width="15" style="1" customWidth="1"/>
    <col min="14597" max="14598" width="11.42578125" style="1"/>
    <col min="14599" max="14599" width="14.85546875" style="1" customWidth="1"/>
    <col min="14600" max="14848" width="11.42578125" style="1"/>
    <col min="14849" max="14849" width="23.5703125" style="1" customWidth="1"/>
    <col min="14850" max="14850" width="25.85546875" style="1" customWidth="1"/>
    <col min="14851" max="14851" width="13" style="1" customWidth="1"/>
    <col min="14852" max="14852" width="15" style="1" customWidth="1"/>
    <col min="14853" max="14854" width="11.42578125" style="1"/>
    <col min="14855" max="14855" width="14.85546875" style="1" customWidth="1"/>
    <col min="14856" max="15104" width="11.42578125" style="1"/>
    <col min="15105" max="15105" width="23.5703125" style="1" customWidth="1"/>
    <col min="15106" max="15106" width="25.85546875" style="1" customWidth="1"/>
    <col min="15107" max="15107" width="13" style="1" customWidth="1"/>
    <col min="15108" max="15108" width="15" style="1" customWidth="1"/>
    <col min="15109" max="15110" width="11.42578125" style="1"/>
    <col min="15111" max="15111" width="14.85546875" style="1" customWidth="1"/>
    <col min="15112" max="15360" width="11.42578125" style="1"/>
    <col min="15361" max="15361" width="23.5703125" style="1" customWidth="1"/>
    <col min="15362" max="15362" width="25.85546875" style="1" customWidth="1"/>
    <col min="15363" max="15363" width="13" style="1" customWidth="1"/>
    <col min="15364" max="15364" width="15" style="1" customWidth="1"/>
    <col min="15365" max="15366" width="11.42578125" style="1"/>
    <col min="15367" max="15367" width="14.85546875" style="1" customWidth="1"/>
    <col min="15368" max="15616" width="11.42578125" style="1"/>
    <col min="15617" max="15617" width="23.5703125" style="1" customWidth="1"/>
    <col min="15618" max="15618" width="25.85546875" style="1" customWidth="1"/>
    <col min="15619" max="15619" width="13" style="1" customWidth="1"/>
    <col min="15620" max="15620" width="15" style="1" customWidth="1"/>
    <col min="15621" max="15622" width="11.42578125" style="1"/>
    <col min="15623" max="15623" width="14.85546875" style="1" customWidth="1"/>
    <col min="15624" max="15872" width="11.42578125" style="1"/>
    <col min="15873" max="15873" width="23.5703125" style="1" customWidth="1"/>
    <col min="15874" max="15874" width="25.85546875" style="1" customWidth="1"/>
    <col min="15875" max="15875" width="13" style="1" customWidth="1"/>
    <col min="15876" max="15876" width="15" style="1" customWidth="1"/>
    <col min="15877" max="15878" width="11.42578125" style="1"/>
    <col min="15879" max="15879" width="14.85546875" style="1" customWidth="1"/>
    <col min="15880" max="16128" width="11.42578125" style="1"/>
    <col min="16129" max="16129" width="23.5703125" style="1" customWidth="1"/>
    <col min="16130" max="16130" width="25.85546875" style="1" customWidth="1"/>
    <col min="16131" max="16131" width="13" style="1" customWidth="1"/>
    <col min="16132" max="16132" width="15" style="1" customWidth="1"/>
    <col min="16133" max="16134" width="11.42578125" style="1"/>
    <col min="16135" max="16135" width="14.85546875" style="1" customWidth="1"/>
    <col min="16136" max="16384" width="11.42578125" style="1"/>
  </cols>
  <sheetData>
    <row r="2" spans="1:5" ht="14.25" customHeight="1" x14ac:dyDescent="0.25">
      <c r="A2" s="91"/>
      <c r="B2" s="94" t="s">
        <v>14</v>
      </c>
      <c r="C2" s="103" t="s">
        <v>36</v>
      </c>
      <c r="D2" s="103"/>
      <c r="E2" s="103"/>
    </row>
    <row r="3" spans="1:5" x14ac:dyDescent="0.25">
      <c r="A3" s="92"/>
      <c r="B3" s="95"/>
      <c r="C3" s="103" t="s">
        <v>61</v>
      </c>
      <c r="D3" s="103"/>
      <c r="E3" s="103"/>
    </row>
    <row r="4" spans="1:5" x14ac:dyDescent="0.25">
      <c r="A4" s="93"/>
      <c r="B4" s="96"/>
      <c r="C4" s="103" t="s">
        <v>60</v>
      </c>
      <c r="D4" s="103"/>
      <c r="E4" s="103"/>
    </row>
    <row r="5" spans="1:5" x14ac:dyDescent="0.25">
      <c r="A5" s="50"/>
      <c r="B5" s="51"/>
      <c r="C5" s="44"/>
      <c r="D5" s="44"/>
      <c r="E5" s="44"/>
    </row>
    <row r="6" spans="1:5" x14ac:dyDescent="0.25">
      <c r="A6" s="90" t="s">
        <v>0</v>
      </c>
      <c r="B6" s="90"/>
      <c r="C6" s="43" t="s">
        <v>16</v>
      </c>
      <c r="D6" s="76" t="s">
        <v>67</v>
      </c>
      <c r="E6" s="76"/>
    </row>
    <row r="7" spans="1:5" x14ac:dyDescent="0.25">
      <c r="A7" s="90"/>
      <c r="B7" s="90"/>
      <c r="C7" s="49" t="s">
        <v>17</v>
      </c>
      <c r="D7" s="104">
        <v>2021</v>
      </c>
      <c r="E7" s="104"/>
    </row>
    <row r="8" spans="1:5" x14ac:dyDescent="0.25">
      <c r="A8" s="76" t="s">
        <v>15</v>
      </c>
      <c r="B8" s="76"/>
      <c r="C8" s="76"/>
      <c r="D8" s="76"/>
      <c r="E8" s="76"/>
    </row>
    <row r="9" spans="1:5" x14ac:dyDescent="0.25">
      <c r="A9" s="79" t="s">
        <v>1</v>
      </c>
      <c r="B9" s="80"/>
      <c r="C9" s="54" t="s">
        <v>11</v>
      </c>
      <c r="D9" s="79" t="s">
        <v>62</v>
      </c>
      <c r="E9" s="80"/>
    </row>
    <row r="10" spans="1:5" x14ac:dyDescent="0.25">
      <c r="A10" s="81" t="s">
        <v>58</v>
      </c>
      <c r="B10" s="81"/>
      <c r="C10" s="52" t="s">
        <v>13</v>
      </c>
      <c r="D10" s="55">
        <v>9000</v>
      </c>
      <c r="E10" s="55">
        <v>1000</v>
      </c>
    </row>
    <row r="11" spans="1:5" x14ac:dyDescent="0.25">
      <c r="A11" s="82" t="s">
        <v>59</v>
      </c>
      <c r="B11" s="83"/>
      <c r="C11" s="52" t="s">
        <v>13</v>
      </c>
      <c r="D11" s="55">
        <f>(D10*0.14)</f>
        <v>1260.0000000000002</v>
      </c>
      <c r="E11" s="55">
        <f>(E10*0.125)</f>
        <v>125</v>
      </c>
    </row>
    <row r="12" spans="1:5" x14ac:dyDescent="0.25">
      <c r="A12" s="82" t="s">
        <v>44</v>
      </c>
      <c r="B12" s="83"/>
      <c r="C12" s="52" t="s">
        <v>13</v>
      </c>
      <c r="D12" s="55" t="s">
        <v>43</v>
      </c>
      <c r="E12" s="55" t="s">
        <v>43</v>
      </c>
    </row>
    <row r="13" spans="1:5" x14ac:dyDescent="0.25">
      <c r="A13" s="82" t="s">
        <v>45</v>
      </c>
      <c r="B13" s="83"/>
      <c r="C13" s="52" t="s">
        <v>13</v>
      </c>
      <c r="D13" s="55">
        <v>0</v>
      </c>
      <c r="E13" s="55" t="s">
        <v>43</v>
      </c>
    </row>
    <row r="14" spans="1:5" x14ac:dyDescent="0.25">
      <c r="A14" s="76" t="s">
        <v>18</v>
      </c>
      <c r="B14" s="76"/>
      <c r="C14" s="76"/>
      <c r="D14" s="76"/>
      <c r="E14" s="76"/>
    </row>
    <row r="15" spans="1:5" x14ac:dyDescent="0.25">
      <c r="A15" s="45" t="s">
        <v>1</v>
      </c>
      <c r="B15" s="45" t="s">
        <v>30</v>
      </c>
      <c r="C15" s="45" t="s">
        <v>11</v>
      </c>
      <c r="D15" s="79" t="s">
        <v>62</v>
      </c>
      <c r="E15" s="80"/>
    </row>
    <row r="16" spans="1:5" x14ac:dyDescent="0.25">
      <c r="A16" s="7" t="s">
        <v>3</v>
      </c>
      <c r="B16" s="21">
        <v>105</v>
      </c>
      <c r="C16" s="52" t="s">
        <v>13</v>
      </c>
      <c r="D16" s="55">
        <f>+$D$10*B16/1000</f>
        <v>945</v>
      </c>
      <c r="E16" s="55">
        <f>+$E$10*B16/1000</f>
        <v>105</v>
      </c>
    </row>
    <row r="17" spans="1:10" x14ac:dyDescent="0.25">
      <c r="A17" s="7" t="s">
        <v>4</v>
      </c>
      <c r="B17" s="21">
        <v>24</v>
      </c>
      <c r="C17" s="52" t="s">
        <v>13</v>
      </c>
      <c r="D17" s="55">
        <f>+$D$10*B17/1000</f>
        <v>216</v>
      </c>
      <c r="E17" s="55">
        <f t="shared" ref="E17:E22" si="0">+$E$10*B17/1000</f>
        <v>24</v>
      </c>
    </row>
    <row r="18" spans="1:10" x14ac:dyDescent="0.25">
      <c r="A18" s="7" t="s">
        <v>5</v>
      </c>
      <c r="B18" s="21">
        <v>15</v>
      </c>
      <c r="C18" s="52" t="s">
        <v>13</v>
      </c>
      <c r="D18" s="55">
        <f>+$D$10*B18/1000</f>
        <v>135</v>
      </c>
      <c r="E18" s="55">
        <f t="shared" si="0"/>
        <v>15</v>
      </c>
    </row>
    <row r="19" spans="1:10" x14ac:dyDescent="0.25">
      <c r="A19" s="7" t="s">
        <v>6</v>
      </c>
      <c r="B19" s="21">
        <v>1.2</v>
      </c>
      <c r="C19" s="52" t="s">
        <v>13</v>
      </c>
      <c r="D19" s="56">
        <f>+$D$10*B19/1000</f>
        <v>10.8</v>
      </c>
      <c r="E19" s="55">
        <f t="shared" si="0"/>
        <v>1.2</v>
      </c>
      <c r="G19" s="13"/>
    </row>
    <row r="20" spans="1:10" x14ac:dyDescent="0.25">
      <c r="A20" s="7" t="s">
        <v>7</v>
      </c>
      <c r="B20" s="20">
        <v>1</v>
      </c>
      <c r="C20" s="52" t="s">
        <v>13</v>
      </c>
      <c r="D20" s="56">
        <f>+$D$10*B20/1000</f>
        <v>9</v>
      </c>
      <c r="E20" s="55">
        <f t="shared" si="0"/>
        <v>1</v>
      </c>
    </row>
    <row r="21" spans="1:10" x14ac:dyDescent="0.25">
      <c r="A21" s="7" t="s">
        <v>8</v>
      </c>
      <c r="B21" s="21">
        <v>0</v>
      </c>
      <c r="C21" s="52" t="s">
        <v>13</v>
      </c>
      <c r="D21" s="56">
        <v>0</v>
      </c>
      <c r="E21" s="55">
        <v>0</v>
      </c>
    </row>
    <row r="22" spans="1:10" x14ac:dyDescent="0.25">
      <c r="A22" s="7" t="s">
        <v>9</v>
      </c>
      <c r="B22" s="40">
        <v>3</v>
      </c>
      <c r="C22" s="52" t="s">
        <v>13</v>
      </c>
      <c r="D22" s="55">
        <f>+$D$10*B22/1000</f>
        <v>27</v>
      </c>
      <c r="E22" s="55">
        <f t="shared" si="0"/>
        <v>3</v>
      </c>
    </row>
    <row r="23" spans="1:10" ht="15.75" customHeight="1" x14ac:dyDescent="0.25">
      <c r="A23" s="76" t="s">
        <v>19</v>
      </c>
      <c r="B23" s="76"/>
      <c r="C23" s="76"/>
      <c r="D23" s="76"/>
      <c r="E23" s="76"/>
    </row>
    <row r="24" spans="1:10" x14ac:dyDescent="0.25">
      <c r="A24" s="54" t="s">
        <v>1</v>
      </c>
      <c r="B24" s="54" t="s">
        <v>30</v>
      </c>
      <c r="C24" s="54" t="s">
        <v>11</v>
      </c>
      <c r="D24" s="79" t="s">
        <v>62</v>
      </c>
      <c r="E24" s="80"/>
    </row>
    <row r="25" spans="1:10" x14ac:dyDescent="0.25">
      <c r="A25" s="7" t="s">
        <v>20</v>
      </c>
      <c r="B25" s="21">
        <v>975</v>
      </c>
      <c r="C25" s="52" t="s">
        <v>13</v>
      </c>
      <c r="D25" s="55">
        <f>($D$10*B25/1000)</f>
        <v>8775</v>
      </c>
      <c r="E25" s="55">
        <f>($E$10*1020/1000)</f>
        <v>1020</v>
      </c>
      <c r="F25" s="41"/>
      <c r="G25" s="59">
        <f>B25/(B25+B26)</f>
        <v>0.95121951219512191</v>
      </c>
    </row>
    <row r="26" spans="1:10" x14ac:dyDescent="0.25">
      <c r="A26" s="7" t="s">
        <v>41</v>
      </c>
      <c r="B26" s="21">
        <v>50</v>
      </c>
      <c r="C26" s="52" t="s">
        <v>13</v>
      </c>
      <c r="D26" s="55">
        <f>(B26*$D$10)/1000</f>
        <v>450</v>
      </c>
      <c r="E26" s="55" t="s">
        <v>43</v>
      </c>
      <c r="F26" s="41"/>
      <c r="G26" s="59">
        <f>1-G25</f>
        <v>4.8780487804878092E-2</v>
      </c>
      <c r="I26" s="2"/>
    </row>
    <row r="27" spans="1:10" x14ac:dyDescent="0.25">
      <c r="A27" s="84" t="s">
        <v>57</v>
      </c>
      <c r="B27" s="17">
        <v>0</v>
      </c>
      <c r="C27" s="86" t="s">
        <v>13</v>
      </c>
      <c r="D27" s="88">
        <f>+IFERROR($D$12*B27/1000,0)+D13*B28/1000</f>
        <v>0</v>
      </c>
      <c r="E27" s="88" t="s">
        <v>43</v>
      </c>
      <c r="F27" s="41"/>
      <c r="G27" s="38"/>
      <c r="I27" s="2"/>
    </row>
    <row r="28" spans="1:10" x14ac:dyDescent="0.25">
      <c r="A28" s="85"/>
      <c r="B28" s="22">
        <v>913</v>
      </c>
      <c r="C28" s="87"/>
      <c r="D28" s="89"/>
      <c r="E28" s="89"/>
      <c r="F28" s="42"/>
      <c r="G28" s="38"/>
    </row>
    <row r="29" spans="1:10" x14ac:dyDescent="0.25">
      <c r="A29" s="7" t="s">
        <v>49</v>
      </c>
      <c r="B29" s="18">
        <v>152</v>
      </c>
      <c r="C29" s="52" t="s">
        <v>13</v>
      </c>
      <c r="D29" s="55">
        <f>($D$13*B29)/1000</f>
        <v>0</v>
      </c>
      <c r="E29" s="55" t="s">
        <v>43</v>
      </c>
      <c r="F29" s="42"/>
      <c r="G29" s="38"/>
    </row>
    <row r="30" spans="1:10" x14ac:dyDescent="0.25">
      <c r="A30" s="7" t="s">
        <v>42</v>
      </c>
      <c r="B30" s="19">
        <v>600</v>
      </c>
      <c r="C30" s="52" t="s">
        <v>13</v>
      </c>
      <c r="D30" s="58">
        <f>D29/0.6</f>
        <v>0</v>
      </c>
      <c r="E30" s="55" t="s">
        <v>43</v>
      </c>
      <c r="F30" s="39"/>
      <c r="G30" s="38"/>
    </row>
    <row r="31" spans="1:10" x14ac:dyDescent="0.25">
      <c r="A31" s="106" t="s">
        <v>50</v>
      </c>
      <c r="B31" s="107"/>
      <c r="C31" s="107"/>
      <c r="D31" s="107"/>
      <c r="E31" s="107"/>
    </row>
    <row r="32" spans="1:10" x14ac:dyDescent="0.25">
      <c r="A32" s="54" t="s">
        <v>1</v>
      </c>
      <c r="B32" s="54" t="s">
        <v>30</v>
      </c>
      <c r="C32" s="54" t="s">
        <v>11</v>
      </c>
      <c r="D32" s="105" t="s">
        <v>63</v>
      </c>
      <c r="E32" s="105"/>
      <c r="I32" s="38"/>
      <c r="J32" s="38"/>
    </row>
    <row r="33" spans="1:10" x14ac:dyDescent="0.25">
      <c r="A33" s="7" t="s">
        <v>68</v>
      </c>
      <c r="B33" s="16"/>
      <c r="C33" s="52" t="s">
        <v>13</v>
      </c>
      <c r="D33" s="108">
        <f>+D11+E11-D30</f>
        <v>1385.0000000000002</v>
      </c>
      <c r="E33" s="108"/>
      <c r="F33" s="10"/>
      <c r="G33" s="2"/>
    </row>
    <row r="34" spans="1:10" x14ac:dyDescent="0.25">
      <c r="A34" s="7" t="s">
        <v>41</v>
      </c>
      <c r="B34" s="16"/>
      <c r="C34" s="52" t="s">
        <v>13</v>
      </c>
      <c r="D34" s="109" t="s">
        <v>43</v>
      </c>
      <c r="E34" s="109"/>
      <c r="F34" s="10"/>
    </row>
    <row r="35" spans="1:10" x14ac:dyDescent="0.25">
      <c r="A35" s="76" t="s">
        <v>66</v>
      </c>
      <c r="B35" s="76"/>
      <c r="C35" s="76"/>
      <c r="D35" s="76"/>
      <c r="E35" s="76"/>
      <c r="J35" s="2"/>
    </row>
    <row r="36" spans="1:10" x14ac:dyDescent="0.25">
      <c r="A36" s="54" t="s">
        <v>1</v>
      </c>
      <c r="B36" s="54" t="s">
        <v>30</v>
      </c>
      <c r="C36" s="54" t="s">
        <v>11</v>
      </c>
      <c r="D36" s="105" t="s">
        <v>63</v>
      </c>
      <c r="E36" s="105"/>
      <c r="J36" s="2"/>
    </row>
    <row r="37" spans="1:10" x14ac:dyDescent="0.25">
      <c r="A37" s="7" t="s">
        <v>10</v>
      </c>
      <c r="B37" s="14">
        <v>385</v>
      </c>
      <c r="C37" s="52" t="s">
        <v>13</v>
      </c>
      <c r="D37" s="112">
        <f>(($D$10+$E$10)*B37)/1000</f>
        <v>3850</v>
      </c>
      <c r="E37" s="112"/>
    </row>
    <row r="38" spans="1:10" x14ac:dyDescent="0.25">
      <c r="A38" s="46" t="s">
        <v>12</v>
      </c>
      <c r="B38" s="24">
        <v>45</v>
      </c>
      <c r="C38" s="52" t="s">
        <v>53</v>
      </c>
      <c r="D38" s="112">
        <f>(($D$10+$E$10)*B38)/1000</f>
        <v>450</v>
      </c>
      <c r="E38" s="112"/>
    </row>
    <row r="39" spans="1:10" x14ac:dyDescent="0.25">
      <c r="A39" s="76" t="s">
        <v>64</v>
      </c>
      <c r="B39" s="76"/>
      <c r="C39" s="76"/>
      <c r="D39" s="76"/>
      <c r="E39" s="76"/>
      <c r="F39" s="2"/>
      <c r="G39" s="9"/>
    </row>
    <row r="40" spans="1:10" ht="15.75" customHeight="1" x14ac:dyDescent="0.25">
      <c r="A40" s="54" t="s">
        <v>1</v>
      </c>
      <c r="B40" s="54" t="s">
        <v>30</v>
      </c>
      <c r="C40" s="54" t="s">
        <v>11</v>
      </c>
      <c r="D40" s="79" t="s">
        <v>62</v>
      </c>
      <c r="E40" s="80"/>
    </row>
    <row r="41" spans="1:10" ht="15" customHeight="1" x14ac:dyDescent="0.25">
      <c r="A41" s="78" t="s">
        <v>27</v>
      </c>
      <c r="B41" s="78"/>
      <c r="C41" s="53" t="s">
        <v>23</v>
      </c>
      <c r="D41" s="47">
        <v>13</v>
      </c>
      <c r="E41" s="47">
        <v>4</v>
      </c>
    </row>
    <row r="42" spans="1:10" x14ac:dyDescent="0.25">
      <c r="A42" s="77" t="s">
        <v>22</v>
      </c>
      <c r="B42" s="77"/>
      <c r="C42" s="57" t="s">
        <v>40</v>
      </c>
      <c r="D42" s="48">
        <v>30</v>
      </c>
      <c r="E42" s="48">
        <f>D42</f>
        <v>30</v>
      </c>
    </row>
    <row r="43" spans="1:10" x14ac:dyDescent="0.25">
      <c r="A43" s="75" t="s">
        <v>21</v>
      </c>
      <c r="B43" s="75"/>
      <c r="C43" s="55" t="s">
        <v>39</v>
      </c>
      <c r="D43" s="58">
        <f>24*D42</f>
        <v>720</v>
      </c>
      <c r="E43" s="58">
        <f>24*E42</f>
        <v>720</v>
      </c>
    </row>
    <row r="44" spans="1:10" ht="15.75" customHeight="1" x14ac:dyDescent="0.25">
      <c r="A44" s="75" t="s">
        <v>32</v>
      </c>
      <c r="B44" s="75"/>
      <c r="C44" s="55" t="s">
        <v>39</v>
      </c>
      <c r="D44" s="58">
        <f>$D$10/D41</f>
        <v>692.30769230769226</v>
      </c>
      <c r="E44" s="58">
        <f>$E$10/E41</f>
        <v>250</v>
      </c>
    </row>
    <row r="45" spans="1:10" x14ac:dyDescent="0.25">
      <c r="A45" s="75" t="s">
        <v>25</v>
      </c>
      <c r="B45" s="75"/>
      <c r="C45" s="55" t="s">
        <v>39</v>
      </c>
      <c r="D45" s="58">
        <v>24</v>
      </c>
      <c r="E45" s="58">
        <v>120</v>
      </c>
    </row>
    <row r="46" spans="1:10" x14ac:dyDescent="0.25">
      <c r="A46" s="70" t="s">
        <v>28</v>
      </c>
      <c r="B46" s="72"/>
      <c r="C46" s="55" t="s">
        <v>39</v>
      </c>
      <c r="D46" s="55">
        <f>D43-D44-D45</f>
        <v>3.692307692307736</v>
      </c>
      <c r="E46" s="55">
        <f>E43-E44-E45</f>
        <v>350</v>
      </c>
    </row>
    <row r="47" spans="1:10" x14ac:dyDescent="0.25">
      <c r="A47" s="70" t="s">
        <v>26</v>
      </c>
      <c r="B47" s="71"/>
      <c r="C47" s="72"/>
      <c r="D47" s="110">
        <f>+DATEVALUE("1-"&amp;D6&amp;"-"&amp;D7)</f>
        <v>44317</v>
      </c>
      <c r="E47" s="111"/>
    </row>
    <row r="48" spans="1:10" x14ac:dyDescent="0.25">
      <c r="A48" s="76" t="s">
        <v>51</v>
      </c>
      <c r="B48" s="76"/>
      <c r="C48" s="76"/>
      <c r="D48" s="76"/>
      <c r="E48" s="76"/>
      <c r="F48" s="2"/>
      <c r="G48" s="9"/>
    </row>
    <row r="49" spans="1:5" ht="15.75" customHeight="1" x14ac:dyDescent="0.25">
      <c r="A49" s="54" t="s">
        <v>1</v>
      </c>
      <c r="B49" s="54" t="s">
        <v>30</v>
      </c>
      <c r="C49" s="54" t="s">
        <v>11</v>
      </c>
      <c r="D49" s="79" t="s">
        <v>65</v>
      </c>
      <c r="E49" s="80"/>
    </row>
    <row r="50" spans="1:5" ht="15" customHeight="1" x14ac:dyDescent="0.25">
      <c r="A50" s="78" t="s">
        <v>27</v>
      </c>
      <c r="B50" s="78"/>
      <c r="C50" s="53" t="s">
        <v>23</v>
      </c>
      <c r="D50" s="113">
        <v>4</v>
      </c>
      <c r="E50" s="113"/>
    </row>
    <row r="51" spans="1:5" x14ac:dyDescent="0.25">
      <c r="A51" s="77" t="s">
        <v>22</v>
      </c>
      <c r="B51" s="77"/>
      <c r="C51" s="57" t="s">
        <v>40</v>
      </c>
      <c r="D51" s="114">
        <f>D42</f>
        <v>30</v>
      </c>
      <c r="E51" s="114"/>
    </row>
    <row r="52" spans="1:5" x14ac:dyDescent="0.25">
      <c r="A52" s="75" t="s">
        <v>21</v>
      </c>
      <c r="B52" s="75"/>
      <c r="C52" s="55" t="s">
        <v>39</v>
      </c>
      <c r="D52" s="109">
        <f>24*D51</f>
        <v>720</v>
      </c>
      <c r="E52" s="109"/>
    </row>
    <row r="53" spans="1:5" ht="15.75" customHeight="1" x14ac:dyDescent="0.25">
      <c r="A53" s="75" t="s">
        <v>32</v>
      </c>
      <c r="B53" s="75"/>
      <c r="C53" s="55" t="s">
        <v>39</v>
      </c>
      <c r="D53" s="109">
        <f>+D13/D50</f>
        <v>0</v>
      </c>
      <c r="E53" s="109"/>
    </row>
    <row r="54" spans="1:5" x14ac:dyDescent="0.25">
      <c r="A54" s="75" t="s">
        <v>25</v>
      </c>
      <c r="B54" s="75"/>
      <c r="C54" s="55" t="s">
        <v>39</v>
      </c>
      <c r="D54" s="109">
        <v>120</v>
      </c>
      <c r="E54" s="109"/>
    </row>
    <row r="55" spans="1:5" x14ac:dyDescent="0.25">
      <c r="A55" s="75" t="s">
        <v>28</v>
      </c>
      <c r="B55" s="75"/>
      <c r="C55" s="55" t="s">
        <v>39</v>
      </c>
      <c r="D55" s="109">
        <f>D52-D53-D54</f>
        <v>600</v>
      </c>
      <c r="E55" s="109"/>
    </row>
    <row r="56" spans="1:5" x14ac:dyDescent="0.25">
      <c r="A56" s="75" t="s">
        <v>26</v>
      </c>
      <c r="B56" s="75"/>
      <c r="C56" s="75"/>
      <c r="D56" s="115">
        <f>+D47</f>
        <v>44317</v>
      </c>
      <c r="E56" s="115"/>
    </row>
    <row r="58" spans="1:5" x14ac:dyDescent="0.25">
      <c r="A58" s="76" t="s">
        <v>29</v>
      </c>
      <c r="B58" s="76"/>
      <c r="C58" s="76"/>
      <c r="D58" s="76"/>
      <c r="E58" s="76"/>
    </row>
    <row r="59" spans="1:5" ht="39" customHeight="1" x14ac:dyDescent="0.25">
      <c r="A59" s="116"/>
      <c r="B59" s="116"/>
      <c r="C59" s="116"/>
      <c r="D59" s="116"/>
      <c r="E59" s="116"/>
    </row>
    <row r="61" spans="1:5" ht="30" customHeight="1" x14ac:dyDescent="0.25">
      <c r="A61" s="12"/>
      <c r="C61" s="73"/>
      <c r="D61" s="73"/>
    </row>
    <row r="62" spans="1:5" ht="24" customHeight="1" x14ac:dyDescent="0.25">
      <c r="A62" s="74" t="s">
        <v>34</v>
      </c>
      <c r="B62" s="74"/>
      <c r="C62" s="74" t="s">
        <v>35</v>
      </c>
      <c r="D62" s="74"/>
    </row>
    <row r="63" spans="1:5" ht="15" x14ac:dyDescent="0.25">
      <c r="A63" s="3"/>
      <c r="B63" s="3"/>
      <c r="C63" s="3"/>
      <c r="D63" s="3"/>
    </row>
    <row r="64" spans="1:5" ht="15" x14ac:dyDescent="0.25">
      <c r="A64" s="3"/>
      <c r="B64" s="3"/>
      <c r="C64" s="3"/>
      <c r="D64" s="3"/>
    </row>
    <row r="72" spans="1:4" x14ac:dyDescent="0.25">
      <c r="A72" s="4"/>
      <c r="B72" s="4"/>
      <c r="C72" s="4"/>
      <c r="D72" s="4"/>
    </row>
  </sheetData>
  <mergeCells count="62">
    <mergeCell ref="C61:D61"/>
    <mergeCell ref="A62:B62"/>
    <mergeCell ref="C62:D62"/>
    <mergeCell ref="A55:B55"/>
    <mergeCell ref="D55:E55"/>
    <mergeCell ref="A56:C56"/>
    <mergeCell ref="D56:E56"/>
    <mergeCell ref="A58:E58"/>
    <mergeCell ref="A59:E59"/>
    <mergeCell ref="A52:B52"/>
    <mergeCell ref="D52:E52"/>
    <mergeCell ref="A53:B53"/>
    <mergeCell ref="D53:E53"/>
    <mergeCell ref="A54:B54"/>
    <mergeCell ref="D54:E54"/>
    <mergeCell ref="A48:E48"/>
    <mergeCell ref="D49:E49"/>
    <mergeCell ref="A50:B50"/>
    <mergeCell ref="D50:E50"/>
    <mergeCell ref="A51:B51"/>
    <mergeCell ref="D51:E51"/>
    <mergeCell ref="D47:E47"/>
    <mergeCell ref="D37:E37"/>
    <mergeCell ref="D38:E38"/>
    <mergeCell ref="A39:E39"/>
    <mergeCell ref="D40:E40"/>
    <mergeCell ref="A41:B41"/>
    <mergeCell ref="A42:B42"/>
    <mergeCell ref="A43:B43"/>
    <mergeCell ref="A44:B44"/>
    <mergeCell ref="A45:B45"/>
    <mergeCell ref="A46:B46"/>
    <mergeCell ref="A47:C47"/>
    <mergeCell ref="D36:E36"/>
    <mergeCell ref="A13:B13"/>
    <mergeCell ref="A14:E14"/>
    <mergeCell ref="D15:E15"/>
    <mergeCell ref="A23:E23"/>
    <mergeCell ref="D24:E24"/>
    <mergeCell ref="A27:A28"/>
    <mergeCell ref="C27:C28"/>
    <mergeCell ref="D27:D28"/>
    <mergeCell ref="E27:E28"/>
    <mergeCell ref="A31:E31"/>
    <mergeCell ref="D32:E32"/>
    <mergeCell ref="D33:E33"/>
    <mergeCell ref="D34:E34"/>
    <mergeCell ref="A35:E35"/>
    <mergeCell ref="A12:B12"/>
    <mergeCell ref="A2:A4"/>
    <mergeCell ref="B2:B4"/>
    <mergeCell ref="C2:E2"/>
    <mergeCell ref="C3:E3"/>
    <mergeCell ref="C4:E4"/>
    <mergeCell ref="A6:B7"/>
    <mergeCell ref="D6:E6"/>
    <mergeCell ref="D7:E7"/>
    <mergeCell ref="A8:E8"/>
    <mergeCell ref="A9:B9"/>
    <mergeCell ref="D9:E9"/>
    <mergeCell ref="A10:B10"/>
    <mergeCell ref="A11:B1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A3AD-E1FE-4863-90F0-D30683D47AA7}">
  <dimension ref="A2:J72"/>
  <sheetViews>
    <sheetView tabSelected="1" topLeftCell="A40" workbookViewId="0">
      <selection activeCell="D43" sqref="D43"/>
    </sheetView>
  </sheetViews>
  <sheetFormatPr baseColWidth="10" defaultRowHeight="14.25" x14ac:dyDescent="0.25"/>
  <cols>
    <col min="1" max="1" width="33.85546875" style="1" customWidth="1"/>
    <col min="2" max="2" width="27.140625" style="1" customWidth="1"/>
    <col min="3" max="4" width="15" style="1" customWidth="1"/>
    <col min="5" max="5" width="19.140625" style="1" bestFit="1" customWidth="1"/>
    <col min="6" max="6" width="15.28515625" style="1" bestFit="1" customWidth="1"/>
    <col min="7" max="7" width="24.5703125" style="1" hidden="1" customWidth="1"/>
    <col min="8" max="256" width="11.42578125" style="1"/>
    <col min="257" max="257" width="23.5703125" style="1" customWidth="1"/>
    <col min="258" max="258" width="25.85546875" style="1" customWidth="1"/>
    <col min="259" max="259" width="13" style="1" customWidth="1"/>
    <col min="260" max="260" width="15" style="1" customWidth="1"/>
    <col min="261" max="262" width="11.42578125" style="1"/>
    <col min="263" max="263" width="14.85546875" style="1" customWidth="1"/>
    <col min="264" max="512" width="11.42578125" style="1"/>
    <col min="513" max="513" width="23.5703125" style="1" customWidth="1"/>
    <col min="514" max="514" width="25.85546875" style="1" customWidth="1"/>
    <col min="515" max="515" width="13" style="1" customWidth="1"/>
    <col min="516" max="516" width="15" style="1" customWidth="1"/>
    <col min="517" max="518" width="11.42578125" style="1"/>
    <col min="519" max="519" width="14.85546875" style="1" customWidth="1"/>
    <col min="520" max="768" width="11.42578125" style="1"/>
    <col min="769" max="769" width="23.5703125" style="1" customWidth="1"/>
    <col min="770" max="770" width="25.85546875" style="1" customWidth="1"/>
    <col min="771" max="771" width="13" style="1" customWidth="1"/>
    <col min="772" max="772" width="15" style="1" customWidth="1"/>
    <col min="773" max="774" width="11.42578125" style="1"/>
    <col min="775" max="775" width="14.85546875" style="1" customWidth="1"/>
    <col min="776" max="1024" width="11.42578125" style="1"/>
    <col min="1025" max="1025" width="23.5703125" style="1" customWidth="1"/>
    <col min="1026" max="1026" width="25.85546875" style="1" customWidth="1"/>
    <col min="1027" max="1027" width="13" style="1" customWidth="1"/>
    <col min="1028" max="1028" width="15" style="1" customWidth="1"/>
    <col min="1029" max="1030" width="11.42578125" style="1"/>
    <col min="1031" max="1031" width="14.85546875" style="1" customWidth="1"/>
    <col min="1032" max="1280" width="11.42578125" style="1"/>
    <col min="1281" max="1281" width="23.5703125" style="1" customWidth="1"/>
    <col min="1282" max="1282" width="25.85546875" style="1" customWidth="1"/>
    <col min="1283" max="1283" width="13" style="1" customWidth="1"/>
    <col min="1284" max="1284" width="15" style="1" customWidth="1"/>
    <col min="1285" max="1286" width="11.42578125" style="1"/>
    <col min="1287" max="1287" width="14.85546875" style="1" customWidth="1"/>
    <col min="1288" max="1536" width="11.42578125" style="1"/>
    <col min="1537" max="1537" width="23.5703125" style="1" customWidth="1"/>
    <col min="1538" max="1538" width="25.85546875" style="1" customWidth="1"/>
    <col min="1539" max="1539" width="13" style="1" customWidth="1"/>
    <col min="1540" max="1540" width="15" style="1" customWidth="1"/>
    <col min="1541" max="1542" width="11.42578125" style="1"/>
    <col min="1543" max="1543" width="14.85546875" style="1" customWidth="1"/>
    <col min="1544" max="1792" width="11.42578125" style="1"/>
    <col min="1793" max="1793" width="23.5703125" style="1" customWidth="1"/>
    <col min="1794" max="1794" width="25.85546875" style="1" customWidth="1"/>
    <col min="1795" max="1795" width="13" style="1" customWidth="1"/>
    <col min="1796" max="1796" width="15" style="1" customWidth="1"/>
    <col min="1797" max="1798" width="11.42578125" style="1"/>
    <col min="1799" max="1799" width="14.85546875" style="1" customWidth="1"/>
    <col min="1800" max="2048" width="11.42578125" style="1"/>
    <col min="2049" max="2049" width="23.5703125" style="1" customWidth="1"/>
    <col min="2050" max="2050" width="25.85546875" style="1" customWidth="1"/>
    <col min="2051" max="2051" width="13" style="1" customWidth="1"/>
    <col min="2052" max="2052" width="15" style="1" customWidth="1"/>
    <col min="2053" max="2054" width="11.42578125" style="1"/>
    <col min="2055" max="2055" width="14.85546875" style="1" customWidth="1"/>
    <col min="2056" max="2304" width="11.42578125" style="1"/>
    <col min="2305" max="2305" width="23.5703125" style="1" customWidth="1"/>
    <col min="2306" max="2306" width="25.85546875" style="1" customWidth="1"/>
    <col min="2307" max="2307" width="13" style="1" customWidth="1"/>
    <col min="2308" max="2308" width="15" style="1" customWidth="1"/>
    <col min="2309" max="2310" width="11.42578125" style="1"/>
    <col min="2311" max="2311" width="14.85546875" style="1" customWidth="1"/>
    <col min="2312" max="2560" width="11.42578125" style="1"/>
    <col min="2561" max="2561" width="23.5703125" style="1" customWidth="1"/>
    <col min="2562" max="2562" width="25.85546875" style="1" customWidth="1"/>
    <col min="2563" max="2563" width="13" style="1" customWidth="1"/>
    <col min="2564" max="2564" width="15" style="1" customWidth="1"/>
    <col min="2565" max="2566" width="11.42578125" style="1"/>
    <col min="2567" max="2567" width="14.85546875" style="1" customWidth="1"/>
    <col min="2568" max="2816" width="11.42578125" style="1"/>
    <col min="2817" max="2817" width="23.5703125" style="1" customWidth="1"/>
    <col min="2818" max="2818" width="25.85546875" style="1" customWidth="1"/>
    <col min="2819" max="2819" width="13" style="1" customWidth="1"/>
    <col min="2820" max="2820" width="15" style="1" customWidth="1"/>
    <col min="2821" max="2822" width="11.42578125" style="1"/>
    <col min="2823" max="2823" width="14.85546875" style="1" customWidth="1"/>
    <col min="2824" max="3072" width="11.42578125" style="1"/>
    <col min="3073" max="3073" width="23.5703125" style="1" customWidth="1"/>
    <col min="3074" max="3074" width="25.85546875" style="1" customWidth="1"/>
    <col min="3075" max="3075" width="13" style="1" customWidth="1"/>
    <col min="3076" max="3076" width="15" style="1" customWidth="1"/>
    <col min="3077" max="3078" width="11.42578125" style="1"/>
    <col min="3079" max="3079" width="14.85546875" style="1" customWidth="1"/>
    <col min="3080" max="3328" width="11.42578125" style="1"/>
    <col min="3329" max="3329" width="23.5703125" style="1" customWidth="1"/>
    <col min="3330" max="3330" width="25.85546875" style="1" customWidth="1"/>
    <col min="3331" max="3331" width="13" style="1" customWidth="1"/>
    <col min="3332" max="3332" width="15" style="1" customWidth="1"/>
    <col min="3333" max="3334" width="11.42578125" style="1"/>
    <col min="3335" max="3335" width="14.85546875" style="1" customWidth="1"/>
    <col min="3336" max="3584" width="11.42578125" style="1"/>
    <col min="3585" max="3585" width="23.5703125" style="1" customWidth="1"/>
    <col min="3586" max="3586" width="25.85546875" style="1" customWidth="1"/>
    <col min="3587" max="3587" width="13" style="1" customWidth="1"/>
    <col min="3588" max="3588" width="15" style="1" customWidth="1"/>
    <col min="3589" max="3590" width="11.42578125" style="1"/>
    <col min="3591" max="3591" width="14.85546875" style="1" customWidth="1"/>
    <col min="3592" max="3840" width="11.42578125" style="1"/>
    <col min="3841" max="3841" width="23.5703125" style="1" customWidth="1"/>
    <col min="3842" max="3842" width="25.85546875" style="1" customWidth="1"/>
    <col min="3843" max="3843" width="13" style="1" customWidth="1"/>
    <col min="3844" max="3844" width="15" style="1" customWidth="1"/>
    <col min="3845" max="3846" width="11.42578125" style="1"/>
    <col min="3847" max="3847" width="14.85546875" style="1" customWidth="1"/>
    <col min="3848" max="4096" width="11.42578125" style="1"/>
    <col min="4097" max="4097" width="23.5703125" style="1" customWidth="1"/>
    <col min="4098" max="4098" width="25.85546875" style="1" customWidth="1"/>
    <col min="4099" max="4099" width="13" style="1" customWidth="1"/>
    <col min="4100" max="4100" width="15" style="1" customWidth="1"/>
    <col min="4101" max="4102" width="11.42578125" style="1"/>
    <col min="4103" max="4103" width="14.85546875" style="1" customWidth="1"/>
    <col min="4104" max="4352" width="11.42578125" style="1"/>
    <col min="4353" max="4353" width="23.5703125" style="1" customWidth="1"/>
    <col min="4354" max="4354" width="25.85546875" style="1" customWidth="1"/>
    <col min="4355" max="4355" width="13" style="1" customWidth="1"/>
    <col min="4356" max="4356" width="15" style="1" customWidth="1"/>
    <col min="4357" max="4358" width="11.42578125" style="1"/>
    <col min="4359" max="4359" width="14.85546875" style="1" customWidth="1"/>
    <col min="4360" max="4608" width="11.42578125" style="1"/>
    <col min="4609" max="4609" width="23.5703125" style="1" customWidth="1"/>
    <col min="4610" max="4610" width="25.85546875" style="1" customWidth="1"/>
    <col min="4611" max="4611" width="13" style="1" customWidth="1"/>
    <col min="4612" max="4612" width="15" style="1" customWidth="1"/>
    <col min="4613" max="4614" width="11.42578125" style="1"/>
    <col min="4615" max="4615" width="14.85546875" style="1" customWidth="1"/>
    <col min="4616" max="4864" width="11.42578125" style="1"/>
    <col min="4865" max="4865" width="23.5703125" style="1" customWidth="1"/>
    <col min="4866" max="4866" width="25.85546875" style="1" customWidth="1"/>
    <col min="4867" max="4867" width="13" style="1" customWidth="1"/>
    <col min="4868" max="4868" width="15" style="1" customWidth="1"/>
    <col min="4869" max="4870" width="11.42578125" style="1"/>
    <col min="4871" max="4871" width="14.85546875" style="1" customWidth="1"/>
    <col min="4872" max="5120" width="11.42578125" style="1"/>
    <col min="5121" max="5121" width="23.5703125" style="1" customWidth="1"/>
    <col min="5122" max="5122" width="25.85546875" style="1" customWidth="1"/>
    <col min="5123" max="5123" width="13" style="1" customWidth="1"/>
    <col min="5124" max="5124" width="15" style="1" customWidth="1"/>
    <col min="5125" max="5126" width="11.42578125" style="1"/>
    <col min="5127" max="5127" width="14.85546875" style="1" customWidth="1"/>
    <col min="5128" max="5376" width="11.42578125" style="1"/>
    <col min="5377" max="5377" width="23.5703125" style="1" customWidth="1"/>
    <col min="5378" max="5378" width="25.85546875" style="1" customWidth="1"/>
    <col min="5379" max="5379" width="13" style="1" customWidth="1"/>
    <col min="5380" max="5380" width="15" style="1" customWidth="1"/>
    <col min="5381" max="5382" width="11.42578125" style="1"/>
    <col min="5383" max="5383" width="14.85546875" style="1" customWidth="1"/>
    <col min="5384" max="5632" width="11.42578125" style="1"/>
    <col min="5633" max="5633" width="23.5703125" style="1" customWidth="1"/>
    <col min="5634" max="5634" width="25.85546875" style="1" customWidth="1"/>
    <col min="5635" max="5635" width="13" style="1" customWidth="1"/>
    <col min="5636" max="5636" width="15" style="1" customWidth="1"/>
    <col min="5637" max="5638" width="11.42578125" style="1"/>
    <col min="5639" max="5639" width="14.85546875" style="1" customWidth="1"/>
    <col min="5640" max="5888" width="11.42578125" style="1"/>
    <col min="5889" max="5889" width="23.5703125" style="1" customWidth="1"/>
    <col min="5890" max="5890" width="25.85546875" style="1" customWidth="1"/>
    <col min="5891" max="5891" width="13" style="1" customWidth="1"/>
    <col min="5892" max="5892" width="15" style="1" customWidth="1"/>
    <col min="5893" max="5894" width="11.42578125" style="1"/>
    <col min="5895" max="5895" width="14.85546875" style="1" customWidth="1"/>
    <col min="5896" max="6144" width="11.42578125" style="1"/>
    <col min="6145" max="6145" width="23.5703125" style="1" customWidth="1"/>
    <col min="6146" max="6146" width="25.85546875" style="1" customWidth="1"/>
    <col min="6147" max="6147" width="13" style="1" customWidth="1"/>
    <col min="6148" max="6148" width="15" style="1" customWidth="1"/>
    <col min="6149" max="6150" width="11.42578125" style="1"/>
    <col min="6151" max="6151" width="14.85546875" style="1" customWidth="1"/>
    <col min="6152" max="6400" width="11.42578125" style="1"/>
    <col min="6401" max="6401" width="23.5703125" style="1" customWidth="1"/>
    <col min="6402" max="6402" width="25.85546875" style="1" customWidth="1"/>
    <col min="6403" max="6403" width="13" style="1" customWidth="1"/>
    <col min="6404" max="6404" width="15" style="1" customWidth="1"/>
    <col min="6405" max="6406" width="11.42578125" style="1"/>
    <col min="6407" max="6407" width="14.85546875" style="1" customWidth="1"/>
    <col min="6408" max="6656" width="11.42578125" style="1"/>
    <col min="6657" max="6657" width="23.5703125" style="1" customWidth="1"/>
    <col min="6658" max="6658" width="25.85546875" style="1" customWidth="1"/>
    <col min="6659" max="6659" width="13" style="1" customWidth="1"/>
    <col min="6660" max="6660" width="15" style="1" customWidth="1"/>
    <col min="6661" max="6662" width="11.42578125" style="1"/>
    <col min="6663" max="6663" width="14.85546875" style="1" customWidth="1"/>
    <col min="6664" max="6912" width="11.42578125" style="1"/>
    <col min="6913" max="6913" width="23.5703125" style="1" customWidth="1"/>
    <col min="6914" max="6914" width="25.85546875" style="1" customWidth="1"/>
    <col min="6915" max="6915" width="13" style="1" customWidth="1"/>
    <col min="6916" max="6916" width="15" style="1" customWidth="1"/>
    <col min="6917" max="6918" width="11.42578125" style="1"/>
    <col min="6919" max="6919" width="14.85546875" style="1" customWidth="1"/>
    <col min="6920" max="7168" width="11.42578125" style="1"/>
    <col min="7169" max="7169" width="23.5703125" style="1" customWidth="1"/>
    <col min="7170" max="7170" width="25.85546875" style="1" customWidth="1"/>
    <col min="7171" max="7171" width="13" style="1" customWidth="1"/>
    <col min="7172" max="7172" width="15" style="1" customWidth="1"/>
    <col min="7173" max="7174" width="11.42578125" style="1"/>
    <col min="7175" max="7175" width="14.85546875" style="1" customWidth="1"/>
    <col min="7176" max="7424" width="11.42578125" style="1"/>
    <col min="7425" max="7425" width="23.5703125" style="1" customWidth="1"/>
    <col min="7426" max="7426" width="25.85546875" style="1" customWidth="1"/>
    <col min="7427" max="7427" width="13" style="1" customWidth="1"/>
    <col min="7428" max="7428" width="15" style="1" customWidth="1"/>
    <col min="7429" max="7430" width="11.42578125" style="1"/>
    <col min="7431" max="7431" width="14.85546875" style="1" customWidth="1"/>
    <col min="7432" max="7680" width="11.42578125" style="1"/>
    <col min="7681" max="7681" width="23.5703125" style="1" customWidth="1"/>
    <col min="7682" max="7682" width="25.85546875" style="1" customWidth="1"/>
    <col min="7683" max="7683" width="13" style="1" customWidth="1"/>
    <col min="7684" max="7684" width="15" style="1" customWidth="1"/>
    <col min="7685" max="7686" width="11.42578125" style="1"/>
    <col min="7687" max="7687" width="14.85546875" style="1" customWidth="1"/>
    <col min="7688" max="7936" width="11.42578125" style="1"/>
    <col min="7937" max="7937" width="23.5703125" style="1" customWidth="1"/>
    <col min="7938" max="7938" width="25.85546875" style="1" customWidth="1"/>
    <col min="7939" max="7939" width="13" style="1" customWidth="1"/>
    <col min="7940" max="7940" width="15" style="1" customWidth="1"/>
    <col min="7941" max="7942" width="11.42578125" style="1"/>
    <col min="7943" max="7943" width="14.85546875" style="1" customWidth="1"/>
    <col min="7944" max="8192" width="11.42578125" style="1"/>
    <col min="8193" max="8193" width="23.5703125" style="1" customWidth="1"/>
    <col min="8194" max="8194" width="25.85546875" style="1" customWidth="1"/>
    <col min="8195" max="8195" width="13" style="1" customWidth="1"/>
    <col min="8196" max="8196" width="15" style="1" customWidth="1"/>
    <col min="8197" max="8198" width="11.42578125" style="1"/>
    <col min="8199" max="8199" width="14.85546875" style="1" customWidth="1"/>
    <col min="8200" max="8448" width="11.42578125" style="1"/>
    <col min="8449" max="8449" width="23.5703125" style="1" customWidth="1"/>
    <col min="8450" max="8450" width="25.85546875" style="1" customWidth="1"/>
    <col min="8451" max="8451" width="13" style="1" customWidth="1"/>
    <col min="8452" max="8452" width="15" style="1" customWidth="1"/>
    <col min="8453" max="8454" width="11.42578125" style="1"/>
    <col min="8455" max="8455" width="14.85546875" style="1" customWidth="1"/>
    <col min="8456" max="8704" width="11.42578125" style="1"/>
    <col min="8705" max="8705" width="23.5703125" style="1" customWidth="1"/>
    <col min="8706" max="8706" width="25.85546875" style="1" customWidth="1"/>
    <col min="8707" max="8707" width="13" style="1" customWidth="1"/>
    <col min="8708" max="8708" width="15" style="1" customWidth="1"/>
    <col min="8709" max="8710" width="11.42578125" style="1"/>
    <col min="8711" max="8711" width="14.85546875" style="1" customWidth="1"/>
    <col min="8712" max="8960" width="11.42578125" style="1"/>
    <col min="8961" max="8961" width="23.5703125" style="1" customWidth="1"/>
    <col min="8962" max="8962" width="25.85546875" style="1" customWidth="1"/>
    <col min="8963" max="8963" width="13" style="1" customWidth="1"/>
    <col min="8964" max="8964" width="15" style="1" customWidth="1"/>
    <col min="8965" max="8966" width="11.42578125" style="1"/>
    <col min="8967" max="8967" width="14.85546875" style="1" customWidth="1"/>
    <col min="8968" max="9216" width="11.42578125" style="1"/>
    <col min="9217" max="9217" width="23.5703125" style="1" customWidth="1"/>
    <col min="9218" max="9218" width="25.85546875" style="1" customWidth="1"/>
    <col min="9219" max="9219" width="13" style="1" customWidth="1"/>
    <col min="9220" max="9220" width="15" style="1" customWidth="1"/>
    <col min="9221" max="9222" width="11.42578125" style="1"/>
    <col min="9223" max="9223" width="14.85546875" style="1" customWidth="1"/>
    <col min="9224" max="9472" width="11.42578125" style="1"/>
    <col min="9473" max="9473" width="23.5703125" style="1" customWidth="1"/>
    <col min="9474" max="9474" width="25.85546875" style="1" customWidth="1"/>
    <col min="9475" max="9475" width="13" style="1" customWidth="1"/>
    <col min="9476" max="9476" width="15" style="1" customWidth="1"/>
    <col min="9477" max="9478" width="11.42578125" style="1"/>
    <col min="9479" max="9479" width="14.85546875" style="1" customWidth="1"/>
    <col min="9480" max="9728" width="11.42578125" style="1"/>
    <col min="9729" max="9729" width="23.5703125" style="1" customWidth="1"/>
    <col min="9730" max="9730" width="25.85546875" style="1" customWidth="1"/>
    <col min="9731" max="9731" width="13" style="1" customWidth="1"/>
    <col min="9732" max="9732" width="15" style="1" customWidth="1"/>
    <col min="9733" max="9734" width="11.42578125" style="1"/>
    <col min="9735" max="9735" width="14.85546875" style="1" customWidth="1"/>
    <col min="9736" max="9984" width="11.42578125" style="1"/>
    <col min="9985" max="9985" width="23.5703125" style="1" customWidth="1"/>
    <col min="9986" max="9986" width="25.85546875" style="1" customWidth="1"/>
    <col min="9987" max="9987" width="13" style="1" customWidth="1"/>
    <col min="9988" max="9988" width="15" style="1" customWidth="1"/>
    <col min="9989" max="9990" width="11.42578125" style="1"/>
    <col min="9991" max="9991" width="14.85546875" style="1" customWidth="1"/>
    <col min="9992" max="10240" width="11.42578125" style="1"/>
    <col min="10241" max="10241" width="23.5703125" style="1" customWidth="1"/>
    <col min="10242" max="10242" width="25.85546875" style="1" customWidth="1"/>
    <col min="10243" max="10243" width="13" style="1" customWidth="1"/>
    <col min="10244" max="10244" width="15" style="1" customWidth="1"/>
    <col min="10245" max="10246" width="11.42578125" style="1"/>
    <col min="10247" max="10247" width="14.85546875" style="1" customWidth="1"/>
    <col min="10248" max="10496" width="11.42578125" style="1"/>
    <col min="10497" max="10497" width="23.5703125" style="1" customWidth="1"/>
    <col min="10498" max="10498" width="25.85546875" style="1" customWidth="1"/>
    <col min="10499" max="10499" width="13" style="1" customWidth="1"/>
    <col min="10500" max="10500" width="15" style="1" customWidth="1"/>
    <col min="10501" max="10502" width="11.42578125" style="1"/>
    <col min="10503" max="10503" width="14.85546875" style="1" customWidth="1"/>
    <col min="10504" max="10752" width="11.42578125" style="1"/>
    <col min="10753" max="10753" width="23.5703125" style="1" customWidth="1"/>
    <col min="10754" max="10754" width="25.85546875" style="1" customWidth="1"/>
    <col min="10755" max="10755" width="13" style="1" customWidth="1"/>
    <col min="10756" max="10756" width="15" style="1" customWidth="1"/>
    <col min="10757" max="10758" width="11.42578125" style="1"/>
    <col min="10759" max="10759" width="14.85546875" style="1" customWidth="1"/>
    <col min="10760" max="11008" width="11.42578125" style="1"/>
    <col min="11009" max="11009" width="23.5703125" style="1" customWidth="1"/>
    <col min="11010" max="11010" width="25.85546875" style="1" customWidth="1"/>
    <col min="11011" max="11011" width="13" style="1" customWidth="1"/>
    <col min="11012" max="11012" width="15" style="1" customWidth="1"/>
    <col min="11013" max="11014" width="11.42578125" style="1"/>
    <col min="11015" max="11015" width="14.85546875" style="1" customWidth="1"/>
    <col min="11016" max="11264" width="11.42578125" style="1"/>
    <col min="11265" max="11265" width="23.5703125" style="1" customWidth="1"/>
    <col min="11266" max="11266" width="25.85546875" style="1" customWidth="1"/>
    <col min="11267" max="11267" width="13" style="1" customWidth="1"/>
    <col min="11268" max="11268" width="15" style="1" customWidth="1"/>
    <col min="11269" max="11270" width="11.42578125" style="1"/>
    <col min="11271" max="11271" width="14.85546875" style="1" customWidth="1"/>
    <col min="11272" max="11520" width="11.42578125" style="1"/>
    <col min="11521" max="11521" width="23.5703125" style="1" customWidth="1"/>
    <col min="11522" max="11522" width="25.85546875" style="1" customWidth="1"/>
    <col min="11523" max="11523" width="13" style="1" customWidth="1"/>
    <col min="11524" max="11524" width="15" style="1" customWidth="1"/>
    <col min="11525" max="11526" width="11.42578125" style="1"/>
    <col min="11527" max="11527" width="14.85546875" style="1" customWidth="1"/>
    <col min="11528" max="11776" width="11.42578125" style="1"/>
    <col min="11777" max="11777" width="23.5703125" style="1" customWidth="1"/>
    <col min="11778" max="11778" width="25.85546875" style="1" customWidth="1"/>
    <col min="11779" max="11779" width="13" style="1" customWidth="1"/>
    <col min="11780" max="11780" width="15" style="1" customWidth="1"/>
    <col min="11781" max="11782" width="11.42578125" style="1"/>
    <col min="11783" max="11783" width="14.85546875" style="1" customWidth="1"/>
    <col min="11784" max="12032" width="11.42578125" style="1"/>
    <col min="12033" max="12033" width="23.5703125" style="1" customWidth="1"/>
    <col min="12034" max="12034" width="25.85546875" style="1" customWidth="1"/>
    <col min="12035" max="12035" width="13" style="1" customWidth="1"/>
    <col min="12036" max="12036" width="15" style="1" customWidth="1"/>
    <col min="12037" max="12038" width="11.42578125" style="1"/>
    <col min="12039" max="12039" width="14.85546875" style="1" customWidth="1"/>
    <col min="12040" max="12288" width="11.42578125" style="1"/>
    <col min="12289" max="12289" width="23.5703125" style="1" customWidth="1"/>
    <col min="12290" max="12290" width="25.85546875" style="1" customWidth="1"/>
    <col min="12291" max="12291" width="13" style="1" customWidth="1"/>
    <col min="12292" max="12292" width="15" style="1" customWidth="1"/>
    <col min="12293" max="12294" width="11.42578125" style="1"/>
    <col min="12295" max="12295" width="14.85546875" style="1" customWidth="1"/>
    <col min="12296" max="12544" width="11.42578125" style="1"/>
    <col min="12545" max="12545" width="23.5703125" style="1" customWidth="1"/>
    <col min="12546" max="12546" width="25.85546875" style="1" customWidth="1"/>
    <col min="12547" max="12547" width="13" style="1" customWidth="1"/>
    <col min="12548" max="12548" width="15" style="1" customWidth="1"/>
    <col min="12549" max="12550" width="11.42578125" style="1"/>
    <col min="12551" max="12551" width="14.85546875" style="1" customWidth="1"/>
    <col min="12552" max="12800" width="11.42578125" style="1"/>
    <col min="12801" max="12801" width="23.5703125" style="1" customWidth="1"/>
    <col min="12802" max="12802" width="25.85546875" style="1" customWidth="1"/>
    <col min="12803" max="12803" width="13" style="1" customWidth="1"/>
    <col min="12804" max="12804" width="15" style="1" customWidth="1"/>
    <col min="12805" max="12806" width="11.42578125" style="1"/>
    <col min="12807" max="12807" width="14.85546875" style="1" customWidth="1"/>
    <col min="12808" max="13056" width="11.42578125" style="1"/>
    <col min="13057" max="13057" width="23.5703125" style="1" customWidth="1"/>
    <col min="13058" max="13058" width="25.85546875" style="1" customWidth="1"/>
    <col min="13059" max="13059" width="13" style="1" customWidth="1"/>
    <col min="13060" max="13060" width="15" style="1" customWidth="1"/>
    <col min="13061" max="13062" width="11.42578125" style="1"/>
    <col min="13063" max="13063" width="14.85546875" style="1" customWidth="1"/>
    <col min="13064" max="13312" width="11.42578125" style="1"/>
    <col min="13313" max="13313" width="23.5703125" style="1" customWidth="1"/>
    <col min="13314" max="13314" width="25.85546875" style="1" customWidth="1"/>
    <col min="13315" max="13315" width="13" style="1" customWidth="1"/>
    <col min="13316" max="13316" width="15" style="1" customWidth="1"/>
    <col min="13317" max="13318" width="11.42578125" style="1"/>
    <col min="13319" max="13319" width="14.85546875" style="1" customWidth="1"/>
    <col min="13320" max="13568" width="11.42578125" style="1"/>
    <col min="13569" max="13569" width="23.5703125" style="1" customWidth="1"/>
    <col min="13570" max="13570" width="25.85546875" style="1" customWidth="1"/>
    <col min="13571" max="13571" width="13" style="1" customWidth="1"/>
    <col min="13572" max="13572" width="15" style="1" customWidth="1"/>
    <col min="13573" max="13574" width="11.42578125" style="1"/>
    <col min="13575" max="13575" width="14.85546875" style="1" customWidth="1"/>
    <col min="13576" max="13824" width="11.42578125" style="1"/>
    <col min="13825" max="13825" width="23.5703125" style="1" customWidth="1"/>
    <col min="13826" max="13826" width="25.85546875" style="1" customWidth="1"/>
    <col min="13827" max="13827" width="13" style="1" customWidth="1"/>
    <col min="13828" max="13828" width="15" style="1" customWidth="1"/>
    <col min="13829" max="13830" width="11.42578125" style="1"/>
    <col min="13831" max="13831" width="14.85546875" style="1" customWidth="1"/>
    <col min="13832" max="14080" width="11.42578125" style="1"/>
    <col min="14081" max="14081" width="23.5703125" style="1" customWidth="1"/>
    <col min="14082" max="14082" width="25.85546875" style="1" customWidth="1"/>
    <col min="14083" max="14083" width="13" style="1" customWidth="1"/>
    <col min="14084" max="14084" width="15" style="1" customWidth="1"/>
    <col min="14085" max="14086" width="11.42578125" style="1"/>
    <col min="14087" max="14087" width="14.85546875" style="1" customWidth="1"/>
    <col min="14088" max="14336" width="11.42578125" style="1"/>
    <col min="14337" max="14337" width="23.5703125" style="1" customWidth="1"/>
    <col min="14338" max="14338" width="25.85546875" style="1" customWidth="1"/>
    <col min="14339" max="14339" width="13" style="1" customWidth="1"/>
    <col min="14340" max="14340" width="15" style="1" customWidth="1"/>
    <col min="14341" max="14342" width="11.42578125" style="1"/>
    <col min="14343" max="14343" width="14.85546875" style="1" customWidth="1"/>
    <col min="14344" max="14592" width="11.42578125" style="1"/>
    <col min="14593" max="14593" width="23.5703125" style="1" customWidth="1"/>
    <col min="14594" max="14594" width="25.85546875" style="1" customWidth="1"/>
    <col min="14595" max="14595" width="13" style="1" customWidth="1"/>
    <col min="14596" max="14596" width="15" style="1" customWidth="1"/>
    <col min="14597" max="14598" width="11.42578125" style="1"/>
    <col min="14599" max="14599" width="14.85546875" style="1" customWidth="1"/>
    <col min="14600" max="14848" width="11.42578125" style="1"/>
    <col min="14849" max="14849" width="23.5703125" style="1" customWidth="1"/>
    <col min="14850" max="14850" width="25.85546875" style="1" customWidth="1"/>
    <col min="14851" max="14851" width="13" style="1" customWidth="1"/>
    <col min="14852" max="14852" width="15" style="1" customWidth="1"/>
    <col min="14853" max="14854" width="11.42578125" style="1"/>
    <col min="14855" max="14855" width="14.85546875" style="1" customWidth="1"/>
    <col min="14856" max="15104" width="11.42578125" style="1"/>
    <col min="15105" max="15105" width="23.5703125" style="1" customWidth="1"/>
    <col min="15106" max="15106" width="25.85546875" style="1" customWidth="1"/>
    <col min="15107" max="15107" width="13" style="1" customWidth="1"/>
    <col min="15108" max="15108" width="15" style="1" customWidth="1"/>
    <col min="15109" max="15110" width="11.42578125" style="1"/>
    <col min="15111" max="15111" width="14.85546875" style="1" customWidth="1"/>
    <col min="15112" max="15360" width="11.42578125" style="1"/>
    <col min="15361" max="15361" width="23.5703125" style="1" customWidth="1"/>
    <col min="15362" max="15362" width="25.85546875" style="1" customWidth="1"/>
    <col min="15363" max="15363" width="13" style="1" customWidth="1"/>
    <col min="15364" max="15364" width="15" style="1" customWidth="1"/>
    <col min="15365" max="15366" width="11.42578125" style="1"/>
    <col min="15367" max="15367" width="14.85546875" style="1" customWidth="1"/>
    <col min="15368" max="15616" width="11.42578125" style="1"/>
    <col min="15617" max="15617" width="23.5703125" style="1" customWidth="1"/>
    <col min="15618" max="15618" width="25.85546875" style="1" customWidth="1"/>
    <col min="15619" max="15619" width="13" style="1" customWidth="1"/>
    <col min="15620" max="15620" width="15" style="1" customWidth="1"/>
    <col min="15621" max="15622" width="11.42578125" style="1"/>
    <col min="15623" max="15623" width="14.85546875" style="1" customWidth="1"/>
    <col min="15624" max="15872" width="11.42578125" style="1"/>
    <col min="15873" max="15873" width="23.5703125" style="1" customWidth="1"/>
    <col min="15874" max="15874" width="25.85546875" style="1" customWidth="1"/>
    <col min="15875" max="15875" width="13" style="1" customWidth="1"/>
    <col min="15876" max="15876" width="15" style="1" customWidth="1"/>
    <col min="15877" max="15878" width="11.42578125" style="1"/>
    <col min="15879" max="15879" width="14.85546875" style="1" customWidth="1"/>
    <col min="15880" max="16128" width="11.42578125" style="1"/>
    <col min="16129" max="16129" width="23.5703125" style="1" customWidth="1"/>
    <col min="16130" max="16130" width="25.85546875" style="1" customWidth="1"/>
    <col min="16131" max="16131" width="13" style="1" customWidth="1"/>
    <col min="16132" max="16132" width="15" style="1" customWidth="1"/>
    <col min="16133" max="16134" width="11.42578125" style="1"/>
    <col min="16135" max="16135" width="14.85546875" style="1" customWidth="1"/>
    <col min="16136" max="16384" width="11.42578125" style="1"/>
  </cols>
  <sheetData>
    <row r="2" spans="1:5" ht="14.25" customHeight="1" x14ac:dyDescent="0.25">
      <c r="A2" s="91"/>
      <c r="B2" s="94" t="s">
        <v>14</v>
      </c>
      <c r="C2" s="103" t="s">
        <v>36</v>
      </c>
      <c r="D2" s="103"/>
      <c r="E2" s="103"/>
    </row>
    <row r="3" spans="1:5" x14ac:dyDescent="0.25">
      <c r="A3" s="92"/>
      <c r="B3" s="95"/>
      <c r="C3" s="103" t="s">
        <v>61</v>
      </c>
      <c r="D3" s="103"/>
      <c r="E3" s="103"/>
    </row>
    <row r="4" spans="1:5" x14ac:dyDescent="0.25">
      <c r="A4" s="93"/>
      <c r="B4" s="96"/>
      <c r="C4" s="103" t="s">
        <v>60</v>
      </c>
      <c r="D4" s="103"/>
      <c r="E4" s="103"/>
    </row>
    <row r="5" spans="1:5" x14ac:dyDescent="0.25">
      <c r="A5" s="61"/>
      <c r="B5" s="62"/>
      <c r="C5" s="44"/>
      <c r="D5" s="44"/>
      <c r="E5" s="44"/>
    </row>
    <row r="6" spans="1:5" x14ac:dyDescent="0.25">
      <c r="A6" s="90" t="s">
        <v>0</v>
      </c>
      <c r="B6" s="90"/>
      <c r="C6" s="43" t="s">
        <v>16</v>
      </c>
      <c r="D6" s="76" t="s">
        <v>71</v>
      </c>
      <c r="E6" s="76"/>
    </row>
    <row r="7" spans="1:5" x14ac:dyDescent="0.25">
      <c r="A7" s="90"/>
      <c r="B7" s="90"/>
      <c r="C7" s="60" t="s">
        <v>17</v>
      </c>
      <c r="D7" s="104">
        <v>2021</v>
      </c>
      <c r="E7" s="104"/>
    </row>
    <row r="8" spans="1:5" x14ac:dyDescent="0.25">
      <c r="A8" s="76" t="s">
        <v>15</v>
      </c>
      <c r="B8" s="76"/>
      <c r="C8" s="76"/>
      <c r="D8" s="76"/>
      <c r="E8" s="76"/>
    </row>
    <row r="9" spans="1:5" x14ac:dyDescent="0.25">
      <c r="A9" s="79" t="s">
        <v>1</v>
      </c>
      <c r="B9" s="80"/>
      <c r="C9" s="65" t="s">
        <v>11</v>
      </c>
      <c r="D9" s="79" t="s">
        <v>62</v>
      </c>
      <c r="E9" s="80"/>
    </row>
    <row r="10" spans="1:5" x14ac:dyDescent="0.25">
      <c r="A10" s="81" t="s">
        <v>58</v>
      </c>
      <c r="B10" s="81"/>
      <c r="C10" s="63" t="s">
        <v>13</v>
      </c>
      <c r="D10" s="66">
        <v>9400</v>
      </c>
      <c r="E10" s="66">
        <v>600</v>
      </c>
    </row>
    <row r="11" spans="1:5" x14ac:dyDescent="0.25">
      <c r="A11" s="82" t="s">
        <v>59</v>
      </c>
      <c r="B11" s="83"/>
      <c r="C11" s="63" t="s">
        <v>13</v>
      </c>
      <c r="D11" s="66">
        <f>(D10*0.14)</f>
        <v>1316.0000000000002</v>
      </c>
      <c r="E11" s="66">
        <f>(E10*0.125)</f>
        <v>75</v>
      </c>
    </row>
    <row r="12" spans="1:5" x14ac:dyDescent="0.25">
      <c r="A12" s="82" t="s">
        <v>44</v>
      </c>
      <c r="B12" s="83"/>
      <c r="C12" s="63" t="s">
        <v>13</v>
      </c>
      <c r="D12" s="66" t="s">
        <v>43</v>
      </c>
      <c r="E12" s="66" t="s">
        <v>43</v>
      </c>
    </row>
    <row r="13" spans="1:5" x14ac:dyDescent="0.25">
      <c r="A13" s="82" t="s">
        <v>45</v>
      </c>
      <c r="B13" s="83"/>
      <c r="C13" s="63" t="s">
        <v>13</v>
      </c>
      <c r="D13" s="66">
        <v>500</v>
      </c>
      <c r="E13" s="66" t="s">
        <v>43</v>
      </c>
    </row>
    <row r="14" spans="1:5" x14ac:dyDescent="0.25">
      <c r="A14" s="76" t="s">
        <v>18</v>
      </c>
      <c r="B14" s="76"/>
      <c r="C14" s="76"/>
      <c r="D14" s="76"/>
      <c r="E14" s="76"/>
    </row>
    <row r="15" spans="1:5" x14ac:dyDescent="0.25">
      <c r="A15" s="45" t="s">
        <v>1</v>
      </c>
      <c r="B15" s="45" t="s">
        <v>30</v>
      </c>
      <c r="C15" s="45" t="s">
        <v>11</v>
      </c>
      <c r="D15" s="79" t="s">
        <v>62</v>
      </c>
      <c r="E15" s="80"/>
    </row>
    <row r="16" spans="1:5" x14ac:dyDescent="0.25">
      <c r="A16" s="7" t="s">
        <v>3</v>
      </c>
      <c r="B16" s="21">
        <v>103</v>
      </c>
      <c r="C16" s="63" t="s">
        <v>13</v>
      </c>
      <c r="D16" s="66">
        <f>+$D$10*B16/1000</f>
        <v>968.2</v>
      </c>
      <c r="E16" s="66">
        <f>+$E$10*B16/1000</f>
        <v>61.8</v>
      </c>
    </row>
    <row r="17" spans="1:10" x14ac:dyDescent="0.25">
      <c r="A17" s="7" t="s">
        <v>4</v>
      </c>
      <c r="B17" s="21">
        <v>24</v>
      </c>
      <c r="C17" s="63" t="s">
        <v>13</v>
      </c>
      <c r="D17" s="66">
        <f>+$D$10*B17/1000</f>
        <v>225.6</v>
      </c>
      <c r="E17" s="66">
        <f t="shared" ref="E17:E22" si="0">+$E$10*B17/1000</f>
        <v>14.4</v>
      </c>
    </row>
    <row r="18" spans="1:10" x14ac:dyDescent="0.25">
      <c r="A18" s="7" t="s">
        <v>5</v>
      </c>
      <c r="B18" s="21">
        <v>15</v>
      </c>
      <c r="C18" s="63" t="s">
        <v>13</v>
      </c>
      <c r="D18" s="66">
        <f>+$D$10*B18/1000</f>
        <v>141</v>
      </c>
      <c r="E18" s="66">
        <f t="shared" si="0"/>
        <v>9</v>
      </c>
    </row>
    <row r="19" spans="1:10" x14ac:dyDescent="0.25">
      <c r="A19" s="7" t="s">
        <v>6</v>
      </c>
      <c r="B19" s="21">
        <v>1.2</v>
      </c>
      <c r="C19" s="63" t="s">
        <v>13</v>
      </c>
      <c r="D19" s="67">
        <f>+$D$10*B19/1000</f>
        <v>11.28</v>
      </c>
      <c r="E19" s="66">
        <f t="shared" si="0"/>
        <v>0.72</v>
      </c>
      <c r="G19" s="13"/>
    </row>
    <row r="20" spans="1:10" x14ac:dyDescent="0.25">
      <c r="A20" s="7" t="s">
        <v>7</v>
      </c>
      <c r="B20" s="20">
        <v>1</v>
      </c>
      <c r="C20" s="63" t="s">
        <v>13</v>
      </c>
      <c r="D20" s="67">
        <f>+$D$10*B20/1000</f>
        <v>9.4</v>
      </c>
      <c r="E20" s="66">
        <f t="shared" si="0"/>
        <v>0.6</v>
      </c>
    </row>
    <row r="21" spans="1:10" x14ac:dyDescent="0.25">
      <c r="A21" s="7" t="s">
        <v>8</v>
      </c>
      <c r="B21" s="21">
        <v>0</v>
      </c>
      <c r="C21" s="63" t="s">
        <v>13</v>
      </c>
      <c r="D21" s="67">
        <v>0</v>
      </c>
      <c r="E21" s="66">
        <v>0</v>
      </c>
    </row>
    <row r="22" spans="1:10" x14ac:dyDescent="0.25">
      <c r="A22" s="7" t="s">
        <v>9</v>
      </c>
      <c r="B22" s="40">
        <v>3</v>
      </c>
      <c r="C22" s="63" t="s">
        <v>13</v>
      </c>
      <c r="D22" s="66">
        <f>+$D$10*B22/1000</f>
        <v>28.2</v>
      </c>
      <c r="E22" s="66">
        <f t="shared" si="0"/>
        <v>1.8</v>
      </c>
    </row>
    <row r="23" spans="1:10" ht="15.75" customHeight="1" x14ac:dyDescent="0.25">
      <c r="A23" s="76" t="s">
        <v>19</v>
      </c>
      <c r="B23" s="76"/>
      <c r="C23" s="76"/>
      <c r="D23" s="76"/>
      <c r="E23" s="76"/>
    </row>
    <row r="24" spans="1:10" x14ac:dyDescent="0.25">
      <c r="A24" s="65" t="s">
        <v>1</v>
      </c>
      <c r="B24" s="65" t="s">
        <v>30</v>
      </c>
      <c r="C24" s="65" t="s">
        <v>11</v>
      </c>
      <c r="D24" s="79" t="s">
        <v>62</v>
      </c>
      <c r="E24" s="80"/>
    </row>
    <row r="25" spans="1:10" x14ac:dyDescent="0.25">
      <c r="A25" s="7" t="s">
        <v>20</v>
      </c>
      <c r="B25" s="21">
        <v>975</v>
      </c>
      <c r="C25" s="63" t="s">
        <v>13</v>
      </c>
      <c r="D25" s="66">
        <f>($D$10*B25/1000)</f>
        <v>9165</v>
      </c>
      <c r="E25" s="66">
        <f>($E$10*1020/1000)</f>
        <v>612</v>
      </c>
      <c r="F25" s="41"/>
      <c r="G25" s="59">
        <f>B25/(B25+B26)</f>
        <v>0.95121951219512191</v>
      </c>
    </row>
    <row r="26" spans="1:10" x14ac:dyDescent="0.25">
      <c r="A26" s="7" t="s">
        <v>41</v>
      </c>
      <c r="B26" s="21">
        <v>50</v>
      </c>
      <c r="C26" s="63" t="s">
        <v>13</v>
      </c>
      <c r="D26" s="66">
        <f>(B26*$D$10)/1000</f>
        <v>470</v>
      </c>
      <c r="E26" s="66" t="s">
        <v>43</v>
      </c>
      <c r="F26" s="41"/>
      <c r="G26" s="59">
        <f>1-G25</f>
        <v>4.8780487804878092E-2</v>
      </c>
      <c r="I26" s="2"/>
    </row>
    <row r="27" spans="1:10" x14ac:dyDescent="0.25">
      <c r="A27" s="84" t="s">
        <v>57</v>
      </c>
      <c r="B27" s="17">
        <v>0</v>
      </c>
      <c r="C27" s="86" t="s">
        <v>13</v>
      </c>
      <c r="D27" s="88">
        <f>+IFERROR($D$12*B27/1000,0)+D13*B28/1000</f>
        <v>456.5</v>
      </c>
      <c r="E27" s="88" t="s">
        <v>43</v>
      </c>
      <c r="F27" s="41"/>
      <c r="G27" s="38"/>
      <c r="I27" s="2"/>
    </row>
    <row r="28" spans="1:10" x14ac:dyDescent="0.25">
      <c r="A28" s="85"/>
      <c r="B28" s="22">
        <v>913</v>
      </c>
      <c r="C28" s="87"/>
      <c r="D28" s="89"/>
      <c r="E28" s="89"/>
      <c r="F28" s="42"/>
      <c r="G28" s="38"/>
    </row>
    <row r="29" spans="1:10" x14ac:dyDescent="0.25">
      <c r="A29" s="7" t="s">
        <v>49</v>
      </c>
      <c r="B29" s="18">
        <v>152</v>
      </c>
      <c r="C29" s="63" t="s">
        <v>13</v>
      </c>
      <c r="D29" s="66">
        <f>($D$13*B29)/1000</f>
        <v>76</v>
      </c>
      <c r="E29" s="66" t="s">
        <v>43</v>
      </c>
      <c r="F29" s="42"/>
      <c r="G29" s="38"/>
    </row>
    <row r="30" spans="1:10" x14ac:dyDescent="0.25">
      <c r="A30" s="7" t="s">
        <v>42</v>
      </c>
      <c r="B30" s="19">
        <v>600</v>
      </c>
      <c r="C30" s="63" t="s">
        <v>13</v>
      </c>
      <c r="D30" s="69">
        <f>D29/0.6</f>
        <v>126.66666666666667</v>
      </c>
      <c r="E30" s="66" t="s">
        <v>43</v>
      </c>
      <c r="F30" s="39"/>
      <c r="G30" s="38"/>
    </row>
    <row r="31" spans="1:10" x14ac:dyDescent="0.25">
      <c r="A31" s="106" t="s">
        <v>50</v>
      </c>
      <c r="B31" s="107"/>
      <c r="C31" s="107"/>
      <c r="D31" s="107"/>
      <c r="E31" s="107"/>
    </row>
    <row r="32" spans="1:10" x14ac:dyDescent="0.25">
      <c r="A32" s="65" t="s">
        <v>1</v>
      </c>
      <c r="B32" s="65" t="s">
        <v>30</v>
      </c>
      <c r="C32" s="65" t="s">
        <v>11</v>
      </c>
      <c r="D32" s="105" t="s">
        <v>63</v>
      </c>
      <c r="E32" s="105"/>
      <c r="I32" s="38"/>
      <c r="J32" s="38"/>
    </row>
    <row r="33" spans="1:10" x14ac:dyDescent="0.25">
      <c r="A33" s="7" t="s">
        <v>68</v>
      </c>
      <c r="B33" s="16"/>
      <c r="C33" s="63" t="s">
        <v>13</v>
      </c>
      <c r="D33" s="108">
        <f>+D11+E11-D30</f>
        <v>1264.3333333333335</v>
      </c>
      <c r="E33" s="108"/>
      <c r="F33" s="10"/>
      <c r="G33" s="2"/>
    </row>
    <row r="34" spans="1:10" x14ac:dyDescent="0.25">
      <c r="A34" s="7" t="s">
        <v>41</v>
      </c>
      <c r="B34" s="16"/>
      <c r="C34" s="63" t="s">
        <v>13</v>
      </c>
      <c r="D34" s="109" t="s">
        <v>43</v>
      </c>
      <c r="E34" s="109"/>
      <c r="F34" s="10"/>
    </row>
    <row r="35" spans="1:10" x14ac:dyDescent="0.25">
      <c r="A35" s="76" t="s">
        <v>66</v>
      </c>
      <c r="B35" s="76"/>
      <c r="C35" s="76"/>
      <c r="D35" s="76"/>
      <c r="E35" s="76"/>
      <c r="J35" s="2"/>
    </row>
    <row r="36" spans="1:10" x14ac:dyDescent="0.25">
      <c r="A36" s="65" t="s">
        <v>1</v>
      </c>
      <c r="B36" s="65" t="s">
        <v>30</v>
      </c>
      <c r="C36" s="65" t="s">
        <v>11</v>
      </c>
      <c r="D36" s="105" t="s">
        <v>63</v>
      </c>
      <c r="E36" s="105"/>
      <c r="J36" s="2"/>
    </row>
    <row r="37" spans="1:10" x14ac:dyDescent="0.25">
      <c r="A37" s="7" t="s">
        <v>10</v>
      </c>
      <c r="B37" s="14">
        <v>385</v>
      </c>
      <c r="C37" s="63" t="s">
        <v>13</v>
      </c>
      <c r="D37" s="112">
        <f>(($D$10+$E$10)*B37)/1000</f>
        <v>3850</v>
      </c>
      <c r="E37" s="112"/>
    </row>
    <row r="38" spans="1:10" x14ac:dyDescent="0.25">
      <c r="A38" s="46" t="s">
        <v>12</v>
      </c>
      <c r="B38" s="24">
        <v>45</v>
      </c>
      <c r="C38" s="63" t="s">
        <v>53</v>
      </c>
      <c r="D38" s="112">
        <f>(($D$10+$E$10)*B38)/1000</f>
        <v>450</v>
      </c>
      <c r="E38" s="112"/>
    </row>
    <row r="39" spans="1:10" x14ac:dyDescent="0.25">
      <c r="A39" s="76" t="s">
        <v>64</v>
      </c>
      <c r="B39" s="76"/>
      <c r="C39" s="76"/>
      <c r="D39" s="76"/>
      <c r="E39" s="76"/>
      <c r="F39" s="2"/>
      <c r="G39" s="9"/>
    </row>
    <row r="40" spans="1:10" ht="15.75" customHeight="1" x14ac:dyDescent="0.25">
      <c r="A40" s="65" t="s">
        <v>1</v>
      </c>
      <c r="B40" s="65" t="s">
        <v>30</v>
      </c>
      <c r="C40" s="65" t="s">
        <v>11</v>
      </c>
      <c r="D40" s="79" t="s">
        <v>62</v>
      </c>
      <c r="E40" s="80"/>
    </row>
    <row r="41" spans="1:10" ht="15" customHeight="1" x14ac:dyDescent="0.25">
      <c r="A41" s="78" t="s">
        <v>27</v>
      </c>
      <c r="B41" s="78"/>
      <c r="C41" s="64" t="s">
        <v>23</v>
      </c>
      <c r="D41" s="47">
        <v>13</v>
      </c>
      <c r="E41" s="47">
        <v>4</v>
      </c>
    </row>
    <row r="42" spans="1:10" x14ac:dyDescent="0.25">
      <c r="A42" s="77" t="s">
        <v>22</v>
      </c>
      <c r="B42" s="77"/>
      <c r="C42" s="68" t="s">
        <v>40</v>
      </c>
      <c r="D42" s="48">
        <v>31</v>
      </c>
      <c r="E42" s="48">
        <f>D42</f>
        <v>31</v>
      </c>
    </row>
    <row r="43" spans="1:10" x14ac:dyDescent="0.25">
      <c r="A43" s="75" t="s">
        <v>21</v>
      </c>
      <c r="B43" s="75"/>
      <c r="C43" s="66" t="s">
        <v>39</v>
      </c>
      <c r="D43" s="69">
        <f>24*D42</f>
        <v>744</v>
      </c>
      <c r="E43" s="69">
        <f>24*E42</f>
        <v>744</v>
      </c>
    </row>
    <row r="44" spans="1:10" ht="15.75" customHeight="1" x14ac:dyDescent="0.25">
      <c r="A44" s="75" t="s">
        <v>32</v>
      </c>
      <c r="B44" s="75"/>
      <c r="C44" s="66" t="s">
        <v>39</v>
      </c>
      <c r="D44" s="69">
        <f>$D$10/D41</f>
        <v>723.07692307692309</v>
      </c>
      <c r="E44" s="69">
        <f>$E$10/E41</f>
        <v>150</v>
      </c>
    </row>
    <row r="45" spans="1:10" x14ac:dyDescent="0.25">
      <c r="A45" s="75" t="s">
        <v>25</v>
      </c>
      <c r="B45" s="75"/>
      <c r="C45" s="66" t="s">
        <v>39</v>
      </c>
      <c r="D45" s="69">
        <v>24</v>
      </c>
      <c r="E45" s="69">
        <v>120</v>
      </c>
    </row>
    <row r="46" spans="1:10" x14ac:dyDescent="0.25">
      <c r="A46" s="70" t="s">
        <v>28</v>
      </c>
      <c r="B46" s="72"/>
      <c r="C46" s="66" t="s">
        <v>39</v>
      </c>
      <c r="D46" s="66">
        <f>D43-D44-D45</f>
        <v>-3.0769230769230944</v>
      </c>
      <c r="E46" s="66">
        <f>E43-E44-E45</f>
        <v>474</v>
      </c>
    </row>
    <row r="47" spans="1:10" x14ac:dyDescent="0.25">
      <c r="A47" s="70" t="s">
        <v>26</v>
      </c>
      <c r="B47" s="71"/>
      <c r="C47" s="72"/>
      <c r="D47" s="110">
        <f>+DATEVALUE("1-"&amp;D6&amp;"-"&amp;D7)</f>
        <v>44409</v>
      </c>
      <c r="E47" s="111"/>
    </row>
    <row r="48" spans="1:10" x14ac:dyDescent="0.25">
      <c r="A48" s="76" t="s">
        <v>51</v>
      </c>
      <c r="B48" s="76"/>
      <c r="C48" s="76"/>
      <c r="D48" s="76"/>
      <c r="E48" s="76"/>
      <c r="F48" s="2"/>
      <c r="G48" s="9"/>
    </row>
    <row r="49" spans="1:5" ht="15.75" customHeight="1" x14ac:dyDescent="0.25">
      <c r="A49" s="65" t="s">
        <v>1</v>
      </c>
      <c r="B49" s="65" t="s">
        <v>30</v>
      </c>
      <c r="C49" s="65" t="s">
        <v>11</v>
      </c>
      <c r="D49" s="79" t="s">
        <v>65</v>
      </c>
      <c r="E49" s="80"/>
    </row>
    <row r="50" spans="1:5" ht="15" customHeight="1" x14ac:dyDescent="0.25">
      <c r="A50" s="78" t="s">
        <v>27</v>
      </c>
      <c r="B50" s="78"/>
      <c r="C50" s="64" t="s">
        <v>23</v>
      </c>
      <c r="D50" s="113">
        <v>4</v>
      </c>
      <c r="E50" s="113"/>
    </row>
    <row r="51" spans="1:5" x14ac:dyDescent="0.25">
      <c r="A51" s="77" t="s">
        <v>22</v>
      </c>
      <c r="B51" s="77"/>
      <c r="C51" s="68" t="s">
        <v>40</v>
      </c>
      <c r="D51" s="114">
        <f>D42</f>
        <v>31</v>
      </c>
      <c r="E51" s="114"/>
    </row>
    <row r="52" spans="1:5" x14ac:dyDescent="0.25">
      <c r="A52" s="75" t="s">
        <v>21</v>
      </c>
      <c r="B52" s="75"/>
      <c r="C52" s="66" t="s">
        <v>39</v>
      </c>
      <c r="D52" s="109">
        <f>24*D51</f>
        <v>744</v>
      </c>
      <c r="E52" s="109"/>
    </row>
    <row r="53" spans="1:5" ht="15.75" customHeight="1" x14ac:dyDescent="0.25">
      <c r="A53" s="75" t="s">
        <v>32</v>
      </c>
      <c r="B53" s="75"/>
      <c r="C53" s="66" t="s">
        <v>39</v>
      </c>
      <c r="D53" s="109">
        <f>+D13/D50</f>
        <v>125</v>
      </c>
      <c r="E53" s="109"/>
    </row>
    <row r="54" spans="1:5" x14ac:dyDescent="0.25">
      <c r="A54" s="75" t="s">
        <v>25</v>
      </c>
      <c r="B54" s="75"/>
      <c r="C54" s="66" t="s">
        <v>39</v>
      </c>
      <c r="D54" s="109">
        <v>120</v>
      </c>
      <c r="E54" s="109"/>
    </row>
    <row r="55" spans="1:5" x14ac:dyDescent="0.25">
      <c r="A55" s="75" t="s">
        <v>28</v>
      </c>
      <c r="B55" s="75"/>
      <c r="C55" s="66" t="s">
        <v>39</v>
      </c>
      <c r="D55" s="109">
        <f>D52-D53-D54</f>
        <v>499</v>
      </c>
      <c r="E55" s="109"/>
    </row>
    <row r="56" spans="1:5" x14ac:dyDescent="0.25">
      <c r="A56" s="75" t="s">
        <v>26</v>
      </c>
      <c r="B56" s="75"/>
      <c r="C56" s="75"/>
      <c r="D56" s="115">
        <f>+D47</f>
        <v>44409</v>
      </c>
      <c r="E56" s="115"/>
    </row>
    <row r="58" spans="1:5" x14ac:dyDescent="0.25">
      <c r="A58" s="76" t="s">
        <v>29</v>
      </c>
      <c r="B58" s="76"/>
      <c r="C58" s="76"/>
      <c r="D58" s="76"/>
      <c r="E58" s="76"/>
    </row>
    <row r="59" spans="1:5" ht="39" customHeight="1" x14ac:dyDescent="0.25">
      <c r="A59" s="116"/>
      <c r="B59" s="116"/>
      <c r="C59" s="116"/>
      <c r="D59" s="116"/>
      <c r="E59" s="116"/>
    </row>
    <row r="61" spans="1:5" ht="30" customHeight="1" x14ac:dyDescent="0.25">
      <c r="A61" s="12"/>
      <c r="C61" s="73"/>
      <c r="D61" s="73"/>
    </row>
    <row r="62" spans="1:5" ht="24" customHeight="1" x14ac:dyDescent="0.25">
      <c r="A62" s="74" t="s">
        <v>34</v>
      </c>
      <c r="B62" s="74"/>
      <c r="C62" s="74" t="s">
        <v>35</v>
      </c>
      <c r="D62" s="74"/>
    </row>
    <row r="63" spans="1:5" ht="15" x14ac:dyDescent="0.25">
      <c r="A63" s="3"/>
      <c r="B63" s="3"/>
      <c r="C63" s="3"/>
      <c r="D63" s="3"/>
    </row>
    <row r="64" spans="1:5" ht="15" x14ac:dyDescent="0.25">
      <c r="A64" s="3"/>
      <c r="B64" s="3"/>
      <c r="C64" s="3"/>
      <c r="D64" s="3"/>
    </row>
    <row r="72" spans="1:4" x14ac:dyDescent="0.25">
      <c r="A72" s="4"/>
      <c r="B72" s="4"/>
      <c r="C72" s="4"/>
      <c r="D72" s="4"/>
    </row>
  </sheetData>
  <mergeCells count="62">
    <mergeCell ref="C61:D61"/>
    <mergeCell ref="A62:B62"/>
    <mergeCell ref="C62:D62"/>
    <mergeCell ref="A55:B55"/>
    <mergeCell ref="D55:E55"/>
    <mergeCell ref="A56:C56"/>
    <mergeCell ref="D56:E56"/>
    <mergeCell ref="A58:E58"/>
    <mergeCell ref="A59:E59"/>
    <mergeCell ref="A52:B52"/>
    <mergeCell ref="D52:E52"/>
    <mergeCell ref="A53:B53"/>
    <mergeCell ref="D53:E53"/>
    <mergeCell ref="A54:B54"/>
    <mergeCell ref="D54:E54"/>
    <mergeCell ref="A48:E48"/>
    <mergeCell ref="D49:E49"/>
    <mergeCell ref="A50:B50"/>
    <mergeCell ref="D50:E50"/>
    <mergeCell ref="A51:B51"/>
    <mergeCell ref="D51:E51"/>
    <mergeCell ref="A43:B43"/>
    <mergeCell ref="A44:B44"/>
    <mergeCell ref="A45:B45"/>
    <mergeCell ref="A46:B46"/>
    <mergeCell ref="A47:C47"/>
    <mergeCell ref="D47:E47"/>
    <mergeCell ref="D37:E37"/>
    <mergeCell ref="D38:E38"/>
    <mergeCell ref="A39:E39"/>
    <mergeCell ref="D40:E40"/>
    <mergeCell ref="A41:B41"/>
    <mergeCell ref="A42:B42"/>
    <mergeCell ref="A31:E31"/>
    <mergeCell ref="D32:E32"/>
    <mergeCell ref="D33:E33"/>
    <mergeCell ref="D34:E34"/>
    <mergeCell ref="A35:E35"/>
    <mergeCell ref="D36:E36"/>
    <mergeCell ref="A13:B13"/>
    <mergeCell ref="A14:E14"/>
    <mergeCell ref="D15:E15"/>
    <mergeCell ref="A23:E23"/>
    <mergeCell ref="D24:E24"/>
    <mergeCell ref="A27:A28"/>
    <mergeCell ref="C27:C28"/>
    <mergeCell ref="D27:D28"/>
    <mergeCell ref="E27:E28"/>
    <mergeCell ref="A8:E8"/>
    <mergeCell ref="A9:B9"/>
    <mergeCell ref="D9:E9"/>
    <mergeCell ref="A10:B10"/>
    <mergeCell ref="A11:B11"/>
    <mergeCell ref="A12:B12"/>
    <mergeCell ref="A2:A4"/>
    <mergeCell ref="B2:B4"/>
    <mergeCell ref="C2:E2"/>
    <mergeCell ref="C3:E3"/>
    <mergeCell ref="C4:E4"/>
    <mergeCell ref="A6:B7"/>
    <mergeCell ref="D6:E6"/>
    <mergeCell ref="D7:E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87DD-BF51-46D7-94F2-374F8429EECB}">
  <dimension ref="A2:J72"/>
  <sheetViews>
    <sheetView workbookViewId="0">
      <selection activeCell="H46" sqref="H46"/>
    </sheetView>
  </sheetViews>
  <sheetFormatPr baseColWidth="10" defaultRowHeight="14.25" x14ac:dyDescent="0.25"/>
  <cols>
    <col min="1" max="1" width="33.85546875" style="1" customWidth="1"/>
    <col min="2" max="2" width="27.140625" style="1" customWidth="1"/>
    <col min="3" max="4" width="15" style="1" customWidth="1"/>
    <col min="5" max="5" width="19.140625" style="1" bestFit="1" customWidth="1"/>
    <col min="6" max="6" width="15.28515625" style="1" bestFit="1" customWidth="1"/>
    <col min="7" max="7" width="24.5703125" style="1" hidden="1" customWidth="1"/>
    <col min="8" max="256" width="11.42578125" style="1"/>
    <col min="257" max="257" width="23.5703125" style="1" customWidth="1"/>
    <col min="258" max="258" width="25.85546875" style="1" customWidth="1"/>
    <col min="259" max="259" width="13" style="1" customWidth="1"/>
    <col min="260" max="260" width="15" style="1" customWidth="1"/>
    <col min="261" max="262" width="11.42578125" style="1"/>
    <col min="263" max="263" width="14.85546875" style="1" customWidth="1"/>
    <col min="264" max="512" width="11.42578125" style="1"/>
    <col min="513" max="513" width="23.5703125" style="1" customWidth="1"/>
    <col min="514" max="514" width="25.85546875" style="1" customWidth="1"/>
    <col min="515" max="515" width="13" style="1" customWidth="1"/>
    <col min="516" max="516" width="15" style="1" customWidth="1"/>
    <col min="517" max="518" width="11.42578125" style="1"/>
    <col min="519" max="519" width="14.85546875" style="1" customWidth="1"/>
    <col min="520" max="768" width="11.42578125" style="1"/>
    <col min="769" max="769" width="23.5703125" style="1" customWidth="1"/>
    <col min="770" max="770" width="25.85546875" style="1" customWidth="1"/>
    <col min="771" max="771" width="13" style="1" customWidth="1"/>
    <col min="772" max="772" width="15" style="1" customWidth="1"/>
    <col min="773" max="774" width="11.42578125" style="1"/>
    <col min="775" max="775" width="14.85546875" style="1" customWidth="1"/>
    <col min="776" max="1024" width="11.42578125" style="1"/>
    <col min="1025" max="1025" width="23.5703125" style="1" customWidth="1"/>
    <col min="1026" max="1026" width="25.85546875" style="1" customWidth="1"/>
    <col min="1027" max="1027" width="13" style="1" customWidth="1"/>
    <col min="1028" max="1028" width="15" style="1" customWidth="1"/>
    <col min="1029" max="1030" width="11.42578125" style="1"/>
    <col min="1031" max="1031" width="14.85546875" style="1" customWidth="1"/>
    <col min="1032" max="1280" width="11.42578125" style="1"/>
    <col min="1281" max="1281" width="23.5703125" style="1" customWidth="1"/>
    <col min="1282" max="1282" width="25.85546875" style="1" customWidth="1"/>
    <col min="1283" max="1283" width="13" style="1" customWidth="1"/>
    <col min="1284" max="1284" width="15" style="1" customWidth="1"/>
    <col min="1285" max="1286" width="11.42578125" style="1"/>
    <col min="1287" max="1287" width="14.85546875" style="1" customWidth="1"/>
    <col min="1288" max="1536" width="11.42578125" style="1"/>
    <col min="1537" max="1537" width="23.5703125" style="1" customWidth="1"/>
    <col min="1538" max="1538" width="25.85546875" style="1" customWidth="1"/>
    <col min="1539" max="1539" width="13" style="1" customWidth="1"/>
    <col min="1540" max="1540" width="15" style="1" customWidth="1"/>
    <col min="1541" max="1542" width="11.42578125" style="1"/>
    <col min="1543" max="1543" width="14.85546875" style="1" customWidth="1"/>
    <col min="1544" max="1792" width="11.42578125" style="1"/>
    <col min="1793" max="1793" width="23.5703125" style="1" customWidth="1"/>
    <col min="1794" max="1794" width="25.85546875" style="1" customWidth="1"/>
    <col min="1795" max="1795" width="13" style="1" customWidth="1"/>
    <col min="1796" max="1796" width="15" style="1" customWidth="1"/>
    <col min="1797" max="1798" width="11.42578125" style="1"/>
    <col min="1799" max="1799" width="14.85546875" style="1" customWidth="1"/>
    <col min="1800" max="2048" width="11.42578125" style="1"/>
    <col min="2049" max="2049" width="23.5703125" style="1" customWidth="1"/>
    <col min="2050" max="2050" width="25.85546875" style="1" customWidth="1"/>
    <col min="2051" max="2051" width="13" style="1" customWidth="1"/>
    <col min="2052" max="2052" width="15" style="1" customWidth="1"/>
    <col min="2053" max="2054" width="11.42578125" style="1"/>
    <col min="2055" max="2055" width="14.85546875" style="1" customWidth="1"/>
    <col min="2056" max="2304" width="11.42578125" style="1"/>
    <col min="2305" max="2305" width="23.5703125" style="1" customWidth="1"/>
    <col min="2306" max="2306" width="25.85546875" style="1" customWidth="1"/>
    <col min="2307" max="2307" width="13" style="1" customWidth="1"/>
    <col min="2308" max="2308" width="15" style="1" customWidth="1"/>
    <col min="2309" max="2310" width="11.42578125" style="1"/>
    <col min="2311" max="2311" width="14.85546875" style="1" customWidth="1"/>
    <col min="2312" max="2560" width="11.42578125" style="1"/>
    <col min="2561" max="2561" width="23.5703125" style="1" customWidth="1"/>
    <col min="2562" max="2562" width="25.85546875" style="1" customWidth="1"/>
    <col min="2563" max="2563" width="13" style="1" customWidth="1"/>
    <col min="2564" max="2564" width="15" style="1" customWidth="1"/>
    <col min="2565" max="2566" width="11.42578125" style="1"/>
    <col min="2567" max="2567" width="14.85546875" style="1" customWidth="1"/>
    <col min="2568" max="2816" width="11.42578125" style="1"/>
    <col min="2817" max="2817" width="23.5703125" style="1" customWidth="1"/>
    <col min="2818" max="2818" width="25.85546875" style="1" customWidth="1"/>
    <col min="2819" max="2819" width="13" style="1" customWidth="1"/>
    <col min="2820" max="2820" width="15" style="1" customWidth="1"/>
    <col min="2821" max="2822" width="11.42578125" style="1"/>
    <col min="2823" max="2823" width="14.85546875" style="1" customWidth="1"/>
    <col min="2824" max="3072" width="11.42578125" style="1"/>
    <col min="3073" max="3073" width="23.5703125" style="1" customWidth="1"/>
    <col min="3074" max="3074" width="25.85546875" style="1" customWidth="1"/>
    <col min="3075" max="3075" width="13" style="1" customWidth="1"/>
    <col min="3076" max="3076" width="15" style="1" customWidth="1"/>
    <col min="3077" max="3078" width="11.42578125" style="1"/>
    <col min="3079" max="3079" width="14.85546875" style="1" customWidth="1"/>
    <col min="3080" max="3328" width="11.42578125" style="1"/>
    <col min="3329" max="3329" width="23.5703125" style="1" customWidth="1"/>
    <col min="3330" max="3330" width="25.85546875" style="1" customWidth="1"/>
    <col min="3331" max="3331" width="13" style="1" customWidth="1"/>
    <col min="3332" max="3332" width="15" style="1" customWidth="1"/>
    <col min="3333" max="3334" width="11.42578125" style="1"/>
    <col min="3335" max="3335" width="14.85546875" style="1" customWidth="1"/>
    <col min="3336" max="3584" width="11.42578125" style="1"/>
    <col min="3585" max="3585" width="23.5703125" style="1" customWidth="1"/>
    <col min="3586" max="3586" width="25.85546875" style="1" customWidth="1"/>
    <col min="3587" max="3587" width="13" style="1" customWidth="1"/>
    <col min="3588" max="3588" width="15" style="1" customWidth="1"/>
    <col min="3589" max="3590" width="11.42578125" style="1"/>
    <col min="3591" max="3591" width="14.85546875" style="1" customWidth="1"/>
    <col min="3592" max="3840" width="11.42578125" style="1"/>
    <col min="3841" max="3841" width="23.5703125" style="1" customWidth="1"/>
    <col min="3842" max="3842" width="25.85546875" style="1" customWidth="1"/>
    <col min="3843" max="3843" width="13" style="1" customWidth="1"/>
    <col min="3844" max="3844" width="15" style="1" customWidth="1"/>
    <col min="3845" max="3846" width="11.42578125" style="1"/>
    <col min="3847" max="3847" width="14.85546875" style="1" customWidth="1"/>
    <col min="3848" max="4096" width="11.42578125" style="1"/>
    <col min="4097" max="4097" width="23.5703125" style="1" customWidth="1"/>
    <col min="4098" max="4098" width="25.85546875" style="1" customWidth="1"/>
    <col min="4099" max="4099" width="13" style="1" customWidth="1"/>
    <col min="4100" max="4100" width="15" style="1" customWidth="1"/>
    <col min="4101" max="4102" width="11.42578125" style="1"/>
    <col min="4103" max="4103" width="14.85546875" style="1" customWidth="1"/>
    <col min="4104" max="4352" width="11.42578125" style="1"/>
    <col min="4353" max="4353" width="23.5703125" style="1" customWidth="1"/>
    <col min="4354" max="4354" width="25.85546875" style="1" customWidth="1"/>
    <col min="4355" max="4355" width="13" style="1" customWidth="1"/>
    <col min="4356" max="4356" width="15" style="1" customWidth="1"/>
    <col min="4357" max="4358" width="11.42578125" style="1"/>
    <col min="4359" max="4359" width="14.85546875" style="1" customWidth="1"/>
    <col min="4360" max="4608" width="11.42578125" style="1"/>
    <col min="4609" max="4609" width="23.5703125" style="1" customWidth="1"/>
    <col min="4610" max="4610" width="25.85546875" style="1" customWidth="1"/>
    <col min="4611" max="4611" width="13" style="1" customWidth="1"/>
    <col min="4612" max="4612" width="15" style="1" customWidth="1"/>
    <col min="4613" max="4614" width="11.42578125" style="1"/>
    <col min="4615" max="4615" width="14.85546875" style="1" customWidth="1"/>
    <col min="4616" max="4864" width="11.42578125" style="1"/>
    <col min="4865" max="4865" width="23.5703125" style="1" customWidth="1"/>
    <col min="4866" max="4866" width="25.85546875" style="1" customWidth="1"/>
    <col min="4867" max="4867" width="13" style="1" customWidth="1"/>
    <col min="4868" max="4868" width="15" style="1" customWidth="1"/>
    <col min="4869" max="4870" width="11.42578125" style="1"/>
    <col min="4871" max="4871" width="14.85546875" style="1" customWidth="1"/>
    <col min="4872" max="5120" width="11.42578125" style="1"/>
    <col min="5121" max="5121" width="23.5703125" style="1" customWidth="1"/>
    <col min="5122" max="5122" width="25.85546875" style="1" customWidth="1"/>
    <col min="5123" max="5123" width="13" style="1" customWidth="1"/>
    <col min="5124" max="5124" width="15" style="1" customWidth="1"/>
    <col min="5125" max="5126" width="11.42578125" style="1"/>
    <col min="5127" max="5127" width="14.85546875" style="1" customWidth="1"/>
    <col min="5128" max="5376" width="11.42578125" style="1"/>
    <col min="5377" max="5377" width="23.5703125" style="1" customWidth="1"/>
    <col min="5378" max="5378" width="25.85546875" style="1" customWidth="1"/>
    <col min="5379" max="5379" width="13" style="1" customWidth="1"/>
    <col min="5380" max="5380" width="15" style="1" customWidth="1"/>
    <col min="5381" max="5382" width="11.42578125" style="1"/>
    <col min="5383" max="5383" width="14.85546875" style="1" customWidth="1"/>
    <col min="5384" max="5632" width="11.42578125" style="1"/>
    <col min="5633" max="5633" width="23.5703125" style="1" customWidth="1"/>
    <col min="5634" max="5634" width="25.85546875" style="1" customWidth="1"/>
    <col min="5635" max="5635" width="13" style="1" customWidth="1"/>
    <col min="5636" max="5636" width="15" style="1" customWidth="1"/>
    <col min="5637" max="5638" width="11.42578125" style="1"/>
    <col min="5639" max="5639" width="14.85546875" style="1" customWidth="1"/>
    <col min="5640" max="5888" width="11.42578125" style="1"/>
    <col min="5889" max="5889" width="23.5703125" style="1" customWidth="1"/>
    <col min="5890" max="5890" width="25.85546875" style="1" customWidth="1"/>
    <col min="5891" max="5891" width="13" style="1" customWidth="1"/>
    <col min="5892" max="5892" width="15" style="1" customWidth="1"/>
    <col min="5893" max="5894" width="11.42578125" style="1"/>
    <col min="5895" max="5895" width="14.85546875" style="1" customWidth="1"/>
    <col min="5896" max="6144" width="11.42578125" style="1"/>
    <col min="6145" max="6145" width="23.5703125" style="1" customWidth="1"/>
    <col min="6146" max="6146" width="25.85546875" style="1" customWidth="1"/>
    <col min="6147" max="6147" width="13" style="1" customWidth="1"/>
    <col min="6148" max="6148" width="15" style="1" customWidth="1"/>
    <col min="6149" max="6150" width="11.42578125" style="1"/>
    <col min="6151" max="6151" width="14.85546875" style="1" customWidth="1"/>
    <col min="6152" max="6400" width="11.42578125" style="1"/>
    <col min="6401" max="6401" width="23.5703125" style="1" customWidth="1"/>
    <col min="6402" max="6402" width="25.85546875" style="1" customWidth="1"/>
    <col min="6403" max="6403" width="13" style="1" customWidth="1"/>
    <col min="6404" max="6404" width="15" style="1" customWidth="1"/>
    <col min="6405" max="6406" width="11.42578125" style="1"/>
    <col min="6407" max="6407" width="14.85546875" style="1" customWidth="1"/>
    <col min="6408" max="6656" width="11.42578125" style="1"/>
    <col min="6657" max="6657" width="23.5703125" style="1" customWidth="1"/>
    <col min="6658" max="6658" width="25.85546875" style="1" customWidth="1"/>
    <col min="6659" max="6659" width="13" style="1" customWidth="1"/>
    <col min="6660" max="6660" width="15" style="1" customWidth="1"/>
    <col min="6661" max="6662" width="11.42578125" style="1"/>
    <col min="6663" max="6663" width="14.85546875" style="1" customWidth="1"/>
    <col min="6664" max="6912" width="11.42578125" style="1"/>
    <col min="6913" max="6913" width="23.5703125" style="1" customWidth="1"/>
    <col min="6914" max="6914" width="25.85546875" style="1" customWidth="1"/>
    <col min="6915" max="6915" width="13" style="1" customWidth="1"/>
    <col min="6916" max="6916" width="15" style="1" customWidth="1"/>
    <col min="6917" max="6918" width="11.42578125" style="1"/>
    <col min="6919" max="6919" width="14.85546875" style="1" customWidth="1"/>
    <col min="6920" max="7168" width="11.42578125" style="1"/>
    <col min="7169" max="7169" width="23.5703125" style="1" customWidth="1"/>
    <col min="7170" max="7170" width="25.85546875" style="1" customWidth="1"/>
    <col min="7171" max="7171" width="13" style="1" customWidth="1"/>
    <col min="7172" max="7172" width="15" style="1" customWidth="1"/>
    <col min="7173" max="7174" width="11.42578125" style="1"/>
    <col min="7175" max="7175" width="14.85546875" style="1" customWidth="1"/>
    <col min="7176" max="7424" width="11.42578125" style="1"/>
    <col min="7425" max="7425" width="23.5703125" style="1" customWidth="1"/>
    <col min="7426" max="7426" width="25.85546875" style="1" customWidth="1"/>
    <col min="7427" max="7427" width="13" style="1" customWidth="1"/>
    <col min="7428" max="7428" width="15" style="1" customWidth="1"/>
    <col min="7429" max="7430" width="11.42578125" style="1"/>
    <col min="7431" max="7431" width="14.85546875" style="1" customWidth="1"/>
    <col min="7432" max="7680" width="11.42578125" style="1"/>
    <col min="7681" max="7681" width="23.5703125" style="1" customWidth="1"/>
    <col min="7682" max="7682" width="25.85546875" style="1" customWidth="1"/>
    <col min="7683" max="7683" width="13" style="1" customWidth="1"/>
    <col min="7684" max="7684" width="15" style="1" customWidth="1"/>
    <col min="7685" max="7686" width="11.42578125" style="1"/>
    <col min="7687" max="7687" width="14.85546875" style="1" customWidth="1"/>
    <col min="7688" max="7936" width="11.42578125" style="1"/>
    <col min="7937" max="7937" width="23.5703125" style="1" customWidth="1"/>
    <col min="7938" max="7938" width="25.85546875" style="1" customWidth="1"/>
    <col min="7939" max="7939" width="13" style="1" customWidth="1"/>
    <col min="7940" max="7940" width="15" style="1" customWidth="1"/>
    <col min="7941" max="7942" width="11.42578125" style="1"/>
    <col min="7943" max="7943" width="14.85546875" style="1" customWidth="1"/>
    <col min="7944" max="8192" width="11.42578125" style="1"/>
    <col min="8193" max="8193" width="23.5703125" style="1" customWidth="1"/>
    <col min="8194" max="8194" width="25.85546875" style="1" customWidth="1"/>
    <col min="8195" max="8195" width="13" style="1" customWidth="1"/>
    <col min="8196" max="8196" width="15" style="1" customWidth="1"/>
    <col min="8197" max="8198" width="11.42578125" style="1"/>
    <col min="8199" max="8199" width="14.85546875" style="1" customWidth="1"/>
    <col min="8200" max="8448" width="11.42578125" style="1"/>
    <col min="8449" max="8449" width="23.5703125" style="1" customWidth="1"/>
    <col min="8450" max="8450" width="25.85546875" style="1" customWidth="1"/>
    <col min="8451" max="8451" width="13" style="1" customWidth="1"/>
    <col min="8452" max="8452" width="15" style="1" customWidth="1"/>
    <col min="8453" max="8454" width="11.42578125" style="1"/>
    <col min="8455" max="8455" width="14.85546875" style="1" customWidth="1"/>
    <col min="8456" max="8704" width="11.42578125" style="1"/>
    <col min="8705" max="8705" width="23.5703125" style="1" customWidth="1"/>
    <col min="8706" max="8706" width="25.85546875" style="1" customWidth="1"/>
    <col min="8707" max="8707" width="13" style="1" customWidth="1"/>
    <col min="8708" max="8708" width="15" style="1" customWidth="1"/>
    <col min="8709" max="8710" width="11.42578125" style="1"/>
    <col min="8711" max="8711" width="14.85546875" style="1" customWidth="1"/>
    <col min="8712" max="8960" width="11.42578125" style="1"/>
    <col min="8961" max="8961" width="23.5703125" style="1" customWidth="1"/>
    <col min="8962" max="8962" width="25.85546875" style="1" customWidth="1"/>
    <col min="8963" max="8963" width="13" style="1" customWidth="1"/>
    <col min="8964" max="8964" width="15" style="1" customWidth="1"/>
    <col min="8965" max="8966" width="11.42578125" style="1"/>
    <col min="8967" max="8967" width="14.85546875" style="1" customWidth="1"/>
    <col min="8968" max="9216" width="11.42578125" style="1"/>
    <col min="9217" max="9217" width="23.5703125" style="1" customWidth="1"/>
    <col min="9218" max="9218" width="25.85546875" style="1" customWidth="1"/>
    <col min="9219" max="9219" width="13" style="1" customWidth="1"/>
    <col min="9220" max="9220" width="15" style="1" customWidth="1"/>
    <col min="9221" max="9222" width="11.42578125" style="1"/>
    <col min="9223" max="9223" width="14.85546875" style="1" customWidth="1"/>
    <col min="9224" max="9472" width="11.42578125" style="1"/>
    <col min="9473" max="9473" width="23.5703125" style="1" customWidth="1"/>
    <col min="9474" max="9474" width="25.85546875" style="1" customWidth="1"/>
    <col min="9475" max="9475" width="13" style="1" customWidth="1"/>
    <col min="9476" max="9476" width="15" style="1" customWidth="1"/>
    <col min="9477" max="9478" width="11.42578125" style="1"/>
    <col min="9479" max="9479" width="14.85546875" style="1" customWidth="1"/>
    <col min="9480" max="9728" width="11.42578125" style="1"/>
    <col min="9729" max="9729" width="23.5703125" style="1" customWidth="1"/>
    <col min="9730" max="9730" width="25.85546875" style="1" customWidth="1"/>
    <col min="9731" max="9731" width="13" style="1" customWidth="1"/>
    <col min="9732" max="9732" width="15" style="1" customWidth="1"/>
    <col min="9733" max="9734" width="11.42578125" style="1"/>
    <col min="9735" max="9735" width="14.85546875" style="1" customWidth="1"/>
    <col min="9736" max="9984" width="11.42578125" style="1"/>
    <col min="9985" max="9985" width="23.5703125" style="1" customWidth="1"/>
    <col min="9986" max="9986" width="25.85546875" style="1" customWidth="1"/>
    <col min="9987" max="9987" width="13" style="1" customWidth="1"/>
    <col min="9988" max="9988" width="15" style="1" customWidth="1"/>
    <col min="9989" max="9990" width="11.42578125" style="1"/>
    <col min="9991" max="9991" width="14.85546875" style="1" customWidth="1"/>
    <col min="9992" max="10240" width="11.42578125" style="1"/>
    <col min="10241" max="10241" width="23.5703125" style="1" customWidth="1"/>
    <col min="10242" max="10242" width="25.85546875" style="1" customWidth="1"/>
    <col min="10243" max="10243" width="13" style="1" customWidth="1"/>
    <col min="10244" max="10244" width="15" style="1" customWidth="1"/>
    <col min="10245" max="10246" width="11.42578125" style="1"/>
    <col min="10247" max="10247" width="14.85546875" style="1" customWidth="1"/>
    <col min="10248" max="10496" width="11.42578125" style="1"/>
    <col min="10497" max="10497" width="23.5703125" style="1" customWidth="1"/>
    <col min="10498" max="10498" width="25.85546875" style="1" customWidth="1"/>
    <col min="10499" max="10499" width="13" style="1" customWidth="1"/>
    <col min="10500" max="10500" width="15" style="1" customWidth="1"/>
    <col min="10501" max="10502" width="11.42578125" style="1"/>
    <col min="10503" max="10503" width="14.85546875" style="1" customWidth="1"/>
    <col min="10504" max="10752" width="11.42578125" style="1"/>
    <col min="10753" max="10753" width="23.5703125" style="1" customWidth="1"/>
    <col min="10754" max="10754" width="25.85546875" style="1" customWidth="1"/>
    <col min="10755" max="10755" width="13" style="1" customWidth="1"/>
    <col min="10756" max="10756" width="15" style="1" customWidth="1"/>
    <col min="10757" max="10758" width="11.42578125" style="1"/>
    <col min="10759" max="10759" width="14.85546875" style="1" customWidth="1"/>
    <col min="10760" max="11008" width="11.42578125" style="1"/>
    <col min="11009" max="11009" width="23.5703125" style="1" customWidth="1"/>
    <col min="11010" max="11010" width="25.85546875" style="1" customWidth="1"/>
    <col min="11011" max="11011" width="13" style="1" customWidth="1"/>
    <col min="11012" max="11012" width="15" style="1" customWidth="1"/>
    <col min="11013" max="11014" width="11.42578125" style="1"/>
    <col min="11015" max="11015" width="14.85546875" style="1" customWidth="1"/>
    <col min="11016" max="11264" width="11.42578125" style="1"/>
    <col min="11265" max="11265" width="23.5703125" style="1" customWidth="1"/>
    <col min="11266" max="11266" width="25.85546875" style="1" customWidth="1"/>
    <col min="11267" max="11267" width="13" style="1" customWidth="1"/>
    <col min="11268" max="11268" width="15" style="1" customWidth="1"/>
    <col min="11269" max="11270" width="11.42578125" style="1"/>
    <col min="11271" max="11271" width="14.85546875" style="1" customWidth="1"/>
    <col min="11272" max="11520" width="11.42578125" style="1"/>
    <col min="11521" max="11521" width="23.5703125" style="1" customWidth="1"/>
    <col min="11522" max="11522" width="25.85546875" style="1" customWidth="1"/>
    <col min="11523" max="11523" width="13" style="1" customWidth="1"/>
    <col min="11524" max="11524" width="15" style="1" customWidth="1"/>
    <col min="11525" max="11526" width="11.42578125" style="1"/>
    <col min="11527" max="11527" width="14.85546875" style="1" customWidth="1"/>
    <col min="11528" max="11776" width="11.42578125" style="1"/>
    <col min="11777" max="11777" width="23.5703125" style="1" customWidth="1"/>
    <col min="11778" max="11778" width="25.85546875" style="1" customWidth="1"/>
    <col min="11779" max="11779" width="13" style="1" customWidth="1"/>
    <col min="11780" max="11780" width="15" style="1" customWidth="1"/>
    <col min="11781" max="11782" width="11.42578125" style="1"/>
    <col min="11783" max="11783" width="14.85546875" style="1" customWidth="1"/>
    <col min="11784" max="12032" width="11.42578125" style="1"/>
    <col min="12033" max="12033" width="23.5703125" style="1" customWidth="1"/>
    <col min="12034" max="12034" width="25.85546875" style="1" customWidth="1"/>
    <col min="12035" max="12035" width="13" style="1" customWidth="1"/>
    <col min="12036" max="12036" width="15" style="1" customWidth="1"/>
    <col min="12037" max="12038" width="11.42578125" style="1"/>
    <col min="12039" max="12039" width="14.85546875" style="1" customWidth="1"/>
    <col min="12040" max="12288" width="11.42578125" style="1"/>
    <col min="12289" max="12289" width="23.5703125" style="1" customWidth="1"/>
    <col min="12290" max="12290" width="25.85546875" style="1" customWidth="1"/>
    <col min="12291" max="12291" width="13" style="1" customWidth="1"/>
    <col min="12292" max="12292" width="15" style="1" customWidth="1"/>
    <col min="12293" max="12294" width="11.42578125" style="1"/>
    <col min="12295" max="12295" width="14.85546875" style="1" customWidth="1"/>
    <col min="12296" max="12544" width="11.42578125" style="1"/>
    <col min="12545" max="12545" width="23.5703125" style="1" customWidth="1"/>
    <col min="12546" max="12546" width="25.85546875" style="1" customWidth="1"/>
    <col min="12547" max="12547" width="13" style="1" customWidth="1"/>
    <col min="12548" max="12548" width="15" style="1" customWidth="1"/>
    <col min="12549" max="12550" width="11.42578125" style="1"/>
    <col min="12551" max="12551" width="14.85546875" style="1" customWidth="1"/>
    <col min="12552" max="12800" width="11.42578125" style="1"/>
    <col min="12801" max="12801" width="23.5703125" style="1" customWidth="1"/>
    <col min="12802" max="12802" width="25.85546875" style="1" customWidth="1"/>
    <col min="12803" max="12803" width="13" style="1" customWidth="1"/>
    <col min="12804" max="12804" width="15" style="1" customWidth="1"/>
    <col min="12805" max="12806" width="11.42578125" style="1"/>
    <col min="12807" max="12807" width="14.85546875" style="1" customWidth="1"/>
    <col min="12808" max="13056" width="11.42578125" style="1"/>
    <col min="13057" max="13057" width="23.5703125" style="1" customWidth="1"/>
    <col min="13058" max="13058" width="25.85546875" style="1" customWidth="1"/>
    <col min="13059" max="13059" width="13" style="1" customWidth="1"/>
    <col min="13060" max="13060" width="15" style="1" customWidth="1"/>
    <col min="13061" max="13062" width="11.42578125" style="1"/>
    <col min="13063" max="13063" width="14.85546875" style="1" customWidth="1"/>
    <col min="13064" max="13312" width="11.42578125" style="1"/>
    <col min="13313" max="13313" width="23.5703125" style="1" customWidth="1"/>
    <col min="13314" max="13314" width="25.85546875" style="1" customWidth="1"/>
    <col min="13315" max="13315" width="13" style="1" customWidth="1"/>
    <col min="13316" max="13316" width="15" style="1" customWidth="1"/>
    <col min="13317" max="13318" width="11.42578125" style="1"/>
    <col min="13319" max="13319" width="14.85546875" style="1" customWidth="1"/>
    <col min="13320" max="13568" width="11.42578125" style="1"/>
    <col min="13569" max="13569" width="23.5703125" style="1" customWidth="1"/>
    <col min="13570" max="13570" width="25.85546875" style="1" customWidth="1"/>
    <col min="13571" max="13571" width="13" style="1" customWidth="1"/>
    <col min="13572" max="13572" width="15" style="1" customWidth="1"/>
    <col min="13573" max="13574" width="11.42578125" style="1"/>
    <col min="13575" max="13575" width="14.85546875" style="1" customWidth="1"/>
    <col min="13576" max="13824" width="11.42578125" style="1"/>
    <col min="13825" max="13825" width="23.5703125" style="1" customWidth="1"/>
    <col min="13826" max="13826" width="25.85546875" style="1" customWidth="1"/>
    <col min="13827" max="13827" width="13" style="1" customWidth="1"/>
    <col min="13828" max="13828" width="15" style="1" customWidth="1"/>
    <col min="13829" max="13830" width="11.42578125" style="1"/>
    <col min="13831" max="13831" width="14.85546875" style="1" customWidth="1"/>
    <col min="13832" max="14080" width="11.42578125" style="1"/>
    <col min="14081" max="14081" width="23.5703125" style="1" customWidth="1"/>
    <col min="14082" max="14082" width="25.85546875" style="1" customWidth="1"/>
    <col min="14083" max="14083" width="13" style="1" customWidth="1"/>
    <col min="14084" max="14084" width="15" style="1" customWidth="1"/>
    <col min="14085" max="14086" width="11.42578125" style="1"/>
    <col min="14087" max="14087" width="14.85546875" style="1" customWidth="1"/>
    <col min="14088" max="14336" width="11.42578125" style="1"/>
    <col min="14337" max="14337" width="23.5703125" style="1" customWidth="1"/>
    <col min="14338" max="14338" width="25.85546875" style="1" customWidth="1"/>
    <col min="14339" max="14339" width="13" style="1" customWidth="1"/>
    <col min="14340" max="14340" width="15" style="1" customWidth="1"/>
    <col min="14341" max="14342" width="11.42578125" style="1"/>
    <col min="14343" max="14343" width="14.85546875" style="1" customWidth="1"/>
    <col min="14344" max="14592" width="11.42578125" style="1"/>
    <col min="14593" max="14593" width="23.5703125" style="1" customWidth="1"/>
    <col min="14594" max="14594" width="25.85546875" style="1" customWidth="1"/>
    <col min="14595" max="14595" width="13" style="1" customWidth="1"/>
    <col min="14596" max="14596" width="15" style="1" customWidth="1"/>
    <col min="14597" max="14598" width="11.42578125" style="1"/>
    <col min="14599" max="14599" width="14.85546875" style="1" customWidth="1"/>
    <col min="14600" max="14848" width="11.42578125" style="1"/>
    <col min="14849" max="14849" width="23.5703125" style="1" customWidth="1"/>
    <col min="14850" max="14850" width="25.85546875" style="1" customWidth="1"/>
    <col min="14851" max="14851" width="13" style="1" customWidth="1"/>
    <col min="14852" max="14852" width="15" style="1" customWidth="1"/>
    <col min="14853" max="14854" width="11.42578125" style="1"/>
    <col min="14855" max="14855" width="14.85546875" style="1" customWidth="1"/>
    <col min="14856" max="15104" width="11.42578125" style="1"/>
    <col min="15105" max="15105" width="23.5703125" style="1" customWidth="1"/>
    <col min="15106" max="15106" width="25.85546875" style="1" customWidth="1"/>
    <col min="15107" max="15107" width="13" style="1" customWidth="1"/>
    <col min="15108" max="15108" width="15" style="1" customWidth="1"/>
    <col min="15109" max="15110" width="11.42578125" style="1"/>
    <col min="15111" max="15111" width="14.85546875" style="1" customWidth="1"/>
    <col min="15112" max="15360" width="11.42578125" style="1"/>
    <col min="15361" max="15361" width="23.5703125" style="1" customWidth="1"/>
    <col min="15362" max="15362" width="25.85546875" style="1" customWidth="1"/>
    <col min="15363" max="15363" width="13" style="1" customWidth="1"/>
    <col min="15364" max="15364" width="15" style="1" customWidth="1"/>
    <col min="15365" max="15366" width="11.42578125" style="1"/>
    <col min="15367" max="15367" width="14.85546875" style="1" customWidth="1"/>
    <col min="15368" max="15616" width="11.42578125" style="1"/>
    <col min="15617" max="15617" width="23.5703125" style="1" customWidth="1"/>
    <col min="15618" max="15618" width="25.85546875" style="1" customWidth="1"/>
    <col min="15619" max="15619" width="13" style="1" customWidth="1"/>
    <col min="15620" max="15620" width="15" style="1" customWidth="1"/>
    <col min="15621" max="15622" width="11.42578125" style="1"/>
    <col min="15623" max="15623" width="14.85546875" style="1" customWidth="1"/>
    <col min="15624" max="15872" width="11.42578125" style="1"/>
    <col min="15873" max="15873" width="23.5703125" style="1" customWidth="1"/>
    <col min="15874" max="15874" width="25.85546875" style="1" customWidth="1"/>
    <col min="15875" max="15875" width="13" style="1" customWidth="1"/>
    <col min="15876" max="15876" width="15" style="1" customWidth="1"/>
    <col min="15877" max="15878" width="11.42578125" style="1"/>
    <col min="15879" max="15879" width="14.85546875" style="1" customWidth="1"/>
    <col min="15880" max="16128" width="11.42578125" style="1"/>
    <col min="16129" max="16129" width="23.5703125" style="1" customWidth="1"/>
    <col min="16130" max="16130" width="25.85546875" style="1" customWidth="1"/>
    <col min="16131" max="16131" width="13" style="1" customWidth="1"/>
    <col min="16132" max="16132" width="15" style="1" customWidth="1"/>
    <col min="16133" max="16134" width="11.42578125" style="1"/>
    <col min="16135" max="16135" width="14.85546875" style="1" customWidth="1"/>
    <col min="16136" max="16384" width="11.42578125" style="1"/>
  </cols>
  <sheetData>
    <row r="2" spans="1:5" ht="14.25" customHeight="1" x14ac:dyDescent="0.25">
      <c r="A2" s="91"/>
      <c r="B2" s="94" t="s">
        <v>14</v>
      </c>
      <c r="C2" s="103" t="s">
        <v>36</v>
      </c>
      <c r="D2" s="103"/>
      <c r="E2" s="103"/>
    </row>
    <row r="3" spans="1:5" x14ac:dyDescent="0.25">
      <c r="A3" s="92"/>
      <c r="B3" s="95"/>
      <c r="C3" s="103" t="s">
        <v>61</v>
      </c>
      <c r="D3" s="103"/>
      <c r="E3" s="103"/>
    </row>
    <row r="4" spans="1:5" x14ac:dyDescent="0.25">
      <c r="A4" s="93"/>
      <c r="B4" s="96"/>
      <c r="C4" s="103" t="s">
        <v>60</v>
      </c>
      <c r="D4" s="103"/>
      <c r="E4" s="103"/>
    </row>
    <row r="5" spans="1:5" x14ac:dyDescent="0.25">
      <c r="A5" s="61"/>
      <c r="B5" s="62"/>
      <c r="C5" s="44"/>
      <c r="D5" s="44"/>
      <c r="E5" s="44"/>
    </row>
    <row r="6" spans="1:5" x14ac:dyDescent="0.25">
      <c r="A6" s="90" t="s">
        <v>0</v>
      </c>
      <c r="B6" s="90"/>
      <c r="C6" s="43" t="s">
        <v>16</v>
      </c>
      <c r="D6" s="76" t="s">
        <v>69</v>
      </c>
      <c r="E6" s="76"/>
    </row>
    <row r="7" spans="1:5" x14ac:dyDescent="0.25">
      <c r="A7" s="90"/>
      <c r="B7" s="90"/>
      <c r="C7" s="60" t="s">
        <v>17</v>
      </c>
      <c r="D7" s="104">
        <v>2021</v>
      </c>
      <c r="E7" s="104"/>
    </row>
    <row r="8" spans="1:5" x14ac:dyDescent="0.25">
      <c r="A8" s="76" t="s">
        <v>15</v>
      </c>
      <c r="B8" s="76"/>
      <c r="C8" s="76"/>
      <c r="D8" s="76"/>
      <c r="E8" s="76"/>
    </row>
    <row r="9" spans="1:5" x14ac:dyDescent="0.25">
      <c r="A9" s="79" t="s">
        <v>1</v>
      </c>
      <c r="B9" s="80"/>
      <c r="C9" s="65" t="s">
        <v>11</v>
      </c>
      <c r="D9" s="79" t="s">
        <v>62</v>
      </c>
      <c r="E9" s="80"/>
    </row>
    <row r="10" spans="1:5" x14ac:dyDescent="0.25">
      <c r="A10" s="81" t="s">
        <v>58</v>
      </c>
      <c r="B10" s="81"/>
      <c r="C10" s="63" t="s">
        <v>13</v>
      </c>
      <c r="D10" s="66">
        <v>8500</v>
      </c>
      <c r="E10" s="66">
        <v>500</v>
      </c>
    </row>
    <row r="11" spans="1:5" x14ac:dyDescent="0.25">
      <c r="A11" s="82" t="s">
        <v>59</v>
      </c>
      <c r="B11" s="83"/>
      <c r="C11" s="63" t="s">
        <v>13</v>
      </c>
      <c r="D11" s="66">
        <f>(D10*0.14)</f>
        <v>1190</v>
      </c>
      <c r="E11" s="66">
        <f>(E10*0.125)</f>
        <v>62.5</v>
      </c>
    </row>
    <row r="12" spans="1:5" x14ac:dyDescent="0.25">
      <c r="A12" s="82" t="s">
        <v>44</v>
      </c>
      <c r="B12" s="83"/>
      <c r="C12" s="63" t="s">
        <v>13</v>
      </c>
      <c r="D12" s="66" t="s">
        <v>43</v>
      </c>
      <c r="E12" s="66" t="s">
        <v>43</v>
      </c>
    </row>
    <row r="13" spans="1:5" x14ac:dyDescent="0.25">
      <c r="A13" s="82" t="s">
        <v>45</v>
      </c>
      <c r="B13" s="83"/>
      <c r="C13" s="63" t="s">
        <v>13</v>
      </c>
      <c r="D13" s="66">
        <v>0</v>
      </c>
      <c r="E13" s="66" t="s">
        <v>43</v>
      </c>
    </row>
    <row r="14" spans="1:5" x14ac:dyDescent="0.25">
      <c r="A14" s="76" t="s">
        <v>18</v>
      </c>
      <c r="B14" s="76"/>
      <c r="C14" s="76"/>
      <c r="D14" s="76"/>
      <c r="E14" s="76"/>
    </row>
    <row r="15" spans="1:5" x14ac:dyDescent="0.25">
      <c r="A15" s="45" t="s">
        <v>1</v>
      </c>
      <c r="B15" s="45" t="s">
        <v>30</v>
      </c>
      <c r="C15" s="45" t="s">
        <v>11</v>
      </c>
      <c r="D15" s="79" t="s">
        <v>62</v>
      </c>
      <c r="E15" s="80"/>
    </row>
    <row r="16" spans="1:5" x14ac:dyDescent="0.25">
      <c r="A16" s="7" t="s">
        <v>3</v>
      </c>
      <c r="B16" s="21">
        <v>103</v>
      </c>
      <c r="C16" s="63" t="s">
        <v>13</v>
      </c>
      <c r="D16" s="66">
        <f>+$D$10*B16/1000</f>
        <v>875.5</v>
      </c>
      <c r="E16" s="66">
        <f>+$E$10*B16/1000</f>
        <v>51.5</v>
      </c>
    </row>
    <row r="17" spans="1:10" x14ac:dyDescent="0.25">
      <c r="A17" s="7" t="s">
        <v>4</v>
      </c>
      <c r="B17" s="21">
        <v>24</v>
      </c>
      <c r="C17" s="63" t="s">
        <v>13</v>
      </c>
      <c r="D17" s="66">
        <f>+$D$10*B17/1000</f>
        <v>204</v>
      </c>
      <c r="E17" s="66">
        <f t="shared" ref="E17:E22" si="0">+$E$10*B17/1000</f>
        <v>12</v>
      </c>
    </row>
    <row r="18" spans="1:10" x14ac:dyDescent="0.25">
      <c r="A18" s="7" t="s">
        <v>5</v>
      </c>
      <c r="B18" s="21">
        <v>15</v>
      </c>
      <c r="C18" s="63" t="s">
        <v>13</v>
      </c>
      <c r="D18" s="66">
        <f>+$D$10*B18/1000</f>
        <v>127.5</v>
      </c>
      <c r="E18" s="66">
        <f t="shared" si="0"/>
        <v>7.5</v>
      </c>
    </row>
    <row r="19" spans="1:10" x14ac:dyDescent="0.25">
      <c r="A19" s="7" t="s">
        <v>6</v>
      </c>
      <c r="B19" s="21">
        <v>1.2</v>
      </c>
      <c r="C19" s="63" t="s">
        <v>13</v>
      </c>
      <c r="D19" s="67">
        <f>+$D$10*B19/1000</f>
        <v>10.199999999999999</v>
      </c>
      <c r="E19" s="66">
        <f t="shared" si="0"/>
        <v>0.6</v>
      </c>
      <c r="G19" s="13"/>
    </row>
    <row r="20" spans="1:10" x14ac:dyDescent="0.25">
      <c r="A20" s="7" t="s">
        <v>7</v>
      </c>
      <c r="B20" s="20">
        <v>1</v>
      </c>
      <c r="C20" s="63" t="s">
        <v>13</v>
      </c>
      <c r="D20" s="67">
        <f>+$D$10*B20/1000</f>
        <v>8.5</v>
      </c>
      <c r="E20" s="66">
        <f t="shared" si="0"/>
        <v>0.5</v>
      </c>
    </row>
    <row r="21" spans="1:10" x14ac:dyDescent="0.25">
      <c r="A21" s="7" t="s">
        <v>8</v>
      </c>
      <c r="B21" s="21">
        <v>0</v>
      </c>
      <c r="C21" s="63" t="s">
        <v>13</v>
      </c>
      <c r="D21" s="67">
        <v>0</v>
      </c>
      <c r="E21" s="66">
        <v>0</v>
      </c>
    </row>
    <row r="22" spans="1:10" x14ac:dyDescent="0.25">
      <c r="A22" s="7" t="s">
        <v>9</v>
      </c>
      <c r="B22" s="40">
        <v>3</v>
      </c>
      <c r="C22" s="63" t="s">
        <v>13</v>
      </c>
      <c r="D22" s="66">
        <f>+$D$10*B22/1000</f>
        <v>25.5</v>
      </c>
      <c r="E22" s="66">
        <f t="shared" si="0"/>
        <v>1.5</v>
      </c>
    </row>
    <row r="23" spans="1:10" ht="15.75" customHeight="1" x14ac:dyDescent="0.25">
      <c r="A23" s="76" t="s">
        <v>19</v>
      </c>
      <c r="B23" s="76"/>
      <c r="C23" s="76"/>
      <c r="D23" s="76"/>
      <c r="E23" s="76"/>
    </row>
    <row r="24" spans="1:10" x14ac:dyDescent="0.25">
      <c r="A24" s="65" t="s">
        <v>1</v>
      </c>
      <c r="B24" s="65" t="s">
        <v>30</v>
      </c>
      <c r="C24" s="65" t="s">
        <v>11</v>
      </c>
      <c r="D24" s="79" t="s">
        <v>62</v>
      </c>
      <c r="E24" s="80"/>
    </row>
    <row r="25" spans="1:10" x14ac:dyDescent="0.25">
      <c r="A25" s="7" t="s">
        <v>20</v>
      </c>
      <c r="B25" s="21">
        <v>975</v>
      </c>
      <c r="C25" s="63" t="s">
        <v>13</v>
      </c>
      <c r="D25" s="66">
        <f>($D$10*B25/1000)</f>
        <v>8287.5</v>
      </c>
      <c r="E25" s="66">
        <f>($E$10*1020/1000)</f>
        <v>510</v>
      </c>
      <c r="F25" s="41"/>
      <c r="G25" s="59">
        <f>B25/(B25+B26)</f>
        <v>0.95121951219512191</v>
      </c>
    </row>
    <row r="26" spans="1:10" x14ac:dyDescent="0.25">
      <c r="A26" s="7" t="s">
        <v>41</v>
      </c>
      <c r="B26" s="21">
        <v>50</v>
      </c>
      <c r="C26" s="63" t="s">
        <v>13</v>
      </c>
      <c r="D26" s="66">
        <f>(B26*$D$10)/1000</f>
        <v>425</v>
      </c>
      <c r="E26" s="66" t="s">
        <v>43</v>
      </c>
      <c r="F26" s="41"/>
      <c r="G26" s="59">
        <f>1-G25</f>
        <v>4.8780487804878092E-2</v>
      </c>
      <c r="I26" s="2"/>
    </row>
    <row r="27" spans="1:10" x14ac:dyDescent="0.25">
      <c r="A27" s="84" t="s">
        <v>57</v>
      </c>
      <c r="B27" s="17">
        <v>0</v>
      </c>
      <c r="C27" s="86" t="s">
        <v>13</v>
      </c>
      <c r="D27" s="88">
        <f>+IFERROR($D$12*B27/1000,0)+D13*B28/1000</f>
        <v>0</v>
      </c>
      <c r="E27" s="88" t="s">
        <v>43</v>
      </c>
      <c r="F27" s="41"/>
      <c r="G27" s="38"/>
      <c r="I27" s="2"/>
    </row>
    <row r="28" spans="1:10" x14ac:dyDescent="0.25">
      <c r="A28" s="85"/>
      <c r="B28" s="22">
        <v>913</v>
      </c>
      <c r="C28" s="87"/>
      <c r="D28" s="89"/>
      <c r="E28" s="89"/>
      <c r="F28" s="42"/>
      <c r="G28" s="38"/>
    </row>
    <row r="29" spans="1:10" x14ac:dyDescent="0.25">
      <c r="A29" s="7" t="s">
        <v>49</v>
      </c>
      <c r="B29" s="18">
        <v>152</v>
      </c>
      <c r="C29" s="63" t="s">
        <v>13</v>
      </c>
      <c r="D29" s="66">
        <f>($D$13*B29)/1000</f>
        <v>0</v>
      </c>
      <c r="E29" s="66" t="s">
        <v>43</v>
      </c>
      <c r="F29" s="42"/>
      <c r="G29" s="38"/>
    </row>
    <row r="30" spans="1:10" x14ac:dyDescent="0.25">
      <c r="A30" s="7" t="s">
        <v>42</v>
      </c>
      <c r="B30" s="19">
        <v>600</v>
      </c>
      <c r="C30" s="63" t="s">
        <v>13</v>
      </c>
      <c r="D30" s="69">
        <f>D29/0.6</f>
        <v>0</v>
      </c>
      <c r="E30" s="66" t="s">
        <v>43</v>
      </c>
      <c r="F30" s="39"/>
      <c r="G30" s="38"/>
    </row>
    <row r="31" spans="1:10" x14ac:dyDescent="0.25">
      <c r="A31" s="106" t="s">
        <v>50</v>
      </c>
      <c r="B31" s="107"/>
      <c r="C31" s="107"/>
      <c r="D31" s="107"/>
      <c r="E31" s="107"/>
    </row>
    <row r="32" spans="1:10" x14ac:dyDescent="0.25">
      <c r="A32" s="65" t="s">
        <v>1</v>
      </c>
      <c r="B32" s="65" t="s">
        <v>30</v>
      </c>
      <c r="C32" s="65" t="s">
        <v>11</v>
      </c>
      <c r="D32" s="105" t="s">
        <v>63</v>
      </c>
      <c r="E32" s="105"/>
      <c r="I32" s="38"/>
      <c r="J32" s="38"/>
    </row>
    <row r="33" spans="1:10" x14ac:dyDescent="0.25">
      <c r="A33" s="7" t="s">
        <v>68</v>
      </c>
      <c r="B33" s="16"/>
      <c r="C33" s="63" t="s">
        <v>13</v>
      </c>
      <c r="D33" s="108">
        <f>+D11+E11-D30</f>
        <v>1252.5</v>
      </c>
      <c r="E33" s="108"/>
      <c r="F33" s="10"/>
      <c r="G33" s="2"/>
    </row>
    <row r="34" spans="1:10" x14ac:dyDescent="0.25">
      <c r="A34" s="7" t="s">
        <v>41</v>
      </c>
      <c r="B34" s="16"/>
      <c r="C34" s="63" t="s">
        <v>13</v>
      </c>
      <c r="D34" s="109" t="s">
        <v>43</v>
      </c>
      <c r="E34" s="109"/>
      <c r="F34" s="10"/>
    </row>
    <row r="35" spans="1:10" x14ac:dyDescent="0.25">
      <c r="A35" s="76" t="s">
        <v>66</v>
      </c>
      <c r="B35" s="76"/>
      <c r="C35" s="76"/>
      <c r="D35" s="76"/>
      <c r="E35" s="76"/>
      <c r="J35" s="2"/>
    </row>
    <row r="36" spans="1:10" x14ac:dyDescent="0.25">
      <c r="A36" s="65" t="s">
        <v>1</v>
      </c>
      <c r="B36" s="65" t="s">
        <v>30</v>
      </c>
      <c r="C36" s="65" t="s">
        <v>11</v>
      </c>
      <c r="D36" s="105" t="s">
        <v>63</v>
      </c>
      <c r="E36" s="105"/>
      <c r="J36" s="2"/>
    </row>
    <row r="37" spans="1:10" x14ac:dyDescent="0.25">
      <c r="A37" s="7" t="s">
        <v>10</v>
      </c>
      <c r="B37" s="14">
        <v>385</v>
      </c>
      <c r="C37" s="63" t="s">
        <v>13</v>
      </c>
      <c r="D37" s="112">
        <f>(($D$10+$E$10)*B37)/1000</f>
        <v>3465</v>
      </c>
      <c r="E37" s="112"/>
    </row>
    <row r="38" spans="1:10" x14ac:dyDescent="0.25">
      <c r="A38" s="46" t="s">
        <v>12</v>
      </c>
      <c r="B38" s="24">
        <v>45</v>
      </c>
      <c r="C38" s="63" t="s">
        <v>53</v>
      </c>
      <c r="D38" s="112">
        <f>(($D$10+$E$10)*B38)/1000</f>
        <v>405</v>
      </c>
      <c r="E38" s="112"/>
    </row>
    <row r="39" spans="1:10" x14ac:dyDescent="0.25">
      <c r="A39" s="76" t="s">
        <v>64</v>
      </c>
      <c r="B39" s="76"/>
      <c r="C39" s="76"/>
      <c r="D39" s="76"/>
      <c r="E39" s="76"/>
      <c r="F39" s="2"/>
      <c r="G39" s="9"/>
    </row>
    <row r="40" spans="1:10" ht="15.75" customHeight="1" x14ac:dyDescent="0.25">
      <c r="A40" s="65" t="s">
        <v>1</v>
      </c>
      <c r="B40" s="65" t="s">
        <v>30</v>
      </c>
      <c r="C40" s="65" t="s">
        <v>11</v>
      </c>
      <c r="D40" s="79" t="s">
        <v>62</v>
      </c>
      <c r="E40" s="80"/>
    </row>
    <row r="41" spans="1:10" ht="15" customHeight="1" x14ac:dyDescent="0.25">
      <c r="A41" s="78" t="s">
        <v>27</v>
      </c>
      <c r="B41" s="78"/>
      <c r="C41" s="64" t="s">
        <v>23</v>
      </c>
      <c r="D41" s="47">
        <v>13</v>
      </c>
      <c r="E41" s="47">
        <v>4</v>
      </c>
    </row>
    <row r="42" spans="1:10" x14ac:dyDescent="0.25">
      <c r="A42" s="77" t="s">
        <v>22</v>
      </c>
      <c r="B42" s="77"/>
      <c r="C42" s="68" t="s">
        <v>40</v>
      </c>
      <c r="D42" s="48">
        <v>30</v>
      </c>
      <c r="E42" s="48">
        <f>D42</f>
        <v>30</v>
      </c>
    </row>
    <row r="43" spans="1:10" x14ac:dyDescent="0.25">
      <c r="A43" s="75" t="s">
        <v>21</v>
      </c>
      <c r="B43" s="75"/>
      <c r="C43" s="66" t="s">
        <v>39</v>
      </c>
      <c r="D43" s="69">
        <f>24*D42</f>
        <v>720</v>
      </c>
      <c r="E43" s="69">
        <f>24*E42</f>
        <v>720</v>
      </c>
    </row>
    <row r="44" spans="1:10" ht="15.75" customHeight="1" x14ac:dyDescent="0.25">
      <c r="A44" s="75" t="s">
        <v>32</v>
      </c>
      <c r="B44" s="75"/>
      <c r="C44" s="66" t="s">
        <v>39</v>
      </c>
      <c r="D44" s="69">
        <f>$D$10/D41</f>
        <v>653.84615384615381</v>
      </c>
      <c r="E44" s="69">
        <f>$E$10/E41</f>
        <v>125</v>
      </c>
    </row>
    <row r="45" spans="1:10" x14ac:dyDescent="0.25">
      <c r="A45" s="75" t="s">
        <v>25</v>
      </c>
      <c r="B45" s="75"/>
      <c r="C45" s="66" t="s">
        <v>39</v>
      </c>
      <c r="D45" s="69">
        <v>24</v>
      </c>
      <c r="E45" s="69">
        <v>120</v>
      </c>
    </row>
    <row r="46" spans="1:10" x14ac:dyDescent="0.25">
      <c r="A46" s="70" t="s">
        <v>28</v>
      </c>
      <c r="B46" s="72"/>
      <c r="C46" s="66" t="s">
        <v>39</v>
      </c>
      <c r="D46" s="66">
        <f>D43-D44-D45</f>
        <v>42.153846153846189</v>
      </c>
      <c r="E46" s="66">
        <f>E43-E44-E45</f>
        <v>475</v>
      </c>
    </row>
    <row r="47" spans="1:10" x14ac:dyDescent="0.25">
      <c r="A47" s="70" t="s">
        <v>26</v>
      </c>
      <c r="B47" s="71"/>
      <c r="C47" s="72"/>
      <c r="D47" s="110">
        <f>+DATEVALUE("1-"&amp;D6&amp;"-"&amp;D7)</f>
        <v>44440</v>
      </c>
      <c r="E47" s="111"/>
    </row>
    <row r="48" spans="1:10" x14ac:dyDescent="0.25">
      <c r="A48" s="76" t="s">
        <v>51</v>
      </c>
      <c r="B48" s="76"/>
      <c r="C48" s="76"/>
      <c r="D48" s="76"/>
      <c r="E48" s="76"/>
      <c r="F48" s="2"/>
      <c r="G48" s="9"/>
    </row>
    <row r="49" spans="1:5" ht="15.75" customHeight="1" x14ac:dyDescent="0.25">
      <c r="A49" s="65" t="s">
        <v>1</v>
      </c>
      <c r="B49" s="65" t="s">
        <v>30</v>
      </c>
      <c r="C49" s="65" t="s">
        <v>11</v>
      </c>
      <c r="D49" s="79" t="s">
        <v>65</v>
      </c>
      <c r="E49" s="80"/>
    </row>
    <row r="50" spans="1:5" ht="15" customHeight="1" x14ac:dyDescent="0.25">
      <c r="A50" s="78" t="s">
        <v>27</v>
      </c>
      <c r="B50" s="78"/>
      <c r="C50" s="64" t="s">
        <v>23</v>
      </c>
      <c r="D50" s="113">
        <v>4</v>
      </c>
      <c r="E50" s="113"/>
    </row>
    <row r="51" spans="1:5" x14ac:dyDescent="0.25">
      <c r="A51" s="77" t="s">
        <v>22</v>
      </c>
      <c r="B51" s="77"/>
      <c r="C51" s="68" t="s">
        <v>40</v>
      </c>
      <c r="D51" s="114">
        <f>D42</f>
        <v>30</v>
      </c>
      <c r="E51" s="114"/>
    </row>
    <row r="52" spans="1:5" x14ac:dyDescent="0.25">
      <c r="A52" s="75" t="s">
        <v>21</v>
      </c>
      <c r="B52" s="75"/>
      <c r="C52" s="66" t="s">
        <v>39</v>
      </c>
      <c r="D52" s="109">
        <f>24*D51</f>
        <v>720</v>
      </c>
      <c r="E52" s="109"/>
    </row>
    <row r="53" spans="1:5" ht="15.75" customHeight="1" x14ac:dyDescent="0.25">
      <c r="A53" s="75" t="s">
        <v>32</v>
      </c>
      <c r="B53" s="75"/>
      <c r="C53" s="66" t="s">
        <v>39</v>
      </c>
      <c r="D53" s="109">
        <f>+D13/D50</f>
        <v>0</v>
      </c>
      <c r="E53" s="109"/>
    </row>
    <row r="54" spans="1:5" x14ac:dyDescent="0.25">
      <c r="A54" s="75" t="s">
        <v>25</v>
      </c>
      <c r="B54" s="75"/>
      <c r="C54" s="66" t="s">
        <v>39</v>
      </c>
      <c r="D54" s="109">
        <v>120</v>
      </c>
      <c r="E54" s="109"/>
    </row>
    <row r="55" spans="1:5" x14ac:dyDescent="0.25">
      <c r="A55" s="75" t="s">
        <v>28</v>
      </c>
      <c r="B55" s="75"/>
      <c r="C55" s="66" t="s">
        <v>39</v>
      </c>
      <c r="D55" s="109">
        <f>D52-D53-D54</f>
        <v>600</v>
      </c>
      <c r="E55" s="109"/>
    </row>
    <row r="56" spans="1:5" x14ac:dyDescent="0.25">
      <c r="A56" s="75" t="s">
        <v>26</v>
      </c>
      <c r="B56" s="75"/>
      <c r="C56" s="75"/>
      <c r="D56" s="115">
        <f>+D47</f>
        <v>44440</v>
      </c>
      <c r="E56" s="115"/>
    </row>
    <row r="58" spans="1:5" x14ac:dyDescent="0.25">
      <c r="A58" s="76" t="s">
        <v>29</v>
      </c>
      <c r="B58" s="76"/>
      <c r="C58" s="76"/>
      <c r="D58" s="76"/>
      <c r="E58" s="76"/>
    </row>
    <row r="59" spans="1:5" ht="39" customHeight="1" x14ac:dyDescent="0.25">
      <c r="A59" s="116"/>
      <c r="B59" s="116"/>
      <c r="C59" s="116"/>
      <c r="D59" s="116"/>
      <c r="E59" s="116"/>
    </row>
    <row r="61" spans="1:5" ht="30" customHeight="1" x14ac:dyDescent="0.25">
      <c r="A61" s="12"/>
      <c r="C61" s="73"/>
      <c r="D61" s="73"/>
    </row>
    <row r="62" spans="1:5" ht="24" customHeight="1" x14ac:dyDescent="0.25">
      <c r="A62" s="74" t="s">
        <v>34</v>
      </c>
      <c r="B62" s="74"/>
      <c r="C62" s="74" t="s">
        <v>35</v>
      </c>
      <c r="D62" s="74"/>
    </row>
    <row r="63" spans="1:5" ht="15" x14ac:dyDescent="0.25">
      <c r="A63" s="3"/>
      <c r="B63" s="3"/>
      <c r="C63" s="3"/>
      <c r="D63" s="3"/>
    </row>
    <row r="64" spans="1:5" ht="15" x14ac:dyDescent="0.25">
      <c r="A64" s="3"/>
      <c r="B64" s="3"/>
      <c r="C64" s="3"/>
      <c r="D64" s="3"/>
    </row>
    <row r="72" spans="1:4" x14ac:dyDescent="0.25">
      <c r="A72" s="4"/>
      <c r="B72" s="4"/>
      <c r="C72" s="4"/>
      <c r="D72" s="4"/>
    </row>
  </sheetData>
  <mergeCells count="62">
    <mergeCell ref="C61:D61"/>
    <mergeCell ref="A62:B62"/>
    <mergeCell ref="C62:D62"/>
    <mergeCell ref="A55:B55"/>
    <mergeCell ref="D55:E55"/>
    <mergeCell ref="A56:C56"/>
    <mergeCell ref="D56:E56"/>
    <mergeCell ref="A58:E58"/>
    <mergeCell ref="A59:E59"/>
    <mergeCell ref="A52:B52"/>
    <mergeCell ref="D52:E52"/>
    <mergeCell ref="A53:B53"/>
    <mergeCell ref="D53:E53"/>
    <mergeCell ref="A54:B54"/>
    <mergeCell ref="D54:E54"/>
    <mergeCell ref="A48:E48"/>
    <mergeCell ref="D49:E49"/>
    <mergeCell ref="A50:B50"/>
    <mergeCell ref="D50:E50"/>
    <mergeCell ref="A51:B51"/>
    <mergeCell ref="D51:E51"/>
    <mergeCell ref="A43:B43"/>
    <mergeCell ref="A44:B44"/>
    <mergeCell ref="A45:B45"/>
    <mergeCell ref="A46:B46"/>
    <mergeCell ref="A47:C47"/>
    <mergeCell ref="D47:E47"/>
    <mergeCell ref="D37:E37"/>
    <mergeCell ref="D38:E38"/>
    <mergeCell ref="A39:E39"/>
    <mergeCell ref="D40:E40"/>
    <mergeCell ref="A41:B41"/>
    <mergeCell ref="A42:B42"/>
    <mergeCell ref="A31:E31"/>
    <mergeCell ref="D32:E32"/>
    <mergeCell ref="D33:E33"/>
    <mergeCell ref="D34:E34"/>
    <mergeCell ref="A35:E35"/>
    <mergeCell ref="D36:E36"/>
    <mergeCell ref="A13:B13"/>
    <mergeCell ref="A14:E14"/>
    <mergeCell ref="D15:E15"/>
    <mergeCell ref="A23:E23"/>
    <mergeCell ref="D24:E24"/>
    <mergeCell ref="A27:A28"/>
    <mergeCell ref="C27:C28"/>
    <mergeCell ref="D27:D28"/>
    <mergeCell ref="E27:E28"/>
    <mergeCell ref="A8:E8"/>
    <mergeCell ref="A9:B9"/>
    <mergeCell ref="D9:E9"/>
    <mergeCell ref="A10:B10"/>
    <mergeCell ref="A11:B11"/>
    <mergeCell ref="A12:B12"/>
    <mergeCell ref="A2:A4"/>
    <mergeCell ref="B2:B4"/>
    <mergeCell ref="C2:E2"/>
    <mergeCell ref="C3:E3"/>
    <mergeCell ref="C4:E4"/>
    <mergeCell ref="A6:B7"/>
    <mergeCell ref="D6:E6"/>
    <mergeCell ref="D7:E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43C2-BE5F-45BC-A172-5BDE44458C59}">
  <dimension ref="A2:J72"/>
  <sheetViews>
    <sheetView workbookViewId="0">
      <selection activeCell="D43" sqref="D43"/>
    </sheetView>
  </sheetViews>
  <sheetFormatPr baseColWidth="10" defaultRowHeight="14.25" x14ac:dyDescent="0.25"/>
  <cols>
    <col min="1" max="1" width="33.85546875" style="1" customWidth="1"/>
    <col min="2" max="2" width="27.140625" style="1" customWidth="1"/>
    <col min="3" max="4" width="15" style="1" customWidth="1"/>
    <col min="5" max="5" width="19.140625" style="1" bestFit="1" customWidth="1"/>
    <col min="6" max="6" width="15.28515625" style="1" bestFit="1" customWidth="1"/>
    <col min="7" max="7" width="24.5703125" style="1" hidden="1" customWidth="1"/>
    <col min="8" max="256" width="11.42578125" style="1"/>
    <col min="257" max="257" width="23.5703125" style="1" customWidth="1"/>
    <col min="258" max="258" width="25.85546875" style="1" customWidth="1"/>
    <col min="259" max="259" width="13" style="1" customWidth="1"/>
    <col min="260" max="260" width="15" style="1" customWidth="1"/>
    <col min="261" max="262" width="11.42578125" style="1"/>
    <col min="263" max="263" width="14.85546875" style="1" customWidth="1"/>
    <col min="264" max="512" width="11.42578125" style="1"/>
    <col min="513" max="513" width="23.5703125" style="1" customWidth="1"/>
    <col min="514" max="514" width="25.85546875" style="1" customWidth="1"/>
    <col min="515" max="515" width="13" style="1" customWidth="1"/>
    <col min="516" max="516" width="15" style="1" customWidth="1"/>
    <col min="517" max="518" width="11.42578125" style="1"/>
    <col min="519" max="519" width="14.85546875" style="1" customWidth="1"/>
    <col min="520" max="768" width="11.42578125" style="1"/>
    <col min="769" max="769" width="23.5703125" style="1" customWidth="1"/>
    <col min="770" max="770" width="25.85546875" style="1" customWidth="1"/>
    <col min="771" max="771" width="13" style="1" customWidth="1"/>
    <col min="772" max="772" width="15" style="1" customWidth="1"/>
    <col min="773" max="774" width="11.42578125" style="1"/>
    <col min="775" max="775" width="14.85546875" style="1" customWidth="1"/>
    <col min="776" max="1024" width="11.42578125" style="1"/>
    <col min="1025" max="1025" width="23.5703125" style="1" customWidth="1"/>
    <col min="1026" max="1026" width="25.85546875" style="1" customWidth="1"/>
    <col min="1027" max="1027" width="13" style="1" customWidth="1"/>
    <col min="1028" max="1028" width="15" style="1" customWidth="1"/>
    <col min="1029" max="1030" width="11.42578125" style="1"/>
    <col min="1031" max="1031" width="14.85546875" style="1" customWidth="1"/>
    <col min="1032" max="1280" width="11.42578125" style="1"/>
    <col min="1281" max="1281" width="23.5703125" style="1" customWidth="1"/>
    <col min="1282" max="1282" width="25.85546875" style="1" customWidth="1"/>
    <col min="1283" max="1283" width="13" style="1" customWidth="1"/>
    <col min="1284" max="1284" width="15" style="1" customWidth="1"/>
    <col min="1285" max="1286" width="11.42578125" style="1"/>
    <col min="1287" max="1287" width="14.85546875" style="1" customWidth="1"/>
    <col min="1288" max="1536" width="11.42578125" style="1"/>
    <col min="1537" max="1537" width="23.5703125" style="1" customWidth="1"/>
    <col min="1538" max="1538" width="25.85546875" style="1" customWidth="1"/>
    <col min="1539" max="1539" width="13" style="1" customWidth="1"/>
    <col min="1540" max="1540" width="15" style="1" customWidth="1"/>
    <col min="1541" max="1542" width="11.42578125" style="1"/>
    <col min="1543" max="1543" width="14.85546875" style="1" customWidth="1"/>
    <col min="1544" max="1792" width="11.42578125" style="1"/>
    <col min="1793" max="1793" width="23.5703125" style="1" customWidth="1"/>
    <col min="1794" max="1794" width="25.85546875" style="1" customWidth="1"/>
    <col min="1795" max="1795" width="13" style="1" customWidth="1"/>
    <col min="1796" max="1796" width="15" style="1" customWidth="1"/>
    <col min="1797" max="1798" width="11.42578125" style="1"/>
    <col min="1799" max="1799" width="14.85546875" style="1" customWidth="1"/>
    <col min="1800" max="2048" width="11.42578125" style="1"/>
    <col min="2049" max="2049" width="23.5703125" style="1" customWidth="1"/>
    <col min="2050" max="2050" width="25.85546875" style="1" customWidth="1"/>
    <col min="2051" max="2051" width="13" style="1" customWidth="1"/>
    <col min="2052" max="2052" width="15" style="1" customWidth="1"/>
    <col min="2053" max="2054" width="11.42578125" style="1"/>
    <col min="2055" max="2055" width="14.85546875" style="1" customWidth="1"/>
    <col min="2056" max="2304" width="11.42578125" style="1"/>
    <col min="2305" max="2305" width="23.5703125" style="1" customWidth="1"/>
    <col min="2306" max="2306" width="25.85546875" style="1" customWidth="1"/>
    <col min="2307" max="2307" width="13" style="1" customWidth="1"/>
    <col min="2308" max="2308" width="15" style="1" customWidth="1"/>
    <col min="2309" max="2310" width="11.42578125" style="1"/>
    <col min="2311" max="2311" width="14.85546875" style="1" customWidth="1"/>
    <col min="2312" max="2560" width="11.42578125" style="1"/>
    <col min="2561" max="2561" width="23.5703125" style="1" customWidth="1"/>
    <col min="2562" max="2562" width="25.85546875" style="1" customWidth="1"/>
    <col min="2563" max="2563" width="13" style="1" customWidth="1"/>
    <col min="2564" max="2564" width="15" style="1" customWidth="1"/>
    <col min="2565" max="2566" width="11.42578125" style="1"/>
    <col min="2567" max="2567" width="14.85546875" style="1" customWidth="1"/>
    <col min="2568" max="2816" width="11.42578125" style="1"/>
    <col min="2817" max="2817" width="23.5703125" style="1" customWidth="1"/>
    <col min="2818" max="2818" width="25.85546875" style="1" customWidth="1"/>
    <col min="2819" max="2819" width="13" style="1" customWidth="1"/>
    <col min="2820" max="2820" width="15" style="1" customWidth="1"/>
    <col min="2821" max="2822" width="11.42578125" style="1"/>
    <col min="2823" max="2823" width="14.85546875" style="1" customWidth="1"/>
    <col min="2824" max="3072" width="11.42578125" style="1"/>
    <col min="3073" max="3073" width="23.5703125" style="1" customWidth="1"/>
    <col min="3074" max="3074" width="25.85546875" style="1" customWidth="1"/>
    <col min="3075" max="3075" width="13" style="1" customWidth="1"/>
    <col min="3076" max="3076" width="15" style="1" customWidth="1"/>
    <col min="3077" max="3078" width="11.42578125" style="1"/>
    <col min="3079" max="3079" width="14.85546875" style="1" customWidth="1"/>
    <col min="3080" max="3328" width="11.42578125" style="1"/>
    <col min="3329" max="3329" width="23.5703125" style="1" customWidth="1"/>
    <col min="3330" max="3330" width="25.85546875" style="1" customWidth="1"/>
    <col min="3331" max="3331" width="13" style="1" customWidth="1"/>
    <col min="3332" max="3332" width="15" style="1" customWidth="1"/>
    <col min="3333" max="3334" width="11.42578125" style="1"/>
    <col min="3335" max="3335" width="14.85546875" style="1" customWidth="1"/>
    <col min="3336" max="3584" width="11.42578125" style="1"/>
    <col min="3585" max="3585" width="23.5703125" style="1" customWidth="1"/>
    <col min="3586" max="3586" width="25.85546875" style="1" customWidth="1"/>
    <col min="3587" max="3587" width="13" style="1" customWidth="1"/>
    <col min="3588" max="3588" width="15" style="1" customWidth="1"/>
    <col min="3589" max="3590" width="11.42578125" style="1"/>
    <col min="3591" max="3591" width="14.85546875" style="1" customWidth="1"/>
    <col min="3592" max="3840" width="11.42578125" style="1"/>
    <col min="3841" max="3841" width="23.5703125" style="1" customWidth="1"/>
    <col min="3842" max="3842" width="25.85546875" style="1" customWidth="1"/>
    <col min="3843" max="3843" width="13" style="1" customWidth="1"/>
    <col min="3844" max="3844" width="15" style="1" customWidth="1"/>
    <col min="3845" max="3846" width="11.42578125" style="1"/>
    <col min="3847" max="3847" width="14.85546875" style="1" customWidth="1"/>
    <col min="3848" max="4096" width="11.42578125" style="1"/>
    <col min="4097" max="4097" width="23.5703125" style="1" customWidth="1"/>
    <col min="4098" max="4098" width="25.85546875" style="1" customWidth="1"/>
    <col min="4099" max="4099" width="13" style="1" customWidth="1"/>
    <col min="4100" max="4100" width="15" style="1" customWidth="1"/>
    <col min="4101" max="4102" width="11.42578125" style="1"/>
    <col min="4103" max="4103" width="14.85546875" style="1" customWidth="1"/>
    <col min="4104" max="4352" width="11.42578125" style="1"/>
    <col min="4353" max="4353" width="23.5703125" style="1" customWidth="1"/>
    <col min="4354" max="4354" width="25.85546875" style="1" customWidth="1"/>
    <col min="4355" max="4355" width="13" style="1" customWidth="1"/>
    <col min="4356" max="4356" width="15" style="1" customWidth="1"/>
    <col min="4357" max="4358" width="11.42578125" style="1"/>
    <col min="4359" max="4359" width="14.85546875" style="1" customWidth="1"/>
    <col min="4360" max="4608" width="11.42578125" style="1"/>
    <col min="4609" max="4609" width="23.5703125" style="1" customWidth="1"/>
    <col min="4610" max="4610" width="25.85546875" style="1" customWidth="1"/>
    <col min="4611" max="4611" width="13" style="1" customWidth="1"/>
    <col min="4612" max="4612" width="15" style="1" customWidth="1"/>
    <col min="4613" max="4614" width="11.42578125" style="1"/>
    <col min="4615" max="4615" width="14.85546875" style="1" customWidth="1"/>
    <col min="4616" max="4864" width="11.42578125" style="1"/>
    <col min="4865" max="4865" width="23.5703125" style="1" customWidth="1"/>
    <col min="4866" max="4866" width="25.85546875" style="1" customWidth="1"/>
    <col min="4867" max="4867" width="13" style="1" customWidth="1"/>
    <col min="4868" max="4868" width="15" style="1" customWidth="1"/>
    <col min="4869" max="4870" width="11.42578125" style="1"/>
    <col min="4871" max="4871" width="14.85546875" style="1" customWidth="1"/>
    <col min="4872" max="5120" width="11.42578125" style="1"/>
    <col min="5121" max="5121" width="23.5703125" style="1" customWidth="1"/>
    <col min="5122" max="5122" width="25.85546875" style="1" customWidth="1"/>
    <col min="5123" max="5123" width="13" style="1" customWidth="1"/>
    <col min="5124" max="5124" width="15" style="1" customWidth="1"/>
    <col min="5125" max="5126" width="11.42578125" style="1"/>
    <col min="5127" max="5127" width="14.85546875" style="1" customWidth="1"/>
    <col min="5128" max="5376" width="11.42578125" style="1"/>
    <col min="5377" max="5377" width="23.5703125" style="1" customWidth="1"/>
    <col min="5378" max="5378" width="25.85546875" style="1" customWidth="1"/>
    <col min="5379" max="5379" width="13" style="1" customWidth="1"/>
    <col min="5380" max="5380" width="15" style="1" customWidth="1"/>
    <col min="5381" max="5382" width="11.42578125" style="1"/>
    <col min="5383" max="5383" width="14.85546875" style="1" customWidth="1"/>
    <col min="5384" max="5632" width="11.42578125" style="1"/>
    <col min="5633" max="5633" width="23.5703125" style="1" customWidth="1"/>
    <col min="5634" max="5634" width="25.85546875" style="1" customWidth="1"/>
    <col min="5635" max="5635" width="13" style="1" customWidth="1"/>
    <col min="5636" max="5636" width="15" style="1" customWidth="1"/>
    <col min="5637" max="5638" width="11.42578125" style="1"/>
    <col min="5639" max="5639" width="14.85546875" style="1" customWidth="1"/>
    <col min="5640" max="5888" width="11.42578125" style="1"/>
    <col min="5889" max="5889" width="23.5703125" style="1" customWidth="1"/>
    <col min="5890" max="5890" width="25.85546875" style="1" customWidth="1"/>
    <col min="5891" max="5891" width="13" style="1" customWidth="1"/>
    <col min="5892" max="5892" width="15" style="1" customWidth="1"/>
    <col min="5893" max="5894" width="11.42578125" style="1"/>
    <col min="5895" max="5895" width="14.85546875" style="1" customWidth="1"/>
    <col min="5896" max="6144" width="11.42578125" style="1"/>
    <col min="6145" max="6145" width="23.5703125" style="1" customWidth="1"/>
    <col min="6146" max="6146" width="25.85546875" style="1" customWidth="1"/>
    <col min="6147" max="6147" width="13" style="1" customWidth="1"/>
    <col min="6148" max="6148" width="15" style="1" customWidth="1"/>
    <col min="6149" max="6150" width="11.42578125" style="1"/>
    <col min="6151" max="6151" width="14.85546875" style="1" customWidth="1"/>
    <col min="6152" max="6400" width="11.42578125" style="1"/>
    <col min="6401" max="6401" width="23.5703125" style="1" customWidth="1"/>
    <col min="6402" max="6402" width="25.85546875" style="1" customWidth="1"/>
    <col min="6403" max="6403" width="13" style="1" customWidth="1"/>
    <col min="6404" max="6404" width="15" style="1" customWidth="1"/>
    <col min="6405" max="6406" width="11.42578125" style="1"/>
    <col min="6407" max="6407" width="14.85546875" style="1" customWidth="1"/>
    <col min="6408" max="6656" width="11.42578125" style="1"/>
    <col min="6657" max="6657" width="23.5703125" style="1" customWidth="1"/>
    <col min="6658" max="6658" width="25.85546875" style="1" customWidth="1"/>
    <col min="6659" max="6659" width="13" style="1" customWidth="1"/>
    <col min="6660" max="6660" width="15" style="1" customWidth="1"/>
    <col min="6661" max="6662" width="11.42578125" style="1"/>
    <col min="6663" max="6663" width="14.85546875" style="1" customWidth="1"/>
    <col min="6664" max="6912" width="11.42578125" style="1"/>
    <col min="6913" max="6913" width="23.5703125" style="1" customWidth="1"/>
    <col min="6914" max="6914" width="25.85546875" style="1" customWidth="1"/>
    <col min="6915" max="6915" width="13" style="1" customWidth="1"/>
    <col min="6916" max="6916" width="15" style="1" customWidth="1"/>
    <col min="6917" max="6918" width="11.42578125" style="1"/>
    <col min="6919" max="6919" width="14.85546875" style="1" customWidth="1"/>
    <col min="6920" max="7168" width="11.42578125" style="1"/>
    <col min="7169" max="7169" width="23.5703125" style="1" customWidth="1"/>
    <col min="7170" max="7170" width="25.85546875" style="1" customWidth="1"/>
    <col min="7171" max="7171" width="13" style="1" customWidth="1"/>
    <col min="7172" max="7172" width="15" style="1" customWidth="1"/>
    <col min="7173" max="7174" width="11.42578125" style="1"/>
    <col min="7175" max="7175" width="14.85546875" style="1" customWidth="1"/>
    <col min="7176" max="7424" width="11.42578125" style="1"/>
    <col min="7425" max="7425" width="23.5703125" style="1" customWidth="1"/>
    <col min="7426" max="7426" width="25.85546875" style="1" customWidth="1"/>
    <col min="7427" max="7427" width="13" style="1" customWidth="1"/>
    <col min="7428" max="7428" width="15" style="1" customWidth="1"/>
    <col min="7429" max="7430" width="11.42578125" style="1"/>
    <col min="7431" max="7431" width="14.85546875" style="1" customWidth="1"/>
    <col min="7432" max="7680" width="11.42578125" style="1"/>
    <col min="7681" max="7681" width="23.5703125" style="1" customWidth="1"/>
    <col min="7682" max="7682" width="25.85546875" style="1" customWidth="1"/>
    <col min="7683" max="7683" width="13" style="1" customWidth="1"/>
    <col min="7684" max="7684" width="15" style="1" customWidth="1"/>
    <col min="7685" max="7686" width="11.42578125" style="1"/>
    <col min="7687" max="7687" width="14.85546875" style="1" customWidth="1"/>
    <col min="7688" max="7936" width="11.42578125" style="1"/>
    <col min="7937" max="7937" width="23.5703125" style="1" customWidth="1"/>
    <col min="7938" max="7938" width="25.85546875" style="1" customWidth="1"/>
    <col min="7939" max="7939" width="13" style="1" customWidth="1"/>
    <col min="7940" max="7940" width="15" style="1" customWidth="1"/>
    <col min="7941" max="7942" width="11.42578125" style="1"/>
    <col min="7943" max="7943" width="14.85546875" style="1" customWidth="1"/>
    <col min="7944" max="8192" width="11.42578125" style="1"/>
    <col min="8193" max="8193" width="23.5703125" style="1" customWidth="1"/>
    <col min="8194" max="8194" width="25.85546875" style="1" customWidth="1"/>
    <col min="8195" max="8195" width="13" style="1" customWidth="1"/>
    <col min="8196" max="8196" width="15" style="1" customWidth="1"/>
    <col min="8197" max="8198" width="11.42578125" style="1"/>
    <col min="8199" max="8199" width="14.85546875" style="1" customWidth="1"/>
    <col min="8200" max="8448" width="11.42578125" style="1"/>
    <col min="8449" max="8449" width="23.5703125" style="1" customWidth="1"/>
    <col min="8450" max="8450" width="25.85546875" style="1" customWidth="1"/>
    <col min="8451" max="8451" width="13" style="1" customWidth="1"/>
    <col min="8452" max="8452" width="15" style="1" customWidth="1"/>
    <col min="8453" max="8454" width="11.42578125" style="1"/>
    <col min="8455" max="8455" width="14.85546875" style="1" customWidth="1"/>
    <col min="8456" max="8704" width="11.42578125" style="1"/>
    <col min="8705" max="8705" width="23.5703125" style="1" customWidth="1"/>
    <col min="8706" max="8706" width="25.85546875" style="1" customWidth="1"/>
    <col min="8707" max="8707" width="13" style="1" customWidth="1"/>
    <col min="8708" max="8708" width="15" style="1" customWidth="1"/>
    <col min="8709" max="8710" width="11.42578125" style="1"/>
    <col min="8711" max="8711" width="14.85546875" style="1" customWidth="1"/>
    <col min="8712" max="8960" width="11.42578125" style="1"/>
    <col min="8961" max="8961" width="23.5703125" style="1" customWidth="1"/>
    <col min="8962" max="8962" width="25.85546875" style="1" customWidth="1"/>
    <col min="8963" max="8963" width="13" style="1" customWidth="1"/>
    <col min="8964" max="8964" width="15" style="1" customWidth="1"/>
    <col min="8965" max="8966" width="11.42578125" style="1"/>
    <col min="8967" max="8967" width="14.85546875" style="1" customWidth="1"/>
    <col min="8968" max="9216" width="11.42578125" style="1"/>
    <col min="9217" max="9217" width="23.5703125" style="1" customWidth="1"/>
    <col min="9218" max="9218" width="25.85546875" style="1" customWidth="1"/>
    <col min="9219" max="9219" width="13" style="1" customWidth="1"/>
    <col min="9220" max="9220" width="15" style="1" customWidth="1"/>
    <col min="9221" max="9222" width="11.42578125" style="1"/>
    <col min="9223" max="9223" width="14.85546875" style="1" customWidth="1"/>
    <col min="9224" max="9472" width="11.42578125" style="1"/>
    <col min="9473" max="9473" width="23.5703125" style="1" customWidth="1"/>
    <col min="9474" max="9474" width="25.85546875" style="1" customWidth="1"/>
    <col min="9475" max="9475" width="13" style="1" customWidth="1"/>
    <col min="9476" max="9476" width="15" style="1" customWidth="1"/>
    <col min="9477" max="9478" width="11.42578125" style="1"/>
    <col min="9479" max="9479" width="14.85546875" style="1" customWidth="1"/>
    <col min="9480" max="9728" width="11.42578125" style="1"/>
    <col min="9729" max="9729" width="23.5703125" style="1" customWidth="1"/>
    <col min="9730" max="9730" width="25.85546875" style="1" customWidth="1"/>
    <col min="9731" max="9731" width="13" style="1" customWidth="1"/>
    <col min="9732" max="9732" width="15" style="1" customWidth="1"/>
    <col min="9733" max="9734" width="11.42578125" style="1"/>
    <col min="9735" max="9735" width="14.85546875" style="1" customWidth="1"/>
    <col min="9736" max="9984" width="11.42578125" style="1"/>
    <col min="9985" max="9985" width="23.5703125" style="1" customWidth="1"/>
    <col min="9986" max="9986" width="25.85546875" style="1" customWidth="1"/>
    <col min="9987" max="9987" width="13" style="1" customWidth="1"/>
    <col min="9988" max="9988" width="15" style="1" customWidth="1"/>
    <col min="9989" max="9990" width="11.42578125" style="1"/>
    <col min="9991" max="9991" width="14.85546875" style="1" customWidth="1"/>
    <col min="9992" max="10240" width="11.42578125" style="1"/>
    <col min="10241" max="10241" width="23.5703125" style="1" customWidth="1"/>
    <col min="10242" max="10242" width="25.85546875" style="1" customWidth="1"/>
    <col min="10243" max="10243" width="13" style="1" customWidth="1"/>
    <col min="10244" max="10244" width="15" style="1" customWidth="1"/>
    <col min="10245" max="10246" width="11.42578125" style="1"/>
    <col min="10247" max="10247" width="14.85546875" style="1" customWidth="1"/>
    <col min="10248" max="10496" width="11.42578125" style="1"/>
    <col min="10497" max="10497" width="23.5703125" style="1" customWidth="1"/>
    <col min="10498" max="10498" width="25.85546875" style="1" customWidth="1"/>
    <col min="10499" max="10499" width="13" style="1" customWidth="1"/>
    <col min="10500" max="10500" width="15" style="1" customWidth="1"/>
    <col min="10501" max="10502" width="11.42578125" style="1"/>
    <col min="10503" max="10503" width="14.85546875" style="1" customWidth="1"/>
    <col min="10504" max="10752" width="11.42578125" style="1"/>
    <col min="10753" max="10753" width="23.5703125" style="1" customWidth="1"/>
    <col min="10754" max="10754" width="25.85546875" style="1" customWidth="1"/>
    <col min="10755" max="10755" width="13" style="1" customWidth="1"/>
    <col min="10756" max="10756" width="15" style="1" customWidth="1"/>
    <col min="10757" max="10758" width="11.42578125" style="1"/>
    <col min="10759" max="10759" width="14.85546875" style="1" customWidth="1"/>
    <col min="10760" max="11008" width="11.42578125" style="1"/>
    <col min="11009" max="11009" width="23.5703125" style="1" customWidth="1"/>
    <col min="11010" max="11010" width="25.85546875" style="1" customWidth="1"/>
    <col min="11011" max="11011" width="13" style="1" customWidth="1"/>
    <col min="11012" max="11012" width="15" style="1" customWidth="1"/>
    <col min="11013" max="11014" width="11.42578125" style="1"/>
    <col min="11015" max="11015" width="14.85546875" style="1" customWidth="1"/>
    <col min="11016" max="11264" width="11.42578125" style="1"/>
    <col min="11265" max="11265" width="23.5703125" style="1" customWidth="1"/>
    <col min="11266" max="11266" width="25.85546875" style="1" customWidth="1"/>
    <col min="11267" max="11267" width="13" style="1" customWidth="1"/>
    <col min="11268" max="11268" width="15" style="1" customWidth="1"/>
    <col min="11269" max="11270" width="11.42578125" style="1"/>
    <col min="11271" max="11271" width="14.85546875" style="1" customWidth="1"/>
    <col min="11272" max="11520" width="11.42578125" style="1"/>
    <col min="11521" max="11521" width="23.5703125" style="1" customWidth="1"/>
    <col min="11522" max="11522" width="25.85546875" style="1" customWidth="1"/>
    <col min="11523" max="11523" width="13" style="1" customWidth="1"/>
    <col min="11524" max="11524" width="15" style="1" customWidth="1"/>
    <col min="11525" max="11526" width="11.42578125" style="1"/>
    <col min="11527" max="11527" width="14.85546875" style="1" customWidth="1"/>
    <col min="11528" max="11776" width="11.42578125" style="1"/>
    <col min="11777" max="11777" width="23.5703125" style="1" customWidth="1"/>
    <col min="11778" max="11778" width="25.85546875" style="1" customWidth="1"/>
    <col min="11779" max="11779" width="13" style="1" customWidth="1"/>
    <col min="11780" max="11780" width="15" style="1" customWidth="1"/>
    <col min="11781" max="11782" width="11.42578125" style="1"/>
    <col min="11783" max="11783" width="14.85546875" style="1" customWidth="1"/>
    <col min="11784" max="12032" width="11.42578125" style="1"/>
    <col min="12033" max="12033" width="23.5703125" style="1" customWidth="1"/>
    <col min="12034" max="12034" width="25.85546875" style="1" customWidth="1"/>
    <col min="12035" max="12035" width="13" style="1" customWidth="1"/>
    <col min="12036" max="12036" width="15" style="1" customWidth="1"/>
    <col min="12037" max="12038" width="11.42578125" style="1"/>
    <col min="12039" max="12039" width="14.85546875" style="1" customWidth="1"/>
    <col min="12040" max="12288" width="11.42578125" style="1"/>
    <col min="12289" max="12289" width="23.5703125" style="1" customWidth="1"/>
    <col min="12290" max="12290" width="25.85546875" style="1" customWidth="1"/>
    <col min="12291" max="12291" width="13" style="1" customWidth="1"/>
    <col min="12292" max="12292" width="15" style="1" customWidth="1"/>
    <col min="12293" max="12294" width="11.42578125" style="1"/>
    <col min="12295" max="12295" width="14.85546875" style="1" customWidth="1"/>
    <col min="12296" max="12544" width="11.42578125" style="1"/>
    <col min="12545" max="12545" width="23.5703125" style="1" customWidth="1"/>
    <col min="12546" max="12546" width="25.85546875" style="1" customWidth="1"/>
    <col min="12547" max="12547" width="13" style="1" customWidth="1"/>
    <col min="12548" max="12548" width="15" style="1" customWidth="1"/>
    <col min="12549" max="12550" width="11.42578125" style="1"/>
    <col min="12551" max="12551" width="14.85546875" style="1" customWidth="1"/>
    <col min="12552" max="12800" width="11.42578125" style="1"/>
    <col min="12801" max="12801" width="23.5703125" style="1" customWidth="1"/>
    <col min="12802" max="12802" width="25.85546875" style="1" customWidth="1"/>
    <col min="12803" max="12803" width="13" style="1" customWidth="1"/>
    <col min="12804" max="12804" width="15" style="1" customWidth="1"/>
    <col min="12805" max="12806" width="11.42578125" style="1"/>
    <col min="12807" max="12807" width="14.85546875" style="1" customWidth="1"/>
    <col min="12808" max="13056" width="11.42578125" style="1"/>
    <col min="13057" max="13057" width="23.5703125" style="1" customWidth="1"/>
    <col min="13058" max="13058" width="25.85546875" style="1" customWidth="1"/>
    <col min="13059" max="13059" width="13" style="1" customWidth="1"/>
    <col min="13060" max="13060" width="15" style="1" customWidth="1"/>
    <col min="13061" max="13062" width="11.42578125" style="1"/>
    <col min="13063" max="13063" width="14.85546875" style="1" customWidth="1"/>
    <col min="13064" max="13312" width="11.42578125" style="1"/>
    <col min="13313" max="13313" width="23.5703125" style="1" customWidth="1"/>
    <col min="13314" max="13314" width="25.85546875" style="1" customWidth="1"/>
    <col min="13315" max="13315" width="13" style="1" customWidth="1"/>
    <col min="13316" max="13316" width="15" style="1" customWidth="1"/>
    <col min="13317" max="13318" width="11.42578125" style="1"/>
    <col min="13319" max="13319" width="14.85546875" style="1" customWidth="1"/>
    <col min="13320" max="13568" width="11.42578125" style="1"/>
    <col min="13569" max="13569" width="23.5703125" style="1" customWidth="1"/>
    <col min="13570" max="13570" width="25.85546875" style="1" customWidth="1"/>
    <col min="13571" max="13571" width="13" style="1" customWidth="1"/>
    <col min="13572" max="13572" width="15" style="1" customWidth="1"/>
    <col min="13573" max="13574" width="11.42578125" style="1"/>
    <col min="13575" max="13575" width="14.85546875" style="1" customWidth="1"/>
    <col min="13576" max="13824" width="11.42578125" style="1"/>
    <col min="13825" max="13825" width="23.5703125" style="1" customWidth="1"/>
    <col min="13826" max="13826" width="25.85546875" style="1" customWidth="1"/>
    <col min="13827" max="13827" width="13" style="1" customWidth="1"/>
    <col min="13828" max="13828" width="15" style="1" customWidth="1"/>
    <col min="13829" max="13830" width="11.42578125" style="1"/>
    <col min="13831" max="13831" width="14.85546875" style="1" customWidth="1"/>
    <col min="13832" max="14080" width="11.42578125" style="1"/>
    <col min="14081" max="14081" width="23.5703125" style="1" customWidth="1"/>
    <col min="14082" max="14082" width="25.85546875" style="1" customWidth="1"/>
    <col min="14083" max="14083" width="13" style="1" customWidth="1"/>
    <col min="14084" max="14084" width="15" style="1" customWidth="1"/>
    <col min="14085" max="14086" width="11.42578125" style="1"/>
    <col min="14087" max="14087" width="14.85546875" style="1" customWidth="1"/>
    <col min="14088" max="14336" width="11.42578125" style="1"/>
    <col min="14337" max="14337" width="23.5703125" style="1" customWidth="1"/>
    <col min="14338" max="14338" width="25.85546875" style="1" customWidth="1"/>
    <col min="14339" max="14339" width="13" style="1" customWidth="1"/>
    <col min="14340" max="14340" width="15" style="1" customWidth="1"/>
    <col min="14341" max="14342" width="11.42578125" style="1"/>
    <col min="14343" max="14343" width="14.85546875" style="1" customWidth="1"/>
    <col min="14344" max="14592" width="11.42578125" style="1"/>
    <col min="14593" max="14593" width="23.5703125" style="1" customWidth="1"/>
    <col min="14594" max="14594" width="25.85546875" style="1" customWidth="1"/>
    <col min="14595" max="14595" width="13" style="1" customWidth="1"/>
    <col min="14596" max="14596" width="15" style="1" customWidth="1"/>
    <col min="14597" max="14598" width="11.42578125" style="1"/>
    <col min="14599" max="14599" width="14.85546875" style="1" customWidth="1"/>
    <col min="14600" max="14848" width="11.42578125" style="1"/>
    <col min="14849" max="14849" width="23.5703125" style="1" customWidth="1"/>
    <col min="14850" max="14850" width="25.85546875" style="1" customWidth="1"/>
    <col min="14851" max="14851" width="13" style="1" customWidth="1"/>
    <col min="14852" max="14852" width="15" style="1" customWidth="1"/>
    <col min="14853" max="14854" width="11.42578125" style="1"/>
    <col min="14855" max="14855" width="14.85546875" style="1" customWidth="1"/>
    <col min="14856" max="15104" width="11.42578125" style="1"/>
    <col min="15105" max="15105" width="23.5703125" style="1" customWidth="1"/>
    <col min="15106" max="15106" width="25.85546875" style="1" customWidth="1"/>
    <col min="15107" max="15107" width="13" style="1" customWidth="1"/>
    <col min="15108" max="15108" width="15" style="1" customWidth="1"/>
    <col min="15109" max="15110" width="11.42578125" style="1"/>
    <col min="15111" max="15111" width="14.85546875" style="1" customWidth="1"/>
    <col min="15112" max="15360" width="11.42578125" style="1"/>
    <col min="15361" max="15361" width="23.5703125" style="1" customWidth="1"/>
    <col min="15362" max="15362" width="25.85546875" style="1" customWidth="1"/>
    <col min="15363" max="15363" width="13" style="1" customWidth="1"/>
    <col min="15364" max="15364" width="15" style="1" customWidth="1"/>
    <col min="15365" max="15366" width="11.42578125" style="1"/>
    <col min="15367" max="15367" width="14.85546875" style="1" customWidth="1"/>
    <col min="15368" max="15616" width="11.42578125" style="1"/>
    <col min="15617" max="15617" width="23.5703125" style="1" customWidth="1"/>
    <col min="15618" max="15618" width="25.85546875" style="1" customWidth="1"/>
    <col min="15619" max="15619" width="13" style="1" customWidth="1"/>
    <col min="15620" max="15620" width="15" style="1" customWidth="1"/>
    <col min="15621" max="15622" width="11.42578125" style="1"/>
    <col min="15623" max="15623" width="14.85546875" style="1" customWidth="1"/>
    <col min="15624" max="15872" width="11.42578125" style="1"/>
    <col min="15873" max="15873" width="23.5703125" style="1" customWidth="1"/>
    <col min="15874" max="15874" width="25.85546875" style="1" customWidth="1"/>
    <col min="15875" max="15875" width="13" style="1" customWidth="1"/>
    <col min="15876" max="15876" width="15" style="1" customWidth="1"/>
    <col min="15877" max="15878" width="11.42578125" style="1"/>
    <col min="15879" max="15879" width="14.85546875" style="1" customWidth="1"/>
    <col min="15880" max="16128" width="11.42578125" style="1"/>
    <col min="16129" max="16129" width="23.5703125" style="1" customWidth="1"/>
    <col min="16130" max="16130" width="25.85546875" style="1" customWidth="1"/>
    <col min="16131" max="16131" width="13" style="1" customWidth="1"/>
    <col min="16132" max="16132" width="15" style="1" customWidth="1"/>
    <col min="16133" max="16134" width="11.42578125" style="1"/>
    <col min="16135" max="16135" width="14.85546875" style="1" customWidth="1"/>
    <col min="16136" max="16384" width="11.42578125" style="1"/>
  </cols>
  <sheetData>
    <row r="2" spans="1:5" ht="14.25" customHeight="1" x14ac:dyDescent="0.25">
      <c r="A2" s="91"/>
      <c r="B2" s="94" t="s">
        <v>14</v>
      </c>
      <c r="C2" s="103" t="s">
        <v>36</v>
      </c>
      <c r="D2" s="103"/>
      <c r="E2" s="103"/>
    </row>
    <row r="3" spans="1:5" x14ac:dyDescent="0.25">
      <c r="A3" s="92"/>
      <c r="B3" s="95"/>
      <c r="C3" s="103" t="s">
        <v>61</v>
      </c>
      <c r="D3" s="103"/>
      <c r="E3" s="103"/>
    </row>
    <row r="4" spans="1:5" x14ac:dyDescent="0.25">
      <c r="A4" s="93"/>
      <c r="B4" s="96"/>
      <c r="C4" s="103" t="s">
        <v>60</v>
      </c>
      <c r="D4" s="103"/>
      <c r="E4" s="103"/>
    </row>
    <row r="5" spans="1:5" x14ac:dyDescent="0.25">
      <c r="A5" s="61"/>
      <c r="B5" s="62"/>
      <c r="C5" s="44"/>
      <c r="D5" s="44"/>
      <c r="E5" s="44"/>
    </row>
    <row r="6" spans="1:5" x14ac:dyDescent="0.25">
      <c r="A6" s="90" t="s">
        <v>0</v>
      </c>
      <c r="B6" s="90"/>
      <c r="C6" s="43" t="s">
        <v>16</v>
      </c>
      <c r="D6" s="76" t="s">
        <v>70</v>
      </c>
      <c r="E6" s="76"/>
    </row>
    <row r="7" spans="1:5" x14ac:dyDescent="0.25">
      <c r="A7" s="90"/>
      <c r="B7" s="90"/>
      <c r="C7" s="60" t="s">
        <v>17</v>
      </c>
      <c r="D7" s="104">
        <v>2021</v>
      </c>
      <c r="E7" s="104"/>
    </row>
    <row r="8" spans="1:5" x14ac:dyDescent="0.25">
      <c r="A8" s="76" t="s">
        <v>15</v>
      </c>
      <c r="B8" s="76"/>
      <c r="C8" s="76"/>
      <c r="D8" s="76"/>
      <c r="E8" s="76"/>
    </row>
    <row r="9" spans="1:5" x14ac:dyDescent="0.25">
      <c r="A9" s="79" t="s">
        <v>1</v>
      </c>
      <c r="B9" s="80"/>
      <c r="C9" s="65" t="s">
        <v>11</v>
      </c>
      <c r="D9" s="79" t="s">
        <v>62</v>
      </c>
      <c r="E9" s="80"/>
    </row>
    <row r="10" spans="1:5" x14ac:dyDescent="0.25">
      <c r="A10" s="81" t="s">
        <v>58</v>
      </c>
      <c r="B10" s="81"/>
      <c r="C10" s="63" t="s">
        <v>13</v>
      </c>
      <c r="D10" s="66">
        <v>8400</v>
      </c>
      <c r="E10" s="66">
        <v>300</v>
      </c>
    </row>
    <row r="11" spans="1:5" x14ac:dyDescent="0.25">
      <c r="A11" s="82" t="s">
        <v>59</v>
      </c>
      <c r="B11" s="83"/>
      <c r="C11" s="63" t="s">
        <v>13</v>
      </c>
      <c r="D11" s="66">
        <f>(D10*0.14)</f>
        <v>1176</v>
      </c>
      <c r="E11" s="66">
        <f>(E10*0.125)</f>
        <v>37.5</v>
      </c>
    </row>
    <row r="12" spans="1:5" x14ac:dyDescent="0.25">
      <c r="A12" s="82" t="s">
        <v>44</v>
      </c>
      <c r="B12" s="83"/>
      <c r="C12" s="63" t="s">
        <v>13</v>
      </c>
      <c r="D12" s="66" t="s">
        <v>43</v>
      </c>
      <c r="E12" s="66" t="s">
        <v>43</v>
      </c>
    </row>
    <row r="13" spans="1:5" x14ac:dyDescent="0.25">
      <c r="A13" s="82" t="s">
        <v>45</v>
      </c>
      <c r="B13" s="83"/>
      <c r="C13" s="63" t="s">
        <v>13</v>
      </c>
      <c r="D13" s="66">
        <v>500</v>
      </c>
      <c r="E13" s="66" t="s">
        <v>43</v>
      </c>
    </row>
    <row r="14" spans="1:5" x14ac:dyDescent="0.25">
      <c r="A14" s="76" t="s">
        <v>18</v>
      </c>
      <c r="B14" s="76"/>
      <c r="C14" s="76"/>
      <c r="D14" s="76"/>
      <c r="E14" s="76"/>
    </row>
    <row r="15" spans="1:5" x14ac:dyDescent="0.25">
      <c r="A15" s="45" t="s">
        <v>1</v>
      </c>
      <c r="B15" s="45" t="s">
        <v>30</v>
      </c>
      <c r="C15" s="45" t="s">
        <v>11</v>
      </c>
      <c r="D15" s="79" t="s">
        <v>62</v>
      </c>
      <c r="E15" s="80"/>
    </row>
    <row r="16" spans="1:5" x14ac:dyDescent="0.25">
      <c r="A16" s="7" t="s">
        <v>3</v>
      </c>
      <c r="B16" s="21">
        <v>103</v>
      </c>
      <c r="C16" s="63" t="s">
        <v>13</v>
      </c>
      <c r="D16" s="66">
        <f>+$D$10*B16/1000</f>
        <v>865.2</v>
      </c>
      <c r="E16" s="66">
        <f>+$E$10*B16/1000</f>
        <v>30.9</v>
      </c>
    </row>
    <row r="17" spans="1:10" x14ac:dyDescent="0.25">
      <c r="A17" s="7" t="s">
        <v>4</v>
      </c>
      <c r="B17" s="21">
        <v>24</v>
      </c>
      <c r="C17" s="63" t="s">
        <v>13</v>
      </c>
      <c r="D17" s="66">
        <f>+$D$10*B17/1000</f>
        <v>201.6</v>
      </c>
      <c r="E17" s="66">
        <f t="shared" ref="E17:E22" si="0">+$E$10*B17/1000</f>
        <v>7.2</v>
      </c>
    </row>
    <row r="18" spans="1:10" x14ac:dyDescent="0.25">
      <c r="A18" s="7" t="s">
        <v>5</v>
      </c>
      <c r="B18" s="21">
        <v>15</v>
      </c>
      <c r="C18" s="63" t="s">
        <v>13</v>
      </c>
      <c r="D18" s="66">
        <f>+$D$10*B18/1000</f>
        <v>126</v>
      </c>
      <c r="E18" s="66">
        <f t="shared" si="0"/>
        <v>4.5</v>
      </c>
    </row>
    <row r="19" spans="1:10" x14ac:dyDescent="0.25">
      <c r="A19" s="7" t="s">
        <v>6</v>
      </c>
      <c r="B19" s="21">
        <v>1.2</v>
      </c>
      <c r="C19" s="63" t="s">
        <v>13</v>
      </c>
      <c r="D19" s="67">
        <f>+$D$10*B19/1000</f>
        <v>10.08</v>
      </c>
      <c r="E19" s="66">
        <f t="shared" si="0"/>
        <v>0.36</v>
      </c>
      <c r="G19" s="13"/>
    </row>
    <row r="20" spans="1:10" x14ac:dyDescent="0.25">
      <c r="A20" s="7" t="s">
        <v>7</v>
      </c>
      <c r="B20" s="20">
        <v>1</v>
      </c>
      <c r="C20" s="63" t="s">
        <v>13</v>
      </c>
      <c r="D20" s="67">
        <f>+$D$10*B20/1000</f>
        <v>8.4</v>
      </c>
      <c r="E20" s="66">
        <f t="shared" si="0"/>
        <v>0.3</v>
      </c>
    </row>
    <row r="21" spans="1:10" x14ac:dyDescent="0.25">
      <c r="A21" s="7" t="s">
        <v>8</v>
      </c>
      <c r="B21" s="21">
        <v>0</v>
      </c>
      <c r="C21" s="63" t="s">
        <v>13</v>
      </c>
      <c r="D21" s="67">
        <v>0</v>
      </c>
      <c r="E21" s="66">
        <v>0</v>
      </c>
    </row>
    <row r="22" spans="1:10" x14ac:dyDescent="0.25">
      <c r="A22" s="7" t="s">
        <v>9</v>
      </c>
      <c r="B22" s="40">
        <v>3</v>
      </c>
      <c r="C22" s="63" t="s">
        <v>13</v>
      </c>
      <c r="D22" s="66">
        <f>+$D$10*B22/1000</f>
        <v>25.2</v>
      </c>
      <c r="E22" s="66">
        <f t="shared" si="0"/>
        <v>0.9</v>
      </c>
    </row>
    <row r="23" spans="1:10" ht="15.75" customHeight="1" x14ac:dyDescent="0.25">
      <c r="A23" s="76" t="s">
        <v>19</v>
      </c>
      <c r="B23" s="76"/>
      <c r="C23" s="76"/>
      <c r="D23" s="76"/>
      <c r="E23" s="76"/>
    </row>
    <row r="24" spans="1:10" x14ac:dyDescent="0.25">
      <c r="A24" s="65" t="s">
        <v>1</v>
      </c>
      <c r="B24" s="65" t="s">
        <v>30</v>
      </c>
      <c r="C24" s="65" t="s">
        <v>11</v>
      </c>
      <c r="D24" s="79" t="s">
        <v>62</v>
      </c>
      <c r="E24" s="80"/>
    </row>
    <row r="25" spans="1:10" x14ac:dyDescent="0.25">
      <c r="A25" s="7" t="s">
        <v>20</v>
      </c>
      <c r="B25" s="21">
        <v>975</v>
      </c>
      <c r="C25" s="63" t="s">
        <v>13</v>
      </c>
      <c r="D25" s="66">
        <f>($D$10*B25/1000)</f>
        <v>8190</v>
      </c>
      <c r="E25" s="66">
        <f>($E$10*1020/1000)</f>
        <v>306</v>
      </c>
      <c r="F25" s="41"/>
      <c r="G25" s="59">
        <f>B25/(B25+B26)</f>
        <v>0.95121951219512191</v>
      </c>
    </row>
    <row r="26" spans="1:10" x14ac:dyDescent="0.25">
      <c r="A26" s="7" t="s">
        <v>41</v>
      </c>
      <c r="B26" s="21">
        <v>50</v>
      </c>
      <c r="C26" s="63" t="s">
        <v>13</v>
      </c>
      <c r="D26" s="66">
        <f>(B26*$D$10)/1000</f>
        <v>420</v>
      </c>
      <c r="E26" s="66" t="s">
        <v>43</v>
      </c>
      <c r="F26" s="41"/>
      <c r="G26" s="59">
        <f>1-G25</f>
        <v>4.8780487804878092E-2</v>
      </c>
      <c r="I26" s="2"/>
    </row>
    <row r="27" spans="1:10" x14ac:dyDescent="0.25">
      <c r="A27" s="84" t="s">
        <v>57</v>
      </c>
      <c r="B27" s="17">
        <v>0</v>
      </c>
      <c r="C27" s="86" t="s">
        <v>13</v>
      </c>
      <c r="D27" s="88">
        <f>+IFERROR($D$12*B27/1000,0)+D13*B28/1000</f>
        <v>456.5</v>
      </c>
      <c r="E27" s="88" t="s">
        <v>43</v>
      </c>
      <c r="F27" s="41"/>
      <c r="G27" s="38"/>
      <c r="I27" s="2"/>
    </row>
    <row r="28" spans="1:10" x14ac:dyDescent="0.25">
      <c r="A28" s="85"/>
      <c r="B28" s="22">
        <v>913</v>
      </c>
      <c r="C28" s="87"/>
      <c r="D28" s="89"/>
      <c r="E28" s="89"/>
      <c r="F28" s="42"/>
      <c r="G28" s="38"/>
    </row>
    <row r="29" spans="1:10" x14ac:dyDescent="0.25">
      <c r="A29" s="7" t="s">
        <v>49</v>
      </c>
      <c r="B29" s="18">
        <v>152</v>
      </c>
      <c r="C29" s="63" t="s">
        <v>13</v>
      </c>
      <c r="D29" s="66">
        <f>($D$13*B29)/1000</f>
        <v>76</v>
      </c>
      <c r="E29" s="66" t="s">
        <v>43</v>
      </c>
      <c r="F29" s="42"/>
      <c r="G29" s="38"/>
    </row>
    <row r="30" spans="1:10" x14ac:dyDescent="0.25">
      <c r="A30" s="7" t="s">
        <v>42</v>
      </c>
      <c r="B30" s="19">
        <v>600</v>
      </c>
      <c r="C30" s="63" t="s">
        <v>13</v>
      </c>
      <c r="D30" s="69">
        <f>D29/0.6</f>
        <v>126.66666666666667</v>
      </c>
      <c r="E30" s="66" t="s">
        <v>43</v>
      </c>
      <c r="F30" s="39"/>
      <c r="G30" s="38"/>
    </row>
    <row r="31" spans="1:10" x14ac:dyDescent="0.25">
      <c r="A31" s="106" t="s">
        <v>50</v>
      </c>
      <c r="B31" s="107"/>
      <c r="C31" s="107"/>
      <c r="D31" s="107"/>
      <c r="E31" s="107"/>
    </row>
    <row r="32" spans="1:10" x14ac:dyDescent="0.25">
      <c r="A32" s="65" t="s">
        <v>1</v>
      </c>
      <c r="B32" s="65" t="s">
        <v>30</v>
      </c>
      <c r="C32" s="65" t="s">
        <v>11</v>
      </c>
      <c r="D32" s="105" t="s">
        <v>63</v>
      </c>
      <c r="E32" s="105"/>
      <c r="I32" s="38"/>
      <c r="J32" s="38"/>
    </row>
    <row r="33" spans="1:10" x14ac:dyDescent="0.25">
      <c r="A33" s="7" t="s">
        <v>68</v>
      </c>
      <c r="B33" s="16"/>
      <c r="C33" s="63" t="s">
        <v>13</v>
      </c>
      <c r="D33" s="108">
        <f>+D11+E11-D30</f>
        <v>1086.8333333333333</v>
      </c>
      <c r="E33" s="108"/>
      <c r="F33" s="10"/>
      <c r="G33" s="2"/>
    </row>
    <row r="34" spans="1:10" x14ac:dyDescent="0.25">
      <c r="A34" s="7" t="s">
        <v>41</v>
      </c>
      <c r="B34" s="16"/>
      <c r="C34" s="63" t="s">
        <v>13</v>
      </c>
      <c r="D34" s="109" t="s">
        <v>43</v>
      </c>
      <c r="E34" s="109"/>
      <c r="F34" s="10"/>
    </row>
    <row r="35" spans="1:10" x14ac:dyDescent="0.25">
      <c r="A35" s="76" t="s">
        <v>66</v>
      </c>
      <c r="B35" s="76"/>
      <c r="C35" s="76"/>
      <c r="D35" s="76"/>
      <c r="E35" s="76"/>
      <c r="J35" s="2"/>
    </row>
    <row r="36" spans="1:10" x14ac:dyDescent="0.25">
      <c r="A36" s="65" t="s">
        <v>1</v>
      </c>
      <c r="B36" s="65" t="s">
        <v>30</v>
      </c>
      <c r="C36" s="65" t="s">
        <v>11</v>
      </c>
      <c r="D36" s="105" t="s">
        <v>63</v>
      </c>
      <c r="E36" s="105"/>
      <c r="J36" s="2"/>
    </row>
    <row r="37" spans="1:10" x14ac:dyDescent="0.25">
      <c r="A37" s="7" t="s">
        <v>10</v>
      </c>
      <c r="B37" s="14">
        <v>385</v>
      </c>
      <c r="C37" s="63" t="s">
        <v>13</v>
      </c>
      <c r="D37" s="112">
        <f>(($D$10+$E$10)*B37)/1000</f>
        <v>3349.5</v>
      </c>
      <c r="E37" s="112"/>
    </row>
    <row r="38" spans="1:10" x14ac:dyDescent="0.25">
      <c r="A38" s="46" t="s">
        <v>12</v>
      </c>
      <c r="B38" s="24">
        <v>45</v>
      </c>
      <c r="C38" s="63" t="s">
        <v>53</v>
      </c>
      <c r="D38" s="112">
        <f>(($D$10+$E$10)*B38)/1000</f>
        <v>391.5</v>
      </c>
      <c r="E38" s="112"/>
    </row>
    <row r="39" spans="1:10" x14ac:dyDescent="0.25">
      <c r="A39" s="76" t="s">
        <v>64</v>
      </c>
      <c r="B39" s="76"/>
      <c r="C39" s="76"/>
      <c r="D39" s="76"/>
      <c r="E39" s="76"/>
      <c r="F39" s="2"/>
      <c r="G39" s="9"/>
    </row>
    <row r="40" spans="1:10" ht="15.75" customHeight="1" x14ac:dyDescent="0.25">
      <c r="A40" s="65" t="s">
        <v>1</v>
      </c>
      <c r="B40" s="65" t="s">
        <v>30</v>
      </c>
      <c r="C40" s="65" t="s">
        <v>11</v>
      </c>
      <c r="D40" s="79" t="s">
        <v>62</v>
      </c>
      <c r="E40" s="80"/>
    </row>
    <row r="41" spans="1:10" ht="15" customHeight="1" x14ac:dyDescent="0.25">
      <c r="A41" s="78" t="s">
        <v>27</v>
      </c>
      <c r="B41" s="78"/>
      <c r="C41" s="64" t="s">
        <v>23</v>
      </c>
      <c r="D41" s="47">
        <v>13</v>
      </c>
      <c r="E41" s="47">
        <v>4</v>
      </c>
    </row>
    <row r="42" spans="1:10" x14ac:dyDescent="0.25">
      <c r="A42" s="77" t="s">
        <v>22</v>
      </c>
      <c r="B42" s="77"/>
      <c r="C42" s="68" t="s">
        <v>40</v>
      </c>
      <c r="D42" s="48">
        <v>31</v>
      </c>
      <c r="E42" s="48">
        <f>D42</f>
        <v>31</v>
      </c>
    </row>
    <row r="43" spans="1:10" x14ac:dyDescent="0.25">
      <c r="A43" s="75" t="s">
        <v>21</v>
      </c>
      <c r="B43" s="75"/>
      <c r="C43" s="66" t="s">
        <v>39</v>
      </c>
      <c r="D43" s="69">
        <f>24*D42</f>
        <v>744</v>
      </c>
      <c r="E43" s="69">
        <f>24*E42</f>
        <v>744</v>
      </c>
    </row>
    <row r="44" spans="1:10" ht="15.75" customHeight="1" x14ac:dyDescent="0.25">
      <c r="A44" s="75" t="s">
        <v>32</v>
      </c>
      <c r="B44" s="75"/>
      <c r="C44" s="66" t="s">
        <v>39</v>
      </c>
      <c r="D44" s="69">
        <f>$D$10/D41</f>
        <v>646.15384615384619</v>
      </c>
      <c r="E44" s="69">
        <f>$E$10/E41</f>
        <v>75</v>
      </c>
    </row>
    <row r="45" spans="1:10" x14ac:dyDescent="0.25">
      <c r="A45" s="75" t="s">
        <v>25</v>
      </c>
      <c r="B45" s="75"/>
      <c r="C45" s="66" t="s">
        <v>39</v>
      </c>
      <c r="D45" s="69">
        <v>24</v>
      </c>
      <c r="E45" s="69">
        <v>120</v>
      </c>
    </row>
    <row r="46" spans="1:10" x14ac:dyDescent="0.25">
      <c r="A46" s="70" t="s">
        <v>28</v>
      </c>
      <c r="B46" s="72"/>
      <c r="C46" s="66" t="s">
        <v>39</v>
      </c>
      <c r="D46" s="66">
        <f>D43-D44-D45</f>
        <v>73.846153846153811</v>
      </c>
      <c r="E46" s="66">
        <f>E43-E44-E45</f>
        <v>549</v>
      </c>
    </row>
    <row r="47" spans="1:10" x14ac:dyDescent="0.25">
      <c r="A47" s="70" t="s">
        <v>26</v>
      </c>
      <c r="B47" s="71"/>
      <c r="C47" s="72"/>
      <c r="D47" s="110">
        <f>+DATEVALUE("1-"&amp;D6&amp;"-"&amp;D7)</f>
        <v>44470</v>
      </c>
      <c r="E47" s="111"/>
    </row>
    <row r="48" spans="1:10" x14ac:dyDescent="0.25">
      <c r="A48" s="76" t="s">
        <v>51</v>
      </c>
      <c r="B48" s="76"/>
      <c r="C48" s="76"/>
      <c r="D48" s="76"/>
      <c r="E48" s="76"/>
      <c r="F48" s="2"/>
      <c r="G48" s="9"/>
    </row>
    <row r="49" spans="1:5" ht="15.75" customHeight="1" x14ac:dyDescent="0.25">
      <c r="A49" s="65" t="s">
        <v>1</v>
      </c>
      <c r="B49" s="65" t="s">
        <v>30</v>
      </c>
      <c r="C49" s="65" t="s">
        <v>11</v>
      </c>
      <c r="D49" s="79" t="s">
        <v>65</v>
      </c>
      <c r="E49" s="80"/>
    </row>
    <row r="50" spans="1:5" ht="15" customHeight="1" x14ac:dyDescent="0.25">
      <c r="A50" s="78" t="s">
        <v>27</v>
      </c>
      <c r="B50" s="78"/>
      <c r="C50" s="64" t="s">
        <v>23</v>
      </c>
      <c r="D50" s="113">
        <v>4</v>
      </c>
      <c r="E50" s="113"/>
    </row>
    <row r="51" spans="1:5" x14ac:dyDescent="0.25">
      <c r="A51" s="77" t="s">
        <v>22</v>
      </c>
      <c r="B51" s="77"/>
      <c r="C51" s="68" t="s">
        <v>40</v>
      </c>
      <c r="D51" s="114">
        <f>D42</f>
        <v>31</v>
      </c>
      <c r="E51" s="114"/>
    </row>
    <row r="52" spans="1:5" x14ac:dyDescent="0.25">
      <c r="A52" s="75" t="s">
        <v>21</v>
      </c>
      <c r="B52" s="75"/>
      <c r="C52" s="66" t="s">
        <v>39</v>
      </c>
      <c r="D52" s="109">
        <f>24*D51</f>
        <v>744</v>
      </c>
      <c r="E52" s="109"/>
    </row>
    <row r="53" spans="1:5" ht="15.75" customHeight="1" x14ac:dyDescent="0.25">
      <c r="A53" s="75" t="s">
        <v>32</v>
      </c>
      <c r="B53" s="75"/>
      <c r="C53" s="66" t="s">
        <v>39</v>
      </c>
      <c r="D53" s="109">
        <f>+D13/D50</f>
        <v>125</v>
      </c>
      <c r="E53" s="109"/>
    </row>
    <row r="54" spans="1:5" x14ac:dyDescent="0.25">
      <c r="A54" s="75" t="s">
        <v>25</v>
      </c>
      <c r="B54" s="75"/>
      <c r="C54" s="66" t="s">
        <v>39</v>
      </c>
      <c r="D54" s="109">
        <v>120</v>
      </c>
      <c r="E54" s="109"/>
    </row>
    <row r="55" spans="1:5" x14ac:dyDescent="0.25">
      <c r="A55" s="75" t="s">
        <v>28</v>
      </c>
      <c r="B55" s="75"/>
      <c r="C55" s="66" t="s">
        <v>39</v>
      </c>
      <c r="D55" s="109">
        <f>D52-D53-D54</f>
        <v>499</v>
      </c>
      <c r="E55" s="109"/>
    </row>
    <row r="56" spans="1:5" x14ac:dyDescent="0.25">
      <c r="A56" s="75" t="s">
        <v>26</v>
      </c>
      <c r="B56" s="75"/>
      <c r="C56" s="75"/>
      <c r="D56" s="115">
        <f>+D47</f>
        <v>44470</v>
      </c>
      <c r="E56" s="115"/>
    </row>
    <row r="58" spans="1:5" x14ac:dyDescent="0.25">
      <c r="A58" s="76" t="s">
        <v>29</v>
      </c>
      <c r="B58" s="76"/>
      <c r="C58" s="76"/>
      <c r="D58" s="76"/>
      <c r="E58" s="76"/>
    </row>
    <row r="59" spans="1:5" ht="39" customHeight="1" x14ac:dyDescent="0.25">
      <c r="A59" s="116"/>
      <c r="B59" s="116"/>
      <c r="C59" s="116"/>
      <c r="D59" s="116"/>
      <c r="E59" s="116"/>
    </row>
    <row r="61" spans="1:5" ht="30" customHeight="1" x14ac:dyDescent="0.25">
      <c r="A61" s="12"/>
      <c r="C61" s="73"/>
      <c r="D61" s="73"/>
    </row>
    <row r="62" spans="1:5" ht="24" customHeight="1" x14ac:dyDescent="0.25">
      <c r="A62" s="74" t="s">
        <v>34</v>
      </c>
      <c r="B62" s="74"/>
      <c r="C62" s="74" t="s">
        <v>35</v>
      </c>
      <c r="D62" s="74"/>
    </row>
    <row r="63" spans="1:5" ht="15" x14ac:dyDescent="0.25">
      <c r="A63" s="3"/>
      <c r="B63" s="3"/>
      <c r="C63" s="3"/>
      <c r="D63" s="3"/>
    </row>
    <row r="64" spans="1:5" ht="15" x14ac:dyDescent="0.25">
      <c r="A64" s="3"/>
      <c r="B64" s="3"/>
      <c r="C64" s="3"/>
      <c r="D64" s="3"/>
    </row>
    <row r="72" spans="1:4" x14ac:dyDescent="0.25">
      <c r="A72" s="4"/>
      <c r="B72" s="4"/>
      <c r="C72" s="4"/>
      <c r="D72" s="4"/>
    </row>
  </sheetData>
  <mergeCells count="62">
    <mergeCell ref="C61:D61"/>
    <mergeCell ref="A62:B62"/>
    <mergeCell ref="C62:D62"/>
    <mergeCell ref="A55:B55"/>
    <mergeCell ref="D55:E55"/>
    <mergeCell ref="A56:C56"/>
    <mergeCell ref="D56:E56"/>
    <mergeCell ref="A58:E58"/>
    <mergeCell ref="A59:E59"/>
    <mergeCell ref="A52:B52"/>
    <mergeCell ref="D52:E52"/>
    <mergeCell ref="A53:B53"/>
    <mergeCell ref="D53:E53"/>
    <mergeCell ref="A54:B54"/>
    <mergeCell ref="D54:E54"/>
    <mergeCell ref="A48:E48"/>
    <mergeCell ref="D49:E49"/>
    <mergeCell ref="A50:B50"/>
    <mergeCell ref="D50:E50"/>
    <mergeCell ref="A51:B51"/>
    <mergeCell ref="D51:E51"/>
    <mergeCell ref="A43:B43"/>
    <mergeCell ref="A44:B44"/>
    <mergeCell ref="A45:B45"/>
    <mergeCell ref="A46:B46"/>
    <mergeCell ref="A47:C47"/>
    <mergeCell ref="D47:E47"/>
    <mergeCell ref="D37:E37"/>
    <mergeCell ref="D38:E38"/>
    <mergeCell ref="A39:E39"/>
    <mergeCell ref="D40:E40"/>
    <mergeCell ref="A41:B41"/>
    <mergeCell ref="A42:B42"/>
    <mergeCell ref="A31:E31"/>
    <mergeCell ref="D32:E32"/>
    <mergeCell ref="D33:E33"/>
    <mergeCell ref="D34:E34"/>
    <mergeCell ref="A35:E35"/>
    <mergeCell ref="D36:E36"/>
    <mergeCell ref="A13:B13"/>
    <mergeCell ref="A14:E14"/>
    <mergeCell ref="D15:E15"/>
    <mergeCell ref="A23:E23"/>
    <mergeCell ref="D24:E24"/>
    <mergeCell ref="A27:A28"/>
    <mergeCell ref="C27:C28"/>
    <mergeCell ref="D27:D28"/>
    <mergeCell ref="E27:E28"/>
    <mergeCell ref="A8:E8"/>
    <mergeCell ref="A9:B9"/>
    <mergeCell ref="D9:E9"/>
    <mergeCell ref="A10:B10"/>
    <mergeCell ref="A11:B11"/>
    <mergeCell ref="A12:B12"/>
    <mergeCell ref="A2:A4"/>
    <mergeCell ref="B2:B4"/>
    <mergeCell ref="C2:E2"/>
    <mergeCell ref="C3:E3"/>
    <mergeCell ref="C4:E4"/>
    <mergeCell ref="A6:B7"/>
    <mergeCell ref="D6:E6"/>
    <mergeCell ref="D7:E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Diciembre 2016</vt:lpstr>
      <vt:lpstr>Mayo 2021</vt:lpstr>
      <vt:lpstr>Agosto 2021</vt:lpstr>
      <vt:lpstr>Septiembre 2021</vt:lpstr>
      <vt:lpstr>Octubre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Omar.Vargas</dc:creator>
  <cp:lastModifiedBy>Usuario</cp:lastModifiedBy>
  <cp:lastPrinted>2011-12-06T07:48:44Z</cp:lastPrinted>
  <dcterms:created xsi:type="dcterms:W3CDTF">2010-11-25T20:24:34Z</dcterms:created>
  <dcterms:modified xsi:type="dcterms:W3CDTF">2021-10-28T12:55:16Z</dcterms:modified>
</cp:coreProperties>
</file>