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jaime\Documents\DAABON\CLIENTE\Relacion NC\PRIMAX\"/>
    </mc:Choice>
  </mc:AlternateContent>
  <xr:revisionPtr revIDLastSave="0" documentId="13_ncr:1_{82E3CA5B-CEC2-440D-9CEA-F2AC2559AC73}" xr6:coauthVersionLast="45" xr6:coauthVersionMax="45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Abril 2020" sheetId="3" state="hidden" r:id="rId1"/>
    <sheet name="Mayo 2020" sheetId="4" state="hidden" r:id="rId2"/>
    <sheet name="Junio 2020" sheetId="6" state="hidden" r:id="rId3"/>
    <sheet name="Julio 2020" sheetId="12" state="hidden" r:id="rId4"/>
    <sheet name="Agosto 2020" sheetId="13" state="hidden" r:id="rId5"/>
    <sheet name="Cartagena" sheetId="1" r:id="rId6"/>
    <sheet name="Galapa" sheetId="15" r:id="rId7"/>
    <sheet name="Hoja2" sheetId="20" state="hidden" r:id="rId8"/>
    <sheet name="Hoja3" sheetId="18" r:id="rId9"/>
    <sheet name="CASOS" sheetId="16" state="hidden" r:id="rId10"/>
  </sheets>
  <externalReferences>
    <externalReference r:id="rId11"/>
  </externalReferences>
  <definedNames>
    <definedName name="_xlnm._FilterDatabase" localSheetId="5" hidden="1">Cartagena!$A$2:$P$214</definedName>
    <definedName name="_xlnm._FilterDatabase" localSheetId="6" hidden="1">Galapa!$A$2:$P$196</definedName>
    <definedName name="_xlnm._FilterDatabase" localSheetId="8" hidden="1">Hoja3!$A$1:$E$140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3" i="15" l="1"/>
  <c r="J196" i="15"/>
  <c r="K196" i="15" s="1"/>
  <c r="J194" i="15"/>
  <c r="M194" i="15" s="1"/>
  <c r="J193" i="15"/>
  <c r="J214" i="1"/>
  <c r="K214" i="1" s="1"/>
  <c r="J213" i="1"/>
  <c r="M213" i="1" s="1"/>
  <c r="J212" i="1"/>
  <c r="M212" i="1" s="1"/>
  <c r="M214" i="1" l="1"/>
  <c r="K195" i="15"/>
  <c r="J192" i="15" l="1"/>
  <c r="K192" i="15" s="1"/>
  <c r="J191" i="15"/>
  <c r="M191" i="15" s="1"/>
  <c r="K193" i="15"/>
  <c r="K194" i="15"/>
  <c r="J211" i="1"/>
  <c r="K211" i="1" s="1"/>
  <c r="J210" i="1"/>
  <c r="M210" i="1" s="1"/>
  <c r="J209" i="1"/>
  <c r="K209" i="1" s="1"/>
  <c r="J208" i="1"/>
  <c r="M208" i="1" s="1"/>
  <c r="K212" i="1"/>
  <c r="K213" i="1"/>
  <c r="M209" i="1" l="1"/>
  <c r="M211" i="1"/>
  <c r="M192" i="15"/>
  <c r="K191" i="15"/>
  <c r="K210" i="1"/>
  <c r="K208" i="1"/>
  <c r="J190" i="15"/>
  <c r="K190" i="15" s="1"/>
  <c r="J189" i="15"/>
  <c r="K189" i="15" s="1"/>
  <c r="J188" i="15"/>
  <c r="K188" i="15" s="1"/>
  <c r="J187" i="15"/>
  <c r="K187" i="15" s="1"/>
  <c r="J186" i="15"/>
  <c r="K186" i="15" s="1"/>
  <c r="J205" i="1"/>
  <c r="K205" i="1" s="1"/>
  <c r="J206" i="1"/>
  <c r="K206" i="1" s="1"/>
  <c r="J207" i="1"/>
  <c r="K207" i="1" s="1"/>
  <c r="J204" i="1"/>
  <c r="J203" i="1"/>
  <c r="M207" i="1" l="1"/>
  <c r="M206" i="1"/>
  <c r="M205" i="1"/>
  <c r="M189" i="15"/>
  <c r="M190" i="15"/>
  <c r="M188" i="15"/>
  <c r="M187" i="15"/>
  <c r="M186" i="15"/>
  <c r="J183" i="15"/>
  <c r="J184" i="15"/>
  <c r="J185" i="15"/>
  <c r="J198" i="1"/>
  <c r="M198" i="1" s="1"/>
  <c r="J199" i="1"/>
  <c r="M199" i="1" s="1"/>
  <c r="J200" i="1"/>
  <c r="K200" i="1" s="1"/>
  <c r="J201" i="1"/>
  <c r="K201" i="1" s="1"/>
  <c r="J202" i="1"/>
  <c r="M202" i="1" s="1"/>
  <c r="M203" i="1"/>
  <c r="K204" i="1"/>
  <c r="M204" i="1"/>
  <c r="M185" i="15" l="1"/>
  <c r="K185" i="15"/>
  <c r="M184" i="15"/>
  <c r="K184" i="15"/>
  <c r="K183" i="15"/>
  <c r="M183" i="15"/>
  <c r="M201" i="1"/>
  <c r="M200" i="1"/>
  <c r="K203" i="1"/>
  <c r="K199" i="1"/>
  <c r="K202" i="1"/>
  <c r="K198" i="1"/>
  <c r="M121" i="1" l="1"/>
  <c r="J181" i="15" l="1"/>
  <c r="K181" i="15" s="1"/>
  <c r="J182" i="15"/>
  <c r="M182" i="15" s="1"/>
  <c r="J197" i="1"/>
  <c r="M197" i="1" s="1"/>
  <c r="K197" i="1" l="1"/>
  <c r="M181" i="15"/>
  <c r="K182" i="15"/>
  <c r="J137" i="15" l="1"/>
  <c r="J180" i="15" l="1"/>
  <c r="M180" i="15" s="1"/>
  <c r="J179" i="15"/>
  <c r="M179" i="15" s="1"/>
  <c r="J195" i="1"/>
  <c r="K195" i="1" s="1"/>
  <c r="J196" i="1"/>
  <c r="K196" i="1" s="1"/>
  <c r="J178" i="15"/>
  <c r="M178" i="15" s="1"/>
  <c r="J177" i="15"/>
  <c r="K177" i="15" s="1"/>
  <c r="J176" i="15"/>
  <c r="M176" i="15" s="1"/>
  <c r="J187" i="1"/>
  <c r="K187" i="1" s="1"/>
  <c r="J188" i="1"/>
  <c r="K188" i="1" s="1"/>
  <c r="J189" i="1"/>
  <c r="K189" i="1" s="1"/>
  <c r="J190" i="1"/>
  <c r="M190" i="1" s="1"/>
  <c r="J191" i="1"/>
  <c r="K191" i="1" s="1"/>
  <c r="J192" i="1"/>
  <c r="K192" i="1" s="1"/>
  <c r="J193" i="1"/>
  <c r="K193" i="1" s="1"/>
  <c r="J194" i="1"/>
  <c r="K194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75" i="15"/>
  <c r="K175" i="15" s="1"/>
  <c r="J174" i="15"/>
  <c r="K174" i="15" s="1"/>
  <c r="J173" i="15"/>
  <c r="K173" i="15" s="1"/>
  <c r="J172" i="15"/>
  <c r="M172" i="15" s="1"/>
  <c r="J171" i="15"/>
  <c r="K171" i="15" s="1"/>
  <c r="K172" i="15" l="1"/>
  <c r="K176" i="15"/>
  <c r="M196" i="1"/>
  <c r="M182" i="1"/>
  <c r="K180" i="15"/>
  <c r="K179" i="15"/>
  <c r="M195" i="1"/>
  <c r="K178" i="15"/>
  <c r="M186" i="1"/>
  <c r="M185" i="1"/>
  <c r="M180" i="1"/>
  <c r="M193" i="1"/>
  <c r="M181" i="1"/>
  <c r="M184" i="1"/>
  <c r="M194" i="1"/>
  <c r="M177" i="15"/>
  <c r="M192" i="1"/>
  <c r="M183" i="1"/>
  <c r="M179" i="1"/>
  <c r="M191" i="1"/>
  <c r="K190" i="1"/>
  <c r="M189" i="1"/>
  <c r="M188" i="1"/>
  <c r="M187" i="1"/>
  <c r="M174" i="15"/>
  <c r="M173" i="15"/>
  <c r="M175" i="15"/>
  <c r="J167" i="15"/>
  <c r="K167" i="15" l="1"/>
  <c r="M167" i="15"/>
  <c r="J170" i="15"/>
  <c r="K170" i="15" s="1"/>
  <c r="J168" i="15"/>
  <c r="M168" i="15" s="1"/>
  <c r="J169" i="15"/>
  <c r="K169" i="15" s="1"/>
  <c r="M171" i="15"/>
  <c r="J178" i="1"/>
  <c r="J177" i="1"/>
  <c r="K177" i="1" l="1"/>
  <c r="M177" i="1"/>
  <c r="K178" i="1"/>
  <c r="M178" i="1"/>
  <c r="K168" i="15"/>
  <c r="M170" i="15"/>
  <c r="M169" i="15"/>
  <c r="J166" i="15"/>
  <c r="J165" i="15"/>
  <c r="J164" i="15"/>
  <c r="M164" i="15" s="1"/>
  <c r="J176" i="1"/>
  <c r="K176" i="1" s="1"/>
  <c r="J175" i="1"/>
  <c r="K175" i="1" s="1"/>
  <c r="J174" i="1"/>
  <c r="K174" i="1" s="1"/>
  <c r="J173" i="1"/>
  <c r="K173" i="1" s="1"/>
  <c r="K164" i="15" l="1"/>
  <c r="K166" i="15"/>
  <c r="M166" i="15"/>
  <c r="K165" i="15"/>
  <c r="M165" i="15"/>
  <c r="M173" i="1"/>
  <c r="M174" i="1"/>
  <c r="M175" i="1"/>
  <c r="M176" i="1"/>
  <c r="N19" i="20" l="1"/>
  <c r="N16" i="20"/>
  <c r="M16" i="20"/>
  <c r="N18" i="20" s="1"/>
  <c r="N12" i="20"/>
  <c r="N9" i="20"/>
  <c r="M9" i="20"/>
  <c r="N5" i="20"/>
  <c r="N2" i="20"/>
  <c r="M2" i="20"/>
  <c r="F21" i="20"/>
  <c r="F23" i="20" s="1"/>
  <c r="N11" i="20" l="1"/>
  <c r="N4" i="20"/>
  <c r="J163" i="15"/>
  <c r="J162" i="15"/>
  <c r="K162" i="15" s="1"/>
  <c r="J172" i="1"/>
  <c r="J171" i="1"/>
  <c r="J170" i="1"/>
  <c r="M170" i="1" s="1"/>
  <c r="J169" i="1"/>
  <c r="J168" i="1"/>
  <c r="K170" i="1" l="1"/>
  <c r="K163" i="15"/>
  <c r="M163" i="15"/>
  <c r="K168" i="1"/>
  <c r="M168" i="1"/>
  <c r="K169" i="1"/>
  <c r="M169" i="1"/>
  <c r="K171" i="1"/>
  <c r="M171" i="1"/>
  <c r="K172" i="1"/>
  <c r="M172" i="1"/>
  <c r="J161" i="15"/>
  <c r="K161" i="15" s="1"/>
  <c r="J160" i="15"/>
  <c r="K160" i="15" s="1"/>
  <c r="J159" i="15"/>
  <c r="K159" i="15" s="1"/>
  <c r="J158" i="15"/>
  <c r="M158" i="15" s="1"/>
  <c r="J167" i="1"/>
  <c r="J166" i="1"/>
  <c r="J165" i="1"/>
  <c r="J164" i="1"/>
  <c r="J163" i="1"/>
  <c r="K163" i="1" l="1"/>
  <c r="M163" i="1"/>
  <c r="K166" i="1"/>
  <c r="M166" i="1"/>
  <c r="K167" i="1"/>
  <c r="M167" i="1"/>
  <c r="K164" i="1"/>
  <c r="M164" i="1"/>
  <c r="K165" i="1"/>
  <c r="M165" i="1"/>
  <c r="M161" i="15"/>
  <c r="M160" i="15"/>
  <c r="M159" i="15"/>
  <c r="K158" i="15"/>
  <c r="J151" i="15" l="1"/>
  <c r="J152" i="15"/>
  <c r="K152" i="15" s="1"/>
  <c r="J153" i="15"/>
  <c r="K153" i="15" s="1"/>
  <c r="J154" i="15"/>
  <c r="M154" i="15" s="1"/>
  <c r="J155" i="15"/>
  <c r="K155" i="15" s="1"/>
  <c r="J156" i="15"/>
  <c r="M156" i="15" s="1"/>
  <c r="J157" i="15"/>
  <c r="K157" i="15" s="1"/>
  <c r="J157" i="1"/>
  <c r="J158" i="1"/>
  <c r="K158" i="1" s="1"/>
  <c r="J159" i="1"/>
  <c r="K159" i="1" s="1"/>
  <c r="J160" i="1"/>
  <c r="M160" i="1" s="1"/>
  <c r="J161" i="1"/>
  <c r="K161" i="1" s="1"/>
  <c r="J162" i="1"/>
  <c r="M162" i="1" s="1"/>
  <c r="M153" i="15" l="1"/>
  <c r="K151" i="15"/>
  <c r="K157" i="1"/>
  <c r="M157" i="15"/>
  <c r="K156" i="15"/>
  <c r="K154" i="15"/>
  <c r="M152" i="15"/>
  <c r="M151" i="15"/>
  <c r="M155" i="15"/>
  <c r="K160" i="1"/>
  <c r="K162" i="1"/>
  <c r="M159" i="1"/>
  <c r="M158" i="1"/>
  <c r="M161" i="1"/>
  <c r="M157" i="1"/>
  <c r="J150" i="15" l="1"/>
  <c r="K150" i="15" s="1"/>
  <c r="J156" i="1"/>
  <c r="K156" i="1" s="1"/>
  <c r="J155" i="1"/>
  <c r="K155" i="1" s="1"/>
  <c r="J154" i="1"/>
  <c r="K154" i="1" s="1"/>
  <c r="M150" i="15" l="1"/>
  <c r="J149" i="15"/>
  <c r="K149" i="15" s="1"/>
  <c r="J148" i="15"/>
  <c r="M148" i="15" s="1"/>
  <c r="J147" i="15"/>
  <c r="K147" i="15" s="1"/>
  <c r="J153" i="1"/>
  <c r="K153" i="1" s="1"/>
  <c r="J152" i="1"/>
  <c r="K152" i="1" s="1"/>
  <c r="M154" i="1"/>
  <c r="M155" i="1"/>
  <c r="M156" i="1"/>
  <c r="M147" i="15" l="1"/>
  <c r="K148" i="15"/>
  <c r="M153" i="1"/>
  <c r="M149" i="15"/>
  <c r="M152" i="1"/>
  <c r="J143" i="1"/>
  <c r="K143" i="1" s="1"/>
  <c r="J144" i="1"/>
  <c r="M144" i="1" s="1"/>
  <c r="J145" i="1"/>
  <c r="M145" i="1" s="1"/>
  <c r="J146" i="1"/>
  <c r="K146" i="1" s="1"/>
  <c r="J147" i="1"/>
  <c r="K147" i="1" s="1"/>
  <c r="J148" i="1"/>
  <c r="M148" i="1" s="1"/>
  <c r="J149" i="1"/>
  <c r="K149" i="1" s="1"/>
  <c r="J150" i="1"/>
  <c r="M150" i="1" s="1"/>
  <c r="J151" i="1"/>
  <c r="K151" i="1" s="1"/>
  <c r="J140" i="15"/>
  <c r="K140" i="15" s="1"/>
  <c r="J141" i="15"/>
  <c r="K141" i="15" s="1"/>
  <c r="J142" i="15"/>
  <c r="M142" i="15" s="1"/>
  <c r="J143" i="15"/>
  <c r="K143" i="15" s="1"/>
  <c r="J144" i="15"/>
  <c r="K144" i="15" s="1"/>
  <c r="J145" i="15"/>
  <c r="K145" i="15" s="1"/>
  <c r="J146" i="15"/>
  <c r="M146" i="15" s="1"/>
  <c r="K148" i="1" l="1"/>
  <c r="K150" i="1"/>
  <c r="M143" i="1"/>
  <c r="K146" i="15"/>
  <c r="M144" i="15"/>
  <c r="M143" i="15"/>
  <c r="K142" i="15"/>
  <c r="M146" i="1"/>
  <c r="K145" i="1"/>
  <c r="K144" i="1"/>
  <c r="M149" i="1"/>
  <c r="M151" i="1"/>
  <c r="M147" i="1"/>
  <c r="M140" i="15"/>
  <c r="M145" i="15"/>
  <c r="M141" i="15"/>
  <c r="J140" i="1"/>
  <c r="M140" i="1" s="1"/>
  <c r="J141" i="1"/>
  <c r="K141" i="1" s="1"/>
  <c r="J142" i="1"/>
  <c r="K142" i="1" s="1"/>
  <c r="J139" i="15"/>
  <c r="K139" i="15" s="1"/>
  <c r="K140" i="1" l="1"/>
  <c r="M142" i="1"/>
  <c r="M141" i="1"/>
  <c r="M139" i="15"/>
  <c r="J138" i="15" l="1"/>
  <c r="K138" i="15" s="1"/>
  <c r="K137" i="15"/>
  <c r="J136" i="15"/>
  <c r="K136" i="15" s="1"/>
  <c r="J139" i="1"/>
  <c r="K139" i="1" s="1"/>
  <c r="J138" i="1"/>
  <c r="K138" i="1" s="1"/>
  <c r="M139" i="1" l="1"/>
  <c r="M138" i="15" l="1"/>
  <c r="M137" i="15"/>
  <c r="M136" i="15"/>
  <c r="J135" i="15" l="1"/>
  <c r="K135" i="15" s="1"/>
  <c r="J134" i="15"/>
  <c r="M134" i="15" s="1"/>
  <c r="J133" i="15"/>
  <c r="K133" i="15" s="1"/>
  <c r="J132" i="15"/>
  <c r="K132" i="15" s="1"/>
  <c r="M138" i="1"/>
  <c r="M133" i="15" l="1"/>
  <c r="M135" i="15"/>
  <c r="M132" i="15"/>
  <c r="K134" i="15"/>
  <c r="J133" i="1"/>
  <c r="J134" i="1"/>
  <c r="J135" i="1"/>
  <c r="J136" i="1"/>
  <c r="J137" i="1"/>
  <c r="M137" i="1" s="1"/>
  <c r="K135" i="1" l="1"/>
  <c r="M135" i="1"/>
  <c r="K134" i="1"/>
  <c r="M134" i="1"/>
  <c r="K136" i="1"/>
  <c r="M136" i="1"/>
  <c r="K137" i="1"/>
  <c r="K133" i="1"/>
  <c r="M133" i="1"/>
  <c r="J131" i="15" l="1"/>
  <c r="K131" i="15" s="1"/>
  <c r="J125" i="1"/>
  <c r="J126" i="1"/>
  <c r="J127" i="1"/>
  <c r="J128" i="1"/>
  <c r="J129" i="1"/>
  <c r="J130" i="1"/>
  <c r="J131" i="1"/>
  <c r="J132" i="1"/>
  <c r="K131" i="1" l="1"/>
  <c r="M131" i="1"/>
  <c r="M127" i="1"/>
  <c r="K127" i="1"/>
  <c r="K130" i="1"/>
  <c r="M130" i="1"/>
  <c r="M126" i="1"/>
  <c r="K126" i="1"/>
  <c r="K129" i="1"/>
  <c r="M129" i="1"/>
  <c r="M125" i="1"/>
  <c r="K125" i="1"/>
  <c r="K132" i="1"/>
  <c r="M132" i="1"/>
  <c r="M128" i="1"/>
  <c r="K128" i="1"/>
  <c r="M131" i="15"/>
  <c r="J128" i="15"/>
  <c r="J129" i="15"/>
  <c r="K129" i="15" s="1"/>
  <c r="J130" i="15"/>
  <c r="K130" i="15" s="1"/>
  <c r="J124" i="1"/>
  <c r="K124" i="1" s="1"/>
  <c r="J123" i="1"/>
  <c r="M123" i="1" s="1"/>
  <c r="J122" i="1"/>
  <c r="K122" i="1" s="1"/>
  <c r="K128" i="15" l="1"/>
  <c r="M128" i="15"/>
  <c r="M129" i="15"/>
  <c r="M130" i="15"/>
  <c r="M124" i="1"/>
  <c r="K123" i="1"/>
  <c r="M122" i="1"/>
  <c r="J116" i="15"/>
  <c r="J117" i="15"/>
  <c r="M117" i="15" s="1"/>
  <c r="J118" i="15"/>
  <c r="M118" i="15" s="1"/>
  <c r="J119" i="15"/>
  <c r="K119" i="15" s="1"/>
  <c r="J120" i="15"/>
  <c r="M120" i="15" s="1"/>
  <c r="J121" i="15"/>
  <c r="M121" i="15" s="1"/>
  <c r="J122" i="15"/>
  <c r="M122" i="15" s="1"/>
  <c r="J123" i="15"/>
  <c r="M123" i="15" s="1"/>
  <c r="J124" i="15"/>
  <c r="M124" i="15" s="1"/>
  <c r="J125" i="15"/>
  <c r="M125" i="15" s="1"/>
  <c r="J126" i="15"/>
  <c r="M126" i="15" s="1"/>
  <c r="J127" i="15"/>
  <c r="M127" i="15" s="1"/>
  <c r="J110" i="1"/>
  <c r="J111" i="1"/>
  <c r="K111" i="1" s="1"/>
  <c r="J112" i="1"/>
  <c r="K112" i="1" s="1"/>
  <c r="J113" i="1"/>
  <c r="M113" i="1" s="1"/>
  <c r="J114" i="1"/>
  <c r="M114" i="1" s="1"/>
  <c r="J115" i="1"/>
  <c r="K115" i="1" s="1"/>
  <c r="J116" i="1"/>
  <c r="K116" i="1" s="1"/>
  <c r="J117" i="1"/>
  <c r="K117" i="1" s="1"/>
  <c r="J118" i="1"/>
  <c r="M118" i="1" s="1"/>
  <c r="J119" i="1"/>
  <c r="K119" i="1" s="1"/>
  <c r="J120" i="1"/>
  <c r="K120" i="1" s="1"/>
  <c r="M116" i="15" l="1"/>
  <c r="M110" i="1"/>
  <c r="K114" i="1"/>
  <c r="K113" i="1"/>
  <c r="M117" i="1"/>
  <c r="M116" i="1"/>
  <c r="K118" i="1"/>
  <c r="K110" i="1"/>
  <c r="M120" i="1"/>
  <c r="M112" i="1"/>
  <c r="K123" i="15"/>
  <c r="M119" i="15"/>
  <c r="K126" i="15"/>
  <c r="K122" i="15"/>
  <c r="K118" i="15"/>
  <c r="K127" i="15"/>
  <c r="K125" i="15"/>
  <c r="K121" i="15"/>
  <c r="K117" i="15"/>
  <c r="K124" i="15"/>
  <c r="K120" i="15"/>
  <c r="K116" i="15"/>
  <c r="M119" i="1"/>
  <c r="M115" i="1"/>
  <c r="M111" i="1"/>
  <c r="J115" i="15" l="1"/>
  <c r="K115" i="15" s="1"/>
  <c r="J114" i="15"/>
  <c r="K114" i="15" s="1"/>
  <c r="J113" i="15"/>
  <c r="K113" i="15" s="1"/>
  <c r="J109" i="1"/>
  <c r="M109" i="1" s="1"/>
  <c r="J108" i="1"/>
  <c r="M108" i="1" s="1"/>
  <c r="K108" i="1" l="1"/>
  <c r="M113" i="15"/>
  <c r="K109" i="1"/>
  <c r="M115" i="15"/>
  <c r="M114" i="15"/>
  <c r="Q106" i="1" l="1"/>
  <c r="J106" i="1" l="1"/>
  <c r="J107" i="1"/>
  <c r="J107" i="15"/>
  <c r="M107" i="15" s="1"/>
  <c r="J108" i="15"/>
  <c r="K108" i="15" s="1"/>
  <c r="J109" i="15"/>
  <c r="M109" i="15" s="1"/>
  <c r="J110" i="15"/>
  <c r="M110" i="15" s="1"/>
  <c r="J111" i="15"/>
  <c r="K111" i="15" s="1"/>
  <c r="J112" i="15"/>
  <c r="J102" i="1"/>
  <c r="M102" i="1" s="1"/>
  <c r="J103" i="1"/>
  <c r="M103" i="1" s="1"/>
  <c r="J104" i="1"/>
  <c r="M104" i="1" s="1"/>
  <c r="J105" i="1"/>
  <c r="M105" i="1" s="1"/>
  <c r="K103" i="1" l="1"/>
  <c r="K102" i="1"/>
  <c r="K105" i="1"/>
  <c r="M107" i="1"/>
  <c r="K107" i="1"/>
  <c r="K104" i="1"/>
  <c r="M106" i="1"/>
  <c r="K106" i="1"/>
  <c r="K112" i="15"/>
  <c r="M112" i="15"/>
  <c r="K107" i="15"/>
  <c r="M111" i="15"/>
  <c r="K110" i="15"/>
  <c r="K109" i="15"/>
  <c r="M108" i="15"/>
  <c r="J106" i="15" l="1"/>
  <c r="M106" i="15" s="1"/>
  <c r="J105" i="15"/>
  <c r="M105" i="15" s="1"/>
  <c r="J104" i="15"/>
  <c r="J100" i="1"/>
  <c r="K100" i="1" s="1"/>
  <c r="J101" i="1"/>
  <c r="K101" i="1" s="1"/>
  <c r="J99" i="1"/>
  <c r="M100" i="1" l="1"/>
  <c r="K99" i="1"/>
  <c r="M101" i="1"/>
  <c r="K105" i="15"/>
  <c r="K104" i="15"/>
  <c r="K106" i="15"/>
  <c r="M104" i="15"/>
  <c r="M99" i="1"/>
  <c r="J98" i="1" l="1"/>
  <c r="K98" i="1" s="1"/>
  <c r="J103" i="15" l="1"/>
  <c r="K103" i="15" s="1"/>
  <c r="J102" i="15"/>
  <c r="K102" i="15" s="1"/>
  <c r="M98" i="1"/>
  <c r="J97" i="1"/>
  <c r="K97" i="1" s="1"/>
  <c r="J96" i="1"/>
  <c r="K96" i="1" s="1"/>
  <c r="J101" i="15"/>
  <c r="K101" i="15" s="1"/>
  <c r="J100" i="15"/>
  <c r="K100" i="15" s="1"/>
  <c r="M97" i="1" l="1"/>
  <c r="M96" i="1"/>
  <c r="M103" i="15"/>
  <c r="M102" i="15"/>
  <c r="M101" i="15"/>
  <c r="M100" i="15"/>
  <c r="J99" i="15"/>
  <c r="K99" i="15" s="1"/>
  <c r="J98" i="15"/>
  <c r="K98" i="15" s="1"/>
  <c r="J97" i="15"/>
  <c r="K97" i="15" s="1"/>
  <c r="M99" i="15" l="1"/>
  <c r="M98" i="15"/>
  <c r="M97" i="15"/>
  <c r="J93" i="1" l="1"/>
  <c r="J94" i="1"/>
  <c r="J95" i="1"/>
  <c r="K95" i="1" l="1"/>
  <c r="M95" i="1"/>
  <c r="K94" i="1"/>
  <c r="M94" i="1"/>
  <c r="K93" i="1"/>
  <c r="M93" i="1"/>
  <c r="J92" i="15"/>
  <c r="J93" i="15"/>
  <c r="K93" i="15" s="1"/>
  <c r="J94" i="15"/>
  <c r="K94" i="15" s="1"/>
  <c r="J95" i="15"/>
  <c r="M95" i="15" s="1"/>
  <c r="J96" i="15"/>
  <c r="K96" i="15" s="1"/>
  <c r="J90" i="1"/>
  <c r="J215" i="1" s="1"/>
  <c r="J91" i="1"/>
  <c r="K91" i="1" s="1"/>
  <c r="J92" i="1"/>
  <c r="K92" i="1" s="1"/>
  <c r="J197" i="15" l="1"/>
  <c r="M92" i="15"/>
  <c r="K90" i="1"/>
  <c r="K92" i="15"/>
  <c r="M93" i="15"/>
  <c r="M96" i="15"/>
  <c r="M92" i="1"/>
  <c r="M94" i="15"/>
  <c r="K95" i="15"/>
  <c r="M91" i="1"/>
  <c r="M90" i="1"/>
  <c r="M215" i="1" s="1"/>
  <c r="M197" i="15" l="1"/>
  <c r="J91" i="15"/>
  <c r="K91" i="15" s="1"/>
  <c r="J90" i="15"/>
  <c r="K90" i="15" s="1"/>
  <c r="J89" i="15"/>
  <c r="K89" i="15" s="1"/>
  <c r="J88" i="15"/>
  <c r="K88" i="15" s="1"/>
  <c r="J87" i="15"/>
  <c r="M87" i="15" s="1"/>
  <c r="J86" i="15"/>
  <c r="K86" i="15" s="1"/>
  <c r="J85" i="15"/>
  <c r="K85" i="15" s="1"/>
  <c r="J89" i="1"/>
  <c r="J88" i="1"/>
  <c r="K87" i="15" l="1"/>
  <c r="M90" i="15"/>
  <c r="M85" i="15"/>
  <c r="M86" i="15"/>
  <c r="M88" i="15"/>
  <c r="M89" i="15"/>
  <c r="M91" i="15"/>
  <c r="K88" i="1"/>
  <c r="M88" i="1"/>
  <c r="K89" i="1"/>
  <c r="M89" i="1"/>
  <c r="J59" i="1"/>
  <c r="I34" i="16" l="1"/>
  <c r="I33" i="16"/>
  <c r="H40" i="16"/>
  <c r="I23" i="16"/>
  <c r="J21" i="16"/>
  <c r="M21" i="16" s="1"/>
  <c r="N12" i="16"/>
  <c r="N10" i="16"/>
  <c r="N11" i="16"/>
  <c r="N9" i="16"/>
  <c r="I12" i="16"/>
  <c r="I11" i="16"/>
  <c r="I10" i="16"/>
  <c r="I9" i="16"/>
  <c r="N6" i="16"/>
  <c r="I3" i="16"/>
  <c r="I4" i="16"/>
  <c r="I5" i="16"/>
  <c r="I2" i="16"/>
  <c r="E15" i="16" l="1"/>
  <c r="I6" i="16"/>
  <c r="K21" i="16"/>
  <c r="N13" i="16"/>
  <c r="N15" i="16" s="1"/>
  <c r="I13" i="16"/>
  <c r="I15" i="16" l="1"/>
  <c r="J82" i="1"/>
  <c r="J83" i="1"/>
  <c r="J84" i="1"/>
  <c r="J85" i="1"/>
  <c r="J86" i="1"/>
  <c r="J87" i="1"/>
  <c r="J76" i="15"/>
  <c r="J77" i="15"/>
  <c r="J78" i="15"/>
  <c r="J79" i="15"/>
  <c r="J80" i="15"/>
  <c r="J81" i="15"/>
  <c r="J82" i="15"/>
  <c r="J83" i="15"/>
  <c r="J84" i="15"/>
  <c r="K83" i="15" l="1"/>
  <c r="M83" i="15"/>
  <c r="K84" i="15"/>
  <c r="M84" i="15"/>
  <c r="K87" i="1"/>
  <c r="M87" i="1"/>
  <c r="K84" i="1"/>
  <c r="M84" i="1"/>
  <c r="K86" i="1"/>
  <c r="M86" i="1"/>
  <c r="K82" i="1"/>
  <c r="M82" i="1"/>
  <c r="K85" i="1"/>
  <c r="M85" i="1"/>
  <c r="K83" i="1"/>
  <c r="M83" i="1"/>
  <c r="K81" i="15"/>
  <c r="M81" i="15"/>
  <c r="K77" i="15"/>
  <c r="M77" i="15"/>
  <c r="K80" i="15"/>
  <c r="M80" i="15"/>
  <c r="K76" i="15"/>
  <c r="M76" i="15"/>
  <c r="K79" i="15"/>
  <c r="M79" i="15"/>
  <c r="K82" i="15"/>
  <c r="M82" i="15"/>
  <c r="K78" i="15"/>
  <c r="M78" i="15"/>
  <c r="J75" i="15" l="1"/>
  <c r="K75" i="15" s="1"/>
  <c r="J74" i="15"/>
  <c r="K74" i="15" s="1"/>
  <c r="J73" i="15"/>
  <c r="K73" i="15" s="1"/>
  <c r="J72" i="15"/>
  <c r="K72" i="15" s="1"/>
  <c r="J71" i="15"/>
  <c r="K71" i="15" s="1"/>
  <c r="J81" i="1"/>
  <c r="K81" i="1" s="1"/>
  <c r="J80" i="1"/>
  <c r="M80" i="1" s="1"/>
  <c r="J79" i="1"/>
  <c r="K79" i="1" s="1"/>
  <c r="J78" i="1"/>
  <c r="K78" i="1" s="1"/>
  <c r="J77" i="1"/>
  <c r="K77" i="1" s="1"/>
  <c r="M71" i="15" l="1"/>
  <c r="K80" i="1"/>
  <c r="M75" i="15"/>
  <c r="M74" i="15"/>
  <c r="M73" i="15"/>
  <c r="M72" i="15"/>
  <c r="M81" i="1"/>
  <c r="M79" i="1"/>
  <c r="M78" i="1"/>
  <c r="M77" i="1"/>
  <c r="J76" i="1" l="1"/>
  <c r="K76" i="1" s="1"/>
  <c r="J75" i="1"/>
  <c r="K75" i="1" s="1"/>
  <c r="J70" i="15"/>
  <c r="K70" i="15" s="1"/>
  <c r="M70" i="15" l="1"/>
  <c r="M76" i="1"/>
  <c r="M75" i="1"/>
  <c r="J65" i="15" l="1"/>
  <c r="J66" i="15"/>
  <c r="J67" i="15"/>
  <c r="J68" i="15"/>
  <c r="J69" i="15"/>
  <c r="J64" i="15"/>
  <c r="J73" i="1"/>
  <c r="J74" i="1"/>
  <c r="K74" i="1" s="1"/>
  <c r="J72" i="1"/>
  <c r="K72" i="1" s="1"/>
  <c r="J71" i="1"/>
  <c r="M71" i="1" s="1"/>
  <c r="J70" i="1"/>
  <c r="M64" i="15" l="1"/>
  <c r="K70" i="1"/>
  <c r="K64" i="15"/>
  <c r="M74" i="1"/>
  <c r="K71" i="1"/>
  <c r="K68" i="15"/>
  <c r="M68" i="15"/>
  <c r="K67" i="15"/>
  <c r="M67" i="15"/>
  <c r="K66" i="15"/>
  <c r="M66" i="15"/>
  <c r="K65" i="15"/>
  <c r="M65" i="15"/>
  <c r="K69" i="15"/>
  <c r="M69" i="15"/>
  <c r="K73" i="1"/>
  <c r="M73" i="1"/>
  <c r="M72" i="1"/>
  <c r="M70" i="1"/>
  <c r="M16" i="1" l="1"/>
  <c r="M12" i="1"/>
  <c r="K12" i="1" l="1"/>
  <c r="K16" i="1"/>
  <c r="K47" i="15"/>
  <c r="K48" i="15"/>
  <c r="J69" i="1" l="1"/>
  <c r="M69" i="1" s="1"/>
  <c r="J66" i="1"/>
  <c r="J68" i="1"/>
  <c r="M68" i="1" s="1"/>
  <c r="J63" i="15"/>
  <c r="J62" i="15"/>
  <c r="J67" i="1"/>
  <c r="M67" i="1" s="1"/>
  <c r="M63" i="15" l="1"/>
  <c r="K63" i="15"/>
  <c r="M62" i="15"/>
  <c r="K62" i="15"/>
  <c r="K66" i="1"/>
  <c r="M66" i="1"/>
  <c r="K68" i="1"/>
  <c r="K67" i="1"/>
  <c r="K69" i="1"/>
  <c r="J65" i="1"/>
  <c r="M65" i="1" s="1"/>
  <c r="J64" i="1"/>
  <c r="M64" i="1" s="1"/>
  <c r="J63" i="1"/>
  <c r="M63" i="1" s="1"/>
  <c r="J62" i="1"/>
  <c r="M62" i="1" s="1"/>
  <c r="J59" i="15"/>
  <c r="M59" i="15" s="1"/>
  <c r="J60" i="15"/>
  <c r="J61" i="15"/>
  <c r="M61" i="15" s="1"/>
  <c r="K60" i="15" l="1"/>
  <c r="K59" i="15"/>
  <c r="K61" i="15"/>
  <c r="M60" i="15"/>
  <c r="K63" i="1"/>
  <c r="K64" i="1"/>
  <c r="K65" i="1"/>
  <c r="K62" i="1"/>
  <c r="J57" i="15"/>
  <c r="J58" i="15"/>
  <c r="M57" i="15" l="1"/>
  <c r="K57" i="15"/>
  <c r="M58" i="15"/>
  <c r="K58" i="15"/>
  <c r="J56" i="15"/>
  <c r="M56" i="15" s="1"/>
  <c r="J55" i="15"/>
  <c r="J54" i="15"/>
  <c r="K56" i="15" l="1"/>
  <c r="M54" i="15"/>
  <c r="K54" i="15"/>
  <c r="M55" i="15"/>
  <c r="K55" i="15"/>
  <c r="J58" i="1"/>
  <c r="M59" i="1"/>
  <c r="J60" i="1"/>
  <c r="M60" i="1" s="1"/>
  <c r="J61" i="1"/>
  <c r="M61" i="1" s="1"/>
  <c r="J53" i="15"/>
  <c r="J52" i="15"/>
  <c r="J51" i="15"/>
  <c r="J50" i="15"/>
  <c r="J49" i="15"/>
  <c r="M48" i="15"/>
  <c r="M47" i="15"/>
  <c r="J46" i="15"/>
  <c r="J45" i="15"/>
  <c r="J44" i="15"/>
  <c r="J43" i="15"/>
  <c r="M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M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J22" i="15"/>
  <c r="M22" i="15" s="1"/>
  <c r="J21" i="15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M11" i="15" s="1"/>
  <c r="J10" i="15"/>
  <c r="M10" i="15" s="1"/>
  <c r="J9" i="15"/>
  <c r="M9" i="15" s="1"/>
  <c r="J8" i="15"/>
  <c r="J7" i="15"/>
  <c r="I6" i="15"/>
  <c r="J6" i="15" s="1"/>
  <c r="J5" i="15"/>
  <c r="J4" i="15"/>
  <c r="J3" i="15"/>
  <c r="M21" i="15" l="1"/>
  <c r="M6" i="15"/>
  <c r="K6" i="15"/>
  <c r="K10" i="15"/>
  <c r="K18" i="15"/>
  <c r="K30" i="15"/>
  <c r="K38" i="15"/>
  <c r="M46" i="15"/>
  <c r="K46" i="15"/>
  <c r="M50" i="15"/>
  <c r="K50" i="15"/>
  <c r="M7" i="15"/>
  <c r="K7" i="15"/>
  <c r="K15" i="15"/>
  <c r="M23" i="15"/>
  <c r="K23" i="15"/>
  <c r="K31" i="15"/>
  <c r="K39" i="15"/>
  <c r="M51" i="15"/>
  <c r="K51" i="15"/>
  <c r="M4" i="15"/>
  <c r="K4" i="15"/>
  <c r="M8" i="15"/>
  <c r="K8" i="15"/>
  <c r="K12" i="15"/>
  <c r="K16" i="15"/>
  <c r="K20" i="15"/>
  <c r="K24" i="15"/>
  <c r="K28" i="15"/>
  <c r="K32" i="15"/>
  <c r="K36" i="15"/>
  <c r="K40" i="15"/>
  <c r="M44" i="15"/>
  <c r="K44" i="15"/>
  <c r="M52" i="15"/>
  <c r="K52" i="15"/>
  <c r="K14" i="15"/>
  <c r="K22" i="15"/>
  <c r="K26" i="15"/>
  <c r="K34" i="15"/>
  <c r="K42" i="15"/>
  <c r="M3" i="15"/>
  <c r="K3" i="15"/>
  <c r="K11" i="15"/>
  <c r="K19" i="15"/>
  <c r="K27" i="15"/>
  <c r="K35" i="15"/>
  <c r="K43" i="15"/>
  <c r="M5" i="15"/>
  <c r="K5" i="15"/>
  <c r="K9" i="15"/>
  <c r="K13" i="15"/>
  <c r="K17" i="15"/>
  <c r="K21" i="15"/>
  <c r="K25" i="15"/>
  <c r="K29" i="15"/>
  <c r="K33" i="15"/>
  <c r="K37" i="15"/>
  <c r="K41" i="15"/>
  <c r="M45" i="15"/>
  <c r="K45" i="15"/>
  <c r="M49" i="15"/>
  <c r="K49" i="15"/>
  <c r="M53" i="15"/>
  <c r="K53" i="15"/>
  <c r="K58" i="1"/>
  <c r="M58" i="1"/>
  <c r="K61" i="1"/>
  <c r="K60" i="1"/>
  <c r="K59" i="1"/>
  <c r="J57" i="1"/>
  <c r="M57" i="1" s="1"/>
  <c r="K57" i="1" l="1"/>
  <c r="J56" i="1"/>
  <c r="M56" i="1" s="1"/>
  <c r="J55" i="1"/>
  <c r="M55" i="1" s="1"/>
  <c r="K55" i="1" l="1"/>
  <c r="K56" i="1"/>
  <c r="J48" i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K48" i="1" l="1"/>
  <c r="M48" i="1"/>
  <c r="K51" i="1"/>
  <c r="K54" i="1"/>
  <c r="K50" i="1"/>
  <c r="K53" i="1"/>
  <c r="K49" i="1"/>
  <c r="K52" i="1"/>
  <c r="J45" i="1"/>
  <c r="J46" i="1"/>
  <c r="J47" i="1"/>
  <c r="W26" i="13"/>
  <c r="V17" i="13" s="1"/>
  <c r="V26" i="13"/>
  <c r="W25" i="13"/>
  <c r="V16" i="13" s="1"/>
  <c r="V25" i="13"/>
  <c r="V24" i="13"/>
  <c r="W24" i="13"/>
  <c r="W23" i="13"/>
  <c r="V14" i="13" s="1"/>
  <c r="V23" i="13"/>
  <c r="R22" i="13"/>
  <c r="Y10" i="13"/>
  <c r="V10" i="13"/>
  <c r="Y9" i="13"/>
  <c r="V9" i="13"/>
  <c r="K47" i="1" l="1"/>
  <c r="M47" i="1"/>
  <c r="K46" i="1"/>
  <c r="M46" i="1"/>
  <c r="K45" i="1"/>
  <c r="M45" i="1"/>
  <c r="X23" i="13"/>
  <c r="Y23" i="13" s="1"/>
  <c r="W14" i="13"/>
  <c r="W17" i="13"/>
  <c r="X26" i="13"/>
  <c r="Y26" i="13" s="1"/>
  <c r="X25" i="13"/>
  <c r="Y25" i="13" s="1"/>
  <c r="X24" i="13"/>
  <c r="Y24" i="13" s="1"/>
  <c r="W27" i="13"/>
  <c r="V15" i="13"/>
  <c r="V18" i="13" s="1"/>
  <c r="W16" i="13"/>
  <c r="V27" i="13"/>
  <c r="X27" i="13"/>
  <c r="Y27" i="13" l="1"/>
  <c r="W15" i="13"/>
  <c r="W18" i="13" s="1"/>
  <c r="J44" i="1" l="1"/>
  <c r="M44" i="1" s="1"/>
  <c r="J42" i="1"/>
  <c r="K42" i="1" l="1"/>
  <c r="M42" i="1"/>
  <c r="K44" i="1"/>
  <c r="J39" i="1"/>
  <c r="J40" i="1"/>
  <c r="J41" i="1"/>
  <c r="J43" i="1"/>
  <c r="K39" i="1" l="1"/>
  <c r="M39" i="1"/>
  <c r="K41" i="1"/>
  <c r="M41" i="1"/>
  <c r="K43" i="1"/>
  <c r="M43" i="1"/>
  <c r="K40" i="1"/>
  <c r="M40" i="1"/>
  <c r="V9" i="12"/>
  <c r="Y9" i="12"/>
  <c r="Y10" i="12"/>
  <c r="W27" i="12" l="1"/>
  <c r="V27" i="12"/>
  <c r="V17" i="12" l="1"/>
  <c r="W17" i="12" s="1"/>
  <c r="X24" i="12"/>
  <c r="Y24" i="12" s="1"/>
  <c r="X26" i="12"/>
  <c r="Y26" i="12" l="1"/>
  <c r="V15" i="12"/>
  <c r="V10" i="12"/>
  <c r="V14" i="12"/>
  <c r="W14" i="12" s="1"/>
  <c r="X25" i="12"/>
  <c r="Y25" i="12" s="1"/>
  <c r="X23" i="12"/>
  <c r="Y23" i="12" s="1"/>
  <c r="R22" i="12"/>
  <c r="V16" i="12"/>
  <c r="W16" i="12" s="1"/>
  <c r="J38" i="1"/>
  <c r="J37" i="1"/>
  <c r="J36" i="1"/>
  <c r="J35" i="1"/>
  <c r="W15" i="12" l="1"/>
  <c r="W18" i="12" s="1"/>
  <c r="X27" i="12"/>
  <c r="Y27" i="12"/>
  <c r="K35" i="1"/>
  <c r="M35" i="1"/>
  <c r="K37" i="1"/>
  <c r="M37" i="1"/>
  <c r="K36" i="1"/>
  <c r="M36" i="1"/>
  <c r="K38" i="1"/>
  <c r="M38" i="1"/>
  <c r="V18" i="12"/>
  <c r="J34" i="1" l="1"/>
  <c r="J33" i="1"/>
  <c r="J32" i="1"/>
  <c r="J31" i="1"/>
  <c r="J30" i="1"/>
  <c r="K32" i="1" l="1"/>
  <c r="M32" i="1"/>
  <c r="K33" i="1"/>
  <c r="M33" i="1"/>
  <c r="K31" i="1"/>
  <c r="M31" i="1"/>
  <c r="K30" i="1"/>
  <c r="M30" i="1"/>
  <c r="K34" i="1"/>
  <c r="M34" i="1"/>
  <c r="J29" i="1"/>
  <c r="J28" i="1"/>
  <c r="K28" i="1" l="1"/>
  <c r="M28" i="1"/>
  <c r="K29" i="1"/>
  <c r="M29" i="1"/>
  <c r="V13" i="6"/>
  <c r="J25" i="1" l="1"/>
  <c r="J26" i="1"/>
  <c r="J27" i="1"/>
  <c r="K26" i="1" l="1"/>
  <c r="M26" i="1"/>
  <c r="K27" i="1"/>
  <c r="M27" i="1"/>
  <c r="K25" i="1"/>
  <c r="M25" i="1"/>
  <c r="J24" i="1"/>
  <c r="M24" i="1" s="1"/>
  <c r="K24" i="1" l="1"/>
  <c r="J23" i="1"/>
  <c r="J22" i="1"/>
  <c r="K22" i="1" l="1"/>
  <c r="M22" i="1"/>
  <c r="K23" i="1"/>
  <c r="M23" i="1"/>
  <c r="X20" i="6" l="1"/>
  <c r="Y20" i="6" s="1"/>
  <c r="X19" i="6"/>
  <c r="Y19" i="6" s="1"/>
  <c r="R18" i="6"/>
  <c r="V12" i="6"/>
  <c r="V14" i="6" s="1"/>
  <c r="Y8" i="6"/>
  <c r="W13" i="6" s="1"/>
  <c r="V8" i="6"/>
  <c r="J21" i="1"/>
  <c r="M21" i="1" s="1"/>
  <c r="J20" i="1"/>
  <c r="J19" i="1"/>
  <c r="K19" i="1" l="1"/>
  <c r="M19" i="1"/>
  <c r="K21" i="1"/>
  <c r="K20" i="1"/>
  <c r="M20" i="1"/>
  <c r="Y21" i="6"/>
  <c r="W12" i="6"/>
  <c r="W14" i="6" s="1"/>
  <c r="X21" i="6"/>
  <c r="J17" i="1"/>
  <c r="J18" i="1"/>
  <c r="K18" i="1" l="1"/>
  <c r="M18" i="1"/>
  <c r="K17" i="1"/>
  <c r="M17" i="1"/>
  <c r="X20" i="4"/>
  <c r="Y20" i="4" s="1"/>
  <c r="X19" i="4"/>
  <c r="R18" i="4"/>
  <c r="V13" i="4"/>
  <c r="V12" i="4"/>
  <c r="Y8" i="4"/>
  <c r="V8" i="4"/>
  <c r="V14" i="4" l="1"/>
  <c r="X21" i="4"/>
  <c r="W13" i="4"/>
  <c r="W12" i="4"/>
  <c r="W14" i="4" s="1"/>
  <c r="Y19" i="4"/>
  <c r="Y21" i="4" s="1"/>
  <c r="J15" i="1" l="1"/>
  <c r="I16" i="1"/>
  <c r="K15" i="1" l="1"/>
  <c r="M15" i="1"/>
  <c r="J13" i="1"/>
  <c r="J14" i="1"/>
  <c r="K14" i="1" l="1"/>
  <c r="M14" i="1"/>
  <c r="K13" i="1"/>
  <c r="M13" i="1"/>
  <c r="J11" i="1"/>
  <c r="J10" i="1"/>
  <c r="M10" i="1" s="1"/>
  <c r="K11" i="1" l="1"/>
  <c r="M11" i="1"/>
  <c r="K10" i="1"/>
  <c r="V13" i="3"/>
  <c r="X22" i="3"/>
  <c r="Y22" i="3" s="1"/>
  <c r="Y8" i="3"/>
  <c r="W13" i="3" l="1"/>
  <c r="J3" i="1"/>
  <c r="K3" i="1" l="1"/>
  <c r="M3" i="1"/>
  <c r="J9" i="1"/>
  <c r="J8" i="1"/>
  <c r="K8" i="1" l="1"/>
  <c r="M8" i="1"/>
  <c r="K9" i="1"/>
  <c r="M9" i="1"/>
  <c r="J276" i="1"/>
  <c r="W23" i="3"/>
  <c r="V23" i="3"/>
  <c r="X21" i="3"/>
  <c r="X23" i="3" s="1"/>
  <c r="R20" i="3"/>
  <c r="V12" i="3"/>
  <c r="V14" i="3" s="1"/>
  <c r="V8" i="3"/>
  <c r="W12" i="3" s="1"/>
  <c r="W14" i="3" s="1"/>
  <c r="Y21" i="3" l="1"/>
  <c r="Y23" i="3" s="1"/>
  <c r="J5" i="1" l="1"/>
  <c r="J6" i="1"/>
  <c r="J7" i="1"/>
  <c r="M7" i="1" s="1"/>
  <c r="K6" i="1" l="1"/>
  <c r="M6" i="1"/>
  <c r="K5" i="1"/>
  <c r="M5" i="1"/>
  <c r="K7" i="1"/>
  <c r="J4" i="1"/>
  <c r="M4" i="1" l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Jaime Quintero</author>
    <author>LEONARDO JAIME</author>
  </authors>
  <commentList>
    <comment ref="L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NC aplicada a fac 47760</t>
        </r>
      </text>
    </comment>
    <comment ref="L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NC aplicada a la fac 47812</t>
        </r>
      </text>
    </comment>
    <comment ref="L1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Nota aplicada a la factura 47841</t>
        </r>
      </text>
    </comment>
    <comment ref="I1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10534 cantidad recibida error reporte cliete dif: 17gal</t>
        </r>
      </text>
    </comment>
    <comment ref="L15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-17 pendiente de la semana anterior</t>
        </r>
      </text>
    </comment>
    <comment ref="O2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2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25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fac Nota</t>
        </r>
      </text>
    </comment>
    <comment ref="O27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Nota Factura</t>
        </r>
      </text>
    </comment>
    <comment ref="O3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36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fac nota</t>
        </r>
      </text>
    </comment>
    <comment ref="O38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fac nota</t>
        </r>
      </text>
    </comment>
    <comment ref="I40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Error cantidad reportada por cliente cantidad real 10516</t>
        </r>
      </text>
    </comment>
    <comment ref="O43" authorId="1" shapeId="0" xr:uid="{00000000-0006-0000-0500-00000E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FACTURA DE NOTA</t>
        </r>
      </text>
    </comment>
    <comment ref="O44" authorId="1" shapeId="0" xr:uid="{00000000-0006-0000-0500-00000F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factura de nota</t>
        </r>
      </text>
    </comment>
    <comment ref="I51" authorId="1" shapeId="0" xr:uid="{00000000-0006-0000-0500-000010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10545 real error reporte de cliente ( - 18 gal )</t>
        </r>
      </text>
    </comment>
    <comment ref="I66" authorId="1" shapeId="0" xr:uid="{00000000-0006-0000-0500-000011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10237 dato rela ajuste de 12 gal por erro del cliente </t>
        </r>
      </text>
    </comment>
    <comment ref="I68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Valor conciliado 10219  (real) diferencia 2 gal </t>
        </r>
      </text>
    </comment>
    <comment ref="I69" authorId="1" shapeId="0" xr:uid="{00000000-0006-0000-0500-000013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Valor conciliado 10215 (rela) dif 4 gal</t>
        </r>
      </text>
    </comment>
    <comment ref="L121" authorId="1" shapeId="0" xr:uid="{00000000-0006-0000-0500-000014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Nota debito para anular NC por 22 gal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Jaime Quintero</author>
    <author>LEONARDO JAIME</author>
    <author>EVELYN LUGO</author>
  </authors>
  <commentList>
    <comment ref="O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1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1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fac nota</t>
        </r>
      </text>
    </comment>
    <comment ref="O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nota Factura</t>
        </r>
      </text>
    </comment>
    <comment ref="O2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Leonardo Jaime Quintero: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23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2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Fac de nota</t>
        </r>
      </text>
    </comment>
    <comment ref="O36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2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Cantidad real reciida 10533</t>
        </r>
      </text>
    </comment>
    <comment ref="I105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Ajuste 20 gal no reportados en enero 2021. (real recibido 10582)</t>
        </r>
      </text>
    </comment>
    <comment ref="H172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EVELYN LUGO:</t>
        </r>
        <r>
          <rPr>
            <sz val="9"/>
            <color indexed="81"/>
            <rFont val="Tahoma"/>
            <family val="2"/>
          </rPr>
          <t xml:space="preserve">
CANTIDAD CORRECTA DESPACHADA 10115
 EL ARCHIVO DE PRIMAX ESTA ERRADO DICEN 10129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JAIME</author>
  </authors>
  <commentList>
    <comment ref="I3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LEONARDO JAIME:</t>
        </r>
        <r>
          <rPr>
            <sz val="9"/>
            <color indexed="81"/>
            <rFont val="Tahoma"/>
            <family val="2"/>
          </rPr>
          <t xml:space="preserve">
Error cantidad reportada por cliente cantidad real 10516</t>
        </r>
      </text>
    </comment>
  </commentList>
</comments>
</file>

<file path=xl/sharedStrings.xml><?xml version="1.0" encoding="utf-8"?>
<sst xmlns="http://schemas.openxmlformats.org/spreadsheetml/2006/main" count="3542" uniqueCount="834">
  <si>
    <t>CLIENTE</t>
  </si>
  <si>
    <t>Producto</t>
  </si>
  <si>
    <t>No. Remisión</t>
  </si>
  <si>
    <t>No. de Guia</t>
  </si>
  <si>
    <t>FECHA</t>
  </si>
  <si>
    <t>PLACA</t>
  </si>
  <si>
    <t>Destino</t>
  </si>
  <si>
    <t xml:space="preserve">Volumen Despachado </t>
  </si>
  <si>
    <t>Volumen Recibido</t>
  </si>
  <si>
    <t>Diferencia Volumen</t>
  </si>
  <si>
    <t>PRECIO</t>
  </si>
  <si>
    <t>Primax</t>
  </si>
  <si>
    <t>B100</t>
  </si>
  <si>
    <t>40400028604-3</t>
  </si>
  <si>
    <t>UQS 516</t>
  </si>
  <si>
    <t>CARTAGENA</t>
  </si>
  <si>
    <t>40400028615-2</t>
  </si>
  <si>
    <t>SJK 691</t>
  </si>
  <si>
    <t>No. FAC</t>
  </si>
  <si>
    <t>NC402</t>
  </si>
  <si>
    <t>Nota 
Credito / Debito</t>
  </si>
  <si>
    <t>NC406</t>
  </si>
  <si>
    <t>40400028626-1</t>
  </si>
  <si>
    <t>WHO 643</t>
  </si>
  <si>
    <t>40400028631-1</t>
  </si>
  <si>
    <t>SJL 014</t>
  </si>
  <si>
    <t>40400028637-0</t>
  </si>
  <si>
    <t>SJK 695</t>
  </si>
  <si>
    <t>Julio</t>
  </si>
  <si>
    <t>Agosto</t>
  </si>
  <si>
    <t>Septiembre</t>
  </si>
  <si>
    <t>Octubre</t>
  </si>
  <si>
    <t>Noviembre</t>
  </si>
  <si>
    <t>Diciembre</t>
  </si>
  <si>
    <t>Mes:</t>
  </si>
  <si>
    <t>Cliente:</t>
  </si>
  <si>
    <t>% de Descuento</t>
  </si>
  <si>
    <t>Descuento / Gl</t>
  </si>
  <si>
    <t xml:space="preserve">Descuento </t>
  </si>
  <si>
    <t>Volumen</t>
  </si>
  <si>
    <t>Descuento</t>
  </si>
  <si>
    <t>No. Nota Credito</t>
  </si>
  <si>
    <t>Factura Aplicada</t>
  </si>
  <si>
    <t>Observación</t>
  </si>
  <si>
    <t>Cartagena</t>
  </si>
  <si>
    <t>TOTAL</t>
  </si>
  <si>
    <t>Volumen Despachado</t>
  </si>
  <si>
    <t>Volumens Recibido</t>
  </si>
  <si>
    <t>Diferencia</t>
  </si>
  <si>
    <t xml:space="preserve">Valor Nota </t>
  </si>
  <si>
    <t>No. Nota</t>
  </si>
  <si>
    <t>PRIMAX</t>
  </si>
  <si>
    <t>Galapa</t>
  </si>
  <si>
    <t>NC407</t>
  </si>
  <si>
    <t>40400028662-3</t>
  </si>
  <si>
    <t>40400028669-6</t>
  </si>
  <si>
    <t>SWK 335</t>
  </si>
  <si>
    <t>GALAPA</t>
  </si>
  <si>
    <t>40400028680-4</t>
  </si>
  <si>
    <t>NC408</t>
  </si>
  <si>
    <t>NC 402 - 406 - 407 - 408</t>
  </si>
  <si>
    <t>47801</t>
  </si>
  <si>
    <t>47722 -47733-47760 -47812</t>
  </si>
  <si>
    <t>NC409</t>
  </si>
  <si>
    <t>NC4010</t>
  </si>
  <si>
    <t>NC4011</t>
  </si>
  <si>
    <t>40400028708-6</t>
  </si>
  <si>
    <t>40400028716-1</t>
  </si>
  <si>
    <t>SJK 694</t>
  </si>
  <si>
    <t>40400028728-0</t>
  </si>
  <si>
    <t>PRIMAX CARTAGENA</t>
  </si>
  <si>
    <t>40400028714-6</t>
  </si>
  <si>
    <t>NC 4012</t>
  </si>
  <si>
    <t>PRIMAX GALAPA</t>
  </si>
  <si>
    <t>40400028744-8</t>
  </si>
  <si>
    <t>40400028761-7</t>
  </si>
  <si>
    <t>40400028753-3</t>
  </si>
  <si>
    <t>40400028771-4</t>
  </si>
  <si>
    <t>NC 4015</t>
  </si>
  <si>
    <t>NC 4016</t>
  </si>
  <si>
    <t>40400028781-1</t>
  </si>
  <si>
    <t>40400028810-4</t>
  </si>
  <si>
    <t>UQS 506</t>
  </si>
  <si>
    <t>40400028789-6</t>
  </si>
  <si>
    <t>40400028805-6</t>
  </si>
  <si>
    <t>SJK 692</t>
  </si>
  <si>
    <t>40400028833-4</t>
  </si>
  <si>
    <t>WHO 629</t>
  </si>
  <si>
    <t>40400028851-5</t>
  </si>
  <si>
    <t>WLP 813</t>
  </si>
  <si>
    <t>40400028841-8</t>
  </si>
  <si>
    <t>UYV 097</t>
  </si>
  <si>
    <t>40400028845-5</t>
  </si>
  <si>
    <t>WHO 644</t>
  </si>
  <si>
    <t>NC 4018</t>
  </si>
  <si>
    <t>NC 4019</t>
  </si>
  <si>
    <t>NC 4012 - NC 4015 - NC 4018 - NC 4019</t>
  </si>
  <si>
    <t>NC 4020</t>
  </si>
  <si>
    <t>NC 4021</t>
  </si>
  <si>
    <t>NC 4022</t>
  </si>
  <si>
    <t>NC 4023</t>
  </si>
  <si>
    <t>NC 4013 - NC 4016 - NC4020 - NC 4021</t>
  </si>
  <si>
    <t>47841 - 47879 - 47949 - 47990</t>
  </si>
  <si>
    <t>47847 - 47888 - 47944 - 47996</t>
  </si>
  <si>
    <t>40400028869-7</t>
  </si>
  <si>
    <t>UYZ 627</t>
  </si>
  <si>
    <t>40400028879-4</t>
  </si>
  <si>
    <t>40400028890-2</t>
  </si>
  <si>
    <t>WLP 811</t>
  </si>
  <si>
    <t>40400028871-1</t>
  </si>
  <si>
    <t>40400028888-1</t>
  </si>
  <si>
    <t>Valor de la Nota</t>
  </si>
  <si>
    <t>NC4013</t>
  </si>
  <si>
    <t>Nota</t>
  </si>
  <si>
    <t>40400028922-0</t>
  </si>
  <si>
    <t>UQS 507</t>
  </si>
  <si>
    <t>40400028925-6</t>
  </si>
  <si>
    <t>40400028916-0</t>
  </si>
  <si>
    <t>40400028931-6</t>
  </si>
  <si>
    <t>UQS 518</t>
  </si>
  <si>
    <t>NC4024</t>
  </si>
  <si>
    <t>NC4025</t>
  </si>
  <si>
    <t>NC4026</t>
  </si>
  <si>
    <t>40400028953-4</t>
  </si>
  <si>
    <t>40400028972-7</t>
  </si>
  <si>
    <t>40400028956-1</t>
  </si>
  <si>
    <t>40400028963-1</t>
  </si>
  <si>
    <t>NC4027</t>
  </si>
  <si>
    <t>40400028995-7</t>
  </si>
  <si>
    <t>40400029014-1</t>
  </si>
  <si>
    <t>40400028992-1</t>
  </si>
  <si>
    <t>40400029012-8</t>
  </si>
  <si>
    <t>40400029024-9</t>
  </si>
  <si>
    <t>NC4029</t>
  </si>
  <si>
    <t>NC4030</t>
  </si>
  <si>
    <t>40400029041-8</t>
  </si>
  <si>
    <t>UQS 509</t>
  </si>
  <si>
    <t>NC4031</t>
  </si>
  <si>
    <t>NC4024 - NC4026 - NC4029 - NC4031</t>
  </si>
  <si>
    <t>48034 - 48069 - 48121 - 48168</t>
  </si>
  <si>
    <t>NC4025 - NC4027 - NC4030 - NC4032</t>
  </si>
  <si>
    <t>48032 - 48076 - 48112 - 48197</t>
  </si>
  <si>
    <t>NC4032</t>
  </si>
  <si>
    <t>NC4034</t>
  </si>
  <si>
    <t>NC4035</t>
  </si>
  <si>
    <t>40400029061-2</t>
  </si>
  <si>
    <t>40400029066-1</t>
  </si>
  <si>
    <t>40400029067-3</t>
  </si>
  <si>
    <t>40400029089-1</t>
  </si>
  <si>
    <t>40400029088-1</t>
  </si>
  <si>
    <t>40400029097-5</t>
  </si>
  <si>
    <t>40400029113-5</t>
  </si>
  <si>
    <t>NC 4048</t>
  </si>
  <si>
    <t>NC4049</t>
  </si>
  <si>
    <t>40400029188-5</t>
  </si>
  <si>
    <t>40400029199-4</t>
  </si>
  <si>
    <t>SJK 693</t>
  </si>
  <si>
    <t>40400029136-5</t>
  </si>
  <si>
    <t>40400029149-8</t>
  </si>
  <si>
    <t>40400029185-1</t>
  </si>
  <si>
    <t>WLP 795</t>
  </si>
  <si>
    <t>40400029195-7</t>
  </si>
  <si>
    <t>NC 4050</t>
  </si>
  <si>
    <t>NC 4051</t>
  </si>
  <si>
    <t>NC 4052</t>
  </si>
  <si>
    <t>40400029211-7</t>
  </si>
  <si>
    <t>40400029234-7</t>
  </si>
  <si>
    <t>40400029202-1</t>
  </si>
  <si>
    <t>40400029230-1</t>
  </si>
  <si>
    <t>40400029238-4</t>
  </si>
  <si>
    <t>UQS 508</t>
  </si>
  <si>
    <t>40400029244-4</t>
  </si>
  <si>
    <t>40400029250-4</t>
  </si>
  <si>
    <t>UQS 505</t>
  </si>
  <si>
    <t>40400029251-6</t>
  </si>
  <si>
    <t>40400029261-3</t>
  </si>
  <si>
    <t>Galapa Precio 1</t>
  </si>
  <si>
    <t>Galapa Precio 2</t>
  </si>
  <si>
    <t>Cartagena Precio 1</t>
  </si>
  <si>
    <t>Cartagena Precio 2</t>
  </si>
  <si>
    <t>PRECIO (1)</t>
  </si>
  <si>
    <t>PRECIO (2)</t>
  </si>
  <si>
    <t>NC 4053</t>
  </si>
  <si>
    <t>NC 4054</t>
  </si>
  <si>
    <t>NC 4055</t>
  </si>
  <si>
    <t>NC 4056</t>
  </si>
  <si>
    <t>NC4057</t>
  </si>
  <si>
    <t>NC4058</t>
  </si>
  <si>
    <t>40400029295-2</t>
  </si>
  <si>
    <t>40400029309-1</t>
  </si>
  <si>
    <t>40400029327-0</t>
  </si>
  <si>
    <t>40400029344-1</t>
  </si>
  <si>
    <t>40400029355-9</t>
  </si>
  <si>
    <t>40400029299-1</t>
  </si>
  <si>
    <t>40400029314-8</t>
  </si>
  <si>
    <t>40400029337-8</t>
  </si>
  <si>
    <t>40400029348-7</t>
  </si>
  <si>
    <t>40400029358-4</t>
  </si>
  <si>
    <t>40400029390-9</t>
  </si>
  <si>
    <t>40400029402-2</t>
  </si>
  <si>
    <t>40400029401-0</t>
  </si>
  <si>
    <t>40400029415-5</t>
  </si>
  <si>
    <t>40400029458-1</t>
  </si>
  <si>
    <t>40400029465-1</t>
  </si>
  <si>
    <t>40400029419-2</t>
  </si>
  <si>
    <t>UQS 510</t>
  </si>
  <si>
    <t>40400029456-6</t>
  </si>
  <si>
    <t>40400029470-1</t>
  </si>
  <si>
    <t>40400029480-7</t>
  </si>
  <si>
    <t>40400029497-7</t>
  </si>
  <si>
    <t>XVP 088</t>
  </si>
  <si>
    <t>NC 4073</t>
  </si>
  <si>
    <t>NC 4074</t>
  </si>
  <si>
    <t>NC 4075</t>
  </si>
  <si>
    <t>NC 4076</t>
  </si>
  <si>
    <t>40400029526-1</t>
  </si>
  <si>
    <t>40400029561-1</t>
  </si>
  <si>
    <t>40400029569-4</t>
  </si>
  <si>
    <t>40400029574-2</t>
  </si>
  <si>
    <t>40400029597-2</t>
  </si>
  <si>
    <t>40400029615-6</t>
  </si>
  <si>
    <t>40400029626-5</t>
  </si>
  <si>
    <t>NC 4077</t>
  </si>
  <si>
    <t>NC 4078</t>
  </si>
  <si>
    <t>NC 4079</t>
  </si>
  <si>
    <t>NC 4080</t>
  </si>
  <si>
    <t>40400029634-9</t>
  </si>
  <si>
    <t>UYU 045</t>
  </si>
  <si>
    <t>40400029666-4</t>
  </si>
  <si>
    <t>40400029652-1</t>
  </si>
  <si>
    <t>40400029655-5</t>
  </si>
  <si>
    <t>40400029657-9</t>
  </si>
  <si>
    <t>40400029670-0</t>
  </si>
  <si>
    <t>40400029677-3</t>
  </si>
  <si>
    <t>40400029688-2</t>
  </si>
  <si>
    <t>40400029700-5</t>
  </si>
  <si>
    <t>NC 4086</t>
  </si>
  <si>
    <t>NC 4087</t>
  </si>
  <si>
    <t>NC 4088</t>
  </si>
  <si>
    <t>NC 4089</t>
  </si>
  <si>
    <t>OK</t>
  </si>
  <si>
    <t>NC 4082 / NC 4083</t>
  </si>
  <si>
    <t>NC 4084 /NC 4085</t>
  </si>
  <si>
    <t>Valor</t>
  </si>
  <si>
    <t>40400029729-6</t>
  </si>
  <si>
    <t>40400029722-3</t>
  </si>
  <si>
    <t>40400029732-0</t>
  </si>
  <si>
    <t>40400029741-6</t>
  </si>
  <si>
    <t>NC 4090</t>
  </si>
  <si>
    <t>NC 4091</t>
  </si>
  <si>
    <t>NC 4092</t>
  </si>
  <si>
    <t>NC 4093</t>
  </si>
  <si>
    <t>NC 4094</t>
  </si>
  <si>
    <t>NC 4095</t>
  </si>
  <si>
    <t>40400029788-8</t>
  </si>
  <si>
    <t>40400029814-5</t>
  </si>
  <si>
    <t>WLP 735</t>
  </si>
  <si>
    <t>40400029815-7</t>
  </si>
  <si>
    <t>40400029823-0</t>
  </si>
  <si>
    <t>40400029779-2</t>
  </si>
  <si>
    <t>40400029793-6</t>
  </si>
  <si>
    <t>40400029804-8</t>
  </si>
  <si>
    <t>NC4096</t>
  </si>
  <si>
    <t>Fac de nota</t>
  </si>
  <si>
    <t>NC4097</t>
  </si>
  <si>
    <t>40400029849-6</t>
  </si>
  <si>
    <t>40400029866-5</t>
  </si>
  <si>
    <t>Observacion</t>
  </si>
  <si>
    <t>NC4098</t>
  </si>
  <si>
    <t>NC4099</t>
  </si>
  <si>
    <t>Obser</t>
  </si>
  <si>
    <t>40400029865-3</t>
  </si>
  <si>
    <t>40400029879-8</t>
  </si>
  <si>
    <t>40400029888-3</t>
  </si>
  <si>
    <t>40400029915-2</t>
  </si>
  <si>
    <t>40400029951-4</t>
  </si>
  <si>
    <t>40400029876-2</t>
  </si>
  <si>
    <t>40400029913-9</t>
  </si>
  <si>
    <t>40400029929-7</t>
  </si>
  <si>
    <t>40400029940-5</t>
  </si>
  <si>
    <t>40400029970-7</t>
  </si>
  <si>
    <t>40400029999-8</t>
  </si>
  <si>
    <t>40400029981-6</t>
  </si>
  <si>
    <t>40400030006-7</t>
  </si>
  <si>
    <t>NC40103</t>
  </si>
  <si>
    <t>NC40104</t>
  </si>
  <si>
    <t>NC40105</t>
  </si>
  <si>
    <t>% Dif</t>
  </si>
  <si>
    <t>Dif %</t>
  </si>
  <si>
    <t>40400030030-8</t>
  </si>
  <si>
    <t>40400030054-1</t>
  </si>
  <si>
    <t>40400030060-1</t>
  </si>
  <si>
    <t>40400030081-6</t>
  </si>
  <si>
    <t>40400030104-9</t>
  </si>
  <si>
    <t>40400030122-1</t>
  </si>
  <si>
    <t>40400030137-6</t>
  </si>
  <si>
    <t>40400030026-1</t>
  </si>
  <si>
    <t>40400030043-0</t>
  </si>
  <si>
    <t>40400030055-1</t>
  </si>
  <si>
    <t>40400030086-5</t>
  </si>
  <si>
    <t>40400030106-2</t>
  </si>
  <si>
    <t>40400030117-1</t>
  </si>
  <si>
    <t>NC40111</t>
  </si>
  <si>
    <t>NC40112</t>
  </si>
  <si>
    <t>40400030158-2</t>
  </si>
  <si>
    <t>40400030172-6</t>
  </si>
  <si>
    <t>40400030147-3</t>
  </si>
  <si>
    <t>40400030161-7</t>
  </si>
  <si>
    <t>40400030173-8</t>
  </si>
  <si>
    <t>NC40113</t>
  </si>
  <si>
    <t>NC40114</t>
  </si>
  <si>
    <t>40400030217-7</t>
  </si>
  <si>
    <t>40400030227-4</t>
  </si>
  <si>
    <t>40400030251-5</t>
  </si>
  <si>
    <t>40400030212-8</t>
  </si>
  <si>
    <t>40400030230-9</t>
  </si>
  <si>
    <t>40400030238-3</t>
  </si>
  <si>
    <t>NC40115</t>
  </si>
  <si>
    <t>NC40116</t>
  </si>
  <si>
    <t>40400030280-5</t>
  </si>
  <si>
    <t>40400030289-1</t>
  </si>
  <si>
    <t>40400030326-8</t>
  </si>
  <si>
    <t>40400030337-7</t>
  </si>
  <si>
    <t>40400030375-2</t>
  </si>
  <si>
    <t>40400030398-2</t>
  </si>
  <si>
    <t>40400030284-2</t>
  </si>
  <si>
    <t>40400030286-6</t>
  </si>
  <si>
    <t>40400030298-7</t>
  </si>
  <si>
    <t>40400030321-9</t>
  </si>
  <si>
    <t>40400030338-9</t>
  </si>
  <si>
    <t>40400030346-2</t>
  </si>
  <si>
    <t>40400030374-0</t>
  </si>
  <si>
    <t>40400030391-1</t>
  </si>
  <si>
    <t>40400030406-9</t>
  </si>
  <si>
    <t>TFU 075</t>
  </si>
  <si>
    <t>Valor facturado</t>
  </si>
  <si>
    <t>CASO 2</t>
  </si>
  <si>
    <t>Nota credito</t>
  </si>
  <si>
    <t>Nota credito 6 galones</t>
  </si>
  <si>
    <t>CASO 3</t>
  </si>
  <si>
    <t>CASO 4</t>
  </si>
  <si>
    <t>Notas Debito</t>
  </si>
  <si>
    <t>Nota debito</t>
  </si>
  <si>
    <t>NC 40118</t>
  </si>
  <si>
    <t>NC 40119</t>
  </si>
  <si>
    <t>40400030431-1</t>
  </si>
  <si>
    <t>40400030459-0</t>
  </si>
  <si>
    <t>40400030448-1</t>
  </si>
  <si>
    <t>WLR 812</t>
  </si>
  <si>
    <t>40400030450-4</t>
  </si>
  <si>
    <t>40400030484-3</t>
  </si>
  <si>
    <t>40400030492-7</t>
  </si>
  <si>
    <t>40400030516-1</t>
  </si>
  <si>
    <t>40400030524-5</t>
  </si>
  <si>
    <t>40400030455-3</t>
  </si>
  <si>
    <t>NC 40122</t>
  </si>
  <si>
    <t>40400030554-7</t>
  </si>
  <si>
    <t>JKV 585</t>
  </si>
  <si>
    <t>40400030562-0</t>
  </si>
  <si>
    <t>40400030589-8</t>
  </si>
  <si>
    <t>40400030553-5</t>
  </si>
  <si>
    <t>40400030559-6</t>
  </si>
  <si>
    <t>40400030569-3</t>
  </si>
  <si>
    <t>40400030590-9</t>
  </si>
  <si>
    <t>40400030605-8</t>
  </si>
  <si>
    <t>40400030622-7</t>
  </si>
  <si>
    <t>40400030651-7</t>
  </si>
  <si>
    <t>40400030658-1</t>
  </si>
  <si>
    <t>40400030615-5</t>
  </si>
  <si>
    <t>40400030649-4</t>
  </si>
  <si>
    <t>40400030657-8</t>
  </si>
  <si>
    <t>40400030672-3</t>
  </si>
  <si>
    <t>NC40125</t>
  </si>
  <si>
    <t>NC40126</t>
  </si>
  <si>
    <t>40400030712-5</t>
  </si>
  <si>
    <t>40400030726-1</t>
  </si>
  <si>
    <t>40400030732-1</t>
  </si>
  <si>
    <t>40400030718-6</t>
  </si>
  <si>
    <t>40400030725-8</t>
  </si>
  <si>
    <t>40400030733-1</t>
  </si>
  <si>
    <t>NC40127</t>
  </si>
  <si>
    <t>NC40128</t>
  </si>
  <si>
    <t>NC 40123</t>
  </si>
  <si>
    <t>40400030750-0</t>
  </si>
  <si>
    <t>40400030755-1</t>
  </si>
  <si>
    <t>40400030774-2</t>
  </si>
  <si>
    <t>40400030795-9</t>
  </si>
  <si>
    <t>40400030745-2</t>
  </si>
  <si>
    <t>40400030754-8</t>
  </si>
  <si>
    <t>40400030763-3</t>
  </si>
  <si>
    <t>40400030793-5</t>
  </si>
  <si>
    <t>NC40129</t>
  </si>
  <si>
    <t>NC40130</t>
  </si>
  <si>
    <t>40400030814-4</t>
  </si>
  <si>
    <t>40400030846-1</t>
  </si>
  <si>
    <t>40400030851-8</t>
  </si>
  <si>
    <t>40400030876-1</t>
  </si>
  <si>
    <t>40400030877-3</t>
  </si>
  <si>
    <t>40400030807-2</t>
  </si>
  <si>
    <t>40400030816-8</t>
  </si>
  <si>
    <t>40400030852-1</t>
  </si>
  <si>
    <t>40400030864-0</t>
  </si>
  <si>
    <t>40400030869-1</t>
  </si>
  <si>
    <t>NC40131</t>
  </si>
  <si>
    <t>NC40132</t>
  </si>
  <si>
    <t>Fac de nota Lavado</t>
  </si>
  <si>
    <t>NC40134</t>
  </si>
  <si>
    <t>40400030897-8</t>
  </si>
  <si>
    <t>40400030927-2</t>
  </si>
  <si>
    <t>40400030903-0</t>
  </si>
  <si>
    <t>40400030911-4</t>
  </si>
  <si>
    <t>40400030921-1</t>
  </si>
  <si>
    <t>NC40135</t>
  </si>
  <si>
    <t>NC40136</t>
  </si>
  <si>
    <t>40400030956-2</t>
  </si>
  <si>
    <t>40400030958-6</t>
  </si>
  <si>
    <t>40400030967-1</t>
  </si>
  <si>
    <t>40400030952-5</t>
  </si>
  <si>
    <t>UYU045</t>
  </si>
  <si>
    <t>40400030978-0</t>
  </si>
  <si>
    <t>UQS510</t>
  </si>
  <si>
    <t>40400031003-5</t>
  </si>
  <si>
    <t>WLP811</t>
  </si>
  <si>
    <t>40400031005-9</t>
  </si>
  <si>
    <t>WLP795</t>
  </si>
  <si>
    <t>40400031024-1</t>
  </si>
  <si>
    <t>UQS516</t>
  </si>
  <si>
    <t>40400031044-6</t>
  </si>
  <si>
    <t>UYV097</t>
  </si>
  <si>
    <t>40400031056-7</t>
  </si>
  <si>
    <t>40400031061-5</t>
  </si>
  <si>
    <t>UQS509</t>
  </si>
  <si>
    <t>40400031092-9</t>
  </si>
  <si>
    <t>UQS507</t>
  </si>
  <si>
    <t>40400031116-3</t>
  </si>
  <si>
    <t>JKV585</t>
  </si>
  <si>
    <t>40400031152-5</t>
  </si>
  <si>
    <t>SJK691</t>
  </si>
  <si>
    <t>NC40138</t>
  </si>
  <si>
    <t>NC40141</t>
  </si>
  <si>
    <t>NC40142</t>
  </si>
  <si>
    <t>NC40145</t>
  </si>
  <si>
    <t>fac nota</t>
  </si>
  <si>
    <t>TFU075</t>
  </si>
  <si>
    <t>40400031006-0</t>
  </si>
  <si>
    <t>SJK692</t>
  </si>
  <si>
    <t>40400031018-1</t>
  </si>
  <si>
    <t>UQS518</t>
  </si>
  <si>
    <t>40400031062-7</t>
  </si>
  <si>
    <t>40400031077-3</t>
  </si>
  <si>
    <t>40400031121-1</t>
  </si>
  <si>
    <t>40400031126-0</t>
  </si>
  <si>
    <t>UQS508</t>
  </si>
  <si>
    <t>40400031134-4</t>
  </si>
  <si>
    <t>SJL014</t>
  </si>
  <si>
    <t>40400031156-2</t>
  </si>
  <si>
    <t>WHO643</t>
  </si>
  <si>
    <t>40400031161-0</t>
  </si>
  <si>
    <t>NC40139</t>
  </si>
  <si>
    <t>NC40143</t>
  </si>
  <si>
    <t>NC40146</t>
  </si>
  <si>
    <t>Fac nota</t>
  </si>
  <si>
    <t>40400031179-2</t>
  </si>
  <si>
    <t>40400031184-0</t>
  </si>
  <si>
    <t>40400031203-6</t>
  </si>
  <si>
    <t>40400031211-1</t>
  </si>
  <si>
    <t>40400031231-4</t>
  </si>
  <si>
    <t>40400031186-4</t>
  </si>
  <si>
    <t>40400031198-5</t>
  </si>
  <si>
    <t>40400031215-7</t>
  </si>
  <si>
    <t>NC40147</t>
  </si>
  <si>
    <t>NC40148</t>
  </si>
  <si>
    <t>40400031255-6</t>
  </si>
  <si>
    <t>40400031269-0</t>
  </si>
  <si>
    <t>40400031273-7</t>
  </si>
  <si>
    <t>40400031286-1</t>
  </si>
  <si>
    <t>40400031339-4</t>
  </si>
  <si>
    <t>40400031352-6</t>
  </si>
  <si>
    <t>40400031356-3</t>
  </si>
  <si>
    <t>SJK 824</t>
  </si>
  <si>
    <t>NC40150</t>
  </si>
  <si>
    <t>NC40151</t>
  </si>
  <si>
    <t>40400031263-1</t>
  </si>
  <si>
    <t>40400031275-0</t>
  </si>
  <si>
    <t>40400031338-2</t>
  </si>
  <si>
    <t>40400031347-8</t>
  </si>
  <si>
    <t>40400031358-7</t>
  </si>
  <si>
    <t>NC40139 - NC40140</t>
  </si>
  <si>
    <t>40400031368-4</t>
  </si>
  <si>
    <t>40400031390-1</t>
  </si>
  <si>
    <t>40400031399-8</t>
  </si>
  <si>
    <t>40400031415-8</t>
  </si>
  <si>
    <t>40400031421-8</t>
  </si>
  <si>
    <t>40400031418-3</t>
  </si>
  <si>
    <t>NC40155</t>
  </si>
  <si>
    <t>NC40156</t>
  </si>
  <si>
    <t>40400031437-6</t>
  </si>
  <si>
    <t>TDK 250</t>
  </si>
  <si>
    <t>40400031432-7</t>
  </si>
  <si>
    <t>40400031444-8</t>
  </si>
  <si>
    <t>NC40158</t>
  </si>
  <si>
    <t>No requiere</t>
  </si>
  <si>
    <t>Cliente</t>
  </si>
  <si>
    <t>NC40149</t>
  </si>
  <si>
    <t>NC40152</t>
  </si>
  <si>
    <t>NC40153</t>
  </si>
  <si>
    <t>NC40154</t>
  </si>
  <si>
    <t>NC40157</t>
  </si>
  <si>
    <t>NC40159</t>
  </si>
  <si>
    <t>Mes</t>
  </si>
  <si>
    <t>Concepto</t>
  </si>
  <si>
    <t>ND405</t>
  </si>
  <si>
    <t>ND406</t>
  </si>
  <si>
    <t>Diferencia volumen</t>
  </si>
  <si>
    <t>Chevron</t>
  </si>
  <si>
    <t>Anulacion facrtura por entrega errada en Baranoa.</t>
  </si>
  <si>
    <t>Cerrejon</t>
  </si>
  <si>
    <t>Diferencia por cantidad errada facturada</t>
  </si>
  <si>
    <t>Nutraceutika</t>
  </si>
  <si>
    <t>Reclamacion Calidad</t>
  </si>
  <si>
    <t>Terpel</t>
  </si>
  <si>
    <t>Nota Debito cambio de precio B100</t>
  </si>
  <si>
    <t>Abril</t>
  </si>
  <si>
    <t>Nota transportadoraNC25-128</t>
  </si>
  <si>
    <t>40400031486-0</t>
  </si>
  <si>
    <t>40400031497-1</t>
  </si>
  <si>
    <t>40400031510-4</t>
  </si>
  <si>
    <t>40400031484-7</t>
  </si>
  <si>
    <t>40400031501-9</t>
  </si>
  <si>
    <t>TERPEL</t>
  </si>
  <si>
    <t>Diferencia ultimas entregas de abril</t>
  </si>
  <si>
    <t>40400031528-6</t>
  </si>
  <si>
    <t>40400031559-1</t>
  </si>
  <si>
    <t>40400031575-7</t>
  </si>
  <si>
    <t>40400031583-0</t>
  </si>
  <si>
    <t>40400031618-4</t>
  </si>
  <si>
    <t>40400031623-2</t>
  </si>
  <si>
    <t>40400031523-7</t>
  </si>
  <si>
    <t>40400031556-4</t>
  </si>
  <si>
    <t>40400031568-5</t>
  </si>
  <si>
    <t>40400031571-1</t>
  </si>
  <si>
    <t>KNK 804</t>
  </si>
  <si>
    <t>40400031596-3</t>
  </si>
  <si>
    <t>40400031597-5</t>
  </si>
  <si>
    <t>40400031608-7</t>
  </si>
  <si>
    <t>40400031609-9</t>
  </si>
  <si>
    <t>40400031621-9</t>
  </si>
  <si>
    <t>NC40165</t>
  </si>
  <si>
    <t>NC40166</t>
  </si>
  <si>
    <t>Nota Factura</t>
  </si>
  <si>
    <t>40400031649-8</t>
  </si>
  <si>
    <t>40400031659-5</t>
  </si>
  <si>
    <t>40400031668-0</t>
  </si>
  <si>
    <t>40400031682-4</t>
  </si>
  <si>
    <t>40400031690-8</t>
  </si>
  <si>
    <t>40400031638-9</t>
  </si>
  <si>
    <t>40400031655-8</t>
  </si>
  <si>
    <t>40400031667-9</t>
  </si>
  <si>
    <t>40400031674-0</t>
  </si>
  <si>
    <t>Mayo</t>
  </si>
  <si>
    <t>Anulacion factura -Error cantidad facturada Cerrejon</t>
  </si>
  <si>
    <t>NC40160</t>
  </si>
  <si>
    <t>NC40161</t>
  </si>
  <si>
    <t>NC40162</t>
  </si>
  <si>
    <t>NC40163</t>
  </si>
  <si>
    <t>NC40164</t>
  </si>
  <si>
    <t>NC40167</t>
  </si>
  <si>
    <t>NC40168</t>
  </si>
  <si>
    <t>Anulacion factura - Entrega Primax recibida por Terpel</t>
  </si>
  <si>
    <t>NC40169</t>
  </si>
  <si>
    <t>NC40170</t>
  </si>
  <si>
    <t>NC40171</t>
  </si>
  <si>
    <t>NC40172</t>
  </si>
  <si>
    <t>NC40173</t>
  </si>
  <si>
    <t>NC40174</t>
  </si>
  <si>
    <t>NC40175</t>
  </si>
  <si>
    <t>NC40176</t>
  </si>
  <si>
    <t>NC40177</t>
  </si>
  <si>
    <t>NC40178</t>
  </si>
  <si>
    <t>NC40179</t>
  </si>
  <si>
    <t>NC40180</t>
  </si>
  <si>
    <t>404000316723-8</t>
  </si>
  <si>
    <t>404000316743-2</t>
  </si>
  <si>
    <t>404000316747-1</t>
  </si>
  <si>
    <t>404000316756-5</t>
  </si>
  <si>
    <t>404000316762-5</t>
  </si>
  <si>
    <t>404000316777-1</t>
  </si>
  <si>
    <t>404000316722-6</t>
  </si>
  <si>
    <t>404000316736-0</t>
  </si>
  <si>
    <t>404000316739-6</t>
  </si>
  <si>
    <t>404000316751-6</t>
  </si>
  <si>
    <t>404000316769-8</t>
  </si>
  <si>
    <t>404000316772-2</t>
  </si>
  <si>
    <t>404000316776-1</t>
  </si>
  <si>
    <t>40400031790-3</t>
  </si>
  <si>
    <t>40400031801-5</t>
  </si>
  <si>
    <t>40400031809-1</t>
  </si>
  <si>
    <t>40400031819-7</t>
  </si>
  <si>
    <t>40400031829-4</t>
  </si>
  <si>
    <t>40400031839-1</t>
  </si>
  <si>
    <t>40400031855-9</t>
  </si>
  <si>
    <t>40400031796-4</t>
  </si>
  <si>
    <t>40400031820-8</t>
  </si>
  <si>
    <t>40400031822-1</t>
  </si>
  <si>
    <t>40400031836-6</t>
  </si>
  <si>
    <t>40400031838-1</t>
  </si>
  <si>
    <t>NC40-182</t>
  </si>
  <si>
    <t>NC40-183</t>
  </si>
  <si>
    <t>NC40-184</t>
  </si>
  <si>
    <t>NC40-185</t>
  </si>
  <si>
    <t>NC40-186</t>
  </si>
  <si>
    <t>NC40-187</t>
  </si>
  <si>
    <t>NC40-188</t>
  </si>
  <si>
    <t>NC40-189</t>
  </si>
  <si>
    <t>NC40-190</t>
  </si>
  <si>
    <t>NC40-191</t>
  </si>
  <si>
    <t>NC40-192</t>
  </si>
  <si>
    <t>NC40-193</t>
  </si>
  <si>
    <t>NC40-194</t>
  </si>
  <si>
    <t>40400031862-0</t>
  </si>
  <si>
    <t>40400031891-0</t>
  </si>
  <si>
    <t>40400031903-4</t>
  </si>
  <si>
    <t>40400031915-5</t>
  </si>
  <si>
    <t>40400031921-5</t>
  </si>
  <si>
    <t>40400031894-6</t>
  </si>
  <si>
    <t>40400031908-3</t>
  </si>
  <si>
    <t>40400031927-6</t>
  </si>
  <si>
    <t>Valor Facturado</t>
  </si>
  <si>
    <t>Precio 1</t>
  </si>
  <si>
    <t>Precio 2</t>
  </si>
  <si>
    <t>Nota Debito</t>
  </si>
  <si>
    <t>Nota CreditoDiferencia</t>
  </si>
  <si>
    <t xml:space="preserve"> </t>
  </si>
  <si>
    <t>Valor al momento del recibo</t>
  </si>
  <si>
    <t>40400031944-5</t>
  </si>
  <si>
    <t>40400031956-6</t>
  </si>
  <si>
    <t>40400031951-7</t>
  </si>
  <si>
    <t>40400031965-1</t>
  </si>
  <si>
    <t>Realizar nota con solicitud de precio 5032
Diferencia de volumen de la Factura 51121 (14 galones) Cartagena.
guía de entrega 40400031839-1</t>
  </si>
  <si>
    <t>Realizar nota con solicitud de precio 5033
Diferencia de volumen de la Factura 51121 (14 galones) Cartagena.
guía de entrega 40400031839-1</t>
  </si>
  <si>
    <t>pendiente por reportar</t>
  </si>
  <si>
    <t>NC40-195</t>
  </si>
  <si>
    <t>NC40-196</t>
  </si>
  <si>
    <t>NC40-197</t>
  </si>
  <si>
    <t>NC40-198</t>
  </si>
  <si>
    <t>NC40-199</t>
  </si>
  <si>
    <t>NC40-200</t>
  </si>
  <si>
    <t>NC40-201</t>
  </si>
  <si>
    <t>NC40-202</t>
  </si>
  <si>
    <t>NC40-203</t>
  </si>
  <si>
    <t>NC40-204</t>
  </si>
  <si>
    <t>NC40-205</t>
  </si>
  <si>
    <t>NC40-206</t>
  </si>
  <si>
    <t>NC40-207</t>
  </si>
  <si>
    <t>NC40-208 - ND407</t>
  </si>
  <si>
    <t>NC40-210</t>
  </si>
  <si>
    <t>NC40-212</t>
  </si>
  <si>
    <t>NC40-211</t>
  </si>
  <si>
    <t>ND408</t>
  </si>
  <si>
    <t>NC40-213</t>
  </si>
  <si>
    <t>NC40181</t>
  </si>
  <si>
    <t>Caribbean</t>
  </si>
  <si>
    <t>Diferencia de precio fac glicerina</t>
  </si>
  <si>
    <t>Junio</t>
  </si>
  <si>
    <t xml:space="preserve">NC40-208 </t>
  </si>
  <si>
    <t>ND407</t>
  </si>
  <si>
    <t>Nota debito Cambio de precio Primax</t>
  </si>
  <si>
    <t>NC40-209</t>
  </si>
  <si>
    <t>40400031992-8</t>
  </si>
  <si>
    <t>40400032031-7</t>
  </si>
  <si>
    <t>SJK695</t>
  </si>
  <si>
    <t>40400032037-8</t>
  </si>
  <si>
    <t>40400032052-3</t>
  </si>
  <si>
    <t>UQS506</t>
  </si>
  <si>
    <t>40400031996-5</t>
  </si>
  <si>
    <t>40400032014-8</t>
  </si>
  <si>
    <t>40400032022-1</t>
  </si>
  <si>
    <t>40400032042-6</t>
  </si>
  <si>
    <t>SWK335</t>
  </si>
  <si>
    <t>40400032068-1</t>
  </si>
  <si>
    <t>40400032073-1</t>
  </si>
  <si>
    <t>SJK693</t>
  </si>
  <si>
    <t>40400032086-2</t>
  </si>
  <si>
    <t>WLP813</t>
  </si>
  <si>
    <t>40400032093-4</t>
  </si>
  <si>
    <t>40400032099-5</t>
  </si>
  <si>
    <t>40400032102-2</t>
  </si>
  <si>
    <t>SJK694</t>
  </si>
  <si>
    <t>40400032105-8</t>
  </si>
  <si>
    <t>40400032106-1</t>
  </si>
  <si>
    <t>WHO629</t>
  </si>
  <si>
    <t>40400032115-5</t>
  </si>
  <si>
    <t>WHO644</t>
  </si>
  <si>
    <t>40400032122-7</t>
  </si>
  <si>
    <t>40400032144-5</t>
  </si>
  <si>
    <t>40400032157-8</t>
  </si>
  <si>
    <t>40400032161-4</t>
  </si>
  <si>
    <t>40400032164-1</t>
  </si>
  <si>
    <t>40400032175-9</t>
  </si>
  <si>
    <t>40400032177-2</t>
  </si>
  <si>
    <t>40400032183-2</t>
  </si>
  <si>
    <t>40400032184-4</t>
  </si>
  <si>
    <t>40400032142-1</t>
  </si>
  <si>
    <t>40400032158-1</t>
  </si>
  <si>
    <t>40400032166-3</t>
  </si>
  <si>
    <t>40400032176-0</t>
  </si>
  <si>
    <t>NC40-214</t>
  </si>
  <si>
    <t>NC40-215</t>
  </si>
  <si>
    <t>NC40-216</t>
  </si>
  <si>
    <t>NC40-217</t>
  </si>
  <si>
    <t>Diferencia volumen cantidad no reportadas en junio</t>
  </si>
  <si>
    <t>NC40-218</t>
  </si>
  <si>
    <t>NC40-219</t>
  </si>
  <si>
    <t>NC40-220</t>
  </si>
  <si>
    <t>NC40-221</t>
  </si>
  <si>
    <t>NC40-222 - NC40-223</t>
  </si>
  <si>
    <t>nota por 122683 (pregunta) + 87254</t>
  </si>
  <si>
    <t>NC40-224</t>
  </si>
  <si>
    <t>NC40-225</t>
  </si>
  <si>
    <t>NC40-226</t>
  </si>
  <si>
    <t>NC40-227</t>
  </si>
  <si>
    <t>NC40-228</t>
  </si>
  <si>
    <t>NC40-229</t>
  </si>
  <si>
    <t>NC40-230</t>
  </si>
  <si>
    <t>NC40-231</t>
  </si>
  <si>
    <t>NC40-232</t>
  </si>
  <si>
    <t>NC40-233</t>
  </si>
  <si>
    <t>NC40-234</t>
  </si>
  <si>
    <t>NC40-235</t>
  </si>
  <si>
    <t>40400032191-6</t>
  </si>
  <si>
    <t>40400032207-7</t>
  </si>
  <si>
    <t>40400032194-1</t>
  </si>
  <si>
    <t>NC40-236</t>
  </si>
  <si>
    <t>NC40-237</t>
  </si>
  <si>
    <t>NC40-238</t>
  </si>
  <si>
    <t>NC40-239</t>
  </si>
  <si>
    <t>NC40-240</t>
  </si>
  <si>
    <t>NC40-241</t>
  </si>
  <si>
    <t>NC40-242</t>
  </si>
  <si>
    <t>NC40-243</t>
  </si>
  <si>
    <t>NC40-244</t>
  </si>
  <si>
    <t>NC40-245</t>
  </si>
  <si>
    <t>NC40-246</t>
  </si>
  <si>
    <t>NC40-247</t>
  </si>
  <si>
    <t>NC40-248</t>
  </si>
  <si>
    <t>NC40-249</t>
  </si>
  <si>
    <t>NC40-222</t>
  </si>
  <si>
    <t>NC40-223</t>
  </si>
  <si>
    <t>40400032221-0</t>
  </si>
  <si>
    <t>Reporte cliente erroneo de 10493. inicialmente no se genero nota</t>
  </si>
  <si>
    <t>segun cliente diferencia de 11 gal</t>
  </si>
  <si>
    <t>Segu cliente dferncia de 20</t>
  </si>
  <si>
    <t>40400032238-0</t>
  </si>
  <si>
    <t>40400032242-7</t>
  </si>
  <si>
    <t>NC40-250</t>
  </si>
  <si>
    <t>NC40-251</t>
  </si>
  <si>
    <t>NC40-253</t>
  </si>
  <si>
    <t>40400032244-0</t>
  </si>
  <si>
    <t>40400032260-8</t>
  </si>
  <si>
    <t>40400032271-7</t>
  </si>
  <si>
    <t>40400032287-5</t>
  </si>
  <si>
    <t>40400032298-4</t>
  </si>
  <si>
    <t>40400032310-7</t>
  </si>
  <si>
    <t>40400032316-8</t>
  </si>
  <si>
    <t>40400032256-1</t>
  </si>
  <si>
    <t>40400032268-2</t>
  </si>
  <si>
    <t>40400032284-1</t>
  </si>
  <si>
    <t>40400032312-0</t>
  </si>
  <si>
    <t>WLP 895</t>
  </si>
  <si>
    <t>NC40-254</t>
  </si>
  <si>
    <t>NC40-255</t>
  </si>
  <si>
    <t>NC40-256</t>
  </si>
  <si>
    <t>NC40-257</t>
  </si>
  <si>
    <t>NC40-258</t>
  </si>
  <si>
    <t>NC40-259</t>
  </si>
  <si>
    <t>NC40-260</t>
  </si>
  <si>
    <t>NC40-261</t>
  </si>
  <si>
    <t>40400032330-1</t>
  </si>
  <si>
    <t>40400032340-9</t>
  </si>
  <si>
    <t>40400032351-8</t>
  </si>
  <si>
    <t>40400032367-6</t>
  </si>
  <si>
    <t>40400032373-6</t>
  </si>
  <si>
    <t>40400032384-5</t>
  </si>
  <si>
    <t>40400032319-3</t>
  </si>
  <si>
    <t>40400032342-2</t>
  </si>
  <si>
    <t>40400032348-3</t>
  </si>
  <si>
    <t>40400032366-4</t>
  </si>
  <si>
    <t>40400032369-1</t>
  </si>
  <si>
    <t>WLP 875</t>
  </si>
  <si>
    <t>NC40262</t>
  </si>
  <si>
    <t>NC40-263</t>
  </si>
  <si>
    <t>NC40-264</t>
  </si>
  <si>
    <t>NC40-265</t>
  </si>
  <si>
    <t>NC40-266</t>
  </si>
  <si>
    <t>NC40-267</t>
  </si>
  <si>
    <t>NC40-268</t>
  </si>
  <si>
    <t>NC40-269</t>
  </si>
  <si>
    <t>NC40-270</t>
  </si>
  <si>
    <t>NC40-271</t>
  </si>
  <si>
    <t>40400032417-5</t>
  </si>
  <si>
    <t>40400032429-6</t>
  </si>
  <si>
    <t>40400032449-0</t>
  </si>
  <si>
    <t>40400032419-9</t>
  </si>
  <si>
    <t>40400032435-6</t>
  </si>
  <si>
    <t>40400032446-5</t>
  </si>
  <si>
    <t>NC40-272</t>
  </si>
  <si>
    <t>NC40-273</t>
  </si>
  <si>
    <t>NC40-274</t>
  </si>
  <si>
    <t>NC40-275</t>
  </si>
  <si>
    <t>NC40-276</t>
  </si>
  <si>
    <t>NC40-252</t>
  </si>
  <si>
    <t>40400032459-8</t>
  </si>
  <si>
    <t>40400032483-9</t>
  </si>
  <si>
    <t>Cantidad</t>
  </si>
  <si>
    <t>Diferencia volumen Julio (ultima entrega de julio)</t>
  </si>
  <si>
    <t>NOTA 55 GAL ABRL GALAPA AJUSTE CONCILIACION CARTERA</t>
  </si>
  <si>
    <t>ND4010</t>
  </si>
  <si>
    <t>ND409</t>
  </si>
  <si>
    <t>Nota ajuste diferencia conciliacion cartera 22 galones</t>
  </si>
  <si>
    <t>ND4011</t>
  </si>
  <si>
    <t>Diferencia Junio reportada inicialmente en cero por el cliente (13 gal)</t>
  </si>
  <si>
    <t>ND4012</t>
  </si>
  <si>
    <t>Diferencia Agosto (6 gal)</t>
  </si>
  <si>
    <t>NC40-277</t>
  </si>
  <si>
    <t>NC40-278</t>
  </si>
  <si>
    <t>NC40-279</t>
  </si>
  <si>
    <t>NC40-280</t>
  </si>
  <si>
    <t>N.A</t>
  </si>
  <si>
    <t>NC40281</t>
  </si>
  <si>
    <t>Diferencia planta Terpel Baranoa</t>
  </si>
  <si>
    <t>Diferencia volumen Julio (ultima entregas de julio 9 gal)</t>
  </si>
  <si>
    <t>Diferencias Primax entregas operación Agosto</t>
  </si>
  <si>
    <t>Diferencia Terpel Agosto</t>
  </si>
  <si>
    <t>Notas aplicadas para conciliacion de cartera y Debitos de ultimas entregas de julio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</si>
</sst>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[$$-409]* #,##0.00_);_([$$-409]* \(#,##0.00\);_([$$-409]* &quot;-&quot;??_);_(@_)"/>
    <numFmt numFmtId="166" formatCode="_(&quot;$&quot;\ * #,##0.00_);_(&quot;$&quot;\ * \(#,##0.00\);_(&quot;$&quot;\ * &quot;-&quot;??_);_(@_)"/>
    <numFmt numFmtId="167" formatCode="_(&quot;$&quot;\ * #,##0_);_(&quot;$&quot;\ * \(#,##0\);_(&quot;$&quot;\ * &quot;-&quot;??_);_(@_)"/>
    <numFmt numFmtId="168" formatCode="_([$$-409]* #,##0_);_([$$-409]* \(#,##0\);_([$$-409]* &quot;-&quot;??_);_(@_)"/>
    <numFmt numFmtId="169" formatCode="_(* #,##0_);_(* \(#,##0\);_(* &quot;-&quot;??_);_(@_)"/>
    <numFmt numFmtId="170" formatCode="_-&quot;$&quot;\ * #,##0.00_-;\-&quot;$&quot;\ * #,##0.00_-;_-&quot;$&quot;\ * &quot;-&quot;_-;_-@_-"/>
    <numFmt numFmtId="171" formatCode="_-&quot;$&quot;\ * #,##0_-;\-&quot;$&quot;\ * #,##0_-;_-&quot;$&quot;\ 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Montserrat Light"/>
    </font>
    <font>
      <b/>
      <sz val="11"/>
      <color rgb="FF124963"/>
      <name val="Montserrat"/>
    </font>
    <font>
      <sz val="11"/>
      <color rgb="FF124963"/>
      <name val="Calibri"/>
      <family val="2"/>
      <scheme val="minor"/>
    </font>
    <font>
      <b/>
      <sz val="11"/>
      <color rgb="FF124963"/>
      <name val="Calibri"/>
      <family val="2"/>
      <scheme val="minor"/>
    </font>
    <font>
      <sz val="11"/>
      <color rgb="FF41404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124963"/>
      <name val="Montserrat"/>
    </font>
    <font>
      <sz val="10"/>
      <color theme="1"/>
      <name val="Calibri"/>
      <family val="2"/>
      <scheme val="minor"/>
    </font>
    <font>
      <b/>
      <sz val="10"/>
      <color rgb="FF124963"/>
      <name val="Calibri"/>
      <family val="2"/>
      <scheme val="minor"/>
    </font>
    <font>
      <sz val="10"/>
      <color rgb="FF124963"/>
      <name val="Calibri"/>
      <family val="2"/>
      <scheme val="minor"/>
    </font>
    <font>
      <sz val="10"/>
      <color rgb="FF414042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124963"/>
      </left>
      <right style="medium">
        <color rgb="FF124963"/>
      </right>
      <top style="medium">
        <color rgb="FF124963"/>
      </top>
      <bottom style="medium">
        <color rgb="FF124963"/>
      </bottom>
      <diagonal/>
    </border>
    <border>
      <left style="thin">
        <color rgb="FF124963"/>
      </left>
      <right style="thin">
        <color rgb="FF124963"/>
      </right>
      <top style="thin">
        <color rgb="FF124963"/>
      </top>
      <bottom style="thin">
        <color rgb="FF124963"/>
      </bottom>
      <diagonal/>
    </border>
    <border>
      <left style="medium">
        <color rgb="FF124963"/>
      </left>
      <right style="medium">
        <color rgb="FF124963"/>
      </right>
      <top style="medium">
        <color rgb="FF124963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124963"/>
      </left>
      <right style="thin">
        <color rgb="FF124963"/>
      </right>
      <top style="thin">
        <color rgb="FF124963"/>
      </top>
      <bottom/>
      <diagonal/>
    </border>
    <border>
      <left style="medium">
        <color rgb="FF124963"/>
      </left>
      <right style="medium">
        <color rgb="FF124963"/>
      </right>
      <top/>
      <bottom/>
      <diagonal/>
    </border>
    <border>
      <left style="medium">
        <color rgb="FF124963"/>
      </left>
      <right style="medium">
        <color rgb="FF124963"/>
      </right>
      <top/>
      <bottom style="medium">
        <color rgb="FF124963"/>
      </bottom>
      <diagonal/>
    </border>
    <border>
      <left/>
      <right/>
      <top style="medium">
        <color rgb="FF124963"/>
      </top>
      <bottom/>
      <diagonal/>
    </border>
    <border>
      <left/>
      <right/>
      <top/>
      <bottom style="medium">
        <color rgb="FF124963"/>
      </bottom>
      <diagonal/>
    </border>
    <border>
      <left/>
      <right style="medium">
        <color rgb="FF124963"/>
      </right>
      <top style="medium">
        <color rgb="FF124963"/>
      </top>
      <bottom/>
      <diagonal/>
    </border>
    <border>
      <left/>
      <right/>
      <top style="medium">
        <color rgb="FF124963"/>
      </top>
      <bottom style="medium">
        <color rgb="FF124963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medium">
        <color rgb="FF124963"/>
      </top>
      <bottom style="medium">
        <color rgb="FF124963"/>
      </bottom>
      <diagonal/>
    </border>
    <border>
      <left style="hair">
        <color auto="1"/>
      </left>
      <right/>
      <top/>
      <bottom style="medium">
        <color rgb="FF124963"/>
      </bottom>
      <diagonal/>
    </border>
    <border>
      <left/>
      <right style="medium">
        <color rgb="FF124963"/>
      </right>
      <top/>
      <bottom/>
      <diagonal/>
    </border>
    <border>
      <left style="medium">
        <color rgb="FF124963"/>
      </left>
      <right/>
      <top style="medium">
        <color rgb="FF124963"/>
      </top>
      <bottom style="hair">
        <color auto="1"/>
      </bottom>
      <diagonal/>
    </border>
    <border>
      <left/>
      <right style="medium">
        <color rgb="FF124963"/>
      </right>
      <top style="medium">
        <color rgb="FF124963"/>
      </top>
      <bottom style="hair">
        <color auto="1"/>
      </bottom>
      <diagonal/>
    </border>
    <border>
      <left style="medium">
        <color rgb="FF124963"/>
      </left>
      <right/>
      <top style="hair">
        <color auto="1"/>
      </top>
      <bottom style="hair">
        <color auto="1"/>
      </bottom>
      <diagonal/>
    </border>
    <border>
      <left/>
      <right style="medium">
        <color rgb="FF124963"/>
      </right>
      <top style="hair">
        <color auto="1"/>
      </top>
      <bottom style="hair">
        <color auto="1"/>
      </bottom>
      <diagonal/>
    </border>
    <border>
      <left style="medium">
        <color rgb="FF124963"/>
      </left>
      <right/>
      <top style="hair">
        <color auto="1"/>
      </top>
      <bottom style="medium">
        <color rgb="FF124963"/>
      </bottom>
      <diagonal/>
    </border>
    <border>
      <left/>
      <right style="medium">
        <color rgb="FF124963"/>
      </right>
      <top style="hair">
        <color auto="1"/>
      </top>
      <bottom style="medium">
        <color rgb="FF124963"/>
      </bottom>
      <diagonal/>
    </border>
    <border>
      <left style="hair">
        <color auto="1"/>
      </left>
      <right style="hair">
        <color auto="1"/>
      </right>
      <top style="medium">
        <color rgb="FF124963"/>
      </top>
      <bottom style="hair">
        <color auto="1"/>
      </bottom>
      <diagonal/>
    </border>
    <border>
      <left/>
      <right/>
      <top style="medium">
        <color rgb="FF124963"/>
      </top>
      <bottom style="hair">
        <color auto="1"/>
      </bottom>
      <diagonal/>
    </border>
    <border>
      <left style="medium">
        <color rgb="FF124963"/>
      </left>
      <right/>
      <top/>
      <bottom/>
      <diagonal/>
    </border>
    <border>
      <left style="medium">
        <color rgb="FF124963"/>
      </left>
      <right/>
      <top style="medium">
        <color rgb="FF124963"/>
      </top>
      <bottom style="medium">
        <color rgb="FF124963"/>
      </bottom>
      <diagonal/>
    </border>
    <border>
      <left style="hair">
        <color auto="1"/>
      </left>
      <right style="hair">
        <color auto="1"/>
      </right>
      <top style="medium">
        <color rgb="FF124963"/>
      </top>
      <bottom style="medium">
        <color rgb="FF124963"/>
      </bottom>
      <diagonal/>
    </border>
    <border>
      <left/>
      <right style="medium">
        <color rgb="FF124963"/>
      </right>
      <top style="medium">
        <color rgb="FF124963"/>
      </top>
      <bottom style="medium">
        <color rgb="FF124963"/>
      </bottom>
      <diagonal/>
    </border>
    <border>
      <left style="medium">
        <color rgb="FF124963"/>
      </left>
      <right style="hair">
        <color auto="1"/>
      </right>
      <top style="medium">
        <color rgb="FF124963"/>
      </top>
      <bottom style="hair">
        <color auto="1"/>
      </bottom>
      <diagonal/>
    </border>
    <border>
      <left style="hair">
        <color auto="1"/>
      </left>
      <right style="medium">
        <color rgb="FF124963"/>
      </right>
      <top style="medium">
        <color rgb="FF124963"/>
      </top>
      <bottom style="hair">
        <color auto="1"/>
      </bottom>
      <diagonal/>
    </border>
    <border>
      <left style="medium">
        <color rgb="FF12496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rgb="FF124963"/>
      </right>
      <top style="hair">
        <color auto="1"/>
      </top>
      <bottom style="hair">
        <color auto="1"/>
      </bottom>
      <diagonal/>
    </border>
    <border>
      <left style="medium">
        <color rgb="FF124963"/>
      </left>
      <right style="hair">
        <color auto="1"/>
      </right>
      <top/>
      <bottom/>
      <diagonal/>
    </border>
    <border>
      <left style="hair">
        <color auto="1"/>
      </left>
      <right style="medium">
        <color rgb="FF124963"/>
      </right>
      <top/>
      <bottom/>
      <diagonal/>
    </border>
    <border>
      <left style="medium">
        <color rgb="FF124963"/>
      </left>
      <right style="hair">
        <color auto="1"/>
      </right>
      <top style="medium">
        <color rgb="FF124963"/>
      </top>
      <bottom style="medium">
        <color rgb="FF124963"/>
      </bottom>
      <diagonal/>
    </border>
    <border>
      <left style="hair">
        <color auto="1"/>
      </left>
      <right style="medium">
        <color rgb="FF124963"/>
      </right>
      <top style="medium">
        <color rgb="FF124963"/>
      </top>
      <bottom style="medium">
        <color rgb="FF1249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124963"/>
      </right>
      <top style="thin">
        <color rgb="FF124963"/>
      </top>
      <bottom style="thin">
        <color rgb="FF1249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124963"/>
      </right>
      <top style="thin">
        <color rgb="FF124963"/>
      </top>
      <bottom/>
      <diagonal/>
    </border>
    <border>
      <left style="medium">
        <color rgb="FF124963"/>
      </left>
      <right/>
      <top/>
      <bottom style="hair">
        <color auto="1"/>
      </bottom>
      <diagonal/>
    </border>
    <border>
      <left/>
      <right style="medium">
        <color rgb="FF124963"/>
      </right>
      <top/>
      <bottom style="hair">
        <color auto="1"/>
      </bottom>
      <diagonal/>
    </border>
    <border>
      <left style="medium">
        <color rgb="FF124963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12496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124963"/>
      </right>
      <top/>
      <bottom style="medium">
        <color rgb="FF12496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rgb="FF124963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rgb="FF124963"/>
      </right>
      <top style="hair">
        <color auto="1"/>
      </top>
      <bottom/>
      <diagonal/>
    </border>
    <border>
      <left style="hair">
        <color auto="1"/>
      </left>
      <right style="medium">
        <color rgb="FF124963"/>
      </right>
      <top/>
      <bottom style="medium">
        <color rgb="FF124963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124963"/>
      </left>
      <right/>
      <top style="thin">
        <color rgb="FF124963"/>
      </top>
      <bottom style="thin">
        <color rgb="FF124963"/>
      </bottom>
      <diagonal/>
    </border>
    <border>
      <left/>
      <right/>
      <top style="thin">
        <color rgb="FF124963"/>
      </top>
      <bottom style="thin">
        <color rgb="FF124963"/>
      </bottom>
      <diagonal/>
    </border>
    <border>
      <left style="thin">
        <color rgb="FF124963"/>
      </left>
      <right/>
      <top style="thin">
        <color rgb="FF12496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124963"/>
      </left>
      <right style="thin">
        <color rgb="FF124963"/>
      </right>
      <top/>
      <bottom style="thin">
        <color rgb="FF1249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6">
    <xf numFmtId="0" fontId="0" fillId="0" borderId="0" xfId="0"/>
    <xf numFmtId="165" fontId="1" fillId="0" borderId="0" xfId="4"/>
    <xf numFmtId="165" fontId="2" fillId="0" borderId="0" xfId="4" applyFont="1"/>
    <xf numFmtId="165" fontId="1" fillId="0" borderId="1" xfId="4" applyBorder="1"/>
    <xf numFmtId="165" fontId="1" fillId="0" borderId="5" xfId="4" applyBorder="1"/>
    <xf numFmtId="165" fontId="1" fillId="0" borderId="0" xfId="4" applyAlignment="1">
      <alignment vertical="center"/>
    </xf>
    <xf numFmtId="165" fontId="1" fillId="0" borderId="0" xfId="4" applyAlignment="1">
      <alignment horizontal="left"/>
    </xf>
    <xf numFmtId="164" fontId="0" fillId="0" borderId="0" xfId="6" applyFont="1"/>
    <xf numFmtId="165" fontId="1" fillId="4" borderId="0" xfId="4" applyFill="1"/>
    <xf numFmtId="49" fontId="0" fillId="0" borderId="0" xfId="5" applyNumberFormat="1" applyFont="1" applyBorder="1" applyAlignment="1">
      <alignment horizontal="left"/>
    </xf>
    <xf numFmtId="17" fontId="1" fillId="0" borderId="0" xfId="4" applyNumberFormat="1" applyAlignment="1">
      <alignment horizontal="center"/>
    </xf>
    <xf numFmtId="0" fontId="1" fillId="0" borderId="0" xfId="0" applyFont="1" applyAlignment="1">
      <alignment vertical="center" wrapText="1"/>
    </xf>
    <xf numFmtId="165" fontId="2" fillId="0" borderId="0" xfId="4" applyFont="1" applyAlignment="1">
      <alignment horizontal="center"/>
    </xf>
    <xf numFmtId="0" fontId="3" fillId="0" borderId="11" xfId="6" applyNumberFormat="1" applyFont="1" applyBorder="1" applyAlignment="1">
      <alignment horizontal="center"/>
    </xf>
    <xf numFmtId="0" fontId="1" fillId="0" borderId="2" xfId="5" applyNumberFormat="1" applyBorder="1" applyAlignment="1">
      <alignment horizontal="center"/>
    </xf>
    <xf numFmtId="167" fontId="1" fillId="0" borderId="8" xfId="5" applyNumberFormat="1" applyFill="1" applyBorder="1"/>
    <xf numFmtId="165" fontId="2" fillId="3" borderId="12" xfId="4" applyFont="1" applyFill="1" applyBorder="1" applyAlignment="1">
      <alignment horizontal="center" vertical="center" wrapText="1"/>
    </xf>
    <xf numFmtId="167" fontId="3" fillId="0" borderId="13" xfId="5" applyNumberFormat="1" applyFont="1" applyBorder="1"/>
    <xf numFmtId="164" fontId="3" fillId="0" borderId="13" xfId="6" applyFont="1" applyBorder="1"/>
    <xf numFmtId="165" fontId="2" fillId="0" borderId="11" xfId="4" applyFont="1" applyBorder="1" applyAlignment="1">
      <alignment horizontal="left"/>
    </xf>
    <xf numFmtId="165" fontId="2" fillId="3" borderId="2" xfId="4" applyFont="1" applyFill="1" applyBorder="1" applyAlignment="1">
      <alignment horizontal="center" vertical="center"/>
    </xf>
    <xf numFmtId="165" fontId="2" fillId="3" borderId="2" xfId="4" applyFont="1" applyFill="1" applyBorder="1" applyAlignment="1">
      <alignment horizontal="center" vertical="center" wrapText="1"/>
    </xf>
    <xf numFmtId="165" fontId="2" fillId="3" borderId="14" xfId="4" applyFont="1" applyFill="1" applyBorder="1" applyAlignment="1">
      <alignment horizontal="center" vertical="center" wrapText="1"/>
    </xf>
    <xf numFmtId="49" fontId="3" fillId="0" borderId="2" xfId="5" applyNumberFormat="1" applyFont="1" applyBorder="1" applyAlignment="1">
      <alignment horizontal="center"/>
    </xf>
    <xf numFmtId="165" fontId="1" fillId="0" borderId="10" xfId="4" applyBorder="1" applyAlignment="1">
      <alignment horizontal="left"/>
    </xf>
    <xf numFmtId="164" fontId="3" fillId="0" borderId="0" xfId="6" applyFont="1" applyBorder="1"/>
    <xf numFmtId="165" fontId="1" fillId="0" borderId="2" xfId="4" applyBorder="1" applyAlignment="1">
      <alignment horizontal="left"/>
    </xf>
    <xf numFmtId="164" fontId="3" fillId="0" borderId="15" xfId="6" applyFont="1" applyBorder="1"/>
    <xf numFmtId="164" fontId="3" fillId="0" borderId="16" xfId="6" applyFont="1" applyBorder="1"/>
    <xf numFmtId="164" fontId="3" fillId="0" borderId="17" xfId="6" applyFont="1" applyFill="1" applyBorder="1"/>
    <xf numFmtId="164" fontId="3" fillId="0" borderId="18" xfId="6" applyFont="1" applyBorder="1"/>
    <xf numFmtId="164" fontId="3" fillId="0" borderId="4" xfId="6" applyFont="1" applyBorder="1"/>
    <xf numFmtId="164" fontId="3" fillId="0" borderId="2" xfId="6" applyFont="1" applyFill="1" applyBorder="1"/>
    <xf numFmtId="164" fontId="3" fillId="0" borderId="11" xfId="6" applyFont="1" applyBorder="1"/>
    <xf numFmtId="167" fontId="3" fillId="0" borderId="0" xfId="5" applyNumberFormat="1" applyFont="1" applyBorder="1"/>
    <xf numFmtId="167" fontId="3" fillId="0" borderId="2" xfId="5" applyNumberFormat="1" applyFont="1" applyBorder="1"/>
    <xf numFmtId="49" fontId="3" fillId="0" borderId="19" xfId="5" applyNumberFormat="1" applyFont="1" applyBorder="1" applyAlignment="1">
      <alignment horizontal="center"/>
    </xf>
    <xf numFmtId="49" fontId="0" fillId="0" borderId="2" xfId="5" applyNumberFormat="1" applyFont="1" applyBorder="1" applyAlignment="1">
      <alignment horizontal="center" vertical="center"/>
    </xf>
    <xf numFmtId="165" fontId="1" fillId="0" borderId="20" xfId="4" applyBorder="1"/>
    <xf numFmtId="165" fontId="1" fillId="0" borderId="21" xfId="4" applyBorder="1"/>
    <xf numFmtId="165" fontId="1" fillId="0" borderId="22" xfId="4" applyBorder="1"/>
    <xf numFmtId="10" fontId="0" fillId="0" borderId="23" xfId="2" applyNumberFormat="1" applyFont="1" applyBorder="1"/>
    <xf numFmtId="165" fontId="1" fillId="0" borderId="24" xfId="4" applyBorder="1"/>
    <xf numFmtId="166" fontId="0" fillId="0" borderId="25" xfId="5" applyFont="1" applyBorder="1"/>
    <xf numFmtId="165" fontId="2" fillId="3" borderId="20" xfId="4" applyFont="1" applyFill="1" applyBorder="1" applyAlignment="1">
      <alignment horizontal="center" vertical="center"/>
    </xf>
    <xf numFmtId="165" fontId="2" fillId="3" borderId="26" xfId="4" applyFont="1" applyFill="1" applyBorder="1" applyAlignment="1">
      <alignment horizontal="center" vertical="center"/>
    </xf>
    <xf numFmtId="165" fontId="1" fillId="0" borderId="22" xfId="4" applyBorder="1" applyAlignment="1">
      <alignment horizontal="left"/>
    </xf>
    <xf numFmtId="165" fontId="1" fillId="0" borderId="28" xfId="4" applyBorder="1" applyAlignment="1">
      <alignment horizontal="left"/>
    </xf>
    <xf numFmtId="49" fontId="0" fillId="0" borderId="19" xfId="5" applyNumberFormat="1" applyFont="1" applyBorder="1" applyAlignment="1">
      <alignment horizontal="left"/>
    </xf>
    <xf numFmtId="165" fontId="2" fillId="0" borderId="29" xfId="4" applyFont="1" applyBorder="1" applyAlignment="1">
      <alignment horizontal="left"/>
    </xf>
    <xf numFmtId="167" fontId="2" fillId="0" borderId="30" xfId="6" applyNumberFormat="1" applyFont="1" applyBorder="1" applyAlignment="1">
      <alignment horizontal="left"/>
    </xf>
    <xf numFmtId="167" fontId="2" fillId="0" borderId="30" xfId="5" applyNumberFormat="1" applyFont="1" applyBorder="1" applyAlignment="1">
      <alignment horizontal="left"/>
    </xf>
    <xf numFmtId="165" fontId="2" fillId="3" borderId="32" xfId="4" applyFont="1" applyFill="1" applyBorder="1" applyAlignment="1">
      <alignment horizontal="center" vertical="center"/>
    </xf>
    <xf numFmtId="165" fontId="2" fillId="3" borderId="33" xfId="4" applyFont="1" applyFill="1" applyBorder="1" applyAlignment="1">
      <alignment horizontal="center" vertical="center"/>
    </xf>
    <xf numFmtId="164" fontId="0" fillId="0" borderId="34" xfId="6" applyFont="1" applyBorder="1" applyAlignment="1">
      <alignment horizontal="left"/>
    </xf>
    <xf numFmtId="0" fontId="1" fillId="0" borderId="35" xfId="5" applyNumberFormat="1" applyBorder="1" applyAlignment="1">
      <alignment horizontal="center"/>
    </xf>
    <xf numFmtId="164" fontId="0" fillId="0" borderId="36" xfId="6" applyFont="1" applyFill="1" applyBorder="1" applyAlignment="1">
      <alignment horizontal="left"/>
    </xf>
    <xf numFmtId="0" fontId="1" fillId="0" borderId="37" xfId="5" applyNumberFormat="1" applyBorder="1" applyAlignment="1">
      <alignment horizontal="center"/>
    </xf>
    <xf numFmtId="164" fontId="2" fillId="0" borderId="38" xfId="6" applyFont="1" applyBorder="1" applyAlignment="1">
      <alignment horizontal="left"/>
    </xf>
    <xf numFmtId="167" fontId="2" fillId="0" borderId="39" xfId="5" applyNumberFormat="1" applyFont="1" applyBorder="1" applyAlignment="1">
      <alignment horizontal="left"/>
    </xf>
    <xf numFmtId="165" fontId="6" fillId="0" borderId="0" xfId="4" applyFont="1" applyAlignment="1">
      <alignment horizontal="center"/>
    </xf>
    <xf numFmtId="165" fontId="6" fillId="0" borderId="0" xfId="4" applyFont="1"/>
    <xf numFmtId="167" fontId="1" fillId="0" borderId="6" xfId="5" applyNumberFormat="1" applyFill="1" applyBorder="1"/>
    <xf numFmtId="0" fontId="0" fillId="0" borderId="6" xfId="5" applyNumberFormat="1" applyFont="1" applyBorder="1" applyAlignment="1">
      <alignment horizontal="center"/>
    </xf>
    <xf numFmtId="0" fontId="0" fillId="0" borderId="8" xfId="5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1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9" fillId="2" borderId="3" xfId="0" applyNumberFormat="1" applyFont="1" applyFill="1" applyBorder="1" applyAlignment="1">
      <alignment horizontal="center" vertical="center" wrapText="1"/>
    </xf>
    <xf numFmtId="0" fontId="10" fillId="0" borderId="3" xfId="3" applyFont="1" applyFill="1" applyBorder="1" applyAlignment="1">
      <alignment horizontal="left" vertical="center"/>
    </xf>
    <xf numFmtId="0" fontId="10" fillId="0" borderId="3" xfId="0" applyFont="1" applyFill="1" applyBorder="1" applyAlignment="1">
      <alignment vertical="center" wrapText="1"/>
    </xf>
    <xf numFmtId="0" fontId="10" fillId="0" borderId="3" xfId="1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14" fontId="10" fillId="0" borderId="3" xfId="3" applyNumberFormat="1" applyFont="1" applyFill="1" applyBorder="1" applyAlignment="1">
      <alignment horizontal="right" vertical="center"/>
    </xf>
    <xf numFmtId="14" fontId="10" fillId="0" borderId="3" xfId="3" applyNumberFormat="1" applyFont="1" applyFill="1" applyBorder="1" applyAlignment="1">
      <alignment horizontal="center" vertical="center"/>
    </xf>
    <xf numFmtId="165" fontId="10" fillId="0" borderId="3" xfId="4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3" applyFont="1" applyBorder="1" applyAlignment="1">
      <alignment horizontal="left"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14" fontId="10" fillId="0" borderId="3" xfId="3" applyNumberFormat="1" applyFont="1" applyBorder="1" applyAlignment="1">
      <alignment horizontal="right" vertical="center"/>
    </xf>
    <xf numFmtId="14" fontId="10" fillId="0" borderId="3" xfId="3" applyNumberFormat="1" applyFont="1" applyBorder="1" applyAlignment="1">
      <alignment horizontal="center" vertical="center"/>
    </xf>
    <xf numFmtId="165" fontId="10" fillId="0" borderId="3" xfId="4" applyFont="1" applyBorder="1" applyAlignment="1">
      <alignment horizontal="center" vertical="center"/>
    </xf>
    <xf numFmtId="4" fontId="10" fillId="2" borderId="3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Border="1"/>
    <xf numFmtId="0" fontId="10" fillId="0" borderId="3" xfId="6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4" fontId="10" fillId="0" borderId="3" xfId="0" applyNumberFormat="1" applyFont="1" applyFill="1" applyBorder="1"/>
    <xf numFmtId="0" fontId="10" fillId="0" borderId="0" xfId="0" applyFont="1"/>
    <xf numFmtId="42" fontId="0" fillId="0" borderId="0" xfId="7" applyFont="1"/>
    <xf numFmtId="0" fontId="0" fillId="0" borderId="2" xfId="5" applyNumberFormat="1" applyFont="1" applyFill="1" applyBorder="1" applyAlignment="1">
      <alignment horizontal="center"/>
    </xf>
    <xf numFmtId="0" fontId="0" fillId="0" borderId="2" xfId="5" applyNumberFormat="1" applyFont="1" applyBorder="1" applyAlignment="1">
      <alignment horizontal="center"/>
    </xf>
    <xf numFmtId="164" fontId="3" fillId="0" borderId="15" xfId="6" applyFont="1" applyFill="1" applyBorder="1"/>
    <xf numFmtId="168" fontId="1" fillId="0" borderId="0" xfId="4" applyNumberFormat="1"/>
    <xf numFmtId="0" fontId="0" fillId="0" borderId="6" xfId="5" applyNumberFormat="1" applyFont="1" applyFill="1" applyBorder="1" applyAlignment="1">
      <alignment horizontal="center"/>
    </xf>
    <xf numFmtId="0" fontId="0" fillId="0" borderId="8" xfId="5" applyNumberFormat="1" applyFont="1" applyFill="1" applyBorder="1" applyAlignment="1">
      <alignment horizontal="center"/>
    </xf>
    <xf numFmtId="0" fontId="3" fillId="0" borderId="2" xfId="5" applyNumberFormat="1" applyFont="1" applyFill="1" applyBorder="1" applyAlignment="1">
      <alignment horizontal="center"/>
    </xf>
    <xf numFmtId="17" fontId="1" fillId="0" borderId="0" xfId="4" applyNumberFormat="1" applyAlignment="1">
      <alignment horizontal="left"/>
    </xf>
    <xf numFmtId="0" fontId="10" fillId="0" borderId="3" xfId="0" applyFont="1" applyFill="1" applyBorder="1" applyAlignment="1">
      <alignment horizontal="left" vertical="center" wrapText="1"/>
    </xf>
    <xf numFmtId="0" fontId="0" fillId="0" borderId="40" xfId="0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0" xfId="0" applyFill="1" applyBorder="1"/>
    <xf numFmtId="14" fontId="3" fillId="0" borderId="3" xfId="3" applyNumberFormat="1" applyFont="1" applyFill="1" applyBorder="1" applyAlignment="1">
      <alignment horizontal="right" vertical="center"/>
    </xf>
    <xf numFmtId="42" fontId="10" fillId="0" borderId="3" xfId="7" applyFont="1" applyBorder="1" applyAlignment="1">
      <alignment horizontal="center" vertical="center" wrapText="1"/>
    </xf>
    <xf numFmtId="0" fontId="1" fillId="0" borderId="35" xfId="5" applyNumberFormat="1" applyFill="1" applyBorder="1" applyAlignment="1">
      <alignment horizontal="center"/>
    </xf>
    <xf numFmtId="0" fontId="1" fillId="0" borderId="37" xfId="5" applyNumberFormat="1" applyFill="1" applyBorder="1" applyAlignment="1">
      <alignment horizontal="center"/>
    </xf>
    <xf numFmtId="0" fontId="3" fillId="0" borderId="40" xfId="6" applyNumberFormat="1" applyFont="1" applyFill="1" applyBorder="1" applyAlignment="1">
      <alignment horizontal="center" vertical="center"/>
    </xf>
    <xf numFmtId="0" fontId="0" fillId="0" borderId="3" xfId="3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 wrapText="1"/>
    </xf>
    <xf numFmtId="0" fontId="3" fillId="0" borderId="3" xfId="6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14" fontId="0" fillId="0" borderId="3" xfId="3" applyNumberFormat="1" applyFont="1" applyFill="1" applyBorder="1" applyAlignment="1">
      <alignment horizontal="center" vertical="center"/>
    </xf>
    <xf numFmtId="165" fontId="3" fillId="0" borderId="3" xfId="4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0" fillId="0" borderId="40" xfId="3" applyFont="1" applyFill="1" applyBorder="1" applyAlignment="1">
      <alignment horizontal="left" vertical="center"/>
    </xf>
    <xf numFmtId="0" fontId="1" fillId="0" borderId="40" xfId="0" applyFont="1" applyFill="1" applyBorder="1" applyAlignment="1">
      <alignment vertical="center" wrapText="1"/>
    </xf>
    <xf numFmtId="0" fontId="0" fillId="0" borderId="40" xfId="0" applyFill="1" applyBorder="1" applyAlignment="1">
      <alignment horizontal="center" vertical="center" wrapText="1"/>
    </xf>
    <xf numFmtId="14" fontId="3" fillId="0" borderId="40" xfId="3" applyNumberFormat="1" applyFont="1" applyFill="1" applyBorder="1" applyAlignment="1">
      <alignment horizontal="right" vertical="center"/>
    </xf>
    <xf numFmtId="14" fontId="0" fillId="0" borderId="40" xfId="3" applyNumberFormat="1" applyFont="1" applyFill="1" applyBorder="1" applyAlignment="1">
      <alignment horizontal="center" vertical="center"/>
    </xf>
    <xf numFmtId="165" fontId="3" fillId="0" borderId="40" xfId="4" applyFont="1" applyFill="1" applyBorder="1" applyAlignment="1">
      <alignment horizontal="center" vertical="center"/>
    </xf>
    <xf numFmtId="4" fontId="10" fillId="0" borderId="40" xfId="0" applyNumberFormat="1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/>
    </xf>
    <xf numFmtId="4" fontId="3" fillId="0" borderId="40" xfId="3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4" fontId="10" fillId="0" borderId="9" xfId="0" applyNumberFormat="1" applyFont="1" applyFill="1" applyBorder="1" applyAlignment="1">
      <alignment horizontal="center" vertical="center" wrapText="1"/>
    </xf>
    <xf numFmtId="4" fontId="10" fillId="0" borderId="45" xfId="0" applyNumberFormat="1" applyFont="1" applyFill="1" applyBorder="1"/>
    <xf numFmtId="4" fontId="10" fillId="0" borderId="41" xfId="0" applyNumberFormat="1" applyFont="1" applyFill="1" applyBorder="1" applyAlignment="1">
      <alignment horizontal="center" vertical="center" wrapText="1"/>
    </xf>
    <xf numFmtId="4" fontId="10" fillId="0" borderId="48" xfId="0" applyNumberFormat="1" applyFont="1" applyFill="1" applyBorder="1"/>
    <xf numFmtId="0" fontId="10" fillId="0" borderId="41" xfId="0" applyFont="1" applyFill="1" applyBorder="1" applyAlignment="1">
      <alignment horizontal="center" vertical="center"/>
    </xf>
    <xf numFmtId="164" fontId="0" fillId="0" borderId="36" xfId="6" applyFont="1" applyBorder="1" applyAlignment="1">
      <alignment horizontal="left"/>
    </xf>
    <xf numFmtId="165" fontId="1" fillId="0" borderId="49" xfId="4" applyBorder="1"/>
    <xf numFmtId="165" fontId="1" fillId="0" borderId="51" xfId="4" applyBorder="1"/>
    <xf numFmtId="10" fontId="0" fillId="0" borderId="23" xfId="2" applyNumberFormat="1" applyFont="1" applyBorder="1" applyAlignment="1">
      <alignment horizontal="right"/>
    </xf>
    <xf numFmtId="0" fontId="0" fillId="0" borderId="31" xfId="5" applyNumberFormat="1" applyFont="1" applyBorder="1" applyAlignment="1">
      <alignment horizontal="center"/>
    </xf>
    <xf numFmtId="0" fontId="3" fillId="0" borderId="31" xfId="5" applyNumberFormat="1" applyFont="1" applyFill="1" applyBorder="1" applyAlignment="1">
      <alignment horizontal="center"/>
    </xf>
    <xf numFmtId="165" fontId="2" fillId="3" borderId="52" xfId="4" applyFont="1" applyFill="1" applyBorder="1" applyAlignment="1">
      <alignment horizontal="center" vertical="center"/>
    </xf>
    <xf numFmtId="165" fontId="1" fillId="0" borderId="53" xfId="4" applyBorder="1" applyAlignment="1">
      <alignment horizontal="left"/>
    </xf>
    <xf numFmtId="165" fontId="1" fillId="0" borderId="54" xfId="4" applyBorder="1" applyAlignment="1">
      <alignment horizontal="left"/>
    </xf>
    <xf numFmtId="165" fontId="2" fillId="3" borderId="52" xfId="4" applyFont="1" applyFill="1" applyBorder="1" applyAlignment="1">
      <alignment horizontal="center" vertical="center" wrapText="1"/>
    </xf>
    <xf numFmtId="164" fontId="3" fillId="0" borderId="53" xfId="6" applyFont="1" applyBorder="1"/>
    <xf numFmtId="164" fontId="3" fillId="0" borderId="53" xfId="6" applyFont="1" applyFill="1" applyBorder="1"/>
    <xf numFmtId="164" fontId="3" fillId="0" borderId="54" xfId="6" applyFont="1" applyFill="1" applyBorder="1"/>
    <xf numFmtId="0" fontId="3" fillId="0" borderId="55" xfId="5" applyNumberFormat="1" applyFont="1" applyFill="1" applyBorder="1" applyAlignment="1">
      <alignment horizontal="center"/>
    </xf>
    <xf numFmtId="165" fontId="1" fillId="5" borderId="21" xfId="4" applyFill="1" applyBorder="1" applyAlignment="1">
      <alignment horizontal="right"/>
    </xf>
    <xf numFmtId="165" fontId="1" fillId="5" borderId="50" xfId="4" applyFill="1" applyBorder="1" applyAlignment="1">
      <alignment horizontal="right"/>
    </xf>
    <xf numFmtId="165" fontId="1" fillId="5" borderId="21" xfId="4" applyFill="1" applyBorder="1"/>
    <xf numFmtId="165" fontId="1" fillId="6" borderId="50" xfId="4" applyFill="1" applyBorder="1" applyAlignment="1">
      <alignment horizontal="right"/>
    </xf>
    <xf numFmtId="165" fontId="1" fillId="6" borderId="50" xfId="4" applyFill="1" applyBorder="1"/>
    <xf numFmtId="166" fontId="0" fillId="6" borderId="25" xfId="5" applyFont="1" applyFill="1" applyBorder="1" applyAlignment="1">
      <alignment horizontal="right"/>
    </xf>
    <xf numFmtId="166" fontId="0" fillId="6" borderId="25" xfId="5" applyFont="1" applyFill="1" applyBorder="1"/>
    <xf numFmtId="164" fontId="3" fillId="0" borderId="56" xfId="6" applyFont="1" applyBorder="1"/>
    <xf numFmtId="167" fontId="3" fillId="0" borderId="57" xfId="5" applyNumberFormat="1" applyFont="1" applyBorder="1"/>
    <xf numFmtId="167" fontId="3" fillId="0" borderId="59" xfId="5" applyNumberFormat="1" applyFont="1" applyBorder="1"/>
    <xf numFmtId="165" fontId="2" fillId="3" borderId="60" xfId="4" applyFont="1" applyFill="1" applyBorder="1" applyAlignment="1">
      <alignment horizontal="center" vertical="center" wrapText="1"/>
    </xf>
    <xf numFmtId="164" fontId="3" fillId="0" borderId="60" xfId="6" applyFont="1" applyBorder="1"/>
    <xf numFmtId="43" fontId="0" fillId="0" borderId="0" xfId="0" applyNumberFormat="1"/>
    <xf numFmtId="165" fontId="12" fillId="0" borderId="0" xfId="4" applyFont="1"/>
    <xf numFmtId="164" fontId="3" fillId="0" borderId="58" xfId="6" applyFont="1" applyFill="1" applyBorder="1"/>
    <xf numFmtId="164" fontId="3" fillId="0" borderId="56" xfId="6" applyFont="1" applyFill="1" applyBorder="1"/>
    <xf numFmtId="0" fontId="0" fillId="0" borderId="0" xfId="3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6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3" applyNumberFormat="1" applyFont="1" applyFill="1" applyBorder="1" applyAlignment="1">
      <alignment horizontal="center" vertical="center"/>
    </xf>
    <xf numFmtId="165" fontId="3" fillId="0" borderId="0" xfId="4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2" fontId="0" fillId="0" borderId="0" xfId="0" applyNumberForma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9" fontId="1" fillId="0" borderId="60" xfId="8" applyNumberFormat="1" applyFont="1" applyBorder="1"/>
    <xf numFmtId="169" fontId="1" fillId="0" borderId="66" xfId="8" applyNumberFormat="1" applyFont="1" applyBorder="1"/>
    <xf numFmtId="169" fontId="1" fillId="0" borderId="53" xfId="8" applyNumberFormat="1" applyFont="1" applyBorder="1"/>
    <xf numFmtId="169" fontId="1" fillId="0" borderId="54" xfId="8" applyNumberFormat="1" applyFont="1" applyBorder="1"/>
    <xf numFmtId="165" fontId="10" fillId="6" borderId="67" xfId="4" applyFont="1" applyFill="1" applyBorder="1" applyAlignment="1">
      <alignment horizontal="right"/>
    </xf>
    <xf numFmtId="165" fontId="10" fillId="6" borderId="57" xfId="4" applyFont="1" applyFill="1" applyBorder="1" applyAlignment="1">
      <alignment horizontal="right"/>
    </xf>
    <xf numFmtId="169" fontId="1" fillId="0" borderId="56" xfId="8" applyNumberFormat="1" applyFont="1" applyBorder="1"/>
    <xf numFmtId="169" fontId="1" fillId="0" borderId="68" xfId="8" applyNumberFormat="1" applyFont="1" applyBorder="1"/>
    <xf numFmtId="169" fontId="1" fillId="0" borderId="58" xfId="8" applyNumberFormat="1" applyFont="1" applyBorder="1"/>
    <xf numFmtId="169" fontId="1" fillId="0" borderId="69" xfId="8" applyNumberFormat="1" applyFont="1" applyBorder="1"/>
    <xf numFmtId="4" fontId="10" fillId="0" borderId="40" xfId="4" applyNumberFormat="1" applyFont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4" fontId="0" fillId="0" borderId="40" xfId="0" applyNumberFormat="1" applyFill="1" applyBorder="1"/>
    <xf numFmtId="3" fontId="3" fillId="0" borderId="40" xfId="3" applyNumberFormat="1" applyFont="1" applyFill="1" applyBorder="1" applyAlignment="1">
      <alignment horizontal="center" vertical="center"/>
    </xf>
    <xf numFmtId="3" fontId="3" fillId="0" borderId="44" xfId="4" applyNumberFormat="1" applyFont="1" applyFill="1" applyBorder="1" applyAlignment="1">
      <alignment horizontal="center" vertical="center"/>
    </xf>
    <xf numFmtId="170" fontId="10" fillId="0" borderId="40" xfId="7" applyNumberFormat="1" applyFont="1" applyFill="1" applyBorder="1" applyAlignment="1">
      <alignment horizontal="center" vertical="center" wrapText="1"/>
    </xf>
    <xf numFmtId="3" fontId="3" fillId="0" borderId="40" xfId="4" applyNumberFormat="1" applyFont="1" applyFill="1" applyBorder="1" applyAlignment="1">
      <alignment horizontal="center" vertical="center"/>
    </xf>
    <xf numFmtId="0" fontId="0" fillId="0" borderId="40" xfId="3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 vertical="center"/>
    </xf>
    <xf numFmtId="0" fontId="7" fillId="0" borderId="3" xfId="0" applyFont="1" applyBorder="1" applyAlignment="1"/>
    <xf numFmtId="4" fontId="10" fillId="0" borderId="42" xfId="4" applyNumberFormat="1" applyFont="1" applyBorder="1" applyAlignment="1">
      <alignment horizontal="center" vertical="center"/>
    </xf>
    <xf numFmtId="4" fontId="3" fillId="0" borderId="0" xfId="0" applyNumberFormat="1" applyFont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3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14" fontId="3" fillId="0" borderId="0" xfId="3" applyNumberFormat="1" applyFont="1" applyFill="1" applyBorder="1" applyAlignment="1">
      <alignment horizontal="center" vertical="center"/>
    </xf>
    <xf numFmtId="3" fontId="10" fillId="0" borderId="40" xfId="0" applyNumberFormat="1" applyFont="1" applyFill="1" applyBorder="1" applyAlignment="1">
      <alignment horizontal="center" vertical="center" wrapText="1"/>
    </xf>
    <xf numFmtId="3" fontId="10" fillId="0" borderId="3" xfId="4" applyNumberFormat="1" applyFont="1" applyFill="1" applyBorder="1" applyAlignment="1">
      <alignment horizontal="center" vertical="center"/>
    </xf>
    <xf numFmtId="3" fontId="10" fillId="0" borderId="3" xfId="4" applyNumberFormat="1" applyFont="1" applyBorder="1" applyAlignment="1">
      <alignment horizontal="center" vertical="center"/>
    </xf>
    <xf numFmtId="3" fontId="10" fillId="0" borderId="3" xfId="3" applyNumberFormat="1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 wrapText="1"/>
    </xf>
    <xf numFmtId="14" fontId="3" fillId="0" borderId="40" xfId="3" applyNumberFormat="1" applyFont="1" applyFill="1" applyBorder="1" applyAlignment="1">
      <alignment horizontal="center" vertical="center"/>
    </xf>
    <xf numFmtId="3" fontId="10" fillId="0" borderId="3" xfId="3" applyNumberFormat="1" applyFont="1" applyBorder="1" applyAlignment="1">
      <alignment horizontal="center" vertical="center"/>
    </xf>
    <xf numFmtId="3" fontId="3" fillId="0" borderId="3" xfId="3" applyNumberFormat="1" applyFont="1" applyFill="1" applyBorder="1" applyAlignment="1">
      <alignment horizontal="center" vertical="center"/>
    </xf>
    <xf numFmtId="3" fontId="3" fillId="0" borderId="46" xfId="4" applyNumberFormat="1" applyFont="1" applyFill="1" applyBorder="1" applyAlignment="1">
      <alignment horizontal="center" vertical="center"/>
    </xf>
    <xf numFmtId="3" fontId="3" fillId="0" borderId="41" xfId="4" applyNumberFormat="1" applyFont="1" applyFill="1" applyBorder="1" applyAlignment="1">
      <alignment horizontal="center" vertical="center"/>
    </xf>
    <xf numFmtId="3" fontId="10" fillId="0" borderId="40" xfId="4" applyNumberFormat="1" applyFont="1" applyFill="1" applyBorder="1" applyAlignment="1">
      <alignment horizontal="center" vertical="center"/>
    </xf>
    <xf numFmtId="0" fontId="14" fillId="0" borderId="0" xfId="0" applyFont="1"/>
    <xf numFmtId="0" fontId="17" fillId="0" borderId="3" xfId="3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 wrapText="1"/>
    </xf>
    <xf numFmtId="0" fontId="17" fillId="0" borderId="3" xfId="6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14" fontId="17" fillId="0" borderId="3" xfId="3" applyNumberFormat="1" applyFont="1" applyFill="1" applyBorder="1" applyAlignment="1">
      <alignment horizontal="center" vertical="center"/>
    </xf>
    <xf numFmtId="165" fontId="17" fillId="0" borderId="3" xfId="4" applyFont="1" applyFill="1" applyBorder="1" applyAlignment="1">
      <alignment horizontal="center" vertical="center"/>
    </xf>
    <xf numFmtId="3" fontId="17" fillId="0" borderId="3" xfId="4" applyNumberFormat="1" applyFont="1" applyFill="1" applyBorder="1" applyAlignment="1">
      <alignment horizontal="center" vertical="center"/>
    </xf>
    <xf numFmtId="3" fontId="17" fillId="0" borderId="3" xfId="0" applyNumberFormat="1" applyFont="1" applyFill="1" applyBorder="1" applyAlignment="1">
      <alignment horizontal="center" vertical="center" wrapText="1"/>
    </xf>
    <xf numFmtId="4" fontId="17" fillId="0" borderId="3" xfId="0" applyNumberFormat="1" applyFont="1" applyFill="1" applyBorder="1" applyAlignment="1">
      <alignment horizontal="center" vertical="center" wrapText="1"/>
    </xf>
    <xf numFmtId="42" fontId="17" fillId="0" borderId="3" xfId="7" applyNumberFormat="1" applyFont="1" applyBorder="1" applyAlignment="1">
      <alignment horizontal="center" vertical="center"/>
    </xf>
    <xf numFmtId="4" fontId="17" fillId="0" borderId="3" xfId="0" applyNumberFormat="1" applyFont="1" applyFill="1" applyBorder="1"/>
    <xf numFmtId="0" fontId="17" fillId="0" borderId="3" xfId="0" applyFont="1" applyFill="1" applyBorder="1" applyAlignment="1">
      <alignment horizontal="center" vertical="center"/>
    </xf>
    <xf numFmtId="0" fontId="17" fillId="0" borderId="3" xfId="3" applyFont="1" applyBorder="1" applyAlignment="1">
      <alignment horizontal="left" vertical="center"/>
    </xf>
    <xf numFmtId="0" fontId="17" fillId="2" borderId="3" xfId="0" applyFont="1" applyFill="1" applyBorder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14" fontId="17" fillId="0" borderId="3" xfId="3" applyNumberFormat="1" applyFont="1" applyBorder="1" applyAlignment="1">
      <alignment horizontal="center" vertical="center"/>
    </xf>
    <xf numFmtId="165" fontId="17" fillId="0" borderId="3" xfId="4" applyFont="1" applyBorder="1" applyAlignment="1">
      <alignment horizontal="center" vertical="center"/>
    </xf>
    <xf numFmtId="3" fontId="17" fillId="0" borderId="3" xfId="4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4" fontId="17" fillId="0" borderId="3" xfId="0" applyNumberFormat="1" applyFont="1" applyBorder="1"/>
    <xf numFmtId="0" fontId="17" fillId="0" borderId="3" xfId="3" applyFont="1" applyFill="1" applyBorder="1" applyAlignment="1">
      <alignment horizontal="center" vertical="center"/>
    </xf>
    <xf numFmtId="14" fontId="18" fillId="0" borderId="3" xfId="3" applyNumberFormat="1" applyFont="1" applyFill="1" applyBorder="1" applyAlignment="1">
      <alignment horizontal="center" vertical="center"/>
    </xf>
    <xf numFmtId="3" fontId="17" fillId="0" borderId="3" xfId="3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0" fontId="14" fillId="0" borderId="3" xfId="3" applyFont="1" applyFill="1" applyBorder="1" applyAlignment="1">
      <alignment horizontal="left" vertical="center"/>
    </xf>
    <xf numFmtId="0" fontId="14" fillId="0" borderId="3" xfId="0" applyFont="1" applyFill="1" applyBorder="1" applyAlignment="1">
      <alignment vertical="center" wrapText="1"/>
    </xf>
    <xf numFmtId="0" fontId="18" fillId="0" borderId="3" xfId="6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14" fontId="14" fillId="0" borderId="3" xfId="3" applyNumberFormat="1" applyFont="1" applyFill="1" applyBorder="1" applyAlignment="1">
      <alignment horizontal="center" vertical="center"/>
    </xf>
    <xf numFmtId="165" fontId="18" fillId="0" borderId="3" xfId="4" applyFont="1" applyFill="1" applyBorder="1" applyAlignment="1">
      <alignment horizontal="center" vertical="center"/>
    </xf>
    <xf numFmtId="3" fontId="18" fillId="0" borderId="3" xfId="4" applyNumberFormat="1" applyFont="1" applyFill="1" applyBorder="1" applyAlignment="1">
      <alignment horizontal="center" vertical="center"/>
    </xf>
    <xf numFmtId="3" fontId="14" fillId="0" borderId="3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4" fillId="0" borderId="9" xfId="3" applyFont="1" applyFill="1" applyBorder="1" applyAlignment="1">
      <alignment horizontal="left" vertical="center"/>
    </xf>
    <xf numFmtId="0" fontId="14" fillId="0" borderId="9" xfId="0" applyFont="1" applyFill="1" applyBorder="1" applyAlignment="1">
      <alignment vertical="center" wrapText="1"/>
    </xf>
    <xf numFmtId="0" fontId="18" fillId="0" borderId="9" xfId="6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14" fontId="18" fillId="0" borderId="9" xfId="3" applyNumberFormat="1" applyFont="1" applyFill="1" applyBorder="1" applyAlignment="1">
      <alignment horizontal="center" vertical="center"/>
    </xf>
    <xf numFmtId="14" fontId="14" fillId="0" borderId="9" xfId="3" applyNumberFormat="1" applyFont="1" applyFill="1" applyBorder="1" applyAlignment="1">
      <alignment horizontal="center" vertical="center"/>
    </xf>
    <xf numFmtId="165" fontId="18" fillId="0" borderId="9" xfId="4" applyFont="1" applyFill="1" applyBorder="1" applyAlignment="1">
      <alignment horizontal="center" vertical="center"/>
    </xf>
    <xf numFmtId="3" fontId="18" fillId="0" borderId="9" xfId="4" applyNumberFormat="1" applyFont="1" applyFill="1" applyBorder="1" applyAlignment="1">
      <alignment horizontal="center" vertical="center"/>
    </xf>
    <xf numFmtId="3" fontId="14" fillId="0" borderId="9" xfId="0" applyNumberFormat="1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/>
    </xf>
    <xf numFmtId="0" fontId="14" fillId="0" borderId="40" xfId="3" applyFont="1" applyFill="1" applyBorder="1" applyAlignment="1">
      <alignment horizontal="left" vertical="center"/>
    </xf>
    <xf numFmtId="0" fontId="14" fillId="0" borderId="40" xfId="0" applyFont="1" applyFill="1" applyBorder="1" applyAlignment="1">
      <alignment vertical="center" wrapText="1"/>
    </xf>
    <xf numFmtId="0" fontId="18" fillId="0" borderId="40" xfId="6" applyNumberFormat="1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 wrapText="1"/>
    </xf>
    <xf numFmtId="14" fontId="18" fillId="0" borderId="40" xfId="3" applyNumberFormat="1" applyFont="1" applyFill="1" applyBorder="1" applyAlignment="1">
      <alignment horizontal="center" vertical="center"/>
    </xf>
    <xf numFmtId="14" fontId="14" fillId="0" borderId="40" xfId="3" applyNumberFormat="1" applyFont="1" applyFill="1" applyBorder="1" applyAlignment="1">
      <alignment horizontal="center" vertical="center"/>
    </xf>
    <xf numFmtId="165" fontId="18" fillId="0" borderId="40" xfId="4" applyFont="1" applyFill="1" applyBorder="1" applyAlignment="1">
      <alignment horizontal="center" vertical="center"/>
    </xf>
    <xf numFmtId="3" fontId="18" fillId="0" borderId="40" xfId="4" applyNumberFormat="1" applyFont="1" applyFill="1" applyBorder="1" applyAlignment="1">
      <alignment horizontal="center" vertical="center"/>
    </xf>
    <xf numFmtId="3" fontId="14" fillId="0" borderId="40" xfId="0" applyNumberFormat="1" applyFont="1" applyFill="1" applyBorder="1" applyAlignment="1">
      <alignment horizontal="center" vertical="center" wrapText="1"/>
    </xf>
    <xf numFmtId="4" fontId="17" fillId="0" borderId="40" xfId="0" applyNumberFormat="1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/>
    </xf>
    <xf numFmtId="3" fontId="18" fillId="0" borderId="40" xfId="3" applyNumberFormat="1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42" fontId="14" fillId="0" borderId="40" xfId="0" applyNumberFormat="1" applyFont="1" applyFill="1" applyBorder="1" applyAlignment="1">
      <alignment horizontal="center" vertical="center"/>
    </xf>
    <xf numFmtId="4" fontId="17" fillId="0" borderId="41" xfId="0" applyNumberFormat="1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/>
    </xf>
    <xf numFmtId="3" fontId="14" fillId="0" borderId="44" xfId="0" applyNumberFormat="1" applyFont="1" applyFill="1" applyBorder="1" applyAlignment="1">
      <alignment horizontal="center" vertical="center" wrapText="1"/>
    </xf>
    <xf numFmtId="4" fontId="14" fillId="0" borderId="40" xfId="0" applyNumberFormat="1" applyFont="1" applyFill="1" applyBorder="1"/>
    <xf numFmtId="3" fontId="14" fillId="0" borderId="46" xfId="0" applyNumberFormat="1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4" fontId="3" fillId="0" borderId="40" xfId="3" applyNumberFormat="1" applyFont="1" applyBorder="1" applyAlignment="1">
      <alignment horizontal="right" vertical="center"/>
    </xf>
    <xf numFmtId="165" fontId="3" fillId="0" borderId="40" xfId="4" applyFont="1" applyBorder="1" applyAlignment="1">
      <alignment horizontal="center" vertical="center"/>
    </xf>
    <xf numFmtId="4" fontId="3" fillId="0" borderId="40" xfId="3" applyNumberFormat="1" applyFont="1" applyBorder="1" applyAlignment="1">
      <alignment horizontal="center" vertical="center"/>
    </xf>
    <xf numFmtId="42" fontId="10" fillId="0" borderId="40" xfId="7" applyNumberFormat="1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0" xfId="3" applyFont="1" applyBorder="1" applyAlignment="1">
      <alignment horizontal="left" vertical="center"/>
    </xf>
    <xf numFmtId="0" fontId="3" fillId="2" borderId="40" xfId="0" applyFont="1" applyFill="1" applyBorder="1" applyAlignment="1">
      <alignment vertical="center" wrapText="1"/>
    </xf>
    <xf numFmtId="14" fontId="3" fillId="0" borderId="40" xfId="3" applyNumberFormat="1" applyFont="1" applyBorder="1" applyAlignment="1">
      <alignment horizontal="center" vertical="center"/>
    </xf>
    <xf numFmtId="4" fontId="3" fillId="0" borderId="40" xfId="0" applyNumberFormat="1" applyFont="1" applyBorder="1"/>
    <xf numFmtId="0" fontId="14" fillId="0" borderId="40" xfId="0" applyFont="1" applyBorder="1"/>
    <xf numFmtId="0" fontId="18" fillId="0" borderId="40" xfId="3" applyFont="1" applyFill="1" applyBorder="1" applyAlignment="1">
      <alignment horizontal="left" vertical="center"/>
    </xf>
    <xf numFmtId="0" fontId="18" fillId="0" borderId="40" xfId="0" applyFont="1" applyFill="1" applyBorder="1" applyAlignment="1">
      <alignment vertical="center" wrapText="1"/>
    </xf>
    <xf numFmtId="4" fontId="18" fillId="0" borderId="40" xfId="0" applyNumberFormat="1" applyFont="1" applyFill="1" applyBorder="1"/>
    <xf numFmtId="3" fontId="3" fillId="0" borderId="0" xfId="4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 wrapText="1"/>
    </xf>
    <xf numFmtId="42" fontId="10" fillId="0" borderId="0" xfId="7" applyNumberFormat="1" applyFont="1" applyFill="1" applyBorder="1" applyAlignment="1">
      <alignment horizontal="center" vertical="center" wrapText="1"/>
    </xf>
    <xf numFmtId="4" fontId="0" fillId="0" borderId="0" xfId="0" applyNumberFormat="1" applyFill="1" applyBorder="1"/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3" xfId="1" applyNumberFormat="1" applyFont="1" applyFill="1" applyBorder="1" applyAlignment="1">
      <alignment horizontal="center" vertical="center" wrapText="1"/>
    </xf>
    <xf numFmtId="4" fontId="15" fillId="0" borderId="3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3" fillId="0" borderId="40" xfId="3" applyFont="1" applyFill="1" applyBorder="1" applyAlignment="1">
      <alignment horizontal="left" vertical="center"/>
    </xf>
    <xf numFmtId="0" fontId="3" fillId="0" borderId="40" xfId="0" applyFont="1" applyFill="1" applyBorder="1" applyAlignment="1">
      <alignment vertical="center" wrapText="1"/>
    </xf>
    <xf numFmtId="0" fontId="14" fillId="0" borderId="40" xfId="0" applyFont="1" applyFill="1" applyBorder="1" applyAlignment="1">
      <alignment horizontal="center"/>
    </xf>
    <xf numFmtId="4" fontId="3" fillId="0" borderId="40" xfId="0" applyNumberFormat="1" applyFont="1" applyFill="1" applyBorder="1"/>
    <xf numFmtId="0" fontId="14" fillId="0" borderId="40" xfId="0" applyFont="1" applyFill="1" applyBorder="1"/>
    <xf numFmtId="0" fontId="0" fillId="0" borderId="40" xfId="3" applyFont="1" applyBorder="1" applyAlignment="1">
      <alignment horizontal="left" vertical="center"/>
    </xf>
    <xf numFmtId="0" fontId="1" fillId="0" borderId="40" xfId="0" applyFont="1" applyBorder="1" applyAlignment="1">
      <alignment vertical="center" wrapText="1"/>
    </xf>
    <xf numFmtId="14" fontId="0" fillId="0" borderId="40" xfId="3" applyNumberFormat="1" applyFont="1" applyBorder="1" applyAlignment="1">
      <alignment horizontal="center" vertical="center"/>
    </xf>
    <xf numFmtId="4" fontId="0" fillId="0" borderId="40" xfId="0" applyNumberFormat="1" applyBorder="1"/>
    <xf numFmtId="0" fontId="14" fillId="0" borderId="40" xfId="0" applyFont="1" applyBorder="1" applyAlignment="1">
      <alignment horizontal="center"/>
    </xf>
    <xf numFmtId="42" fontId="14" fillId="0" borderId="40" xfId="0" applyNumberFormat="1" applyFont="1" applyFill="1" applyBorder="1" applyAlignment="1">
      <alignment horizontal="center" vertical="center"/>
    </xf>
    <xf numFmtId="0" fontId="0" fillId="0" borderId="0" xfId="3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14" fontId="0" fillId="0" borderId="0" xfId="3" applyNumberFormat="1" applyFont="1" applyBorder="1" applyAlignment="1">
      <alignment horizontal="center" vertical="center"/>
    </xf>
    <xf numFmtId="165" fontId="3" fillId="0" borderId="0" xfId="4" applyFont="1" applyBorder="1" applyAlignment="1">
      <alignment horizontal="center" vertical="center"/>
    </xf>
    <xf numFmtId="4" fontId="0" fillId="0" borderId="0" xfId="0" applyNumberFormat="1" applyBorder="1"/>
    <xf numFmtId="42" fontId="14" fillId="0" borderId="0" xfId="7" applyFont="1"/>
    <xf numFmtId="4" fontId="0" fillId="0" borderId="0" xfId="0" applyNumberFormat="1"/>
    <xf numFmtId="4" fontId="3" fillId="0" borderId="40" xfId="0" applyNumberFormat="1" applyFont="1" applyFill="1" applyBorder="1" applyAlignment="1">
      <alignment horizontal="center" vertical="center" wrapText="1"/>
    </xf>
    <xf numFmtId="42" fontId="0" fillId="0" borderId="0" xfId="0" applyNumberFormat="1"/>
    <xf numFmtId="0" fontId="14" fillId="0" borderId="41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42" fontId="17" fillId="0" borderId="3" xfId="7" applyNumberFormat="1" applyFont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42" fontId="14" fillId="0" borderId="40" xfId="0" applyNumberFormat="1" applyFont="1" applyFill="1" applyBorder="1" applyAlignment="1">
      <alignment horizontal="center" vertical="center"/>
    </xf>
    <xf numFmtId="10" fontId="17" fillId="0" borderId="3" xfId="2" applyNumberFormat="1" applyFont="1" applyFill="1" applyBorder="1" applyAlignment="1">
      <alignment horizontal="center" vertical="center" wrapText="1"/>
    </xf>
    <xf numFmtId="4" fontId="10" fillId="0" borderId="0" xfId="4" applyNumberFormat="1" applyFont="1" applyBorder="1" applyAlignment="1">
      <alignment horizontal="center" vertical="center"/>
    </xf>
    <xf numFmtId="4" fontId="10" fillId="0" borderId="45" xfId="0" applyNumberFormat="1" applyFont="1" applyBorder="1"/>
    <xf numFmtId="4" fontId="10" fillId="0" borderId="43" xfId="0" applyNumberFormat="1" applyFont="1" applyFill="1" applyBorder="1"/>
    <xf numFmtId="4" fontId="10" fillId="0" borderId="73" xfId="0" applyNumberFormat="1" applyFont="1" applyFill="1" applyBorder="1"/>
    <xf numFmtId="4" fontId="0" fillId="0" borderId="43" xfId="0" applyNumberFormat="1" applyFill="1" applyBorder="1"/>
    <xf numFmtId="4" fontId="0" fillId="0" borderId="73" xfId="0" applyNumberFormat="1" applyFill="1" applyBorder="1"/>
    <xf numFmtId="42" fontId="10" fillId="0" borderId="40" xfId="7" applyFont="1" applyBorder="1" applyAlignment="1">
      <alignment vertical="center"/>
    </xf>
    <xf numFmtId="42" fontId="14" fillId="0" borderId="0" xfId="0" applyNumberFormat="1" applyFont="1"/>
    <xf numFmtId="42" fontId="14" fillId="0" borderId="0" xfId="7" applyNumberFormat="1" applyFont="1"/>
    <xf numFmtId="10" fontId="14" fillId="0" borderId="0" xfId="0" applyNumberFormat="1" applyFont="1"/>
    <xf numFmtId="4" fontId="14" fillId="0" borderId="0" xfId="0" applyNumberFormat="1" applyFont="1"/>
    <xf numFmtId="10" fontId="17" fillId="0" borderId="70" xfId="2" applyNumberFormat="1" applyFont="1" applyFill="1" applyBorder="1" applyAlignment="1">
      <alignment horizontal="center" vertical="center" wrapText="1"/>
    </xf>
    <xf numFmtId="10" fontId="17" fillId="0" borderId="72" xfId="2" applyNumberFormat="1" applyFont="1" applyFill="1" applyBorder="1" applyAlignment="1">
      <alignment horizontal="center" vertical="center" wrapText="1"/>
    </xf>
    <xf numFmtId="3" fontId="10" fillId="0" borderId="41" xfId="0" applyNumberFormat="1" applyFont="1" applyFill="1" applyBorder="1" applyAlignment="1">
      <alignment horizontal="center" vertical="center" wrapText="1"/>
    </xf>
    <xf numFmtId="10" fontId="17" fillId="0" borderId="40" xfId="2" applyNumberFormat="1" applyFont="1" applyFill="1" applyBorder="1" applyAlignment="1">
      <alignment horizontal="center" vertical="center" wrapText="1"/>
    </xf>
    <xf numFmtId="42" fontId="14" fillId="0" borderId="42" xfId="0" applyNumberFormat="1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/>
    </xf>
    <xf numFmtId="10" fontId="17" fillId="0" borderId="9" xfId="2" applyNumberFormat="1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7" borderId="40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 wrapText="1"/>
    </xf>
    <xf numFmtId="42" fontId="10" fillId="0" borderId="42" xfId="7" applyNumberFormat="1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4" fontId="12" fillId="0" borderId="3" xfId="0" applyNumberFormat="1" applyFont="1" applyFill="1" applyBorder="1" applyAlignment="1">
      <alignment horizontal="center" vertical="center" wrapText="1"/>
    </xf>
    <xf numFmtId="0" fontId="10" fillId="0" borderId="45" xfId="0" applyFont="1" applyFill="1" applyBorder="1" applyAlignment="1">
      <alignment horizontal="right" vertical="center" wrapText="1"/>
    </xf>
    <xf numFmtId="14" fontId="3" fillId="5" borderId="40" xfId="3" applyNumberFormat="1" applyFont="1" applyFill="1" applyBorder="1" applyAlignment="1">
      <alignment horizontal="right" vertical="center"/>
    </xf>
    <xf numFmtId="14" fontId="0" fillId="5" borderId="40" xfId="3" applyNumberFormat="1" applyFont="1" applyFill="1" applyBorder="1" applyAlignment="1">
      <alignment horizontal="center" vertical="center"/>
    </xf>
    <xf numFmtId="165" fontId="3" fillId="5" borderId="40" xfId="4" applyFont="1" applyFill="1" applyBorder="1" applyAlignment="1">
      <alignment horizontal="center" vertical="center"/>
    </xf>
    <xf numFmtId="4" fontId="3" fillId="5" borderId="40" xfId="3" applyNumberFormat="1" applyFont="1" applyFill="1" applyBorder="1" applyAlignment="1">
      <alignment horizontal="center" vertical="center"/>
    </xf>
    <xf numFmtId="3" fontId="3" fillId="5" borderId="40" xfId="4" applyNumberFormat="1" applyFont="1" applyFill="1" applyBorder="1" applyAlignment="1">
      <alignment horizontal="center" vertical="center"/>
    </xf>
    <xf numFmtId="3" fontId="12" fillId="5" borderId="40" xfId="4" applyNumberFormat="1" applyFont="1" applyFill="1" applyBorder="1" applyAlignment="1">
      <alignment horizontal="center" vertical="center"/>
    </xf>
    <xf numFmtId="14" fontId="3" fillId="6" borderId="40" xfId="3" applyNumberFormat="1" applyFont="1" applyFill="1" applyBorder="1" applyAlignment="1">
      <alignment horizontal="right" vertical="center"/>
    </xf>
    <xf numFmtId="14" fontId="0" fillId="6" borderId="40" xfId="3" applyNumberFormat="1" applyFont="1" applyFill="1" applyBorder="1" applyAlignment="1">
      <alignment horizontal="center" vertical="center"/>
    </xf>
    <xf numFmtId="165" fontId="3" fillId="6" borderId="40" xfId="4" applyFont="1" applyFill="1" applyBorder="1" applyAlignment="1">
      <alignment horizontal="center" vertical="center"/>
    </xf>
    <xf numFmtId="4" fontId="3" fillId="6" borderId="40" xfId="3" applyNumberFormat="1" applyFont="1" applyFill="1" applyBorder="1" applyAlignment="1">
      <alignment horizontal="center" vertical="center"/>
    </xf>
    <xf numFmtId="3" fontId="3" fillId="6" borderId="40" xfId="4" applyNumberFormat="1" applyFont="1" applyFill="1" applyBorder="1" applyAlignment="1">
      <alignment horizontal="center" vertical="center"/>
    </xf>
    <xf numFmtId="3" fontId="3" fillId="6" borderId="41" xfId="4" applyNumberFormat="1" applyFont="1" applyFill="1" applyBorder="1" applyAlignment="1">
      <alignment horizontal="center" vertical="center"/>
    </xf>
    <xf numFmtId="3" fontId="12" fillId="6" borderId="40" xfId="4" applyNumberFormat="1" applyFont="1" applyFill="1" applyBorder="1" applyAlignment="1">
      <alignment horizontal="center" vertical="center"/>
    </xf>
    <xf numFmtId="42" fontId="12" fillId="0" borderId="0" xfId="7" applyFont="1"/>
    <xf numFmtId="0" fontId="12" fillId="0" borderId="0" xfId="0" applyFont="1"/>
    <xf numFmtId="0" fontId="2" fillId="0" borderId="0" xfId="0" applyFont="1"/>
    <xf numFmtId="4" fontId="19" fillId="0" borderId="40" xfId="0" applyNumberFormat="1" applyFont="1" applyFill="1" applyBorder="1" applyAlignment="1">
      <alignment horizontal="center" vertical="center" wrapText="1"/>
    </xf>
    <xf numFmtId="3" fontId="12" fillId="0" borderId="44" xfId="4" applyNumberFormat="1" applyFont="1" applyFill="1" applyBorder="1" applyAlignment="1">
      <alignment horizontal="center" vertical="center"/>
    </xf>
    <xf numFmtId="0" fontId="20" fillId="0" borderId="40" xfId="0" applyFont="1" applyFill="1" applyBorder="1" applyAlignment="1">
      <alignment horizontal="center"/>
    </xf>
    <xf numFmtId="0" fontId="21" fillId="0" borderId="40" xfId="0" applyFont="1" applyFill="1" applyBorder="1"/>
    <xf numFmtId="0" fontId="18" fillId="0" borderId="40" xfId="0" applyFont="1" applyBorder="1" applyAlignment="1">
      <alignment horizontal="center"/>
    </xf>
    <xf numFmtId="10" fontId="18" fillId="0" borderId="40" xfId="2" applyNumberFormat="1" applyFont="1" applyFill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vertical="center" wrapText="1"/>
    </xf>
    <xf numFmtId="42" fontId="18" fillId="0" borderId="40" xfId="0" applyNumberFormat="1" applyFont="1" applyFill="1" applyBorder="1" applyAlignment="1">
      <alignment horizontal="center" vertical="center"/>
    </xf>
    <xf numFmtId="42" fontId="18" fillId="0" borderId="42" xfId="0" applyNumberFormat="1" applyFont="1" applyFill="1" applyBorder="1" applyAlignment="1">
      <alignment horizontal="center" vertical="center"/>
    </xf>
    <xf numFmtId="0" fontId="14" fillId="9" borderId="40" xfId="0" applyFont="1" applyFill="1" applyBorder="1" applyAlignment="1">
      <alignment horizontal="center"/>
    </xf>
    <xf numFmtId="0" fontId="18" fillId="0" borderId="40" xfId="0" applyFont="1" applyFill="1" applyBorder="1" applyAlignment="1">
      <alignment horizontal="center" vertical="center"/>
    </xf>
    <xf numFmtId="42" fontId="3" fillId="0" borderId="40" xfId="7" applyNumberFormat="1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/>
    </xf>
    <xf numFmtId="0" fontId="18" fillId="0" borderId="40" xfId="0" applyFont="1" applyFill="1" applyBorder="1"/>
    <xf numFmtId="0" fontId="18" fillId="0" borderId="40" xfId="0" applyFont="1" applyFill="1" applyBorder="1" applyAlignment="1">
      <alignment horizontal="center"/>
    </xf>
    <xf numFmtId="42" fontId="0" fillId="0" borderId="0" xfId="7" applyFont="1" applyAlignment="1">
      <alignment horizontal="center"/>
    </xf>
    <xf numFmtId="0" fontId="1" fillId="0" borderId="41" xfId="0" applyFont="1" applyBorder="1" applyAlignment="1">
      <alignment vertical="center" wrapText="1"/>
    </xf>
    <xf numFmtId="0" fontId="3" fillId="0" borderId="41" xfId="6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14" fontId="0" fillId="0" borderId="41" xfId="3" applyNumberFormat="1" applyFont="1" applyBorder="1" applyAlignment="1">
      <alignment horizontal="center" vertical="center"/>
    </xf>
    <xf numFmtId="165" fontId="3" fillId="0" borderId="41" xfId="4" applyFont="1" applyBorder="1" applyAlignment="1">
      <alignment horizontal="center" vertical="center"/>
    </xf>
    <xf numFmtId="42" fontId="10" fillId="0" borderId="41" xfId="7" applyNumberFormat="1" applyFont="1" applyFill="1" applyBorder="1" applyAlignment="1">
      <alignment horizontal="center" vertical="center" wrapText="1"/>
    </xf>
    <xf numFmtId="4" fontId="0" fillId="0" borderId="41" xfId="0" applyNumberFormat="1" applyFill="1" applyBorder="1"/>
    <xf numFmtId="4" fontId="3" fillId="0" borderId="41" xfId="0" applyNumberFormat="1" applyFont="1" applyFill="1" applyBorder="1" applyAlignment="1">
      <alignment horizontal="center" vertical="center" wrapText="1"/>
    </xf>
    <xf numFmtId="42" fontId="17" fillId="0" borderId="9" xfId="7" applyNumberFormat="1" applyFont="1" applyBorder="1" applyAlignment="1">
      <alignment horizontal="center" vertical="center"/>
    </xf>
    <xf numFmtId="4" fontId="17" fillId="0" borderId="47" xfId="0" applyNumberFormat="1" applyFont="1" applyFill="1" applyBorder="1" applyAlignment="1">
      <alignment horizontal="center" vertical="center" wrapText="1"/>
    </xf>
    <xf numFmtId="10" fontId="17" fillId="0" borderId="74" xfId="2" applyNumberFormat="1" applyFont="1" applyFill="1" applyBorder="1" applyAlignment="1">
      <alignment horizontal="center" vertical="center" wrapText="1"/>
    </xf>
    <xf numFmtId="0" fontId="14" fillId="0" borderId="47" xfId="0" applyFont="1" applyFill="1" applyBorder="1" applyAlignment="1">
      <alignment horizontal="center" vertical="center"/>
    </xf>
    <xf numFmtId="42" fontId="17" fillId="0" borderId="74" xfId="7" applyNumberFormat="1" applyFont="1" applyBorder="1" applyAlignment="1">
      <alignment horizontal="center" vertical="center"/>
    </xf>
    <xf numFmtId="4" fontId="14" fillId="0" borderId="42" xfId="0" applyNumberFormat="1" applyFont="1" applyFill="1" applyBorder="1"/>
    <xf numFmtId="0" fontId="17" fillId="0" borderId="42" xfId="0" applyFont="1" applyFill="1" applyBorder="1" applyAlignment="1">
      <alignment horizontal="center"/>
    </xf>
    <xf numFmtId="42" fontId="17" fillId="0" borderId="40" xfId="7" applyNumberFormat="1" applyFont="1" applyBorder="1" applyAlignment="1">
      <alignment horizontal="center" vertical="center"/>
    </xf>
    <xf numFmtId="1" fontId="19" fillId="0" borderId="0" xfId="0" applyNumberFormat="1" applyFont="1"/>
    <xf numFmtId="0" fontId="0" fillId="0" borderId="75" xfId="0" applyBorder="1" applyAlignment="1">
      <alignment horizontal="left"/>
    </xf>
    <xf numFmtId="0" fontId="1" fillId="0" borderId="40" xfId="0" applyFont="1" applyBorder="1" applyAlignment="1">
      <alignment vertical="center"/>
    </xf>
    <xf numFmtId="0" fontId="3" fillId="0" borderId="40" xfId="1" applyNumberFormat="1" applyFont="1" applyFill="1" applyBorder="1" applyAlignment="1">
      <alignment horizontal="center" vertical="center"/>
    </xf>
    <xf numFmtId="1" fontId="3" fillId="0" borderId="40" xfId="0" applyNumberFormat="1" applyFont="1" applyBorder="1" applyAlignment="1">
      <alignment horizontal="left"/>
    </xf>
    <xf numFmtId="0" fontId="0" fillId="0" borderId="40" xfId="0" applyBorder="1" applyAlignment="1">
      <alignment horizontal="left"/>
    </xf>
    <xf numFmtId="0" fontId="3" fillId="0" borderId="75" xfId="0" applyFont="1" applyBorder="1" applyAlignment="1">
      <alignment horizontal="left"/>
    </xf>
    <xf numFmtId="0" fontId="3" fillId="0" borderId="40" xfId="0" applyFont="1" applyBorder="1" applyAlignment="1">
      <alignment vertical="center"/>
    </xf>
    <xf numFmtId="0" fontId="3" fillId="0" borderId="40" xfId="0" applyFont="1" applyBorder="1" applyAlignment="1">
      <alignment horizontal="left"/>
    </xf>
    <xf numFmtId="0" fontId="3" fillId="2" borderId="40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3" fontId="0" fillId="10" borderId="40" xfId="0" applyNumberFormat="1" applyFont="1" applyFill="1" applyBorder="1" applyAlignment="1">
      <alignment horizontal="center" vertical="center"/>
    </xf>
    <xf numFmtId="4" fontId="0" fillId="0" borderId="40" xfId="0" applyNumberFormat="1" applyBorder="1" applyAlignment="1"/>
    <xf numFmtId="0" fontId="3" fillId="0" borderId="40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0" fillId="0" borderId="40" xfId="0" applyBorder="1"/>
    <xf numFmtId="3" fontId="0" fillId="0" borderId="40" xfId="0" applyNumberFormat="1" applyFont="1" applyBorder="1" applyAlignment="1">
      <alignment horizontal="center" vertical="center"/>
    </xf>
    <xf numFmtId="3" fontId="0" fillId="0" borderId="40" xfId="0" applyNumberFormat="1" applyFont="1" applyFill="1" applyBorder="1" applyAlignment="1">
      <alignment horizontal="center" vertical="center"/>
    </xf>
    <xf numFmtId="4" fontId="3" fillId="0" borderId="40" xfId="0" applyNumberFormat="1" applyFont="1" applyBorder="1" applyAlignment="1"/>
    <xf numFmtId="166" fontId="1" fillId="0" borderId="76" xfId="0" applyNumberFormat="1" applyFont="1" applyBorder="1" applyAlignment="1">
      <alignment horizontal="left" vertical="center"/>
    </xf>
    <xf numFmtId="166" fontId="0" fillId="0" borderId="76" xfId="0" applyNumberFormat="1" applyFont="1" applyBorder="1" applyAlignment="1">
      <alignment horizontal="left" vertical="center"/>
    </xf>
    <xf numFmtId="1" fontId="3" fillId="0" borderId="40" xfId="0" applyNumberFormat="1" applyFont="1" applyFill="1" applyBorder="1" applyAlignment="1">
      <alignment horizontal="center"/>
    </xf>
    <xf numFmtId="14" fontId="3" fillId="0" borderId="40" xfId="0" applyNumberFormat="1" applyFont="1" applyFill="1" applyBorder="1" applyAlignment="1">
      <alignment horizontal="center"/>
    </xf>
    <xf numFmtId="1" fontId="0" fillId="0" borderId="40" xfId="0" applyNumberFormat="1" applyBorder="1" applyAlignment="1">
      <alignment horizontal="center" vertical="center"/>
    </xf>
    <xf numFmtId="0" fontId="3" fillId="0" borderId="42" xfId="0" applyNumberFormat="1" applyFont="1" applyBorder="1" applyAlignment="1">
      <alignment horizontal="center" vertical="center" wrapText="1"/>
    </xf>
    <xf numFmtId="166" fontId="1" fillId="0" borderId="40" xfId="0" applyNumberFormat="1" applyFont="1" applyBorder="1" applyAlignment="1">
      <alignment horizontal="left" vertical="center"/>
    </xf>
    <xf numFmtId="166" fontId="0" fillId="0" borderId="40" xfId="0" applyNumberFormat="1" applyFont="1" applyBorder="1" applyAlignment="1">
      <alignment horizontal="left" vertical="center"/>
    </xf>
    <xf numFmtId="0" fontId="3" fillId="0" borderId="40" xfId="0" applyNumberFormat="1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/>
    </xf>
    <xf numFmtId="0" fontId="3" fillId="9" borderId="42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40" xfId="0" applyBorder="1" applyAlignment="1">
      <alignment horizontal="center"/>
    </xf>
    <xf numFmtId="1" fontId="3" fillId="0" borderId="40" xfId="0" applyNumberFormat="1" applyFont="1" applyBorder="1" applyAlignment="1">
      <alignment horizontal="center" vertical="center"/>
    </xf>
    <xf numFmtId="14" fontId="0" fillId="0" borderId="40" xfId="0" applyNumberForma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" fontId="3" fillId="0" borderId="40" xfId="0" applyNumberFormat="1" applyFont="1" applyBorder="1" applyAlignment="1">
      <alignment horizontal="center"/>
    </xf>
    <xf numFmtId="3" fontId="0" fillId="11" borderId="40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1" fontId="0" fillId="0" borderId="40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171" fontId="0" fillId="0" borderId="0" xfId="9" applyNumberFormat="1" applyFont="1"/>
    <xf numFmtId="4" fontId="10" fillId="2" borderId="40" xfId="0" applyNumberFormat="1" applyFont="1" applyFill="1" applyBorder="1" applyAlignment="1">
      <alignment horizontal="center" vertical="center" wrapText="1"/>
    </xf>
    <xf numFmtId="3" fontId="15" fillId="0" borderId="3" xfId="0" applyNumberFormat="1" applyFont="1" applyFill="1" applyBorder="1" applyAlignment="1">
      <alignment horizontal="center" vertical="center" wrapText="1"/>
    </xf>
    <xf numFmtId="3" fontId="3" fillId="0" borderId="40" xfId="3" applyNumberFormat="1" applyFont="1" applyBorder="1" applyAlignment="1">
      <alignment horizontal="center" vertical="center"/>
    </xf>
    <xf numFmtId="3" fontId="1" fillId="0" borderId="40" xfId="1" applyNumberFormat="1" applyFont="1" applyFill="1" applyBorder="1" applyAlignment="1">
      <alignment horizontal="center"/>
    </xf>
    <xf numFmtId="3" fontId="3" fillId="0" borderId="40" xfId="1" applyNumberFormat="1" applyFont="1" applyFill="1" applyBorder="1" applyAlignment="1">
      <alignment horizontal="center"/>
    </xf>
    <xf numFmtId="3" fontId="1" fillId="0" borderId="40" xfId="0" applyNumberFormat="1" applyFont="1" applyFill="1" applyBorder="1" applyAlignment="1">
      <alignment horizontal="center" vertical="center" wrapText="1"/>
    </xf>
    <xf numFmtId="3" fontId="1" fillId="2" borderId="4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3" fontId="9" fillId="0" borderId="3" xfId="0" applyNumberFormat="1" applyFont="1" applyBorder="1" applyAlignment="1">
      <alignment horizontal="center" vertical="center" wrapText="1"/>
    </xf>
    <xf numFmtId="3" fontId="3" fillId="0" borderId="41" xfId="3" applyNumberFormat="1" applyFont="1" applyFill="1" applyBorder="1" applyAlignment="1">
      <alignment horizontal="center" vertical="center"/>
    </xf>
    <xf numFmtId="3" fontId="3" fillId="0" borderId="0" xfId="3" applyNumberFormat="1" applyFont="1" applyBorder="1" applyAlignment="1">
      <alignment horizontal="center" vertical="center"/>
    </xf>
    <xf numFmtId="3" fontId="3" fillId="0" borderId="0" xfId="3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7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3" fillId="0" borderId="4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14" fontId="3" fillId="0" borderId="41" xfId="3" applyNumberFormat="1" applyFont="1" applyBorder="1" applyAlignment="1">
      <alignment horizontal="center" vertical="center"/>
    </xf>
    <xf numFmtId="14" fontId="3" fillId="0" borderId="0" xfId="3" applyNumberFormat="1" applyFont="1" applyBorder="1" applyAlignment="1">
      <alignment horizontal="center" vertical="center"/>
    </xf>
    <xf numFmtId="0" fontId="0" fillId="5" borderId="40" xfId="3" applyFont="1" applyFill="1" applyBorder="1" applyAlignment="1">
      <alignment horizontal="left" vertical="center"/>
    </xf>
    <xf numFmtId="0" fontId="1" fillId="5" borderId="40" xfId="0" applyFont="1" applyFill="1" applyBorder="1" applyAlignment="1">
      <alignment vertical="center" wrapText="1"/>
    </xf>
    <xf numFmtId="3" fontId="0" fillId="5" borderId="40" xfId="0" applyNumberFormat="1" applyFont="1" applyFill="1" applyBorder="1" applyAlignment="1">
      <alignment horizontal="center" vertical="center"/>
    </xf>
    <xf numFmtId="4" fontId="10" fillId="2" borderId="40" xfId="0" applyNumberFormat="1" applyFont="1" applyFill="1" applyBorder="1" applyAlignment="1">
      <alignment horizontal="left" vertical="center" wrapText="1"/>
    </xf>
    <xf numFmtId="4" fontId="0" fillId="0" borderId="40" xfId="0" applyNumberFormat="1" applyFill="1" applyBorder="1" applyAlignment="1"/>
    <xf numFmtId="0" fontId="3" fillId="0" borderId="42" xfId="0" applyNumberFormat="1" applyFont="1" applyFill="1" applyBorder="1" applyAlignment="1">
      <alignment horizontal="center" vertical="center" wrapText="1"/>
    </xf>
    <xf numFmtId="3" fontId="0" fillId="0" borderId="42" xfId="0" applyNumberFormat="1" applyFont="1" applyFill="1" applyBorder="1" applyAlignment="1">
      <alignment horizontal="center" vertical="center"/>
    </xf>
    <xf numFmtId="166" fontId="1" fillId="0" borderId="40" xfId="0" applyNumberFormat="1" applyFont="1" applyFill="1" applyBorder="1" applyAlignment="1">
      <alignment horizontal="left" vertical="center"/>
    </xf>
    <xf numFmtId="0" fontId="12" fillId="0" borderId="40" xfId="3" applyFont="1" applyFill="1" applyBorder="1" applyAlignment="1">
      <alignment horizontal="left" vertical="center"/>
    </xf>
    <xf numFmtId="0" fontId="12" fillId="0" borderId="40" xfId="6" applyNumberFormat="1" applyFont="1" applyFill="1" applyBorder="1" applyAlignment="1">
      <alignment horizontal="center" vertical="center"/>
    </xf>
    <xf numFmtId="1" fontId="12" fillId="0" borderId="40" xfId="0" applyNumberFormat="1" applyFont="1" applyFill="1" applyBorder="1" applyAlignment="1">
      <alignment horizontal="center"/>
    </xf>
    <xf numFmtId="14" fontId="12" fillId="0" borderId="40" xfId="0" applyNumberFormat="1" applyFont="1" applyFill="1" applyBorder="1" applyAlignment="1">
      <alignment horizontal="center"/>
    </xf>
    <xf numFmtId="1" fontId="12" fillId="0" borderId="40" xfId="0" applyNumberFormat="1" applyFont="1" applyBorder="1" applyAlignment="1">
      <alignment horizontal="center" vertical="center"/>
    </xf>
    <xf numFmtId="0" fontId="12" fillId="0" borderId="40" xfId="0" applyFont="1" applyBorder="1" applyAlignment="1">
      <alignment horizontal="center"/>
    </xf>
    <xf numFmtId="3" fontId="12" fillId="2" borderId="40" xfId="0" applyNumberFormat="1" applyFont="1" applyFill="1" applyBorder="1" applyAlignment="1">
      <alignment horizontal="center" vertical="center" wrapText="1"/>
    </xf>
    <xf numFmtId="10" fontId="19" fillId="0" borderId="40" xfId="2" applyNumberFormat="1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/>
    </xf>
    <xf numFmtId="1" fontId="12" fillId="0" borderId="40" xfId="0" applyNumberFormat="1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/>
    </xf>
    <xf numFmtId="3" fontId="12" fillId="0" borderId="4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1" applyNumberFormat="1" applyFont="1" applyFill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 wrapText="1"/>
    </xf>
    <xf numFmtId="4" fontId="15" fillId="2" borderId="3" xfId="0" applyNumberFormat="1" applyFont="1" applyFill="1" applyBorder="1" applyAlignment="1">
      <alignment horizontal="center" vertical="center" wrapText="1"/>
    </xf>
    <xf numFmtId="0" fontId="19" fillId="0" borderId="40" xfId="3" applyFont="1" applyFill="1" applyBorder="1" applyAlignment="1">
      <alignment horizontal="left" vertical="center"/>
    </xf>
    <xf numFmtId="0" fontId="19" fillId="0" borderId="40" xfId="6" applyNumberFormat="1" applyFont="1" applyFill="1" applyBorder="1" applyAlignment="1">
      <alignment horizontal="center" vertical="center"/>
    </xf>
    <xf numFmtId="1" fontId="19" fillId="0" borderId="40" xfId="0" applyNumberFormat="1" applyFont="1" applyFill="1" applyBorder="1" applyAlignment="1">
      <alignment horizontal="center"/>
    </xf>
    <xf numFmtId="14" fontId="19" fillId="0" borderId="40" xfId="0" applyNumberFormat="1" applyFont="1" applyFill="1" applyBorder="1" applyAlignment="1">
      <alignment horizontal="center"/>
    </xf>
    <xf numFmtId="1" fontId="19" fillId="0" borderId="40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center"/>
    </xf>
    <xf numFmtId="3" fontId="19" fillId="2" borderId="40" xfId="0" applyNumberFormat="1" applyFont="1" applyFill="1" applyBorder="1" applyAlignment="1">
      <alignment horizontal="center" vertical="center" wrapText="1"/>
    </xf>
    <xf numFmtId="3" fontId="19" fillId="0" borderId="40" xfId="4" applyNumberFormat="1" applyFont="1" applyFill="1" applyBorder="1" applyAlignment="1">
      <alignment horizontal="center" vertical="center"/>
    </xf>
    <xf numFmtId="4" fontId="14" fillId="0" borderId="40" xfId="0" applyNumberFormat="1" applyFont="1" applyFill="1" applyBorder="1" applyAlignment="1"/>
    <xf numFmtId="0" fontId="18" fillId="0" borderId="42" xfId="0" applyNumberFormat="1" applyFont="1" applyBorder="1" applyAlignment="1">
      <alignment horizontal="center" vertical="center" wrapText="1"/>
    </xf>
    <xf numFmtId="4" fontId="14" fillId="0" borderId="40" xfId="0" applyNumberFormat="1" applyFont="1" applyFill="1" applyBorder="1" applyAlignment="1">
      <alignment horizontal="center" vertical="center"/>
    </xf>
    <xf numFmtId="4" fontId="14" fillId="0" borderId="42" xfId="0" applyNumberFormat="1" applyFont="1" applyFill="1" applyBorder="1" applyAlignment="1"/>
    <xf numFmtId="170" fontId="17" fillId="0" borderId="40" xfId="7" applyNumberFormat="1" applyFont="1" applyFill="1" applyBorder="1" applyAlignment="1">
      <alignment horizontal="center" vertical="center" wrapText="1"/>
    </xf>
    <xf numFmtId="171" fontId="0" fillId="0" borderId="40" xfId="0" applyNumberFormat="1" applyBorder="1"/>
    <xf numFmtId="3" fontId="0" fillId="0" borderId="40" xfId="0" applyNumberFormat="1" applyBorder="1"/>
    <xf numFmtId="0" fontId="3" fillId="12" borderId="40" xfId="3" applyFont="1" applyFill="1" applyBorder="1" applyAlignment="1">
      <alignment horizontal="left" vertical="center"/>
    </xf>
    <xf numFmtId="0" fontId="3" fillId="12" borderId="40" xfId="0" applyFont="1" applyFill="1" applyBorder="1" applyAlignment="1">
      <alignment vertical="center" wrapText="1"/>
    </xf>
    <xf numFmtId="0" fontId="3" fillId="12" borderId="40" xfId="6" applyNumberFormat="1" applyFont="1" applyFill="1" applyBorder="1" applyAlignment="1">
      <alignment horizontal="center" vertical="center"/>
    </xf>
    <xf numFmtId="1" fontId="3" fillId="12" borderId="40" xfId="0" applyNumberFormat="1" applyFont="1" applyFill="1" applyBorder="1" applyAlignment="1">
      <alignment horizontal="center"/>
    </xf>
    <xf numFmtId="14" fontId="3" fillId="12" borderId="40" xfId="0" applyNumberFormat="1" applyFont="1" applyFill="1" applyBorder="1" applyAlignment="1">
      <alignment horizontal="center"/>
    </xf>
    <xf numFmtId="1" fontId="3" fillId="12" borderId="40" xfId="0" applyNumberFormat="1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/>
    </xf>
    <xf numFmtId="3" fontId="3" fillId="12" borderId="40" xfId="0" applyNumberFormat="1" applyFont="1" applyFill="1" applyBorder="1" applyAlignment="1">
      <alignment horizontal="center" vertical="center" wrapText="1"/>
    </xf>
    <xf numFmtId="3" fontId="3" fillId="12" borderId="40" xfId="4" applyNumberFormat="1" applyFont="1" applyFill="1" applyBorder="1" applyAlignment="1">
      <alignment horizontal="center" vertical="center"/>
    </xf>
    <xf numFmtId="4" fontId="3" fillId="12" borderId="40" xfId="0" applyNumberFormat="1" applyFont="1" applyFill="1" applyBorder="1" applyAlignment="1">
      <alignment horizontal="center" vertical="center" wrapText="1"/>
    </xf>
    <xf numFmtId="10" fontId="18" fillId="12" borderId="40" xfId="2" applyNumberFormat="1" applyFont="1" applyFill="1" applyBorder="1" applyAlignment="1">
      <alignment horizontal="center" vertical="center" wrapText="1"/>
    </xf>
    <xf numFmtId="3" fontId="0" fillId="12" borderId="40" xfId="0" applyNumberFormat="1" applyFont="1" applyFill="1" applyBorder="1" applyAlignment="1">
      <alignment horizontal="center" vertical="center"/>
    </xf>
    <xf numFmtId="42" fontId="10" fillId="12" borderId="40" xfId="7" applyNumberFormat="1" applyFont="1" applyFill="1" applyBorder="1" applyAlignment="1">
      <alignment horizontal="center" vertical="center" wrapText="1"/>
    </xf>
    <xf numFmtId="4" fontId="0" fillId="12" borderId="40" xfId="0" applyNumberFormat="1" applyFill="1" applyBorder="1" applyAlignment="1"/>
    <xf numFmtId="0" fontId="3" fillId="12" borderId="42" xfId="0" applyNumberFormat="1" applyFont="1" applyFill="1" applyBorder="1" applyAlignment="1">
      <alignment horizontal="center" vertical="center" wrapText="1"/>
    </xf>
    <xf numFmtId="0" fontId="0" fillId="12" borderId="40" xfId="0" applyFill="1" applyBorder="1"/>
    <xf numFmtId="1" fontId="0" fillId="12" borderId="40" xfId="0" applyNumberFormat="1" applyFill="1" applyBorder="1" applyAlignment="1">
      <alignment horizontal="center" vertical="center"/>
    </xf>
    <xf numFmtId="0" fontId="12" fillId="12" borderId="40" xfId="3" applyFont="1" applyFill="1" applyBorder="1" applyAlignment="1">
      <alignment horizontal="left" vertical="center"/>
    </xf>
    <xf numFmtId="0" fontId="12" fillId="12" borderId="40" xfId="0" applyFont="1" applyFill="1" applyBorder="1" applyAlignment="1">
      <alignment vertical="center" wrapText="1"/>
    </xf>
    <xf numFmtId="0" fontId="12" fillId="12" borderId="40" xfId="6" applyNumberFormat="1" applyFont="1" applyFill="1" applyBorder="1" applyAlignment="1">
      <alignment horizontal="center" vertical="center"/>
    </xf>
    <xf numFmtId="1" fontId="12" fillId="12" borderId="40" xfId="0" applyNumberFormat="1" applyFont="1" applyFill="1" applyBorder="1" applyAlignment="1">
      <alignment horizontal="center" vertical="center"/>
    </xf>
    <xf numFmtId="14" fontId="12" fillId="12" borderId="40" xfId="0" applyNumberFormat="1" applyFont="1" applyFill="1" applyBorder="1" applyAlignment="1">
      <alignment horizontal="center" vertical="center"/>
    </xf>
    <xf numFmtId="0" fontId="12" fillId="12" borderId="40" xfId="0" applyFont="1" applyFill="1" applyBorder="1" applyAlignment="1">
      <alignment horizontal="center" vertical="center"/>
    </xf>
    <xf numFmtId="3" fontId="12" fillId="12" borderId="40" xfId="0" applyNumberFormat="1" applyFont="1" applyFill="1" applyBorder="1" applyAlignment="1">
      <alignment horizontal="center" vertical="center" wrapText="1"/>
    </xf>
    <xf numFmtId="3" fontId="12" fillId="12" borderId="40" xfId="4" applyNumberFormat="1" applyFont="1" applyFill="1" applyBorder="1" applyAlignment="1">
      <alignment horizontal="center" vertical="center"/>
    </xf>
    <xf numFmtId="4" fontId="12" fillId="12" borderId="40" xfId="0" applyNumberFormat="1" applyFont="1" applyFill="1" applyBorder="1" applyAlignment="1">
      <alignment horizontal="center" vertical="center" wrapText="1"/>
    </xf>
    <xf numFmtId="10" fontId="19" fillId="12" borderId="40" xfId="2" applyNumberFormat="1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vertical="center" wrapText="1"/>
    </xf>
    <xf numFmtId="0" fontId="0" fillId="12" borderId="40" xfId="0" applyFill="1" applyBorder="1" applyAlignment="1">
      <alignment horizontal="center"/>
    </xf>
    <xf numFmtId="3" fontId="1" fillId="12" borderId="40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/>
    </xf>
    <xf numFmtId="0" fontId="18" fillId="12" borderId="40" xfId="0" applyFont="1" applyFill="1" applyBorder="1" applyAlignment="1">
      <alignment horizontal="center"/>
    </xf>
    <xf numFmtId="42" fontId="18" fillId="12" borderId="40" xfId="0" applyNumberFormat="1" applyFont="1" applyFill="1" applyBorder="1" applyAlignment="1">
      <alignment horizontal="center" vertical="center"/>
    </xf>
    <xf numFmtId="166" fontId="1" fillId="12" borderId="40" xfId="0" applyNumberFormat="1" applyFont="1" applyFill="1" applyBorder="1" applyAlignment="1">
      <alignment horizontal="left" vertical="center"/>
    </xf>
    <xf numFmtId="14" fontId="3" fillId="12" borderId="40" xfId="0" applyNumberFormat="1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18" fillId="12" borderId="40" xfId="0" applyFont="1" applyFill="1" applyBorder="1" applyAlignment="1">
      <alignment horizontal="center" vertical="center"/>
    </xf>
    <xf numFmtId="4" fontId="0" fillId="12" borderId="40" xfId="0" applyNumberFormat="1" applyFill="1" applyBorder="1" applyAlignment="1">
      <alignment vertical="center"/>
    </xf>
    <xf numFmtId="166" fontId="0" fillId="12" borderId="40" xfId="0" applyNumberFormat="1" applyFont="1" applyFill="1" applyBorder="1" applyAlignment="1">
      <alignment horizontal="left" vertical="center" wrapText="1"/>
    </xf>
    <xf numFmtId="0" fontId="19" fillId="12" borderId="40" xfId="0" applyFont="1" applyFill="1" applyBorder="1" applyAlignment="1">
      <alignment horizontal="center" vertical="center"/>
    </xf>
    <xf numFmtId="166" fontId="0" fillId="12" borderId="40" xfId="0" applyNumberFormat="1" applyFont="1" applyFill="1" applyBorder="1" applyAlignment="1">
      <alignment horizontal="left" vertical="center"/>
    </xf>
    <xf numFmtId="0" fontId="3" fillId="13" borderId="40" xfId="3" applyFont="1" applyFill="1" applyBorder="1" applyAlignment="1">
      <alignment horizontal="left" vertical="center"/>
    </xf>
    <xf numFmtId="0" fontId="3" fillId="13" borderId="40" xfId="0" applyFont="1" applyFill="1" applyBorder="1" applyAlignment="1">
      <alignment vertical="center" wrapText="1"/>
    </xf>
    <xf numFmtId="0" fontId="3" fillId="13" borderId="40" xfId="6" applyNumberFormat="1" applyFont="1" applyFill="1" applyBorder="1" applyAlignment="1">
      <alignment horizontal="center" vertical="center"/>
    </xf>
    <xf numFmtId="1" fontId="3" fillId="13" borderId="40" xfId="0" applyNumberFormat="1" applyFont="1" applyFill="1" applyBorder="1" applyAlignment="1">
      <alignment horizontal="center"/>
    </xf>
    <xf numFmtId="14" fontId="3" fillId="13" borderId="40" xfId="0" applyNumberFormat="1" applyFont="1" applyFill="1" applyBorder="1" applyAlignment="1">
      <alignment horizontal="center"/>
    </xf>
    <xf numFmtId="1" fontId="0" fillId="13" borderId="40" xfId="0" applyNumberFormat="1" applyFill="1" applyBorder="1" applyAlignment="1">
      <alignment horizontal="center" vertical="center"/>
    </xf>
    <xf numFmtId="0" fontId="0" fillId="13" borderId="40" xfId="0" applyFill="1" applyBorder="1" applyAlignment="1">
      <alignment horizontal="center"/>
    </xf>
    <xf numFmtId="4" fontId="0" fillId="13" borderId="40" xfId="0" applyNumberFormat="1" applyFill="1" applyBorder="1" applyAlignment="1"/>
    <xf numFmtId="0" fontId="12" fillId="0" borderId="0" xfId="0" applyFont="1" applyAlignment="1">
      <alignment horizontal="center"/>
    </xf>
    <xf numFmtId="0" fontId="18" fillId="11" borderId="40" xfId="0" applyFont="1" applyFill="1" applyBorder="1" applyAlignment="1">
      <alignment horizontal="center"/>
    </xf>
    <xf numFmtId="166" fontId="0" fillId="0" borderId="40" xfId="0" applyNumberFormat="1" applyFont="1" applyFill="1" applyBorder="1" applyAlignment="1">
      <alignment horizontal="left" vertical="center"/>
    </xf>
    <xf numFmtId="4" fontId="1" fillId="0" borderId="40" xfId="0" applyNumberFormat="1" applyFont="1" applyBorder="1" applyAlignment="1">
      <alignment horizontal="center" vertical="center" wrapText="1"/>
    </xf>
    <xf numFmtId="0" fontId="14" fillId="0" borderId="44" xfId="0" applyFont="1" applyFill="1" applyBorder="1" applyAlignment="1">
      <alignment horizontal="center"/>
    </xf>
    <xf numFmtId="0" fontId="1" fillId="10" borderId="40" xfId="0" applyFont="1" applyFill="1" applyBorder="1" applyAlignment="1">
      <alignment vertical="center"/>
    </xf>
    <xf numFmtId="0" fontId="3" fillId="10" borderId="40" xfId="1" applyNumberFormat="1" applyFont="1" applyFill="1" applyBorder="1" applyAlignment="1">
      <alignment horizontal="center" vertical="center"/>
    </xf>
    <xf numFmtId="1" fontId="3" fillId="10" borderId="40" xfId="0" applyNumberFormat="1" applyFont="1" applyFill="1" applyBorder="1" applyAlignment="1">
      <alignment horizontal="center"/>
    </xf>
    <xf numFmtId="14" fontId="0" fillId="10" borderId="40" xfId="0" applyNumberFormat="1" applyFill="1" applyBorder="1" applyAlignment="1">
      <alignment horizontal="center"/>
    </xf>
    <xf numFmtId="1" fontId="0" fillId="10" borderId="40" xfId="0" applyNumberFormat="1" applyFill="1" applyBorder="1" applyAlignment="1">
      <alignment horizontal="center" vertical="center"/>
    </xf>
    <xf numFmtId="0" fontId="0" fillId="10" borderId="40" xfId="0" applyFill="1" applyBorder="1" applyAlignment="1">
      <alignment horizontal="left"/>
    </xf>
    <xf numFmtId="3" fontId="1" fillId="10" borderId="40" xfId="1" applyNumberFormat="1" applyFont="1" applyFill="1" applyBorder="1" applyAlignment="1">
      <alignment horizontal="center"/>
    </xf>
    <xf numFmtId="3" fontId="3" fillId="10" borderId="40" xfId="4" applyNumberFormat="1" applyFont="1" applyFill="1" applyBorder="1" applyAlignment="1">
      <alignment horizontal="center" vertical="center"/>
    </xf>
    <xf numFmtId="4" fontId="3" fillId="10" borderId="40" xfId="0" applyNumberFormat="1" applyFont="1" applyFill="1" applyBorder="1" applyAlignment="1">
      <alignment horizontal="center" vertical="center" wrapText="1"/>
    </xf>
    <xf numFmtId="10" fontId="18" fillId="10" borderId="40" xfId="2" applyNumberFormat="1" applyFont="1" applyFill="1" applyBorder="1" applyAlignment="1">
      <alignment horizontal="center" vertical="center" wrapText="1"/>
    </xf>
    <xf numFmtId="42" fontId="10" fillId="10" borderId="40" xfId="7" applyNumberFormat="1" applyFont="1" applyFill="1" applyBorder="1" applyAlignment="1">
      <alignment horizontal="center" vertical="center" wrapText="1"/>
    </xf>
    <xf numFmtId="4" fontId="0" fillId="10" borderId="40" xfId="0" applyNumberFormat="1" applyFill="1" applyBorder="1" applyAlignment="1"/>
    <xf numFmtId="0" fontId="3" fillId="10" borderId="40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vertical="center"/>
    </xf>
    <xf numFmtId="14" fontId="3" fillId="10" borderId="40" xfId="0" applyNumberFormat="1" applyFont="1" applyFill="1" applyBorder="1" applyAlignment="1">
      <alignment horizontal="center"/>
    </xf>
    <xf numFmtId="1" fontId="3" fillId="10" borderId="40" xfId="0" applyNumberFormat="1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left"/>
    </xf>
    <xf numFmtId="3" fontId="3" fillId="10" borderId="40" xfId="1" applyNumberFormat="1" applyFont="1" applyFill="1" applyBorder="1" applyAlignment="1">
      <alignment horizontal="center"/>
    </xf>
    <xf numFmtId="1" fontId="3" fillId="10" borderId="40" xfId="0" applyNumberFormat="1" applyFont="1" applyFill="1" applyBorder="1" applyAlignment="1">
      <alignment horizontal="left"/>
    </xf>
    <xf numFmtId="14" fontId="3" fillId="10" borderId="40" xfId="0" applyNumberFormat="1" applyFont="1" applyFill="1" applyBorder="1"/>
    <xf numFmtId="0" fontId="22" fillId="10" borderId="40" xfId="0" applyFont="1" applyFill="1" applyBorder="1" applyAlignment="1">
      <alignment horizontal="center" vertical="center"/>
    </xf>
    <xf numFmtId="0" fontId="23" fillId="10" borderId="40" xfId="0" applyFont="1" applyFill="1" applyBorder="1" applyAlignment="1">
      <alignment horizontal="center" vertical="center"/>
    </xf>
    <xf numFmtId="3" fontId="3" fillId="11" borderId="40" xfId="0" applyNumberFormat="1" applyFont="1" applyFill="1" applyBorder="1" applyAlignment="1">
      <alignment horizontal="center" vertical="center"/>
    </xf>
    <xf numFmtId="4" fontId="1" fillId="2" borderId="40" xfId="0" applyNumberFormat="1" applyFont="1" applyFill="1" applyBorder="1" applyAlignment="1">
      <alignment horizontal="center" vertical="center" wrapText="1"/>
    </xf>
    <xf numFmtId="169" fontId="3" fillId="10" borderId="40" xfId="1" applyNumberFormat="1" applyFont="1" applyFill="1" applyBorder="1" applyAlignment="1">
      <alignment horizontal="center"/>
    </xf>
    <xf numFmtId="0" fontId="0" fillId="0" borderId="43" xfId="0" applyBorder="1" applyAlignment="1">
      <alignment horizontal="left"/>
    </xf>
    <xf numFmtId="0" fontId="3" fillId="0" borderId="0" xfId="3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" fontId="1" fillId="2" borderId="0" xfId="0" applyNumberFormat="1" applyFont="1" applyFill="1" applyBorder="1" applyAlignment="1">
      <alignment horizontal="center" vertical="center" wrapText="1"/>
    </xf>
    <xf numFmtId="10" fontId="18" fillId="0" borderId="0" xfId="2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/>
    </xf>
    <xf numFmtId="42" fontId="18" fillId="0" borderId="41" xfId="0" applyNumberFormat="1" applyFont="1" applyFill="1" applyBorder="1" applyAlignment="1">
      <alignment horizontal="center" vertical="center"/>
    </xf>
    <xf numFmtId="4" fontId="0" fillId="0" borderId="41" xfId="0" applyNumberFormat="1" applyFill="1" applyBorder="1" applyAlignment="1"/>
    <xf numFmtId="0" fontId="18" fillId="0" borderId="41" xfId="0" applyFont="1" applyFill="1" applyBorder="1" applyAlignment="1">
      <alignment horizontal="center"/>
    </xf>
    <xf numFmtId="10" fontId="18" fillId="0" borderId="41" xfId="2" applyNumberFormat="1" applyFont="1" applyFill="1" applyBorder="1" applyAlignment="1">
      <alignment horizontal="center" vertical="center" wrapText="1"/>
    </xf>
    <xf numFmtId="3" fontId="0" fillId="0" borderId="41" xfId="0" applyNumberFormat="1" applyFont="1" applyFill="1" applyBorder="1" applyAlignment="1">
      <alignment horizontal="center" vertical="center"/>
    </xf>
    <xf numFmtId="4" fontId="1" fillId="0" borderId="40" xfId="0" applyNumberFormat="1" applyFont="1" applyFill="1" applyBorder="1" applyAlignment="1">
      <alignment horizontal="center" vertical="center" wrapText="1"/>
    </xf>
    <xf numFmtId="4" fontId="3" fillId="0" borderId="42" xfId="0" applyNumberFormat="1" applyFont="1" applyFill="1" applyBorder="1" applyAlignment="1">
      <alignment horizontal="center" vertical="center" wrapText="1"/>
    </xf>
    <xf numFmtId="10" fontId="18" fillId="13" borderId="40" xfId="2" applyNumberFormat="1" applyFont="1" applyFill="1" applyBorder="1" applyAlignment="1">
      <alignment horizontal="center" vertical="center" wrapText="1"/>
    </xf>
    <xf numFmtId="3" fontId="0" fillId="13" borderId="40" xfId="0" applyNumberFormat="1" applyFont="1" applyFill="1" applyBorder="1" applyAlignment="1">
      <alignment horizontal="center" vertical="center"/>
    </xf>
    <xf numFmtId="4" fontId="1" fillId="13" borderId="40" xfId="0" applyNumberFormat="1" applyFont="1" applyFill="1" applyBorder="1" applyAlignment="1">
      <alignment horizontal="center" vertical="center" wrapText="1"/>
    </xf>
    <xf numFmtId="3" fontId="3" fillId="13" borderId="40" xfId="4" applyNumberFormat="1" applyFont="1" applyFill="1" applyBorder="1" applyAlignment="1">
      <alignment horizontal="center" vertical="center"/>
    </xf>
    <xf numFmtId="4" fontId="3" fillId="13" borderId="40" xfId="0" applyNumberFormat="1" applyFont="1" applyFill="1" applyBorder="1" applyAlignment="1">
      <alignment horizontal="center" vertical="center" wrapText="1"/>
    </xf>
    <xf numFmtId="42" fontId="10" fillId="13" borderId="40" xfId="7" applyNumberFormat="1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8" fillId="0" borderId="42" xfId="0" applyFont="1" applyFill="1" applyBorder="1" applyAlignment="1">
      <alignment horizontal="center"/>
    </xf>
    <xf numFmtId="4" fontId="0" fillId="0" borderId="0" xfId="0" applyNumberFormat="1" applyFill="1" applyBorder="1" applyAlignment="1"/>
    <xf numFmtId="166" fontId="0" fillId="0" borderId="0" xfId="0" applyNumberFormat="1" applyFont="1" applyFill="1" applyBorder="1" applyAlignment="1">
      <alignment horizontal="left" vertical="center"/>
    </xf>
    <xf numFmtId="1" fontId="3" fillId="0" borderId="40" xfId="0" applyNumberFormat="1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 wrapText="1"/>
    </xf>
    <xf numFmtId="0" fontId="12" fillId="0" borderId="40" xfId="0" applyFont="1" applyFill="1" applyBorder="1"/>
    <xf numFmtId="0" fontId="18" fillId="0" borderId="47" xfId="0" applyFont="1" applyFill="1" applyBorder="1" applyAlignment="1">
      <alignment horizontal="center"/>
    </xf>
    <xf numFmtId="42" fontId="18" fillId="0" borderId="47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5" fontId="2" fillId="3" borderId="27" xfId="4" applyFont="1" applyFill="1" applyBorder="1" applyAlignment="1">
      <alignment horizontal="center" vertical="center" wrapText="1"/>
    </xf>
    <xf numFmtId="165" fontId="2" fillId="3" borderId="21" xfId="4" applyFont="1" applyFill="1" applyBorder="1" applyAlignment="1">
      <alignment horizontal="center" vertical="center" wrapText="1"/>
    </xf>
    <xf numFmtId="49" fontId="0" fillId="0" borderId="7" xfId="5" applyNumberFormat="1" applyFont="1" applyBorder="1" applyAlignment="1">
      <alignment horizontal="left"/>
    </xf>
    <xf numFmtId="49" fontId="0" fillId="0" borderId="23" xfId="5" applyNumberFormat="1" applyFont="1" applyBorder="1" applyAlignment="1">
      <alignment horizontal="left"/>
    </xf>
    <xf numFmtId="49" fontId="0" fillId="0" borderId="15" xfId="5" applyNumberFormat="1" applyFont="1" applyBorder="1" applyAlignment="1">
      <alignment horizontal="center"/>
    </xf>
    <xf numFmtId="49" fontId="0" fillId="0" borderId="31" xfId="5" applyNumberFormat="1" applyFont="1" applyBorder="1" applyAlignment="1">
      <alignment horizontal="center"/>
    </xf>
    <xf numFmtId="0" fontId="0" fillId="0" borderId="61" xfId="5" applyNumberFormat="1" applyFont="1" applyFill="1" applyBorder="1" applyAlignment="1">
      <alignment horizontal="center" vertical="center"/>
    </xf>
    <xf numFmtId="0" fontId="0" fillId="0" borderId="63" xfId="5" applyNumberFormat="1" applyFont="1" applyFill="1" applyBorder="1" applyAlignment="1">
      <alignment horizontal="center" vertical="center"/>
    </xf>
    <xf numFmtId="0" fontId="0" fillId="0" borderId="8" xfId="5" applyNumberFormat="1" applyFont="1" applyFill="1" applyBorder="1" applyAlignment="1">
      <alignment horizontal="center" vertical="center"/>
    </xf>
    <xf numFmtId="0" fontId="0" fillId="0" borderId="62" xfId="5" applyNumberFormat="1" applyFont="1" applyFill="1" applyBorder="1" applyAlignment="1">
      <alignment horizontal="center" vertical="center"/>
    </xf>
    <xf numFmtId="0" fontId="1" fillId="0" borderId="64" xfId="5" applyNumberFormat="1" applyFill="1" applyBorder="1" applyAlignment="1">
      <alignment horizontal="center" vertical="center"/>
    </xf>
    <xf numFmtId="0" fontId="1" fillId="0" borderId="37" xfId="5" applyNumberFormat="1" applyFill="1" applyBorder="1" applyAlignment="1">
      <alignment horizontal="center" vertical="center"/>
    </xf>
    <xf numFmtId="0" fontId="1" fillId="0" borderId="65" xfId="5" applyNumberFormat="1" applyFill="1" applyBorder="1" applyAlignment="1">
      <alignment horizontal="center" vertical="center"/>
    </xf>
    <xf numFmtId="0" fontId="7" fillId="0" borderId="70" xfId="0" applyFont="1" applyBorder="1" applyAlignment="1">
      <alignment horizontal="center"/>
    </xf>
    <xf numFmtId="0" fontId="7" fillId="0" borderId="71" xfId="0" applyFont="1" applyBorder="1" applyAlignment="1">
      <alignment horizontal="center"/>
    </xf>
    <xf numFmtId="3" fontId="7" fillId="0" borderId="71" xfId="0" applyNumberFormat="1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10" fillId="0" borderId="70" xfId="0" applyFont="1" applyFill="1" applyBorder="1" applyAlignment="1">
      <alignment horizontal="center" vertical="center" wrapText="1"/>
    </xf>
    <xf numFmtId="3" fontId="10" fillId="0" borderId="70" xfId="0" applyNumberFormat="1" applyFont="1" applyFill="1" applyBorder="1" applyAlignment="1">
      <alignment horizontal="center" vertical="center" wrapText="1"/>
    </xf>
    <xf numFmtId="3" fontId="10" fillId="0" borderId="72" xfId="0" applyNumberFormat="1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3" fontId="10" fillId="0" borderId="70" xfId="0" applyNumberFormat="1" applyFont="1" applyBorder="1" applyAlignment="1">
      <alignment horizontal="center" vertical="center" wrapText="1"/>
    </xf>
    <xf numFmtId="0" fontId="10" fillId="0" borderId="70" xfId="0" applyFont="1" applyBorder="1" applyAlignment="1">
      <alignment horizontal="center" vertical="center"/>
    </xf>
    <xf numFmtId="0" fontId="13" fillId="0" borderId="70" xfId="0" applyFont="1" applyFill="1" applyBorder="1" applyAlignment="1">
      <alignment horizontal="center"/>
    </xf>
    <xf numFmtId="0" fontId="13" fillId="0" borderId="71" xfId="0" applyFont="1" applyFill="1" applyBorder="1" applyAlignment="1">
      <alignment horizontal="center"/>
    </xf>
    <xf numFmtId="3" fontId="13" fillId="0" borderId="71" xfId="0" applyNumberFormat="1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3" fontId="0" fillId="0" borderId="41" xfId="0" applyNumberFormat="1" applyFon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/>
    </xf>
    <xf numFmtId="3" fontId="0" fillId="0" borderId="42" xfId="0" applyNumberFormat="1" applyFont="1" applyBorder="1" applyAlignment="1">
      <alignment horizontal="center" vertical="center"/>
    </xf>
    <xf numFmtId="3" fontId="10" fillId="10" borderId="40" xfId="0" applyNumberFormat="1" applyFont="1" applyFill="1" applyBorder="1" applyAlignment="1">
      <alignment horizontal="center" vertical="center" wrapText="1"/>
    </xf>
    <xf numFmtId="3" fontId="10" fillId="14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/>
    </xf>
    <xf numFmtId="0" fontId="0" fillId="14" borderId="40" xfId="0" applyFill="1" applyBorder="1"/>
    <xf numFmtId="0" fontId="0" fillId="10" borderId="40" xfId="0" applyFill="1" applyBorder="1"/>
    <xf numFmtId="3" fontId="10" fillId="15" borderId="40" xfId="0" applyNumberFormat="1" applyFont="1" applyFill="1" applyBorder="1" applyAlignment="1">
      <alignment horizontal="center" vertical="center" wrapText="1"/>
    </xf>
    <xf numFmtId="0" fontId="0" fillId="15" borderId="40" xfId="0" applyFill="1" applyBorder="1"/>
  </cellXfs>
  <cellStyles count="10">
    <cellStyle name="Millares" xfId="1" builtinId="3"/>
    <cellStyle name="Millares 2" xfId="6" xr:uid="{00000000-0005-0000-0000-000001000000}"/>
    <cellStyle name="Millares 29" xfId="8" xr:uid="{00000000-0005-0000-0000-000002000000}"/>
    <cellStyle name="Moneda" xfId="9" builtinId="4"/>
    <cellStyle name="Moneda [0]" xfId="7" builtinId="7"/>
    <cellStyle name="Moneda 2" xfId="5" xr:uid="{00000000-0005-0000-0000-000005000000}"/>
    <cellStyle name="Normal" xfId="0" builtinId="0"/>
    <cellStyle name="Normal 245" xfId="4" xr:uid="{00000000-0005-0000-0000-000007000000}"/>
    <cellStyle name="Normal 254" xfId="3" xr:uid="{00000000-0005-0000-0000-000008000000}"/>
    <cellStyle name="Porcentaje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14042"/>
      <color rgb="FF1249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ci&#243;n%20Descuentos%20PRIMAX%20Agost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etalle Despachos"/>
      <sheetName val="Descuento Pendiente Por Aplicar"/>
    </sheetNames>
    <sheetDataSet>
      <sheetData sheetId="0">
        <row r="7">
          <cell r="D7">
            <v>11483.76</v>
          </cell>
          <cell r="H7">
            <v>11483.76</v>
          </cell>
        </row>
        <row r="8">
          <cell r="D8">
            <v>11288.32</v>
          </cell>
          <cell r="H8">
            <v>11288.32</v>
          </cell>
        </row>
        <row r="13">
          <cell r="B13" t="str">
            <v>CARTAGENA</v>
          </cell>
        </row>
        <row r="14">
          <cell r="B14" t="str">
            <v>GALAPA</v>
          </cell>
        </row>
        <row r="15">
          <cell r="B15" t="str">
            <v>CARTAGENA</v>
          </cell>
        </row>
        <row r="16">
          <cell r="B16" t="str">
            <v>GALAPA</v>
          </cell>
        </row>
      </sheetData>
      <sheetData sheetId="1">
        <row r="4">
          <cell r="H4" t="str">
            <v>CARTAGENA</v>
          </cell>
          <cell r="I4">
            <v>10541</v>
          </cell>
          <cell r="K4">
            <v>11483.76</v>
          </cell>
        </row>
        <row r="5">
          <cell r="H5" t="str">
            <v>GALAPA</v>
          </cell>
          <cell r="I5">
            <v>10533</v>
          </cell>
          <cell r="K5">
            <v>11483.76</v>
          </cell>
        </row>
        <row r="6">
          <cell r="H6" t="str">
            <v>CARTAGENA</v>
          </cell>
          <cell r="I6">
            <v>10529</v>
          </cell>
          <cell r="K6">
            <v>11483.76</v>
          </cell>
        </row>
        <row r="7">
          <cell r="H7" t="str">
            <v>GALAPA</v>
          </cell>
          <cell r="I7">
            <v>10528</v>
          </cell>
          <cell r="K7">
            <v>11483.76</v>
          </cell>
        </row>
        <row r="8">
          <cell r="H8" t="str">
            <v>CARTAGENA</v>
          </cell>
          <cell r="I8">
            <v>10528</v>
          </cell>
          <cell r="K8">
            <v>11483.76</v>
          </cell>
        </row>
        <row r="9">
          <cell r="H9" t="str">
            <v>GALAPA</v>
          </cell>
          <cell r="I9">
            <v>10535</v>
          </cell>
          <cell r="K9">
            <v>11483.76</v>
          </cell>
        </row>
        <row r="10">
          <cell r="H10" t="str">
            <v>CARTAGENA</v>
          </cell>
          <cell r="I10">
            <v>10539</v>
          </cell>
          <cell r="K10">
            <v>11483.76</v>
          </cell>
        </row>
        <row r="11">
          <cell r="H11" t="str">
            <v>GALAPA</v>
          </cell>
          <cell r="I11">
            <v>10558</v>
          </cell>
          <cell r="K11">
            <v>11483.76</v>
          </cell>
        </row>
        <row r="12">
          <cell r="H12" t="str">
            <v>CARTAGENA</v>
          </cell>
          <cell r="I12">
            <v>10546</v>
          </cell>
          <cell r="K12">
            <v>11483.76</v>
          </cell>
        </row>
        <row r="13">
          <cell r="H13" t="str">
            <v>GALAPA</v>
          </cell>
          <cell r="I13">
            <v>10559</v>
          </cell>
          <cell r="K13">
            <v>11483.76</v>
          </cell>
        </row>
        <row r="14">
          <cell r="H14" t="str">
            <v>GALAPA</v>
          </cell>
          <cell r="I14">
            <v>10522</v>
          </cell>
          <cell r="K14">
            <v>11288.32</v>
          </cell>
        </row>
        <row r="15">
          <cell r="H15" t="str">
            <v>GALAPA</v>
          </cell>
          <cell r="I15">
            <v>10534</v>
          </cell>
          <cell r="K15">
            <v>11288.32</v>
          </cell>
        </row>
        <row r="16">
          <cell r="H16" t="str">
            <v>CARTAGENA</v>
          </cell>
          <cell r="I16">
            <v>10534</v>
          </cell>
          <cell r="K16">
            <v>11288.32</v>
          </cell>
        </row>
        <row r="17">
          <cell r="H17" t="str">
            <v>CARTAGENA</v>
          </cell>
          <cell r="I17">
            <v>10540</v>
          </cell>
          <cell r="K17">
            <v>11288.32</v>
          </cell>
        </row>
        <row r="18">
          <cell r="H18" t="str">
            <v>GALAPA</v>
          </cell>
          <cell r="I18">
            <v>10536</v>
          </cell>
          <cell r="K18">
            <v>11288.32</v>
          </cell>
        </row>
        <row r="19">
          <cell r="H19" t="str">
            <v>GALAPA</v>
          </cell>
          <cell r="I19">
            <v>10568</v>
          </cell>
          <cell r="K19">
            <v>11288.32</v>
          </cell>
        </row>
        <row r="20">
          <cell r="H20" t="str">
            <v>CARTAGENA</v>
          </cell>
          <cell r="I20">
            <v>10556</v>
          </cell>
          <cell r="K20">
            <v>11288.32</v>
          </cell>
        </row>
        <row r="21">
          <cell r="H21" t="str">
            <v>CARTAGENA</v>
          </cell>
          <cell r="I21">
            <v>10572</v>
          </cell>
          <cell r="K21">
            <v>11288.32</v>
          </cell>
        </row>
        <row r="22">
          <cell r="H22" t="str">
            <v>GALAPA</v>
          </cell>
          <cell r="I22">
            <v>10557</v>
          </cell>
          <cell r="K22">
            <v>11288.32</v>
          </cell>
        </row>
        <row r="23">
          <cell r="H23" t="str">
            <v>GALAPA</v>
          </cell>
          <cell r="I23">
            <v>10556</v>
          </cell>
          <cell r="K23">
            <v>11288.32</v>
          </cell>
        </row>
        <row r="24">
          <cell r="H24" t="str">
            <v>GALAPA</v>
          </cell>
          <cell r="I24">
            <v>10476</v>
          </cell>
          <cell r="K24">
            <v>11288.32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C41"/>
  <sheetViews>
    <sheetView showGridLines="0" topLeftCell="T7" zoomScaleNormal="100" zoomScaleSheetLayoutView="100" workbookViewId="0">
      <selection activeCell="X12" sqref="X12"/>
    </sheetView>
  </sheetViews>
  <sheetFormatPr baseColWidth="10" defaultColWidth="11.42578125" defaultRowHeight="15"/>
  <cols>
    <col min="1" max="1" width="0" style="1" hidden="1" customWidth="1"/>
    <col min="2" max="3" width="15.5703125" style="1" hidden="1" customWidth="1"/>
    <col min="4" max="5" width="0" style="1" hidden="1" customWidth="1"/>
    <col min="6" max="6" width="15.5703125" style="1" hidden="1" customWidth="1"/>
    <col min="7" max="7" width="4.85546875" style="1" hidden="1" customWidth="1"/>
    <col min="8" max="8" width="13.28515625" style="1" hidden="1" customWidth="1"/>
    <col min="9" max="9" width="15.5703125" style="1" hidden="1" customWidth="1"/>
    <col min="10" max="10" width="4.5703125" style="1" hidden="1" customWidth="1"/>
    <col min="11" max="11" width="13" style="1" hidden="1" customWidth="1"/>
    <col min="12" max="12" width="15.7109375" style="1" hidden="1" customWidth="1"/>
    <col min="13" max="13" width="4.5703125" style="1" hidden="1" customWidth="1"/>
    <col min="14" max="14" width="13" style="1" hidden="1" customWidth="1"/>
    <col min="15" max="15" width="15.7109375" style="1" hidden="1" customWidth="1"/>
    <col min="16" max="16" width="3.5703125" style="1" hidden="1" customWidth="1"/>
    <col min="17" max="17" width="0" style="1" hidden="1" customWidth="1"/>
    <col min="18" max="18" width="15.5703125" style="1" hidden="1" customWidth="1"/>
    <col min="19" max="19" width="0" style="1" hidden="1" customWidth="1"/>
    <col min="20" max="20" width="1" style="1" customWidth="1"/>
    <col min="21" max="21" width="19.42578125" style="1" customWidth="1"/>
    <col min="22" max="22" width="20.85546875" style="1" bestFit="1" customWidth="1"/>
    <col min="23" max="23" width="15.5703125" style="1" customWidth="1"/>
    <col min="24" max="24" width="16.7109375" style="1" bestFit="1" customWidth="1"/>
    <col min="25" max="25" width="17.85546875" style="1" bestFit="1" customWidth="1"/>
    <col min="26" max="26" width="22.42578125" style="1" customWidth="1"/>
    <col min="27" max="27" width="33.5703125" style="1" customWidth="1"/>
    <col min="28" max="28" width="15.140625" style="1" customWidth="1"/>
    <col min="29" max="29" width="16.28515625" style="1" bestFit="1" customWidth="1"/>
    <col min="30" max="30" width="15.140625" style="1" bestFit="1" customWidth="1"/>
    <col min="31" max="16384" width="11.42578125" style="1"/>
  </cols>
  <sheetData>
    <row r="1" spans="2:29" s="61" customFormat="1" ht="14.25">
      <c r="B1" s="60"/>
      <c r="C1" s="60"/>
    </row>
    <row r="2" spans="2:29">
      <c r="B2" s="1" t="s">
        <v>28</v>
      </c>
      <c r="E2" s="1" t="s">
        <v>29</v>
      </c>
      <c r="H2" s="1" t="s">
        <v>30</v>
      </c>
      <c r="K2" s="1" t="s">
        <v>31</v>
      </c>
      <c r="N2" s="1" t="s">
        <v>32</v>
      </c>
      <c r="Q2" s="1" t="s">
        <v>33</v>
      </c>
      <c r="U2" s="2" t="s">
        <v>34</v>
      </c>
      <c r="V2" s="10">
        <v>43922</v>
      </c>
    </row>
    <row r="3" spans="2:29">
      <c r="U3" s="2" t="s">
        <v>35</v>
      </c>
      <c r="V3" s="1" t="s">
        <v>51</v>
      </c>
    </row>
    <row r="5" spans="2:29" s="2" customFormat="1" ht="15.75" thickBot="1">
      <c r="V5" s="12" t="s">
        <v>44</v>
      </c>
      <c r="Y5" s="12" t="s">
        <v>52</v>
      </c>
    </row>
    <row r="6" spans="2:29">
      <c r="U6" s="38" t="s">
        <v>10</v>
      </c>
      <c r="V6" s="39">
        <v>11515.16</v>
      </c>
      <c r="X6" s="38" t="s">
        <v>10</v>
      </c>
      <c r="Y6" s="39">
        <v>11515.16</v>
      </c>
    </row>
    <row r="7" spans="2:29">
      <c r="U7" s="40" t="s">
        <v>36</v>
      </c>
      <c r="V7" s="41">
        <v>2.24E-2</v>
      </c>
      <c r="X7" s="40" t="s">
        <v>36</v>
      </c>
      <c r="Y7" s="41">
        <v>3.2300000000000002E-2</v>
      </c>
    </row>
    <row r="8" spans="2:29" ht="15.75" thickBot="1">
      <c r="U8" s="42" t="s">
        <v>37</v>
      </c>
      <c r="V8" s="43">
        <f>V6*V7</f>
        <v>257.93958399999997</v>
      </c>
      <c r="X8" s="42" t="s">
        <v>37</v>
      </c>
      <c r="Y8" s="43">
        <f>Y6*Y7</f>
        <v>371.93966800000004</v>
      </c>
    </row>
    <row r="9" spans="2:29" ht="15.75" thickBot="1">
      <c r="B9" s="3" t="s">
        <v>38</v>
      </c>
      <c r="C9" s="4">
        <v>130</v>
      </c>
      <c r="E9" s="3" t="s">
        <v>38</v>
      </c>
      <c r="F9" s="4">
        <v>220</v>
      </c>
      <c r="H9" s="3" t="s">
        <v>38</v>
      </c>
      <c r="I9" s="4">
        <v>200</v>
      </c>
      <c r="K9" s="3" t="s">
        <v>38</v>
      </c>
      <c r="L9" s="4">
        <v>200</v>
      </c>
      <c r="N9" s="3" t="s">
        <v>38</v>
      </c>
      <c r="O9" s="4">
        <v>200</v>
      </c>
      <c r="Q9" s="3" t="s">
        <v>38</v>
      </c>
      <c r="R9" s="4">
        <v>200</v>
      </c>
      <c r="Z9" s="5"/>
      <c r="AC9" s="5"/>
    </row>
    <row r="10" spans="2:29" ht="15.75" thickBot="1">
      <c r="U10" s="6"/>
      <c r="V10" s="7"/>
    </row>
    <row r="11" spans="2:29">
      <c r="U11" s="44" t="s">
        <v>6</v>
      </c>
      <c r="V11" s="52" t="s">
        <v>39</v>
      </c>
      <c r="W11" s="45" t="s">
        <v>40</v>
      </c>
      <c r="X11" s="45" t="s">
        <v>41</v>
      </c>
      <c r="Y11" s="53" t="s">
        <v>42</v>
      </c>
      <c r="Z11" s="639" t="s">
        <v>43</v>
      </c>
      <c r="AA11" s="639"/>
      <c r="AB11" s="640"/>
    </row>
    <row r="12" spans="2:29">
      <c r="U12" s="46" t="s">
        <v>44</v>
      </c>
      <c r="V12" s="54">
        <f>+W21</f>
        <v>73686</v>
      </c>
      <c r="W12" s="62">
        <f>+V8*V12</f>
        <v>19006536.186623998</v>
      </c>
      <c r="X12" s="63" t="s">
        <v>64</v>
      </c>
      <c r="Y12" s="55">
        <v>47812</v>
      </c>
      <c r="Z12" s="641"/>
      <c r="AA12" s="641"/>
      <c r="AB12" s="642"/>
    </row>
    <row r="13" spans="2:29" ht="15.75" thickBot="1">
      <c r="U13" s="47" t="s">
        <v>52</v>
      </c>
      <c r="V13" s="56">
        <f>+W22</f>
        <v>10538</v>
      </c>
      <c r="W13" s="15">
        <f>+V13*Y8</f>
        <v>3919500.2213840005</v>
      </c>
      <c r="X13" s="64" t="s">
        <v>65</v>
      </c>
      <c r="Y13" s="57">
        <v>47801</v>
      </c>
      <c r="Z13" s="9"/>
      <c r="AA13" s="9"/>
      <c r="AB13" s="48"/>
    </row>
    <row r="14" spans="2:29" ht="15.75" thickBot="1">
      <c r="U14" s="49" t="s">
        <v>45</v>
      </c>
      <c r="V14" s="58">
        <f>SUM(V12:V13)</f>
        <v>84224</v>
      </c>
      <c r="W14" s="50">
        <f>SUM(W12:W13)</f>
        <v>22926036.408007998</v>
      </c>
      <c r="X14" s="51"/>
      <c r="Y14" s="59"/>
      <c r="Z14" s="643"/>
      <c r="AA14" s="643"/>
      <c r="AB14" s="644"/>
    </row>
    <row r="15" spans="2:29">
      <c r="U15" s="6"/>
      <c r="V15" s="7"/>
    </row>
    <row r="16" spans="2:29">
      <c r="U16" s="6"/>
      <c r="V16" s="7"/>
    </row>
    <row r="17" spans="14:27">
      <c r="U17" s="6"/>
      <c r="V17" s="7"/>
    </row>
    <row r="18" spans="14:27">
      <c r="U18" s="6"/>
      <c r="V18" s="7"/>
    </row>
    <row r="19" spans="14:27" ht="15.75" thickBot="1">
      <c r="U19" s="6"/>
      <c r="V19" s="7"/>
    </row>
    <row r="20" spans="14:27" ht="30.75" thickBot="1">
      <c r="Q20" s="8"/>
      <c r="R20" s="8" t="e">
        <f>#REF!-#REF!</f>
        <v>#REF!</v>
      </c>
      <c r="U20" s="20" t="s">
        <v>6</v>
      </c>
      <c r="V20" s="21" t="s">
        <v>46</v>
      </c>
      <c r="W20" s="21" t="s">
        <v>47</v>
      </c>
      <c r="X20" s="21" t="s">
        <v>48</v>
      </c>
      <c r="Y20" s="21" t="s">
        <v>49</v>
      </c>
      <c r="Z20" s="16" t="s">
        <v>50</v>
      </c>
      <c r="AA20" s="22" t="s">
        <v>42</v>
      </c>
    </row>
    <row r="21" spans="14:27" ht="15.75" thickBot="1">
      <c r="Q21" s="8"/>
      <c r="R21" s="8"/>
      <c r="U21" s="24" t="s">
        <v>44</v>
      </c>
      <c r="V21" s="25">
        <v>73843</v>
      </c>
      <c r="W21" s="28">
        <v>73686</v>
      </c>
      <c r="X21" s="31">
        <f>W21-V21</f>
        <v>-157</v>
      </c>
      <c r="Y21" s="34">
        <f>X21*V6</f>
        <v>-1807880.1199999999</v>
      </c>
      <c r="Z21" s="14" t="s">
        <v>60</v>
      </c>
      <c r="AA21" s="23" t="s">
        <v>62</v>
      </c>
    </row>
    <row r="22" spans="14:27" ht="15.75" thickBot="1">
      <c r="Q22" s="8"/>
      <c r="R22" s="8"/>
      <c r="U22" s="26" t="s">
        <v>52</v>
      </c>
      <c r="V22" s="27">
        <v>10561</v>
      </c>
      <c r="W22" s="29">
        <v>10538</v>
      </c>
      <c r="X22" s="32">
        <f>W22-V22</f>
        <v>-23</v>
      </c>
      <c r="Y22" s="35">
        <f>+X22*V6</f>
        <v>-264848.68</v>
      </c>
      <c r="Z22" s="96" t="s">
        <v>63</v>
      </c>
      <c r="AA22" s="36" t="s">
        <v>61</v>
      </c>
    </row>
    <row r="23" spans="14:27" ht="15.75" thickBot="1">
      <c r="N23" s="3" t="s">
        <v>38</v>
      </c>
      <c r="O23" s="4">
        <v>130</v>
      </c>
      <c r="U23" s="19" t="s">
        <v>45</v>
      </c>
      <c r="V23" s="18">
        <f>+V21</f>
        <v>73843</v>
      </c>
      <c r="W23" s="30">
        <f>+W21</f>
        <v>73686</v>
      </c>
      <c r="X23" s="33">
        <f>SUM(X21:X22)</f>
        <v>-180</v>
      </c>
      <c r="Y23" s="17">
        <f>SUM(Y21:Y22)</f>
        <v>-2072728.7999999998</v>
      </c>
      <c r="Z23" s="13"/>
      <c r="AA23" s="37"/>
    </row>
    <row r="26" spans="14:27">
      <c r="U26"/>
      <c r="V26"/>
      <c r="W26"/>
    </row>
    <row r="27" spans="14:27">
      <c r="U27"/>
      <c r="V27"/>
      <c r="W27"/>
    </row>
    <row r="28" spans="14:27">
      <c r="U28"/>
      <c r="V28"/>
      <c r="W28"/>
    </row>
    <row r="29" spans="14:27">
      <c r="U29"/>
      <c r="V29"/>
      <c r="W29"/>
    </row>
    <row r="30" spans="14:27">
      <c r="U30"/>
      <c r="V30"/>
      <c r="W30"/>
    </row>
    <row r="31" spans="14:27">
      <c r="U31"/>
      <c r="V31"/>
      <c r="W31"/>
    </row>
    <row r="32" spans="14:27">
      <c r="U32"/>
      <c r="V32"/>
      <c r="W32"/>
    </row>
    <row r="33" spans="21:23">
      <c r="U33"/>
      <c r="V33"/>
      <c r="W33"/>
    </row>
    <row r="34" spans="21:23">
      <c r="U34"/>
      <c r="V34"/>
      <c r="W34"/>
    </row>
    <row r="35" spans="21:23">
      <c r="U35"/>
      <c r="V35"/>
      <c r="W35"/>
    </row>
    <row r="36" spans="21:23">
      <c r="U36"/>
      <c r="V36"/>
      <c r="W36"/>
    </row>
    <row r="37" spans="21:23">
      <c r="U37"/>
      <c r="V37"/>
      <c r="W37"/>
    </row>
    <row r="38" spans="21:23">
      <c r="U38"/>
      <c r="V38"/>
      <c r="W38"/>
    </row>
    <row r="39" spans="21:23">
      <c r="U39"/>
      <c r="V39"/>
      <c r="W39"/>
    </row>
    <row r="40" spans="21:23">
      <c r="U40"/>
      <c r="V40"/>
      <c r="W40"/>
    </row>
    <row r="41" spans="21:23">
      <c r="U41"/>
      <c r="V41"/>
      <c r="W41"/>
    </row>
  </sheetData>
  <mergeCells count="3">
    <mergeCell ref="Z11:AB11"/>
    <mergeCell ref="Z12:AB12"/>
    <mergeCell ref="Z14:AB14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"/>
  <sheetViews>
    <sheetView topLeftCell="C13" workbookViewId="0">
      <selection activeCell="J42" sqref="J42"/>
    </sheetView>
  </sheetViews>
  <sheetFormatPr baseColWidth="10" defaultColWidth="11.42578125" defaultRowHeight="15"/>
  <cols>
    <col min="4" max="4" width="13.7109375" bestFit="1" customWidth="1"/>
    <col min="5" max="5" width="11.7109375" bestFit="1" customWidth="1"/>
    <col min="9" max="9" width="13.7109375" bestFit="1" customWidth="1"/>
    <col min="10" max="10" width="20.85546875" bestFit="1" customWidth="1"/>
    <col min="12" max="12" width="15.42578125" customWidth="1"/>
    <col min="13" max="13" width="17.28515625" customWidth="1"/>
    <col min="14" max="14" width="12" bestFit="1" customWidth="1"/>
  </cols>
  <sheetData>
    <row r="1" spans="1:16" ht="25.5" customHeight="1">
      <c r="A1" s="312" t="s">
        <v>0</v>
      </c>
      <c r="B1" s="313" t="s">
        <v>1</v>
      </c>
      <c r="C1" s="314" t="s">
        <v>2</v>
      </c>
      <c r="D1" s="313" t="s">
        <v>3</v>
      </c>
      <c r="E1" s="313" t="s">
        <v>4</v>
      </c>
      <c r="F1" s="313" t="s">
        <v>5</v>
      </c>
      <c r="G1" s="313" t="s">
        <v>6</v>
      </c>
      <c r="H1" s="313" t="s">
        <v>7</v>
      </c>
      <c r="I1" s="313" t="s">
        <v>335</v>
      </c>
      <c r="J1" s="313" t="s">
        <v>8</v>
      </c>
      <c r="K1" s="313" t="s">
        <v>9</v>
      </c>
      <c r="L1" s="313" t="s">
        <v>287</v>
      </c>
      <c r="M1" s="315" t="s">
        <v>20</v>
      </c>
      <c r="N1" s="315" t="s">
        <v>243</v>
      </c>
      <c r="O1" s="313" t="s">
        <v>10</v>
      </c>
      <c r="P1" s="314" t="s">
        <v>18</v>
      </c>
    </row>
    <row r="2" spans="1:16" ht="16.5" customHeight="1">
      <c r="A2" s="300" t="s">
        <v>11</v>
      </c>
      <c r="B2" s="301" t="s">
        <v>12</v>
      </c>
      <c r="C2" s="112">
        <v>86024527</v>
      </c>
      <c r="D2" s="294" t="s">
        <v>296</v>
      </c>
      <c r="E2" s="295">
        <v>44137</v>
      </c>
      <c r="F2" s="302" t="s">
        <v>227</v>
      </c>
      <c r="G2" s="296" t="s">
        <v>57</v>
      </c>
      <c r="H2" s="297">
        <v>10265</v>
      </c>
      <c r="I2" s="297">
        <f>+H2*O2</f>
        <v>128359821.65000001</v>
      </c>
      <c r="J2" s="326">
        <v>10258</v>
      </c>
      <c r="K2" s="326">
        <v>-7</v>
      </c>
      <c r="L2" s="362">
        <v>-6.819288845591817E-4</v>
      </c>
      <c r="M2" s="367" t="s">
        <v>303</v>
      </c>
      <c r="N2" s="363">
        <v>-87532.27</v>
      </c>
      <c r="O2" s="303">
        <v>12504.61</v>
      </c>
      <c r="P2" s="299">
        <v>49221</v>
      </c>
    </row>
    <row r="3" spans="1:16" ht="16.5" customHeight="1">
      <c r="A3" s="300" t="s">
        <v>11</v>
      </c>
      <c r="B3" s="301" t="s">
        <v>12</v>
      </c>
      <c r="C3" s="112">
        <v>86024544</v>
      </c>
      <c r="D3" s="294" t="s">
        <v>297</v>
      </c>
      <c r="E3" s="295">
        <v>44138</v>
      </c>
      <c r="F3" s="302" t="s">
        <v>56</v>
      </c>
      <c r="G3" s="296" t="s">
        <v>57</v>
      </c>
      <c r="H3" s="297">
        <v>10246</v>
      </c>
      <c r="I3" s="297">
        <f>+H3*O3</f>
        <v>128122234.06</v>
      </c>
      <c r="J3" s="326">
        <v>10221</v>
      </c>
      <c r="K3" s="326">
        <v>-25</v>
      </c>
      <c r="L3" s="362">
        <v>-2.4399765762248681E-3</v>
      </c>
      <c r="M3" s="367" t="s">
        <v>303</v>
      </c>
      <c r="N3" s="363">
        <v>-312615.25</v>
      </c>
      <c r="O3" s="303">
        <v>12504.61</v>
      </c>
      <c r="P3" s="299">
        <v>49238</v>
      </c>
    </row>
    <row r="4" spans="1:16" ht="16.5" customHeight="1">
      <c r="A4" s="300" t="s">
        <v>11</v>
      </c>
      <c r="B4" s="301" t="s">
        <v>12</v>
      </c>
      <c r="C4" s="112">
        <v>86024556</v>
      </c>
      <c r="D4" s="294" t="s">
        <v>298</v>
      </c>
      <c r="E4" s="295">
        <v>44139</v>
      </c>
      <c r="F4" s="302" t="s">
        <v>170</v>
      </c>
      <c r="G4" s="296" t="s">
        <v>57</v>
      </c>
      <c r="H4" s="297">
        <v>10246</v>
      </c>
      <c r="I4" s="297">
        <f>+H4*O4</f>
        <v>128122234.06</v>
      </c>
      <c r="J4" s="326">
        <v>10229</v>
      </c>
      <c r="K4" s="326">
        <v>-17</v>
      </c>
      <c r="L4" s="362">
        <v>-1.6591840718329105E-3</v>
      </c>
      <c r="M4" s="367" t="s">
        <v>303</v>
      </c>
      <c r="N4" s="363">
        <v>-212578.37</v>
      </c>
      <c r="O4" s="303">
        <v>12504.61</v>
      </c>
      <c r="P4" s="299">
        <v>49250</v>
      </c>
    </row>
    <row r="5" spans="1:16" ht="16.5" customHeight="1">
      <c r="A5" s="300" t="s">
        <v>11</v>
      </c>
      <c r="B5" s="301" t="s">
        <v>12</v>
      </c>
      <c r="C5" s="112">
        <v>86024589</v>
      </c>
      <c r="D5" s="294" t="s">
        <v>299</v>
      </c>
      <c r="E5" s="295">
        <v>44144</v>
      </c>
      <c r="F5" s="302" t="s">
        <v>93</v>
      </c>
      <c r="G5" s="296" t="s">
        <v>57</v>
      </c>
      <c r="H5" s="297">
        <v>10267</v>
      </c>
      <c r="I5" s="297">
        <f>+H5*O5</f>
        <v>128384830.87</v>
      </c>
      <c r="J5" s="326">
        <v>10270</v>
      </c>
      <c r="K5" s="326">
        <v>3</v>
      </c>
      <c r="L5" s="362">
        <v>2.9219830524982956E-4</v>
      </c>
      <c r="M5" s="367" t="s">
        <v>303</v>
      </c>
      <c r="N5" s="363">
        <v>37513.83</v>
      </c>
      <c r="O5" s="303">
        <v>12504.61</v>
      </c>
      <c r="P5" s="370">
        <v>49283</v>
      </c>
    </row>
    <row r="6" spans="1:16">
      <c r="I6" s="334">
        <f>+SUM(I2:I5)</f>
        <v>512989120.63999999</v>
      </c>
      <c r="N6" s="336">
        <f>SUM(N2:N5)</f>
        <v>-575212.06000000006</v>
      </c>
    </row>
    <row r="8" spans="1:16" ht="25.5">
      <c r="A8" s="312" t="s">
        <v>0</v>
      </c>
      <c r="B8" s="313" t="s">
        <v>1</v>
      </c>
      <c r="C8" s="314" t="s">
        <v>2</v>
      </c>
      <c r="D8" s="313" t="s">
        <v>3</v>
      </c>
      <c r="E8" s="313" t="s">
        <v>4</v>
      </c>
      <c r="F8" s="313" t="s">
        <v>5</v>
      </c>
      <c r="G8" s="313" t="s">
        <v>6</v>
      </c>
      <c r="H8" s="313" t="s">
        <v>7</v>
      </c>
      <c r="I8" s="313" t="s">
        <v>335</v>
      </c>
      <c r="J8" s="313" t="s">
        <v>8</v>
      </c>
      <c r="K8" s="313" t="s">
        <v>9</v>
      </c>
      <c r="L8" s="313" t="s">
        <v>287</v>
      </c>
      <c r="M8" s="315" t="s">
        <v>20</v>
      </c>
      <c r="N8" s="315" t="s">
        <v>243</v>
      </c>
      <c r="O8" s="313" t="s">
        <v>10</v>
      </c>
      <c r="P8" s="314" t="s">
        <v>18</v>
      </c>
    </row>
    <row r="9" spans="1:16">
      <c r="A9" s="300" t="s">
        <v>11</v>
      </c>
      <c r="B9" s="301" t="s">
        <v>12</v>
      </c>
      <c r="C9" s="112">
        <v>86024527</v>
      </c>
      <c r="D9" s="294" t="s">
        <v>296</v>
      </c>
      <c r="E9" s="295">
        <v>44137</v>
      </c>
      <c r="F9" s="302" t="s">
        <v>227</v>
      </c>
      <c r="G9" s="296" t="s">
        <v>57</v>
      </c>
      <c r="H9" s="297">
        <v>10265</v>
      </c>
      <c r="I9" s="297">
        <f>+H9*O9</f>
        <v>128359821.65000001</v>
      </c>
      <c r="J9" s="326">
        <v>10258</v>
      </c>
      <c r="K9" s="326">
        <v>-7</v>
      </c>
      <c r="L9" s="362">
        <v>-6.819288845591817E-4</v>
      </c>
      <c r="M9" s="367" t="s">
        <v>303</v>
      </c>
      <c r="N9" s="363">
        <f>+K9*O9</f>
        <v>-87532.27</v>
      </c>
      <c r="O9" s="303">
        <v>12504.61</v>
      </c>
      <c r="P9" s="299">
        <v>49221</v>
      </c>
    </row>
    <row r="10" spans="1:16">
      <c r="A10" s="300" t="s">
        <v>11</v>
      </c>
      <c r="B10" s="301" t="s">
        <v>12</v>
      </c>
      <c r="C10" s="112">
        <v>86024544</v>
      </c>
      <c r="D10" s="294" t="s">
        <v>297</v>
      </c>
      <c r="E10" s="295">
        <v>44138</v>
      </c>
      <c r="F10" s="302" t="s">
        <v>56</v>
      </c>
      <c r="G10" s="296" t="s">
        <v>57</v>
      </c>
      <c r="H10" s="297">
        <v>10246</v>
      </c>
      <c r="I10" s="297">
        <f>+H10*O10</f>
        <v>128122234.06</v>
      </c>
      <c r="J10" s="326">
        <v>10221</v>
      </c>
      <c r="K10" s="326">
        <v>-25</v>
      </c>
      <c r="L10" s="362">
        <v>-2.4399765762248681E-3</v>
      </c>
      <c r="M10" s="367" t="s">
        <v>303</v>
      </c>
      <c r="N10" s="363">
        <f>+K10*O10</f>
        <v>-312615.25</v>
      </c>
      <c r="O10" s="303">
        <v>12504.61</v>
      </c>
      <c r="P10" s="299">
        <v>49238</v>
      </c>
    </row>
    <row r="11" spans="1:16">
      <c r="A11" s="300" t="s">
        <v>11</v>
      </c>
      <c r="B11" s="301" t="s">
        <v>12</v>
      </c>
      <c r="C11" s="112">
        <v>86024556</v>
      </c>
      <c r="D11" s="294" t="s">
        <v>298</v>
      </c>
      <c r="E11" s="295">
        <v>44139</v>
      </c>
      <c r="F11" s="302" t="s">
        <v>170</v>
      </c>
      <c r="G11" s="296" t="s">
        <v>57</v>
      </c>
      <c r="H11" s="297">
        <v>10246</v>
      </c>
      <c r="I11" s="297">
        <f>+H11*O11</f>
        <v>128122234.06</v>
      </c>
      <c r="J11" s="326">
        <v>10229</v>
      </c>
      <c r="K11" s="326">
        <v>-17</v>
      </c>
      <c r="L11" s="362">
        <v>-1.6591840718329105E-3</v>
      </c>
      <c r="M11" s="367" t="s">
        <v>303</v>
      </c>
      <c r="N11" s="363">
        <f>+K11*O11</f>
        <v>-212578.37</v>
      </c>
      <c r="O11" s="303">
        <v>12504.61</v>
      </c>
      <c r="P11" s="299">
        <v>49250</v>
      </c>
    </row>
    <row r="12" spans="1:16">
      <c r="A12" s="300" t="s">
        <v>11</v>
      </c>
      <c r="B12" s="301" t="s">
        <v>12</v>
      </c>
      <c r="C12" s="112">
        <v>86024589</v>
      </c>
      <c r="D12" s="294" t="s">
        <v>299</v>
      </c>
      <c r="E12" s="295">
        <v>44144</v>
      </c>
      <c r="F12" s="302" t="s">
        <v>93</v>
      </c>
      <c r="G12" s="296" t="s">
        <v>57</v>
      </c>
      <c r="H12" s="297">
        <v>10267</v>
      </c>
      <c r="I12" s="297">
        <f>+H12*O12</f>
        <v>131565034.12</v>
      </c>
      <c r="J12" s="326">
        <v>10270</v>
      </c>
      <c r="K12" s="326">
        <v>3</v>
      </c>
      <c r="L12" s="362">
        <v>2.9219830524982956E-4</v>
      </c>
      <c r="M12" s="367" t="s">
        <v>303</v>
      </c>
      <c r="N12" s="363">
        <f>+K12*O12</f>
        <v>38443.08</v>
      </c>
      <c r="O12" s="303">
        <v>12814.36</v>
      </c>
      <c r="P12" s="370">
        <v>49283</v>
      </c>
    </row>
    <row r="13" spans="1:16">
      <c r="I13" s="334">
        <f>+SUM(I9:I12)</f>
        <v>516169323.88999999</v>
      </c>
      <c r="N13" s="336">
        <f>SUM(N9:N12)</f>
        <v>-574282.81000000006</v>
      </c>
    </row>
    <row r="15" spans="1:16">
      <c r="E15" s="334">
        <f>+I12-I5</f>
        <v>3180203.25</v>
      </c>
      <c r="I15" s="334">
        <f>+I13-I6</f>
        <v>3180203.25</v>
      </c>
      <c r="J15" t="s">
        <v>342</v>
      </c>
      <c r="N15" s="336">
        <f>+N13-N6</f>
        <v>929.25</v>
      </c>
    </row>
    <row r="17" spans="1:15">
      <c r="A17" s="388" t="s">
        <v>336</v>
      </c>
    </row>
    <row r="20" spans="1:15" ht="27" customHeight="1">
      <c r="A20" s="312" t="s">
        <v>0</v>
      </c>
      <c r="B20" s="313" t="s">
        <v>1</v>
      </c>
      <c r="C20" s="314" t="s">
        <v>2</v>
      </c>
      <c r="D20" s="313" t="s">
        <v>3</v>
      </c>
      <c r="E20" s="313" t="s">
        <v>4</v>
      </c>
      <c r="F20" s="313" t="s">
        <v>5</v>
      </c>
      <c r="G20" s="313" t="s">
        <v>6</v>
      </c>
      <c r="H20" s="313" t="s">
        <v>7</v>
      </c>
      <c r="I20" s="313" t="s">
        <v>8</v>
      </c>
      <c r="J20" s="313" t="s">
        <v>9</v>
      </c>
      <c r="K20" s="313" t="s">
        <v>287</v>
      </c>
      <c r="L20" s="315" t="s">
        <v>20</v>
      </c>
      <c r="M20" s="315" t="s">
        <v>243</v>
      </c>
      <c r="N20" s="313" t="s">
        <v>10</v>
      </c>
      <c r="O20" s="314" t="s">
        <v>18</v>
      </c>
    </row>
    <row r="21" spans="1:15">
      <c r="A21" s="322" t="s">
        <v>11</v>
      </c>
      <c r="B21" s="323" t="s">
        <v>12</v>
      </c>
      <c r="C21" s="112">
        <v>86024506</v>
      </c>
      <c r="D21" s="294" t="s">
        <v>283</v>
      </c>
      <c r="E21" s="379">
        <v>44133</v>
      </c>
      <c r="F21" s="380" t="s">
        <v>227</v>
      </c>
      <c r="G21" s="381" t="s">
        <v>15</v>
      </c>
      <c r="H21" s="382">
        <v>10240</v>
      </c>
      <c r="I21" s="383">
        <v>10219</v>
      </c>
      <c r="J21" s="128">
        <f>+I21-H21</f>
        <v>-21</v>
      </c>
      <c r="K21" s="362">
        <f>+J21/H21</f>
        <v>-2.0507812500000001E-3</v>
      </c>
      <c r="L21" s="211" t="s">
        <v>286</v>
      </c>
      <c r="M21" s="298">
        <f>+J21*N21</f>
        <v>-265283.34000000003</v>
      </c>
      <c r="N21" s="325">
        <v>12632.54</v>
      </c>
      <c r="O21" s="294">
        <v>49200</v>
      </c>
    </row>
    <row r="23" spans="1:15">
      <c r="I23" s="386">
        <f>6*N21</f>
        <v>75795.240000000005</v>
      </c>
      <c r="J23" s="387" t="s">
        <v>338</v>
      </c>
      <c r="K23" s="387"/>
    </row>
    <row r="26" spans="1:15">
      <c r="A26" s="388" t="s">
        <v>339</v>
      </c>
    </row>
    <row r="29" spans="1:15" ht="25.5">
      <c r="A29" s="312" t="s">
        <v>0</v>
      </c>
      <c r="B29" s="313" t="s">
        <v>1</v>
      </c>
      <c r="C29" s="314" t="s">
        <v>2</v>
      </c>
      <c r="D29" s="313" t="s">
        <v>3</v>
      </c>
      <c r="E29" s="313" t="s">
        <v>4</v>
      </c>
      <c r="F29" s="313" t="s">
        <v>5</v>
      </c>
      <c r="G29" s="313" t="s">
        <v>6</v>
      </c>
      <c r="H29" s="313" t="s">
        <v>7</v>
      </c>
      <c r="I29" s="313" t="s">
        <v>8</v>
      </c>
      <c r="J29" s="313" t="s">
        <v>9</v>
      </c>
      <c r="K29" s="313" t="s">
        <v>287</v>
      </c>
      <c r="L29" s="315" t="s">
        <v>20</v>
      </c>
      <c r="M29" s="315" t="s">
        <v>243</v>
      </c>
      <c r="N29" s="313" t="s">
        <v>10</v>
      </c>
      <c r="O29" s="314" t="s">
        <v>18</v>
      </c>
    </row>
    <row r="30" spans="1:15">
      <c r="A30" s="305" t="s">
        <v>11</v>
      </c>
      <c r="B30" s="306" t="s">
        <v>12</v>
      </c>
      <c r="C30" s="274">
        <v>86024146</v>
      </c>
      <c r="D30" s="283" t="s">
        <v>231</v>
      </c>
      <c r="E30" s="276">
        <v>44093</v>
      </c>
      <c r="F30" s="276" t="s">
        <v>170</v>
      </c>
      <c r="G30" s="278" t="s">
        <v>57</v>
      </c>
      <c r="H30" s="285">
        <v>10543</v>
      </c>
      <c r="I30" s="280">
        <v>10556</v>
      </c>
      <c r="J30" s="389">
        <v>13</v>
      </c>
      <c r="K30" s="347">
        <v>1.2330456226880395E-3</v>
      </c>
      <c r="L30" s="345"/>
      <c r="M30" s="346">
        <v>155151.62</v>
      </c>
      <c r="N30" s="307">
        <v>11934.74</v>
      </c>
      <c r="O30" s="268">
        <v>48840</v>
      </c>
    </row>
    <row r="31" spans="1:15">
      <c r="A31" s="305" t="s">
        <v>11</v>
      </c>
      <c r="B31" s="306" t="s">
        <v>12</v>
      </c>
      <c r="C31" s="274">
        <v>86024166</v>
      </c>
      <c r="D31" s="283" t="s">
        <v>233</v>
      </c>
      <c r="E31" s="276">
        <v>44096</v>
      </c>
      <c r="F31" s="276" t="s">
        <v>160</v>
      </c>
      <c r="G31" s="278" t="s">
        <v>57</v>
      </c>
      <c r="H31" s="285">
        <v>10559</v>
      </c>
      <c r="I31" s="280">
        <v>10568</v>
      </c>
      <c r="J31" s="389">
        <v>10</v>
      </c>
      <c r="K31" s="347">
        <v>9.4705938062316503E-4</v>
      </c>
      <c r="L31" s="345"/>
      <c r="M31" s="346">
        <v>119347.4</v>
      </c>
      <c r="N31" s="307">
        <v>11934.74</v>
      </c>
      <c r="O31" s="268">
        <v>48860</v>
      </c>
    </row>
    <row r="33" spans="1:17">
      <c r="I33" s="95">
        <f>+J30*N30</f>
        <v>155151.62</v>
      </c>
      <c r="J33" t="s">
        <v>341</v>
      </c>
    </row>
    <row r="34" spans="1:17">
      <c r="I34" s="95">
        <f>+J31*N31</f>
        <v>119347.4</v>
      </c>
      <c r="J34" t="s">
        <v>341</v>
      </c>
    </row>
    <row r="35" spans="1:17">
      <c r="A35" s="388" t="s">
        <v>340</v>
      </c>
    </row>
    <row r="37" spans="1:17" ht="45">
      <c r="A37" s="67" t="s">
        <v>0</v>
      </c>
      <c r="B37" s="68" t="s">
        <v>1</v>
      </c>
      <c r="C37" s="69" t="s">
        <v>2</v>
      </c>
      <c r="D37" s="68" t="s">
        <v>3</v>
      </c>
      <c r="E37" s="68" t="s">
        <v>4</v>
      </c>
      <c r="F37" s="68" t="s">
        <v>5</v>
      </c>
      <c r="G37" s="68" t="s">
        <v>6</v>
      </c>
      <c r="H37" s="70" t="s">
        <v>7</v>
      </c>
      <c r="I37" s="68" t="s">
        <v>8</v>
      </c>
      <c r="J37" s="68" t="s">
        <v>9</v>
      </c>
      <c r="K37" s="68" t="s">
        <v>288</v>
      </c>
      <c r="L37" s="71" t="s">
        <v>20</v>
      </c>
      <c r="M37" s="71" t="s">
        <v>111</v>
      </c>
      <c r="N37" s="68" t="s">
        <v>10</v>
      </c>
      <c r="O37" s="69" t="s">
        <v>18</v>
      </c>
      <c r="P37" s="66" t="s">
        <v>267</v>
      </c>
    </row>
    <row r="38" spans="1:17">
      <c r="A38" s="122" t="s">
        <v>11</v>
      </c>
      <c r="B38" s="123" t="s">
        <v>12</v>
      </c>
      <c r="C38" s="112">
        <v>86023783</v>
      </c>
      <c r="D38" s="124" t="s">
        <v>189</v>
      </c>
      <c r="E38" s="125">
        <v>44048</v>
      </c>
      <c r="F38" s="126" t="s">
        <v>25</v>
      </c>
      <c r="G38" s="127" t="s">
        <v>15</v>
      </c>
      <c r="H38" s="198">
        <v>10529</v>
      </c>
      <c r="I38" s="390">
        <v>10529</v>
      </c>
      <c r="J38" s="136">
        <v>0</v>
      </c>
      <c r="K38" s="359">
        <v>0</v>
      </c>
      <c r="L38" s="211" t="s">
        <v>211</v>
      </c>
      <c r="M38" s="298">
        <v>0</v>
      </c>
      <c r="N38" s="352">
        <v>11483.76</v>
      </c>
      <c r="O38" s="120">
        <v>48477</v>
      </c>
      <c r="P38" s="130"/>
      <c r="Q38" s="65">
        <v>-13</v>
      </c>
    </row>
    <row r="40" spans="1:17">
      <c r="H40" s="95">
        <f>+-13*N38</f>
        <v>-149288.88</v>
      </c>
      <c r="I40" t="s">
        <v>337</v>
      </c>
    </row>
  </sheetData>
  <conditionalFormatting sqref="L2:L5 K30:K31 K38">
    <cfRule type="cellIs" dxfId="2" priority="9" operator="lessThan">
      <formula>-0.002</formula>
    </cfRule>
    <cfRule type="cellIs" priority="10" operator="greaterThanOrEqual">
      <formula>-0.002</formula>
    </cfRule>
  </conditionalFormatting>
  <conditionalFormatting sqref="K21">
    <cfRule type="cellIs" dxfId="1" priority="5" operator="lessThan">
      <formula>-0.002</formula>
    </cfRule>
    <cfRule type="cellIs" priority="6" operator="greaterThanOrEqual">
      <formula>-0.002</formula>
    </cfRule>
  </conditionalFormatting>
  <conditionalFormatting sqref="L9:L12">
    <cfRule type="cellIs" dxfId="0" priority="7" operator="lessThan">
      <formula>-0.002</formula>
    </cfRule>
    <cfRule type="cellIs" priority="8" operator="greaterThanOrEqual">
      <formula>-0.002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1:AC39"/>
  <sheetViews>
    <sheetView showGridLines="0" topLeftCell="T4" zoomScaleNormal="100" zoomScaleSheetLayoutView="100" workbookViewId="0">
      <selection activeCell="X12" sqref="X12"/>
    </sheetView>
  </sheetViews>
  <sheetFormatPr baseColWidth="10" defaultColWidth="11.42578125" defaultRowHeight="15"/>
  <cols>
    <col min="1" max="1" width="0" style="1" hidden="1" customWidth="1"/>
    <col min="2" max="3" width="15.5703125" style="1" hidden="1" customWidth="1"/>
    <col min="4" max="5" width="0" style="1" hidden="1" customWidth="1"/>
    <col min="6" max="6" width="15.5703125" style="1" hidden="1" customWidth="1"/>
    <col min="7" max="7" width="4.85546875" style="1" hidden="1" customWidth="1"/>
    <col min="8" max="8" width="13.28515625" style="1" hidden="1" customWidth="1"/>
    <col min="9" max="9" width="15.5703125" style="1" hidden="1" customWidth="1"/>
    <col min="10" max="10" width="4.5703125" style="1" hidden="1" customWidth="1"/>
    <col min="11" max="11" width="13" style="1" hidden="1" customWidth="1"/>
    <col min="12" max="12" width="15.7109375" style="1" hidden="1" customWidth="1"/>
    <col min="13" max="13" width="4.5703125" style="1" hidden="1" customWidth="1"/>
    <col min="14" max="14" width="13" style="1" hidden="1" customWidth="1"/>
    <col min="15" max="15" width="15.7109375" style="1" hidden="1" customWidth="1"/>
    <col min="16" max="16" width="3.5703125" style="1" hidden="1" customWidth="1"/>
    <col min="17" max="17" width="0" style="1" hidden="1" customWidth="1"/>
    <col min="18" max="18" width="15.5703125" style="1" hidden="1" customWidth="1"/>
    <col min="19" max="19" width="0" style="1" hidden="1" customWidth="1"/>
    <col min="20" max="20" width="1" style="1" customWidth="1"/>
    <col min="21" max="21" width="19.42578125" style="1" customWidth="1"/>
    <col min="22" max="22" width="20.85546875" style="1" bestFit="1" customWidth="1"/>
    <col min="23" max="23" width="15.5703125" style="1" customWidth="1"/>
    <col min="24" max="24" width="16.7109375" style="1" bestFit="1" customWidth="1"/>
    <col min="25" max="25" width="17.85546875" style="1" bestFit="1" customWidth="1"/>
    <col min="26" max="26" width="34.42578125" style="1" customWidth="1"/>
    <col min="27" max="27" width="28.7109375" style="1" customWidth="1"/>
    <col min="28" max="28" width="2.5703125" style="1" customWidth="1"/>
    <col min="29" max="29" width="16.28515625" style="1" bestFit="1" customWidth="1"/>
    <col min="30" max="30" width="15.140625" style="1" bestFit="1" customWidth="1"/>
    <col min="31" max="16384" width="11.42578125" style="1"/>
  </cols>
  <sheetData>
    <row r="1" spans="2:29" s="61" customFormat="1" ht="14.25">
      <c r="B1" s="60"/>
      <c r="C1" s="60"/>
    </row>
    <row r="2" spans="2:29">
      <c r="B2" s="1" t="s">
        <v>28</v>
      </c>
      <c r="E2" s="1" t="s">
        <v>29</v>
      </c>
      <c r="H2" s="1" t="s">
        <v>30</v>
      </c>
      <c r="K2" s="1" t="s">
        <v>31</v>
      </c>
      <c r="N2" s="1" t="s">
        <v>32</v>
      </c>
      <c r="Q2" s="1" t="s">
        <v>33</v>
      </c>
      <c r="U2" s="2" t="s">
        <v>34</v>
      </c>
      <c r="V2" s="103">
        <v>43952</v>
      </c>
    </row>
    <row r="3" spans="2:29">
      <c r="U3" s="2" t="s">
        <v>35</v>
      </c>
      <c r="V3" s="1" t="s">
        <v>51</v>
      </c>
    </row>
    <row r="5" spans="2:29" s="2" customFormat="1" ht="15.75" thickBot="1">
      <c r="V5" s="12" t="s">
        <v>44</v>
      </c>
      <c r="Y5" s="12" t="s">
        <v>52</v>
      </c>
    </row>
    <row r="6" spans="2:29">
      <c r="U6" s="38" t="s">
        <v>10</v>
      </c>
      <c r="V6" s="39">
        <v>11515.16</v>
      </c>
      <c r="X6" s="38" t="s">
        <v>10</v>
      </c>
      <c r="Y6" s="39">
        <v>11515.16</v>
      </c>
    </row>
    <row r="7" spans="2:29">
      <c r="U7" s="40" t="s">
        <v>36</v>
      </c>
      <c r="V7" s="41">
        <v>2.24E-2</v>
      </c>
      <c r="X7" s="40" t="s">
        <v>36</v>
      </c>
      <c r="Y7" s="41">
        <v>3.2300000000000002E-2</v>
      </c>
    </row>
    <row r="8" spans="2:29" ht="15.75" thickBot="1">
      <c r="U8" s="42" t="s">
        <v>37</v>
      </c>
      <c r="V8" s="43">
        <f>V6*V7</f>
        <v>257.93958399999997</v>
      </c>
      <c r="X8" s="42" t="s">
        <v>37</v>
      </c>
      <c r="Y8" s="43">
        <f>Y6*Y7</f>
        <v>371.93966800000004</v>
      </c>
    </row>
    <row r="9" spans="2:29" ht="15.75" thickBot="1">
      <c r="B9" s="3" t="s">
        <v>38</v>
      </c>
      <c r="C9" s="4">
        <v>130</v>
      </c>
      <c r="E9" s="3" t="s">
        <v>38</v>
      </c>
      <c r="F9" s="4">
        <v>220</v>
      </c>
      <c r="H9" s="3" t="s">
        <v>38</v>
      </c>
      <c r="I9" s="4">
        <v>200</v>
      </c>
      <c r="K9" s="3" t="s">
        <v>38</v>
      </c>
      <c r="L9" s="4">
        <v>200</v>
      </c>
      <c r="N9" s="3" t="s">
        <v>38</v>
      </c>
      <c r="O9" s="4">
        <v>200</v>
      </c>
      <c r="Q9" s="3" t="s">
        <v>38</v>
      </c>
      <c r="R9" s="4">
        <v>200</v>
      </c>
      <c r="Z9" s="5"/>
      <c r="AC9" s="5"/>
    </row>
    <row r="10" spans="2:29" ht="15.75" thickBot="1">
      <c r="U10" s="6"/>
      <c r="V10" s="7"/>
    </row>
    <row r="11" spans="2:29">
      <c r="U11" s="44" t="s">
        <v>6</v>
      </c>
      <c r="V11" s="52" t="s">
        <v>39</v>
      </c>
      <c r="W11" s="45" t="s">
        <v>40</v>
      </c>
      <c r="X11" s="45" t="s">
        <v>41</v>
      </c>
      <c r="Y11" s="53" t="s">
        <v>42</v>
      </c>
      <c r="Z11" s="639" t="s">
        <v>43</v>
      </c>
      <c r="AA11" s="639"/>
      <c r="AB11" s="640"/>
    </row>
    <row r="12" spans="2:29">
      <c r="U12" s="46" t="s">
        <v>44</v>
      </c>
      <c r="V12" s="54">
        <f>+W19</f>
        <v>94674</v>
      </c>
      <c r="W12" s="62">
        <f>+V8*V12</f>
        <v>24420172.175615996</v>
      </c>
      <c r="X12" s="100" t="s">
        <v>99</v>
      </c>
      <c r="Y12" s="55">
        <v>47990</v>
      </c>
      <c r="Z12" s="641"/>
      <c r="AA12" s="641"/>
      <c r="AB12" s="642"/>
    </row>
    <row r="13" spans="2:29" ht="15.75" thickBot="1">
      <c r="U13" s="47" t="s">
        <v>52</v>
      </c>
      <c r="V13" s="56">
        <f>+W20</f>
        <v>73707</v>
      </c>
      <c r="W13" s="15">
        <f>+V13*Y8</f>
        <v>27414557.109276004</v>
      </c>
      <c r="X13" s="101" t="s">
        <v>100</v>
      </c>
      <c r="Y13" s="57">
        <v>47974</v>
      </c>
      <c r="Z13" s="9"/>
      <c r="AA13" s="9"/>
      <c r="AB13" s="48"/>
    </row>
    <row r="14" spans="2:29" ht="15.75" thickBot="1">
      <c r="U14" s="49" t="s">
        <v>45</v>
      </c>
      <c r="V14" s="58">
        <f>SUM(V12:V13)</f>
        <v>168381</v>
      </c>
      <c r="W14" s="50">
        <f>SUM(W12:W13)</f>
        <v>51834729.284892</v>
      </c>
      <c r="X14" s="51"/>
      <c r="Y14" s="59"/>
      <c r="Z14" s="643"/>
      <c r="AA14" s="643"/>
      <c r="AB14" s="644"/>
    </row>
    <row r="15" spans="2:29">
      <c r="U15" s="6"/>
      <c r="V15" s="7"/>
    </row>
    <row r="16" spans="2:29">
      <c r="U16" s="6"/>
      <c r="V16" s="7"/>
    </row>
    <row r="17" spans="14:28" ht="15.75" thickBot="1">
      <c r="U17" s="6"/>
      <c r="V17" s="7"/>
    </row>
    <row r="18" spans="14:28" ht="30.75" thickBot="1">
      <c r="Q18" s="8"/>
      <c r="R18" s="8" t="e">
        <f>#REF!-#REF!</f>
        <v>#REF!</v>
      </c>
      <c r="U18" s="20" t="s">
        <v>6</v>
      </c>
      <c r="V18" s="21" t="s">
        <v>46</v>
      </c>
      <c r="W18" s="21" t="s">
        <v>47</v>
      </c>
      <c r="X18" s="21" t="s">
        <v>48</v>
      </c>
      <c r="Y18" s="21" t="s">
        <v>49</v>
      </c>
      <c r="Z18" s="16" t="s">
        <v>50</v>
      </c>
      <c r="AA18" s="22" t="s">
        <v>42</v>
      </c>
    </row>
    <row r="19" spans="14:28" ht="15.75" thickBot="1">
      <c r="Q19" s="8"/>
      <c r="R19" s="8"/>
      <c r="U19" s="24" t="s">
        <v>44</v>
      </c>
      <c r="V19" s="25">
        <v>94781</v>
      </c>
      <c r="W19" s="28">
        <v>94674</v>
      </c>
      <c r="X19" s="31">
        <f>W19-V19</f>
        <v>-107</v>
      </c>
      <c r="Y19" s="34">
        <f>X19*V6</f>
        <v>-1232122.1199999999</v>
      </c>
      <c r="Z19" s="97" t="s">
        <v>96</v>
      </c>
      <c r="AA19" s="23" t="s">
        <v>102</v>
      </c>
    </row>
    <row r="20" spans="14:28" ht="15.75" thickBot="1">
      <c r="Q20" s="8"/>
      <c r="R20" s="8"/>
      <c r="U20" s="26" t="s">
        <v>52</v>
      </c>
      <c r="V20" s="98">
        <v>73750</v>
      </c>
      <c r="W20" s="29">
        <v>73707</v>
      </c>
      <c r="X20" s="32">
        <f>W20-V20</f>
        <v>-43</v>
      </c>
      <c r="Y20" s="35">
        <f>+X20*V6</f>
        <v>-495151.88</v>
      </c>
      <c r="Z20" s="102" t="s">
        <v>101</v>
      </c>
      <c r="AA20" s="36" t="s">
        <v>103</v>
      </c>
    </row>
    <row r="21" spans="14:28" ht="15.75" thickBot="1">
      <c r="N21" s="3" t="s">
        <v>38</v>
      </c>
      <c r="O21" s="4">
        <v>130</v>
      </c>
      <c r="U21" s="19" t="s">
        <v>45</v>
      </c>
      <c r="V21" s="18"/>
      <c r="W21" s="30"/>
      <c r="X21" s="33">
        <f>SUM(X19:X20)</f>
        <v>-150</v>
      </c>
      <c r="Y21" s="17">
        <f>SUM(Y19:Y20)</f>
        <v>-1727274</v>
      </c>
      <c r="Z21" s="13"/>
      <c r="AA21" s="37"/>
    </row>
    <row r="23" spans="14:28">
      <c r="AB23" s="99">
        <v>24420172</v>
      </c>
    </row>
    <row r="24" spans="14:28">
      <c r="U24"/>
      <c r="V24"/>
      <c r="W24"/>
    </row>
    <row r="25" spans="14:28">
      <c r="U25"/>
      <c r="V25"/>
      <c r="W25"/>
    </row>
    <row r="26" spans="14:28">
      <c r="U26"/>
      <c r="V26"/>
      <c r="W26"/>
      <c r="AB26" s="99">
        <v>27414557</v>
      </c>
    </row>
    <row r="27" spans="14:28">
      <c r="U27"/>
      <c r="V27"/>
      <c r="W27"/>
    </row>
    <row r="28" spans="14:28">
      <c r="U28"/>
      <c r="V28"/>
      <c r="W28"/>
    </row>
    <row r="29" spans="14:28">
      <c r="U29"/>
      <c r="V29"/>
      <c r="W29"/>
    </row>
    <row r="30" spans="14:28">
      <c r="U30"/>
      <c r="V30"/>
      <c r="W30"/>
    </row>
    <row r="31" spans="14:28">
      <c r="U31"/>
      <c r="V31"/>
      <c r="W31"/>
    </row>
    <row r="32" spans="14:28">
      <c r="U32"/>
      <c r="V32"/>
      <c r="W32"/>
    </row>
    <row r="33" spans="21:23">
      <c r="U33"/>
      <c r="V33"/>
      <c r="W33"/>
    </row>
    <row r="34" spans="21:23">
      <c r="U34"/>
      <c r="V34"/>
      <c r="W34"/>
    </row>
    <row r="35" spans="21:23">
      <c r="U35"/>
      <c r="V35"/>
      <c r="W35"/>
    </row>
    <row r="36" spans="21:23">
      <c r="U36"/>
      <c r="V36"/>
      <c r="W36"/>
    </row>
    <row r="37" spans="21:23">
      <c r="U37"/>
      <c r="V37"/>
      <c r="W37"/>
    </row>
    <row r="38" spans="21:23">
      <c r="U38"/>
      <c r="V38"/>
      <c r="W38"/>
    </row>
    <row r="39" spans="21:23">
      <c r="U39"/>
      <c r="V39"/>
      <c r="W39"/>
    </row>
  </sheetData>
  <mergeCells count="3">
    <mergeCell ref="Z11:AB11"/>
    <mergeCell ref="Z12:AB12"/>
    <mergeCell ref="Z14:AB14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39"/>
  <sheetViews>
    <sheetView showGridLines="0" topLeftCell="T1" zoomScaleNormal="100" zoomScaleSheetLayoutView="100" workbookViewId="0">
      <selection activeCell="X12" sqref="X12"/>
    </sheetView>
  </sheetViews>
  <sheetFormatPr baseColWidth="10" defaultColWidth="11.42578125" defaultRowHeight="15"/>
  <cols>
    <col min="1" max="1" width="0" style="1" hidden="1" customWidth="1"/>
    <col min="2" max="3" width="15.5703125" style="1" hidden="1" customWidth="1"/>
    <col min="4" max="5" width="0" style="1" hidden="1" customWidth="1"/>
    <col min="6" max="6" width="15.5703125" style="1" hidden="1" customWidth="1"/>
    <col min="7" max="7" width="4.85546875" style="1" hidden="1" customWidth="1"/>
    <col min="8" max="8" width="13.28515625" style="1" hidden="1" customWidth="1"/>
    <col min="9" max="9" width="15.5703125" style="1" hidden="1" customWidth="1"/>
    <col min="10" max="10" width="4.5703125" style="1" hidden="1" customWidth="1"/>
    <col min="11" max="11" width="13" style="1" hidden="1" customWidth="1"/>
    <col min="12" max="12" width="15.7109375" style="1" hidden="1" customWidth="1"/>
    <col min="13" max="13" width="4.5703125" style="1" hidden="1" customWidth="1"/>
    <col min="14" max="14" width="13" style="1" hidden="1" customWidth="1"/>
    <col min="15" max="15" width="15.7109375" style="1" hidden="1" customWidth="1"/>
    <col min="16" max="16" width="3.5703125" style="1" hidden="1" customWidth="1"/>
    <col min="17" max="17" width="0" style="1" hidden="1" customWidth="1"/>
    <col min="18" max="18" width="15.5703125" style="1" hidden="1" customWidth="1"/>
    <col min="19" max="19" width="0" style="1" hidden="1" customWidth="1"/>
    <col min="20" max="20" width="1" style="1" customWidth="1"/>
    <col min="21" max="21" width="19.42578125" style="1" customWidth="1"/>
    <col min="22" max="22" width="20.85546875" style="1" bestFit="1" customWidth="1"/>
    <col min="23" max="23" width="15.5703125" style="1" customWidth="1"/>
    <col min="24" max="24" width="16.7109375" style="1" bestFit="1" customWidth="1"/>
    <col min="25" max="25" width="17.85546875" style="1" bestFit="1" customWidth="1"/>
    <col min="26" max="26" width="34.42578125" style="1" customWidth="1"/>
    <col min="27" max="27" width="28.7109375" style="1" customWidth="1"/>
    <col min="28" max="28" width="2.5703125" style="1" customWidth="1"/>
    <col min="29" max="29" width="16.28515625" style="1" bestFit="1" customWidth="1"/>
    <col min="30" max="30" width="15.140625" style="1" bestFit="1" customWidth="1"/>
    <col min="31" max="16384" width="11.42578125" style="1"/>
  </cols>
  <sheetData>
    <row r="1" spans="2:29" s="61" customFormat="1" ht="14.25">
      <c r="B1" s="60"/>
      <c r="C1" s="60"/>
    </row>
    <row r="2" spans="2:29">
      <c r="B2" s="1" t="s">
        <v>28</v>
      </c>
      <c r="E2" s="1" t="s">
        <v>29</v>
      </c>
      <c r="H2" s="1" t="s">
        <v>30</v>
      </c>
      <c r="K2" s="1" t="s">
        <v>31</v>
      </c>
      <c r="N2" s="1" t="s">
        <v>32</v>
      </c>
      <c r="Q2" s="1" t="s">
        <v>33</v>
      </c>
      <c r="U2" s="2" t="s">
        <v>34</v>
      </c>
      <c r="V2" s="103">
        <v>43983</v>
      </c>
    </row>
    <row r="3" spans="2:29">
      <c r="U3" s="2" t="s">
        <v>35</v>
      </c>
      <c r="V3" s="1" t="s">
        <v>51</v>
      </c>
    </row>
    <row r="5" spans="2:29" s="2" customFormat="1" ht="15.75" thickBot="1">
      <c r="V5" s="12" t="s">
        <v>44</v>
      </c>
      <c r="Y5" s="12" t="s">
        <v>52</v>
      </c>
    </row>
    <row r="6" spans="2:29">
      <c r="U6" s="38" t="s">
        <v>10</v>
      </c>
      <c r="V6" s="39">
        <v>11515.16</v>
      </c>
      <c r="X6" s="38" t="s">
        <v>10</v>
      </c>
      <c r="Y6" s="39">
        <v>11515.16</v>
      </c>
    </row>
    <row r="7" spans="2:29">
      <c r="U7" s="40" t="s">
        <v>36</v>
      </c>
      <c r="V7" s="41">
        <v>2.24E-2</v>
      </c>
      <c r="X7" s="40" t="s">
        <v>36</v>
      </c>
      <c r="Y7" s="41">
        <v>3.2300000000000002E-2</v>
      </c>
    </row>
    <row r="8" spans="2:29" ht="15.75" thickBot="1">
      <c r="U8" s="42" t="s">
        <v>37</v>
      </c>
      <c r="V8" s="43">
        <f>V6*V7</f>
        <v>257.93958399999997</v>
      </c>
      <c r="X8" s="42" t="s">
        <v>37</v>
      </c>
      <c r="Y8" s="43">
        <f>Y6*Y7</f>
        <v>371.93966800000004</v>
      </c>
    </row>
    <row r="9" spans="2:29" ht="15.75" thickBot="1">
      <c r="B9" s="3" t="s">
        <v>38</v>
      </c>
      <c r="C9" s="4">
        <v>130</v>
      </c>
      <c r="E9" s="3" t="s">
        <v>38</v>
      </c>
      <c r="F9" s="4">
        <v>220</v>
      </c>
      <c r="H9" s="3" t="s">
        <v>38</v>
      </c>
      <c r="I9" s="4">
        <v>200</v>
      </c>
      <c r="K9" s="3" t="s">
        <v>38</v>
      </c>
      <c r="L9" s="4">
        <v>200</v>
      </c>
      <c r="N9" s="3" t="s">
        <v>38</v>
      </c>
      <c r="O9" s="4">
        <v>200</v>
      </c>
      <c r="Q9" s="3" t="s">
        <v>38</v>
      </c>
      <c r="R9" s="4">
        <v>200</v>
      </c>
      <c r="Z9" s="5"/>
      <c r="AC9" s="5"/>
    </row>
    <row r="10" spans="2:29" ht="15.75" thickBot="1">
      <c r="U10" s="6"/>
      <c r="V10" s="7"/>
    </row>
    <row r="11" spans="2:29">
      <c r="U11" s="44" t="s">
        <v>6</v>
      </c>
      <c r="V11" s="52" t="s">
        <v>39</v>
      </c>
      <c r="W11" s="45" t="s">
        <v>40</v>
      </c>
      <c r="X11" s="45" t="s">
        <v>41</v>
      </c>
      <c r="Y11" s="53" t="s">
        <v>42</v>
      </c>
      <c r="Z11" s="639" t="s">
        <v>43</v>
      </c>
      <c r="AA11" s="639"/>
      <c r="AB11" s="640"/>
    </row>
    <row r="12" spans="2:29">
      <c r="U12" s="46" t="s">
        <v>44</v>
      </c>
      <c r="V12" s="54">
        <f>+W19</f>
        <v>94667</v>
      </c>
      <c r="W12" s="62">
        <f>+V8*V12</f>
        <v>24418366.598527998</v>
      </c>
      <c r="X12" s="100" t="s">
        <v>143</v>
      </c>
      <c r="Y12" s="110">
        <v>48148</v>
      </c>
      <c r="Z12" s="641"/>
      <c r="AA12" s="641"/>
      <c r="AB12" s="642"/>
    </row>
    <row r="13" spans="2:29" ht="15.75" thickBot="1">
      <c r="U13" s="47" t="s">
        <v>52</v>
      </c>
      <c r="V13" s="56">
        <f>+W20</f>
        <v>105101</v>
      </c>
      <c r="W13" s="15">
        <f>+V13*Y8</f>
        <v>39091231.046468005</v>
      </c>
      <c r="X13" s="101" t="s">
        <v>144</v>
      </c>
      <c r="Y13" s="111">
        <v>48180</v>
      </c>
      <c r="Z13" s="9"/>
      <c r="AA13" s="9"/>
      <c r="AB13" s="48"/>
    </row>
    <row r="14" spans="2:29" ht="15.75" thickBot="1">
      <c r="U14" s="49" t="s">
        <v>45</v>
      </c>
      <c r="V14" s="58">
        <f>SUM(V12:V13)</f>
        <v>199768</v>
      </c>
      <c r="W14" s="50">
        <f>SUM(W12:W13)</f>
        <v>63509597.644996002</v>
      </c>
      <c r="X14" s="51"/>
      <c r="Y14" s="59"/>
      <c r="Z14" s="643"/>
      <c r="AA14" s="643"/>
      <c r="AB14" s="644"/>
    </row>
    <row r="15" spans="2:29">
      <c r="U15" s="6"/>
      <c r="V15" s="7"/>
    </row>
    <row r="16" spans="2:29">
      <c r="U16" s="6"/>
      <c r="V16" s="7"/>
    </row>
    <row r="17" spans="14:28" ht="15.75" thickBot="1">
      <c r="U17" s="6"/>
      <c r="V17" s="7"/>
    </row>
    <row r="18" spans="14:28" ht="30.75" thickBot="1">
      <c r="Q18" s="8"/>
      <c r="R18" s="8" t="e">
        <f>#REF!-#REF!</f>
        <v>#REF!</v>
      </c>
      <c r="U18" s="20" t="s">
        <v>6</v>
      </c>
      <c r="V18" s="21" t="s">
        <v>46</v>
      </c>
      <c r="W18" s="21" t="s">
        <v>47</v>
      </c>
      <c r="X18" s="21" t="s">
        <v>48</v>
      </c>
      <c r="Y18" s="21" t="s">
        <v>49</v>
      </c>
      <c r="Z18" s="16" t="s">
        <v>50</v>
      </c>
      <c r="AA18" s="22" t="s">
        <v>42</v>
      </c>
    </row>
    <row r="19" spans="14:28" ht="15.75" thickBot="1">
      <c r="Q19" s="8"/>
      <c r="R19" s="8"/>
      <c r="U19" s="24" t="s">
        <v>44</v>
      </c>
      <c r="V19" s="25">
        <v>94777</v>
      </c>
      <c r="W19" s="28">
        <v>94667</v>
      </c>
      <c r="X19" s="31">
        <f>W19-V19</f>
        <v>-110</v>
      </c>
      <c r="Y19" s="34">
        <f>X19*V6</f>
        <v>-1266667.6000000001</v>
      </c>
      <c r="Z19" s="97" t="s">
        <v>138</v>
      </c>
      <c r="AA19" s="23" t="s">
        <v>139</v>
      </c>
    </row>
    <row r="20" spans="14:28" ht="15.75" thickBot="1">
      <c r="Q20" s="8"/>
      <c r="R20" s="8"/>
      <c r="U20" s="26" t="s">
        <v>52</v>
      </c>
      <c r="V20" s="98">
        <v>105197</v>
      </c>
      <c r="W20" s="29">
        <v>105101</v>
      </c>
      <c r="X20" s="32">
        <f>W20-V20</f>
        <v>-96</v>
      </c>
      <c r="Y20" s="35">
        <f>+X20*V6</f>
        <v>-1105455.3599999999</v>
      </c>
      <c r="Z20" s="102" t="s">
        <v>140</v>
      </c>
      <c r="AA20" s="36" t="s">
        <v>141</v>
      </c>
    </row>
    <row r="21" spans="14:28" ht="15.75" thickBot="1">
      <c r="N21" s="3" t="s">
        <v>38</v>
      </c>
      <c r="O21" s="4">
        <v>130</v>
      </c>
      <c r="U21" s="19" t="s">
        <v>45</v>
      </c>
      <c r="V21" s="18"/>
      <c r="W21" s="30"/>
      <c r="X21" s="33">
        <f>SUM(X19:X20)</f>
        <v>-206</v>
      </c>
      <c r="Y21" s="17">
        <f>SUM(Y19:Y20)</f>
        <v>-2372122.96</v>
      </c>
      <c r="Z21" s="13"/>
      <c r="AA21" s="37"/>
    </row>
    <row r="23" spans="14:28">
      <c r="AB23" s="99">
        <v>24420172</v>
      </c>
    </row>
    <row r="24" spans="14:28">
      <c r="U24"/>
      <c r="V24"/>
      <c r="W24"/>
    </row>
    <row r="25" spans="14:28">
      <c r="U25"/>
      <c r="V25"/>
      <c r="W25"/>
    </row>
    <row r="26" spans="14:28">
      <c r="U26"/>
      <c r="V26"/>
      <c r="W26"/>
      <c r="AB26" s="99">
        <v>27414557</v>
      </c>
    </row>
    <row r="27" spans="14:28">
      <c r="U27"/>
      <c r="V27"/>
      <c r="W27"/>
    </row>
    <row r="28" spans="14:28">
      <c r="U28"/>
      <c r="V28"/>
      <c r="W28"/>
    </row>
    <row r="29" spans="14:28">
      <c r="U29"/>
      <c r="V29"/>
      <c r="W29"/>
    </row>
    <row r="30" spans="14:28">
      <c r="U30"/>
      <c r="V30"/>
      <c r="W30"/>
    </row>
    <row r="31" spans="14:28">
      <c r="U31"/>
      <c r="V31"/>
      <c r="W31"/>
    </row>
    <row r="32" spans="14:28">
      <c r="U32"/>
      <c r="V32"/>
      <c r="W32"/>
    </row>
    <row r="33" spans="21:23">
      <c r="U33"/>
      <c r="V33"/>
      <c r="W33"/>
    </row>
    <row r="34" spans="21:23">
      <c r="U34"/>
      <c r="V34"/>
      <c r="W34"/>
    </row>
    <row r="35" spans="21:23">
      <c r="U35"/>
      <c r="V35"/>
      <c r="W35"/>
    </row>
    <row r="36" spans="21:23">
      <c r="U36"/>
      <c r="V36"/>
      <c r="W36"/>
    </row>
    <row r="37" spans="21:23">
      <c r="U37"/>
      <c r="V37"/>
      <c r="W37"/>
    </row>
    <row r="38" spans="21:23">
      <c r="U38"/>
      <c r="V38"/>
      <c r="W38"/>
    </row>
    <row r="39" spans="21:23">
      <c r="U39"/>
      <c r="V39"/>
      <c r="W39"/>
    </row>
  </sheetData>
  <mergeCells count="3">
    <mergeCell ref="Z11:AB11"/>
    <mergeCell ref="Z12:AB12"/>
    <mergeCell ref="Z14:AB14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C45"/>
  <sheetViews>
    <sheetView showGridLines="0" topLeftCell="T4" zoomScaleNormal="100" zoomScaleSheetLayoutView="100" workbookViewId="0">
      <selection activeCell="X12" sqref="X12"/>
    </sheetView>
  </sheetViews>
  <sheetFormatPr baseColWidth="10" defaultColWidth="11.42578125" defaultRowHeight="15"/>
  <cols>
    <col min="1" max="1" width="0" style="1" hidden="1" customWidth="1"/>
    <col min="2" max="3" width="15.5703125" style="1" hidden="1" customWidth="1"/>
    <col min="4" max="5" width="0" style="1" hidden="1" customWidth="1"/>
    <col min="6" max="6" width="15.5703125" style="1" hidden="1" customWidth="1"/>
    <col min="7" max="7" width="4.85546875" style="1" hidden="1" customWidth="1"/>
    <col min="8" max="8" width="13.28515625" style="1" hidden="1" customWidth="1"/>
    <col min="9" max="9" width="15.5703125" style="1" hidden="1" customWidth="1"/>
    <col min="10" max="10" width="4.5703125" style="1" hidden="1" customWidth="1"/>
    <col min="11" max="11" width="13" style="1" hidden="1" customWidth="1"/>
    <col min="12" max="12" width="15.7109375" style="1" hidden="1" customWidth="1"/>
    <col min="13" max="13" width="4.5703125" style="1" hidden="1" customWidth="1"/>
    <col min="14" max="14" width="13" style="1" hidden="1" customWidth="1"/>
    <col min="15" max="15" width="15.7109375" style="1" hidden="1" customWidth="1"/>
    <col min="16" max="16" width="3.5703125" style="1" hidden="1" customWidth="1"/>
    <col min="17" max="17" width="0" style="1" hidden="1" customWidth="1"/>
    <col min="18" max="18" width="15.5703125" style="1" hidden="1" customWidth="1"/>
    <col min="19" max="19" width="0" style="1" hidden="1" customWidth="1"/>
    <col min="20" max="20" width="1" style="1" customWidth="1"/>
    <col min="21" max="21" width="19.42578125" style="1" customWidth="1"/>
    <col min="22" max="22" width="20.85546875" style="1" bestFit="1" customWidth="1"/>
    <col min="23" max="23" width="15.5703125" style="1" customWidth="1"/>
    <col min="24" max="24" width="16.7109375" style="1" bestFit="1" customWidth="1"/>
    <col min="25" max="25" width="17.85546875" style="1" bestFit="1" customWidth="1"/>
    <col min="26" max="26" width="34.42578125" style="1" customWidth="1"/>
    <col min="27" max="27" width="28.7109375" style="1" customWidth="1"/>
    <col min="28" max="28" width="2.5703125" style="1" customWidth="1"/>
    <col min="29" max="29" width="16.28515625" style="1" bestFit="1" customWidth="1"/>
    <col min="30" max="30" width="15.140625" style="1" bestFit="1" customWidth="1"/>
    <col min="31" max="16384" width="11.42578125" style="1"/>
  </cols>
  <sheetData>
    <row r="1" spans="2:29" s="61" customFormat="1" ht="14.25">
      <c r="B1" s="60"/>
      <c r="C1" s="60"/>
    </row>
    <row r="2" spans="2:29">
      <c r="B2" s="1" t="s">
        <v>28</v>
      </c>
      <c r="E2" s="1" t="s">
        <v>29</v>
      </c>
      <c r="H2" s="1" t="s">
        <v>30</v>
      </c>
      <c r="K2" s="1" t="s">
        <v>31</v>
      </c>
      <c r="N2" s="1" t="s">
        <v>32</v>
      </c>
      <c r="Q2" s="1" t="s">
        <v>33</v>
      </c>
      <c r="U2" s="2" t="s">
        <v>34</v>
      </c>
      <c r="V2" s="103">
        <v>44013</v>
      </c>
    </row>
    <row r="3" spans="2:29">
      <c r="U3" s="2" t="s">
        <v>35</v>
      </c>
      <c r="V3" s="166" t="s">
        <v>51</v>
      </c>
    </row>
    <row r="5" spans="2:29" s="2" customFormat="1" ht="15.75" thickBot="1">
      <c r="V5" s="12" t="s">
        <v>44</v>
      </c>
      <c r="Y5" s="12" t="s">
        <v>52</v>
      </c>
    </row>
    <row r="6" spans="2:29">
      <c r="U6" s="38" t="s">
        <v>180</v>
      </c>
      <c r="V6" s="153">
        <v>11515.16</v>
      </c>
      <c r="X6" s="38" t="s">
        <v>180</v>
      </c>
      <c r="Y6" s="155">
        <v>11515.16</v>
      </c>
    </row>
    <row r="7" spans="2:29">
      <c r="U7" s="140" t="s">
        <v>181</v>
      </c>
      <c r="V7" s="156">
        <v>11483.76</v>
      </c>
      <c r="X7" s="140" t="s">
        <v>181</v>
      </c>
      <c r="Y7" s="157">
        <v>11483.76</v>
      </c>
    </row>
    <row r="8" spans="2:29">
      <c r="U8" s="40" t="s">
        <v>36</v>
      </c>
      <c r="V8" s="142">
        <v>2.24E-2</v>
      </c>
      <c r="X8" s="40" t="s">
        <v>36</v>
      </c>
      <c r="Y8" s="41">
        <v>3.2300000000000002E-2</v>
      </c>
    </row>
    <row r="9" spans="2:29">
      <c r="U9" s="141"/>
      <c r="V9" s="154">
        <f>+V6*V8</f>
        <v>257.93958399999997</v>
      </c>
      <c r="X9" s="141"/>
      <c r="Y9" s="154">
        <f>+Y6*Y8</f>
        <v>371.93966800000004</v>
      </c>
    </row>
    <row r="10" spans="2:29" ht="15.75" thickBot="1">
      <c r="U10" s="42" t="s">
        <v>37</v>
      </c>
      <c r="V10" s="158">
        <f>+V7*V8</f>
        <v>257.23622399999999</v>
      </c>
      <c r="X10" s="42" t="s">
        <v>37</v>
      </c>
      <c r="Y10" s="159">
        <f>+Y7*Y8</f>
        <v>370.92544800000002</v>
      </c>
    </row>
    <row r="11" spans="2:29" ht="15.75" thickBot="1">
      <c r="B11" s="3" t="s">
        <v>38</v>
      </c>
      <c r="C11" s="4">
        <v>130</v>
      </c>
      <c r="E11" s="3" t="s">
        <v>38</v>
      </c>
      <c r="F11" s="4">
        <v>220</v>
      </c>
      <c r="H11" s="3" t="s">
        <v>38</v>
      </c>
      <c r="I11" s="4">
        <v>200</v>
      </c>
      <c r="K11" s="3" t="s">
        <v>38</v>
      </c>
      <c r="L11" s="4">
        <v>200</v>
      </c>
      <c r="N11" s="3" t="s">
        <v>38</v>
      </c>
      <c r="O11" s="4">
        <v>200</v>
      </c>
      <c r="Q11" s="3" t="s">
        <v>38</v>
      </c>
      <c r="R11" s="4">
        <v>200</v>
      </c>
      <c r="Z11" s="5"/>
      <c r="AC11" s="5"/>
    </row>
    <row r="12" spans="2:29" ht="15.75" thickBot="1">
      <c r="U12" s="6"/>
      <c r="V12" s="7"/>
    </row>
    <row r="13" spans="2:29">
      <c r="U13" s="44" t="s">
        <v>6</v>
      </c>
      <c r="V13" s="52" t="s">
        <v>39</v>
      </c>
      <c r="W13" s="45" t="s">
        <v>40</v>
      </c>
      <c r="X13" s="45" t="s">
        <v>41</v>
      </c>
      <c r="Y13" s="53" t="s">
        <v>42</v>
      </c>
      <c r="Z13" s="639" t="s">
        <v>43</v>
      </c>
      <c r="AA13" s="639"/>
      <c r="AB13" s="640"/>
    </row>
    <row r="14" spans="2:29">
      <c r="U14" s="46" t="s">
        <v>178</v>
      </c>
      <c r="V14" s="54">
        <f>+W23</f>
        <v>42111</v>
      </c>
      <c r="W14" s="62">
        <f>+V9*V14</f>
        <v>10862093.821823999</v>
      </c>
      <c r="X14" s="645" t="s">
        <v>186</v>
      </c>
      <c r="Y14" s="649">
        <v>48400</v>
      </c>
      <c r="Z14" s="641"/>
      <c r="AA14" s="641"/>
      <c r="AB14" s="642"/>
    </row>
    <row r="15" spans="2:29">
      <c r="U15" s="46" t="s">
        <v>179</v>
      </c>
      <c r="V15" s="139">
        <f>+W24</f>
        <v>73760</v>
      </c>
      <c r="W15" s="15">
        <f>+V15*V10</f>
        <v>18973743.882240001</v>
      </c>
      <c r="X15" s="646"/>
      <c r="Y15" s="650"/>
      <c r="Z15" s="9"/>
      <c r="AA15" s="9"/>
      <c r="AB15" s="48"/>
    </row>
    <row r="16" spans="2:29">
      <c r="U16" s="47" t="s">
        <v>176</v>
      </c>
      <c r="V16" s="56">
        <f>+W25</f>
        <v>31583</v>
      </c>
      <c r="W16" s="15">
        <f>+V16*Y9</f>
        <v>11746970.534444001</v>
      </c>
      <c r="X16" s="647" t="s">
        <v>187</v>
      </c>
      <c r="Y16" s="650">
        <v>48415</v>
      </c>
      <c r="Z16" s="9"/>
      <c r="AA16" s="9"/>
      <c r="AB16" s="48"/>
    </row>
    <row r="17" spans="14:28" ht="15.75" thickBot="1">
      <c r="U17" s="47" t="s">
        <v>177</v>
      </c>
      <c r="V17" s="56">
        <f>+W26</f>
        <v>84274</v>
      </c>
      <c r="W17" s="15">
        <f>+V17*Y10</f>
        <v>31259371.204752002</v>
      </c>
      <c r="X17" s="648"/>
      <c r="Y17" s="651"/>
      <c r="Z17" s="9"/>
      <c r="AA17" s="9"/>
      <c r="AB17" s="48"/>
    </row>
    <row r="18" spans="14:28" ht="15.75" thickBot="1">
      <c r="U18" s="49" t="s">
        <v>45</v>
      </c>
      <c r="V18" s="58">
        <f>SUM(V14:V17)</f>
        <v>231728</v>
      </c>
      <c r="W18" s="50">
        <f>SUM(W14:W17)</f>
        <v>72842179.443259999</v>
      </c>
      <c r="X18" s="51"/>
      <c r="Y18" s="59"/>
      <c r="Z18" s="643"/>
      <c r="AA18" s="643"/>
      <c r="AB18" s="644"/>
    </row>
    <row r="19" spans="14:28">
      <c r="U19" s="6"/>
      <c r="V19" s="7"/>
    </row>
    <row r="20" spans="14:28">
      <c r="U20" s="6"/>
      <c r="V20" s="7"/>
    </row>
    <row r="21" spans="14:28" ht="15.75" thickBot="1">
      <c r="U21" s="6"/>
      <c r="V21" s="7"/>
    </row>
    <row r="22" spans="14:28" ht="30.75" thickBot="1">
      <c r="Q22" s="8"/>
      <c r="R22" s="8" t="e">
        <f>#REF!-#REF!</f>
        <v>#REF!</v>
      </c>
      <c r="U22" s="145" t="s">
        <v>6</v>
      </c>
      <c r="V22" s="148" t="s">
        <v>46</v>
      </c>
      <c r="W22" s="148" t="s">
        <v>47</v>
      </c>
      <c r="X22" s="163" t="s">
        <v>48</v>
      </c>
      <c r="Y22" s="148" t="s">
        <v>49</v>
      </c>
      <c r="Z22" s="16" t="s">
        <v>50</v>
      </c>
      <c r="AA22" s="22" t="s">
        <v>42</v>
      </c>
    </row>
    <row r="23" spans="14:28" ht="15.75" thickBot="1">
      <c r="Q23" s="8"/>
      <c r="R23" s="8"/>
      <c r="U23" s="146" t="s">
        <v>178</v>
      </c>
      <c r="V23" s="149">
        <v>42175</v>
      </c>
      <c r="W23" s="160">
        <v>42111</v>
      </c>
      <c r="X23" s="164">
        <f>W23-V23</f>
        <v>-64</v>
      </c>
      <c r="Y23" s="161">
        <f>X23*V6</f>
        <v>-736970.23999999999</v>
      </c>
      <c r="Z23" s="143"/>
      <c r="AA23" s="23"/>
    </row>
    <row r="24" spans="14:28" ht="15.75" thickBot="1">
      <c r="Q24" s="8"/>
      <c r="R24" s="8"/>
      <c r="U24" s="146" t="s">
        <v>179</v>
      </c>
      <c r="V24" s="149">
        <v>73847</v>
      </c>
      <c r="W24" s="160">
        <v>73760</v>
      </c>
      <c r="X24" s="149">
        <f>W24-V24</f>
        <v>-87</v>
      </c>
      <c r="Y24" s="161">
        <f>+X24*V7</f>
        <v>-999087.12</v>
      </c>
      <c r="Z24" s="143"/>
      <c r="AA24" s="36"/>
    </row>
    <row r="25" spans="14:28" ht="15.75" thickBot="1">
      <c r="Q25" s="8"/>
      <c r="R25" s="8"/>
      <c r="U25" s="146" t="s">
        <v>176</v>
      </c>
      <c r="V25" s="150">
        <v>31616</v>
      </c>
      <c r="W25" s="168">
        <v>31583</v>
      </c>
      <c r="X25" s="150">
        <f>W25-V25</f>
        <v>-33</v>
      </c>
      <c r="Y25" s="161">
        <f>+X25*Y6</f>
        <v>-380000.27999999997</v>
      </c>
      <c r="Z25" s="144"/>
      <c r="AA25" s="36"/>
    </row>
    <row r="26" spans="14:28" ht="15.75" thickBot="1">
      <c r="Q26" s="8"/>
      <c r="R26" s="8"/>
      <c r="U26" s="147" t="s">
        <v>177</v>
      </c>
      <c r="V26" s="151">
        <v>84345</v>
      </c>
      <c r="W26" s="167">
        <v>84274</v>
      </c>
      <c r="X26" s="151">
        <f>W26-V26</f>
        <v>-71</v>
      </c>
      <c r="Y26" s="162">
        <f>+X26*Y7</f>
        <v>-815346.96</v>
      </c>
      <c r="Z26" s="152"/>
      <c r="AA26" s="36"/>
    </row>
    <row r="27" spans="14:28" ht="15.75" thickBot="1">
      <c r="N27" s="3" t="s">
        <v>38</v>
      </c>
      <c r="O27" s="4">
        <v>130</v>
      </c>
      <c r="U27" s="19" t="s">
        <v>45</v>
      </c>
      <c r="V27" s="18">
        <f>+SUM(V23:V26)</f>
        <v>231983</v>
      </c>
      <c r="W27" s="18">
        <f>+SUM(W23:W26)</f>
        <v>231728</v>
      </c>
      <c r="X27" s="33">
        <f>SUM(X23:X26)</f>
        <v>-255</v>
      </c>
      <c r="Y27" s="17">
        <f>SUM(Y23:Y26)</f>
        <v>-2931404.5999999996</v>
      </c>
      <c r="Z27" s="13"/>
      <c r="AA27" s="37"/>
    </row>
    <row r="29" spans="14:28">
      <c r="AB29" s="99">
        <v>24420172</v>
      </c>
    </row>
    <row r="30" spans="14:28">
      <c r="U30"/>
      <c r="V30"/>
      <c r="W30"/>
    </row>
    <row r="31" spans="14:28">
      <c r="U31"/>
      <c r="V31"/>
      <c r="W31"/>
    </row>
    <row r="32" spans="14:28">
      <c r="U32"/>
      <c r="V32"/>
      <c r="W32"/>
      <c r="AB32" s="99">
        <v>27414557</v>
      </c>
    </row>
    <row r="33" spans="21:23">
      <c r="U33"/>
      <c r="V33" s="165"/>
      <c r="W33"/>
    </row>
    <row r="34" spans="21:23">
      <c r="U34"/>
      <c r="V34"/>
      <c r="W34"/>
    </row>
    <row r="35" spans="21:23">
      <c r="U35"/>
      <c r="V35"/>
      <c r="W35"/>
    </row>
    <row r="36" spans="21:23">
      <c r="U36"/>
      <c r="V36"/>
      <c r="W36"/>
    </row>
    <row r="37" spans="21:23">
      <c r="U37"/>
      <c r="V37"/>
      <c r="W37"/>
    </row>
    <row r="38" spans="21:23">
      <c r="U38"/>
      <c r="V38"/>
      <c r="W38"/>
    </row>
    <row r="39" spans="21:23">
      <c r="U39"/>
      <c r="V39"/>
      <c r="W39"/>
    </row>
    <row r="40" spans="21:23">
      <c r="U40"/>
      <c r="V40"/>
      <c r="W40"/>
    </row>
    <row r="41" spans="21:23">
      <c r="U41"/>
      <c r="V41"/>
      <c r="W41"/>
    </row>
    <row r="42" spans="21:23">
      <c r="U42"/>
      <c r="V42"/>
      <c r="W42"/>
    </row>
    <row r="43" spans="21:23">
      <c r="U43"/>
      <c r="V43"/>
      <c r="W43"/>
    </row>
    <row r="44" spans="21:23">
      <c r="U44"/>
      <c r="V44"/>
      <c r="W44"/>
    </row>
    <row r="45" spans="21:23">
      <c r="U45"/>
      <c r="V45"/>
      <c r="W45"/>
    </row>
  </sheetData>
  <mergeCells count="7">
    <mergeCell ref="Z13:AB13"/>
    <mergeCell ref="Z14:AB14"/>
    <mergeCell ref="Z18:AB18"/>
    <mergeCell ref="X14:X15"/>
    <mergeCell ref="X16:X17"/>
    <mergeCell ref="Y14:Y15"/>
    <mergeCell ref="Y16:Y17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C45"/>
  <sheetViews>
    <sheetView showGridLines="0" topLeftCell="T4" zoomScaleNormal="100" zoomScaleSheetLayoutView="100" workbookViewId="0">
      <selection activeCell="X26" sqref="X26"/>
    </sheetView>
  </sheetViews>
  <sheetFormatPr baseColWidth="10" defaultColWidth="11.42578125" defaultRowHeight="15"/>
  <cols>
    <col min="1" max="1" width="0" style="1" hidden="1" customWidth="1"/>
    <col min="2" max="3" width="15.5703125" style="1" hidden="1" customWidth="1"/>
    <col min="4" max="5" width="0" style="1" hidden="1" customWidth="1"/>
    <col min="6" max="6" width="15.5703125" style="1" hidden="1" customWidth="1"/>
    <col min="7" max="7" width="4.85546875" style="1" hidden="1" customWidth="1"/>
    <col min="8" max="8" width="13.28515625" style="1" hidden="1" customWidth="1"/>
    <col min="9" max="9" width="15.5703125" style="1" hidden="1" customWidth="1"/>
    <col min="10" max="10" width="4.5703125" style="1" hidden="1" customWidth="1"/>
    <col min="11" max="11" width="13" style="1" hidden="1" customWidth="1"/>
    <col min="12" max="12" width="15.7109375" style="1" hidden="1" customWidth="1"/>
    <col min="13" max="13" width="4.5703125" style="1" hidden="1" customWidth="1"/>
    <col min="14" max="14" width="13" style="1" hidden="1" customWidth="1"/>
    <col min="15" max="15" width="15.7109375" style="1" hidden="1" customWidth="1"/>
    <col min="16" max="16" width="3.5703125" style="1" hidden="1" customWidth="1"/>
    <col min="17" max="17" width="0" style="1" hidden="1" customWidth="1"/>
    <col min="18" max="18" width="15.5703125" style="1" hidden="1" customWidth="1"/>
    <col min="19" max="19" width="0" style="1" hidden="1" customWidth="1"/>
    <col min="20" max="20" width="1" style="1" customWidth="1"/>
    <col min="21" max="21" width="19.42578125" style="1" customWidth="1"/>
    <col min="22" max="22" width="20.85546875" style="1" bestFit="1" customWidth="1"/>
    <col min="23" max="23" width="15.5703125" style="1" customWidth="1"/>
    <col min="24" max="24" width="16.7109375" style="1" bestFit="1" customWidth="1"/>
    <col min="25" max="25" width="17.85546875" style="1" bestFit="1" customWidth="1"/>
    <col min="26" max="26" width="34.42578125" style="1" customWidth="1"/>
    <col min="27" max="27" width="28.7109375" style="1" customWidth="1"/>
    <col min="28" max="28" width="2.5703125" style="1" customWidth="1"/>
    <col min="29" max="29" width="16.28515625" style="1" bestFit="1" customWidth="1"/>
    <col min="30" max="30" width="15.140625" style="1" bestFit="1" customWidth="1"/>
    <col min="31" max="16384" width="11.42578125" style="1"/>
  </cols>
  <sheetData>
    <row r="1" spans="2:29" s="61" customFormat="1" ht="14.25">
      <c r="B1" s="60"/>
      <c r="C1" s="60"/>
    </row>
    <row r="2" spans="2:29">
      <c r="B2" s="1" t="s">
        <v>28</v>
      </c>
      <c r="E2" s="1" t="s">
        <v>29</v>
      </c>
      <c r="H2" s="1" t="s">
        <v>30</v>
      </c>
      <c r="K2" s="1" t="s">
        <v>31</v>
      </c>
      <c r="N2" s="1" t="s">
        <v>32</v>
      </c>
      <c r="Q2" s="1" t="s">
        <v>33</v>
      </c>
      <c r="U2" s="2" t="s">
        <v>34</v>
      </c>
      <c r="V2" s="103">
        <v>44044</v>
      </c>
    </row>
    <row r="3" spans="2:29">
      <c r="U3" s="2" t="s">
        <v>35</v>
      </c>
      <c r="V3" s="166" t="s">
        <v>51</v>
      </c>
    </row>
    <row r="5" spans="2:29" s="2" customFormat="1" ht="15.75" thickBot="1">
      <c r="V5" s="12" t="s">
        <v>44</v>
      </c>
      <c r="Y5" s="12" t="s">
        <v>52</v>
      </c>
    </row>
    <row r="6" spans="2:29">
      <c r="U6" s="38" t="s">
        <v>180</v>
      </c>
      <c r="V6" s="188">
        <v>11483.76</v>
      </c>
      <c r="X6" s="38" t="s">
        <v>180</v>
      </c>
      <c r="Y6" s="188">
        <v>11483.76</v>
      </c>
    </row>
    <row r="7" spans="2:29">
      <c r="U7" s="140" t="s">
        <v>181</v>
      </c>
      <c r="V7" s="189">
        <v>11288.32</v>
      </c>
      <c r="X7" s="140" t="s">
        <v>181</v>
      </c>
      <c r="Y7" s="189">
        <v>11288.32</v>
      </c>
    </row>
    <row r="8" spans="2:29">
      <c r="U8" s="40" t="s">
        <v>36</v>
      </c>
      <c r="V8" s="142">
        <v>2.24E-2</v>
      </c>
      <c r="X8" s="40" t="s">
        <v>36</v>
      </c>
      <c r="Y8" s="41">
        <v>3.2300000000000002E-2</v>
      </c>
    </row>
    <row r="9" spans="2:29">
      <c r="U9" s="141"/>
      <c r="V9" s="154">
        <f>+V6*V8</f>
        <v>257.23622399999999</v>
      </c>
      <c r="X9" s="141"/>
      <c r="Y9" s="154">
        <f>+Y6*Y8</f>
        <v>370.92544800000002</v>
      </c>
    </row>
    <row r="10" spans="2:29" ht="15.75" thickBot="1">
      <c r="U10" s="42" t="s">
        <v>37</v>
      </c>
      <c r="V10" s="158">
        <f>+V7*V8</f>
        <v>252.85836799999998</v>
      </c>
      <c r="X10" s="42" t="s">
        <v>37</v>
      </c>
      <c r="Y10" s="159">
        <f>+Y7*Y8</f>
        <v>364.61273600000004</v>
      </c>
    </row>
    <row r="11" spans="2:29" ht="15.75" thickBot="1">
      <c r="B11" s="3" t="s">
        <v>38</v>
      </c>
      <c r="C11" s="4">
        <v>130</v>
      </c>
      <c r="E11" s="3" t="s">
        <v>38</v>
      </c>
      <c r="F11" s="4">
        <v>220</v>
      </c>
      <c r="H11" s="3" t="s">
        <v>38</v>
      </c>
      <c r="I11" s="4">
        <v>200</v>
      </c>
      <c r="K11" s="3" t="s">
        <v>38</v>
      </c>
      <c r="L11" s="4">
        <v>200</v>
      </c>
      <c r="N11" s="3" t="s">
        <v>38</v>
      </c>
      <c r="O11" s="4">
        <v>200</v>
      </c>
      <c r="Q11" s="3" t="s">
        <v>38</v>
      </c>
      <c r="R11" s="4">
        <v>200</v>
      </c>
      <c r="Z11" s="5"/>
      <c r="AC11" s="5"/>
    </row>
    <row r="12" spans="2:29" ht="15.75" thickBot="1">
      <c r="U12" s="6"/>
      <c r="V12" s="7"/>
    </row>
    <row r="13" spans="2:29">
      <c r="U13" s="44" t="s">
        <v>6</v>
      </c>
      <c r="V13" s="52" t="s">
        <v>39</v>
      </c>
      <c r="W13" s="45" t="s">
        <v>40</v>
      </c>
      <c r="X13" s="45" t="s">
        <v>41</v>
      </c>
      <c r="Y13" s="53" t="s">
        <v>42</v>
      </c>
      <c r="Z13" s="639" t="s">
        <v>43</v>
      </c>
      <c r="AA13" s="639"/>
      <c r="AB13" s="640"/>
    </row>
    <row r="14" spans="2:29">
      <c r="U14" s="46" t="s">
        <v>178</v>
      </c>
      <c r="V14" s="54" t="e">
        <f>+W23</f>
        <v>#VALUE!</v>
      </c>
      <c r="W14" s="62" t="e">
        <f>+V9*V14</f>
        <v>#VALUE!</v>
      </c>
      <c r="X14" s="645"/>
      <c r="Y14" s="649"/>
      <c r="Z14" s="641"/>
      <c r="AA14" s="641"/>
      <c r="AB14" s="642"/>
    </row>
    <row r="15" spans="2:29">
      <c r="U15" s="46" t="s">
        <v>179</v>
      </c>
      <c r="V15" s="139" t="e">
        <f>+W24</f>
        <v>#VALUE!</v>
      </c>
      <c r="W15" s="15" t="e">
        <f>+V15*V10</f>
        <v>#VALUE!</v>
      </c>
      <c r="X15" s="646"/>
      <c r="Y15" s="650"/>
      <c r="Z15" s="9"/>
      <c r="AA15" s="9"/>
      <c r="AB15" s="48"/>
    </row>
    <row r="16" spans="2:29">
      <c r="U16" s="47" t="s">
        <v>176</v>
      </c>
      <c r="V16" s="56" t="e">
        <f>+W25</f>
        <v>#VALUE!</v>
      </c>
      <c r="W16" s="15" t="e">
        <f>+V16*Y9</f>
        <v>#VALUE!</v>
      </c>
      <c r="X16" s="647"/>
      <c r="Y16" s="650"/>
      <c r="Z16" s="9"/>
      <c r="AA16" s="9"/>
      <c r="AB16" s="48"/>
    </row>
    <row r="17" spans="14:28" ht="15.75" thickBot="1">
      <c r="U17" s="47" t="s">
        <v>177</v>
      </c>
      <c r="V17" s="56" t="e">
        <f>+W26</f>
        <v>#VALUE!</v>
      </c>
      <c r="W17" s="15" t="e">
        <f>+V17*Y10</f>
        <v>#VALUE!</v>
      </c>
      <c r="X17" s="648"/>
      <c r="Y17" s="651"/>
      <c r="Z17" s="9"/>
      <c r="AA17" s="9"/>
      <c r="AB17" s="48"/>
    </row>
    <row r="18" spans="14:28" ht="15.75" thickBot="1">
      <c r="U18" s="49" t="s">
        <v>45</v>
      </c>
      <c r="V18" s="58" t="e">
        <f>SUM(V14:V17)</f>
        <v>#VALUE!</v>
      </c>
      <c r="W18" s="50" t="e">
        <f>SUM(W14:W17)</f>
        <v>#VALUE!</v>
      </c>
      <c r="X18" s="51"/>
      <c r="Y18" s="59"/>
      <c r="Z18" s="643"/>
      <c r="AA18" s="643"/>
      <c r="AB18" s="644"/>
    </row>
    <row r="19" spans="14:28">
      <c r="U19" s="6"/>
      <c r="V19" s="7"/>
    </row>
    <row r="20" spans="14:28">
      <c r="U20" s="6"/>
      <c r="V20" s="7"/>
    </row>
    <row r="21" spans="14:28" ht="15.75" thickBot="1">
      <c r="U21" s="6"/>
      <c r="V21" s="7"/>
    </row>
    <row r="22" spans="14:28" ht="30.75" thickBot="1">
      <c r="Q22" s="8"/>
      <c r="R22" s="8" t="e">
        <f>#REF!-#REF!</f>
        <v>#REF!</v>
      </c>
      <c r="U22" s="145" t="s">
        <v>6</v>
      </c>
      <c r="V22" s="163" t="s">
        <v>46</v>
      </c>
      <c r="W22" s="163" t="s">
        <v>47</v>
      </c>
      <c r="X22" s="163" t="s">
        <v>48</v>
      </c>
      <c r="Y22" s="148" t="s">
        <v>49</v>
      </c>
      <c r="Z22" s="16" t="s">
        <v>50</v>
      </c>
      <c r="AA22" s="22" t="s">
        <v>42</v>
      </c>
    </row>
    <row r="23" spans="14:28" ht="15.75" thickBot="1">
      <c r="Q23" s="8"/>
      <c r="R23" s="8"/>
      <c r="U23" s="146" t="s">
        <v>178</v>
      </c>
      <c r="V23" s="193" t="e">
        <f>SUMIFS('[1]Detalle Despachos'!$I$4:$I$24,'[1]Detalle Despachos'!$K$4:$K$24,[1]Resumen!$D$7,'[1]Detalle Despachos'!$H$4:$H$24,[1]Resumen!$B$13)</f>
        <v>#VALUE!</v>
      </c>
      <c r="W23" s="184" t="e">
        <f>SUMIFS('[1]Detalle Despachos'!$I$4:$I$24,'[1]Detalle Despachos'!$K$4:$K$24,[1]Resumen!$D$7,'[1]Detalle Despachos'!$H$4:$H$24,[1]Resumen!$B$13)</f>
        <v>#VALUE!</v>
      </c>
      <c r="X23" s="164" t="e">
        <f>W23-V23</f>
        <v>#VALUE!</v>
      </c>
      <c r="Y23" s="161" t="e">
        <f>X23*V6</f>
        <v>#VALUE!</v>
      </c>
      <c r="Z23" s="143"/>
      <c r="AA23" s="23"/>
    </row>
    <row r="24" spans="14:28" ht="15.75" thickBot="1">
      <c r="Q24" s="8"/>
      <c r="R24" s="8"/>
      <c r="U24" s="146" t="s">
        <v>179</v>
      </c>
      <c r="V24" s="190" t="e">
        <f>SUMIFS('[1]Detalle Despachos'!$I$4:$I$24,'[1]Detalle Despachos'!$K$4:$K$24,[1]Resumen!$D$8,'[1]Detalle Despachos'!$H$4:$H$24,[1]Resumen!$B$15)</f>
        <v>#VALUE!</v>
      </c>
      <c r="W24" s="186" t="e">
        <f>SUMIFS('[1]Detalle Despachos'!$I$4:$I$24,'[1]Detalle Despachos'!$K$4:$K$24,[1]Resumen!$D$8,'[1]Detalle Despachos'!$H$4:$H$24,[1]Resumen!$B$15)</f>
        <v>#VALUE!</v>
      </c>
      <c r="X24" s="149" t="e">
        <f>W24-V24</f>
        <v>#VALUE!</v>
      </c>
      <c r="Y24" s="161" t="e">
        <f>+X24*V7</f>
        <v>#VALUE!</v>
      </c>
      <c r="Z24" s="143"/>
      <c r="AA24" s="36"/>
    </row>
    <row r="25" spans="14:28" ht="15.75" thickBot="1">
      <c r="Q25" s="8"/>
      <c r="R25" s="8"/>
      <c r="U25" s="146" t="s">
        <v>176</v>
      </c>
      <c r="V25" s="191" t="e">
        <f>SUMIFS('[1]Detalle Despachos'!$I$4:$I$24,'[1]Detalle Despachos'!$K$4:$K$24,[1]Resumen!$H$7,'[1]Detalle Despachos'!$H$4:$H$24,[1]Resumen!$B$14)</f>
        <v>#VALUE!</v>
      </c>
      <c r="W25" s="185" t="e">
        <f>SUMIFS('[1]Detalle Despachos'!$I$4:$I$24,'[1]Detalle Despachos'!$K$4:$K$24,[1]Resumen!$H$7,'[1]Detalle Despachos'!$H$4:$H$24,[1]Resumen!$B$14)</f>
        <v>#VALUE!</v>
      </c>
      <c r="X25" s="150" t="e">
        <f>W25-V25</f>
        <v>#VALUE!</v>
      </c>
      <c r="Y25" s="161" t="e">
        <f>+X25*Y6</f>
        <v>#VALUE!</v>
      </c>
      <c r="Z25" s="144"/>
      <c r="AA25" s="36"/>
    </row>
    <row r="26" spans="14:28" ht="15.75" thickBot="1">
      <c r="Q26" s="8"/>
      <c r="R26" s="8"/>
      <c r="U26" s="147" t="s">
        <v>177</v>
      </c>
      <c r="V26" s="192" t="e">
        <f>SUMIFS('[1]Detalle Despachos'!$I$4:$I$24,'[1]Detalle Despachos'!$K$4:$K$24,[1]Resumen!$H$8,'[1]Detalle Despachos'!$H$4:$H$24,[1]Resumen!$B$16)</f>
        <v>#VALUE!</v>
      </c>
      <c r="W26" s="187" t="e">
        <f>SUMIFS('[1]Detalle Despachos'!$I$4:$I$24,'[1]Detalle Despachos'!$K$4:$K$24,[1]Resumen!$H$8,'[1]Detalle Despachos'!$H$4:$H$24,[1]Resumen!$B$16)</f>
        <v>#VALUE!</v>
      </c>
      <c r="X26" s="151" t="e">
        <f>W26-V26</f>
        <v>#VALUE!</v>
      </c>
      <c r="Y26" s="162" t="e">
        <f>+X26*Y7</f>
        <v>#VALUE!</v>
      </c>
      <c r="Z26" s="152"/>
      <c r="AA26" s="36"/>
    </row>
    <row r="27" spans="14:28" ht="15.75" thickBot="1">
      <c r="N27" s="3" t="s">
        <v>38</v>
      </c>
      <c r="O27" s="4">
        <v>130</v>
      </c>
      <c r="U27" s="19" t="s">
        <v>45</v>
      </c>
      <c r="V27" s="18" t="e">
        <f>+SUM(V23:V26)</f>
        <v>#VALUE!</v>
      </c>
      <c r="W27" s="18" t="e">
        <f>+SUM(W23:W26)</f>
        <v>#VALUE!</v>
      </c>
      <c r="X27" s="33" t="e">
        <f>SUM(X23:X26)</f>
        <v>#VALUE!</v>
      </c>
      <c r="Y27" s="17" t="e">
        <f>SUM(Y23:Y26)</f>
        <v>#VALUE!</v>
      </c>
      <c r="Z27" s="13"/>
      <c r="AA27" s="37"/>
    </row>
    <row r="29" spans="14:28">
      <c r="AB29" s="99">
        <v>24420172</v>
      </c>
    </row>
    <row r="30" spans="14:28">
      <c r="U30"/>
      <c r="V30"/>
      <c r="W30"/>
    </row>
    <row r="31" spans="14:28">
      <c r="U31"/>
      <c r="V31"/>
      <c r="W31"/>
    </row>
    <row r="32" spans="14:28">
      <c r="U32"/>
      <c r="V32"/>
      <c r="W32"/>
      <c r="AB32" s="99">
        <v>27414557</v>
      </c>
    </row>
    <row r="33" spans="21:23">
      <c r="U33"/>
      <c r="V33" s="165"/>
      <c r="W33"/>
    </row>
    <row r="34" spans="21:23">
      <c r="U34"/>
      <c r="V34"/>
      <c r="W34"/>
    </row>
    <row r="35" spans="21:23">
      <c r="U35"/>
      <c r="V35"/>
      <c r="W35"/>
    </row>
    <row r="36" spans="21:23">
      <c r="U36"/>
      <c r="V36"/>
      <c r="W36"/>
    </row>
    <row r="37" spans="21:23">
      <c r="U37"/>
      <c r="V37"/>
      <c r="W37"/>
    </row>
    <row r="38" spans="21:23">
      <c r="U38"/>
      <c r="V38"/>
      <c r="W38"/>
    </row>
    <row r="39" spans="21:23">
      <c r="U39"/>
      <c r="V39"/>
      <c r="W39"/>
    </row>
    <row r="40" spans="21:23">
      <c r="U40"/>
      <c r="V40"/>
      <c r="W40"/>
    </row>
    <row r="41" spans="21:23">
      <c r="U41"/>
      <c r="V41"/>
      <c r="W41"/>
    </row>
    <row r="42" spans="21:23">
      <c r="U42"/>
      <c r="V42"/>
      <c r="W42"/>
    </row>
    <row r="43" spans="21:23">
      <c r="U43"/>
      <c r="V43"/>
      <c r="W43"/>
    </row>
    <row r="44" spans="21:23">
      <c r="U44"/>
      <c r="V44"/>
      <c r="W44"/>
    </row>
    <row r="45" spans="21:23">
      <c r="U45"/>
      <c r="V45"/>
      <c r="W45"/>
    </row>
  </sheetData>
  <mergeCells count="7">
    <mergeCell ref="Z18:AB18"/>
    <mergeCell ref="Z13:AB13"/>
    <mergeCell ref="X14:X15"/>
    <mergeCell ref="Y14:Y15"/>
    <mergeCell ref="Z14:AB14"/>
    <mergeCell ref="X16:X17"/>
    <mergeCell ref="Y16:Y17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 filterMode="1"/>
  <dimension ref="A1:AA276"/>
  <sheetViews>
    <sheetView showGridLines="0" zoomScale="85" zoomScaleNormal="85" workbookViewId="0">
      <selection activeCell="J210" activeCellId="1" sqref="J197:J208 J210:J214"/>
    </sheetView>
  </sheetViews>
  <sheetFormatPr baseColWidth="10" defaultColWidth="11.42578125" defaultRowHeight="15"/>
  <cols>
    <col min="4" max="4" width="16.85546875" style="65" customWidth="1"/>
    <col min="5" max="6" width="11.42578125" style="65"/>
    <col min="8" max="8" width="11.42578125" style="478"/>
    <col min="12" max="12" width="36.7109375" bestFit="1" customWidth="1"/>
    <col min="13" max="13" width="17.7109375" customWidth="1"/>
    <col min="15" max="15" width="13.140625" bestFit="1" customWidth="1"/>
    <col min="16" max="16" width="51" customWidth="1"/>
    <col min="17" max="17" width="13.140625" bestFit="1" customWidth="1"/>
    <col min="18" max="18" width="14.140625" bestFit="1" customWidth="1"/>
  </cols>
  <sheetData>
    <row r="1" spans="1:27">
      <c r="A1" s="652" t="s">
        <v>70</v>
      </c>
      <c r="B1" s="653"/>
      <c r="C1" s="653"/>
      <c r="D1" s="653"/>
      <c r="E1" s="653"/>
      <c r="F1" s="653"/>
      <c r="G1" s="653"/>
      <c r="H1" s="654"/>
      <c r="I1" s="653"/>
      <c r="J1" s="653"/>
      <c r="K1" s="653"/>
      <c r="L1" s="653"/>
      <c r="M1" s="653"/>
      <c r="N1" s="653"/>
      <c r="O1" s="655"/>
      <c r="P1" s="204"/>
    </row>
    <row r="2" spans="1:27" ht="45">
      <c r="A2" s="67" t="s">
        <v>0</v>
      </c>
      <c r="B2" s="68" t="s">
        <v>1</v>
      </c>
      <c r="C2" s="69" t="s">
        <v>2</v>
      </c>
      <c r="D2" s="68" t="s">
        <v>3</v>
      </c>
      <c r="E2" s="68" t="s">
        <v>4</v>
      </c>
      <c r="F2" s="68" t="s">
        <v>5</v>
      </c>
      <c r="G2" s="68" t="s">
        <v>6</v>
      </c>
      <c r="H2" s="474" t="s">
        <v>7</v>
      </c>
      <c r="I2" s="68" t="s">
        <v>8</v>
      </c>
      <c r="J2" s="68" t="s">
        <v>9</v>
      </c>
      <c r="K2" s="68" t="s">
        <v>288</v>
      </c>
      <c r="L2" s="71" t="s">
        <v>20</v>
      </c>
      <c r="M2" s="71" t="s">
        <v>111</v>
      </c>
      <c r="N2" s="68" t="s">
        <v>10</v>
      </c>
      <c r="O2" s="69" t="s">
        <v>18</v>
      </c>
      <c r="P2" s="66" t="s">
        <v>267</v>
      </c>
    </row>
    <row r="3" spans="1:27" hidden="1">
      <c r="A3" s="72" t="s">
        <v>11</v>
      </c>
      <c r="B3" s="73" t="s">
        <v>12</v>
      </c>
      <c r="C3" s="74">
        <v>86023032</v>
      </c>
      <c r="D3" s="75" t="s">
        <v>13</v>
      </c>
      <c r="E3" s="76">
        <v>43935</v>
      </c>
      <c r="F3" s="77" t="s">
        <v>14</v>
      </c>
      <c r="G3" s="78" t="s">
        <v>15</v>
      </c>
      <c r="H3" s="214">
        <v>10558</v>
      </c>
      <c r="I3" s="195">
        <v>10542</v>
      </c>
      <c r="J3" s="79">
        <f>+I3-H3</f>
        <v>-16</v>
      </c>
      <c r="K3" s="347">
        <f>+J3/H3</f>
        <v>-1.5154385300246258E-3</v>
      </c>
      <c r="L3" s="80" t="s">
        <v>19</v>
      </c>
      <c r="M3" s="109">
        <f>+N3*J3</f>
        <v>-184242.56</v>
      </c>
      <c r="N3" s="93">
        <v>11515.16</v>
      </c>
      <c r="O3" s="75">
        <v>47722</v>
      </c>
      <c r="P3" s="81">
        <v>2</v>
      </c>
    </row>
    <row r="4" spans="1:27" hidden="1">
      <c r="A4" s="72" t="s">
        <v>11</v>
      </c>
      <c r="B4" s="73" t="s">
        <v>12</v>
      </c>
      <c r="C4" s="74">
        <v>86023043</v>
      </c>
      <c r="D4" s="75" t="s">
        <v>16</v>
      </c>
      <c r="E4" s="76">
        <v>43936</v>
      </c>
      <c r="F4" s="77" t="s">
        <v>17</v>
      </c>
      <c r="G4" s="78" t="s">
        <v>15</v>
      </c>
      <c r="H4" s="214">
        <v>10554</v>
      </c>
      <c r="I4" s="195">
        <v>10552</v>
      </c>
      <c r="J4" s="79">
        <f>+I4-H4</f>
        <v>-2</v>
      </c>
      <c r="K4" s="347">
        <f t="shared" ref="K4:K67" si="0">+J4/H4</f>
        <v>-1.8950161076369148E-4</v>
      </c>
      <c r="L4" s="80" t="s">
        <v>21</v>
      </c>
      <c r="M4" s="109">
        <f t="shared" ref="M4:M9" si="1">+J4*N4</f>
        <v>-23030.32</v>
      </c>
      <c r="N4" s="93">
        <v>11515.16</v>
      </c>
      <c r="O4" s="75">
        <v>47733</v>
      </c>
      <c r="P4" s="81">
        <v>2</v>
      </c>
    </row>
    <row r="5" spans="1:27" hidden="1">
      <c r="A5" s="82" t="s">
        <v>11</v>
      </c>
      <c r="B5" s="83" t="s">
        <v>12</v>
      </c>
      <c r="C5" s="74">
        <v>86023055</v>
      </c>
      <c r="D5" s="84" t="s">
        <v>22</v>
      </c>
      <c r="E5" s="85">
        <v>43941</v>
      </c>
      <c r="F5" s="86" t="s">
        <v>23</v>
      </c>
      <c r="G5" s="87" t="s">
        <v>15</v>
      </c>
      <c r="H5" s="218">
        <v>10540</v>
      </c>
      <c r="I5" s="196">
        <v>10528</v>
      </c>
      <c r="J5" s="88">
        <f t="shared" ref="J5:J23" si="2">+I5-H5</f>
        <v>-12</v>
      </c>
      <c r="K5" s="347">
        <f t="shared" si="0"/>
        <v>-1.1385199240986717E-3</v>
      </c>
      <c r="L5" s="659" t="s">
        <v>53</v>
      </c>
      <c r="M5" s="298">
        <f t="shared" si="1"/>
        <v>-138181.91999999998</v>
      </c>
      <c r="N5" s="89">
        <v>11515.16</v>
      </c>
      <c r="O5" s="84">
        <v>47745</v>
      </c>
      <c r="P5" s="81">
        <v>3</v>
      </c>
    </row>
    <row r="6" spans="1:27" hidden="1">
      <c r="A6" s="82" t="s">
        <v>11</v>
      </c>
      <c r="B6" s="83" t="s">
        <v>12</v>
      </c>
      <c r="C6" s="74">
        <v>86023061</v>
      </c>
      <c r="D6" s="84" t="s">
        <v>24</v>
      </c>
      <c r="E6" s="85">
        <v>43942</v>
      </c>
      <c r="F6" s="86" t="s">
        <v>25</v>
      </c>
      <c r="G6" s="87" t="s">
        <v>15</v>
      </c>
      <c r="H6" s="218">
        <v>10552</v>
      </c>
      <c r="I6" s="196">
        <v>10533</v>
      </c>
      <c r="J6" s="88">
        <f t="shared" si="2"/>
        <v>-19</v>
      </c>
      <c r="K6" s="347">
        <f t="shared" si="0"/>
        <v>-1.800606520090978E-3</v>
      </c>
      <c r="L6" s="659"/>
      <c r="M6" s="298">
        <f t="shared" si="1"/>
        <v>-218788.04</v>
      </c>
      <c r="N6" s="89">
        <v>11515.16</v>
      </c>
      <c r="O6" s="84">
        <v>47751</v>
      </c>
      <c r="P6" s="81">
        <v>3</v>
      </c>
    </row>
    <row r="7" spans="1:27" hidden="1">
      <c r="A7" s="82" t="s">
        <v>11</v>
      </c>
      <c r="B7" s="83" t="s">
        <v>12</v>
      </c>
      <c r="C7" s="74">
        <v>86023070</v>
      </c>
      <c r="D7" s="84" t="s">
        <v>26</v>
      </c>
      <c r="E7" s="85">
        <v>43943</v>
      </c>
      <c r="F7" s="86" t="s">
        <v>27</v>
      </c>
      <c r="G7" s="87" t="s">
        <v>15</v>
      </c>
      <c r="H7" s="218">
        <v>10543</v>
      </c>
      <c r="I7" s="196">
        <v>10510</v>
      </c>
      <c r="J7" s="88">
        <f t="shared" si="2"/>
        <v>-33</v>
      </c>
      <c r="K7" s="347">
        <f t="shared" si="0"/>
        <v>-3.1300388883619464E-3</v>
      </c>
      <c r="L7" s="659"/>
      <c r="M7" s="298">
        <f t="shared" si="1"/>
        <v>-380000.27999999997</v>
      </c>
      <c r="N7" s="89">
        <v>11515.16</v>
      </c>
      <c r="O7" s="84">
        <v>47760</v>
      </c>
      <c r="P7" s="81">
        <v>3</v>
      </c>
    </row>
    <row r="8" spans="1:27" s="11" customFormat="1" ht="14.25" hidden="1" customHeight="1">
      <c r="A8" s="82" t="s">
        <v>11</v>
      </c>
      <c r="B8" s="83" t="s">
        <v>12</v>
      </c>
      <c r="C8" s="90">
        <v>86023100</v>
      </c>
      <c r="D8" s="84" t="s">
        <v>54</v>
      </c>
      <c r="E8" s="85">
        <v>43948</v>
      </c>
      <c r="F8" s="86" t="s">
        <v>27</v>
      </c>
      <c r="G8" s="87" t="s">
        <v>15</v>
      </c>
      <c r="H8" s="218">
        <v>10554</v>
      </c>
      <c r="I8" s="196">
        <v>10503</v>
      </c>
      <c r="J8" s="88">
        <f t="shared" si="2"/>
        <v>-51</v>
      </c>
      <c r="K8" s="347">
        <f t="shared" si="0"/>
        <v>-4.8322910744741333E-3</v>
      </c>
      <c r="L8" s="659" t="s">
        <v>59</v>
      </c>
      <c r="M8" s="298">
        <f t="shared" si="1"/>
        <v>-587273.16</v>
      </c>
      <c r="N8" s="89">
        <v>11515.16</v>
      </c>
      <c r="O8" s="84">
        <v>47792</v>
      </c>
      <c r="P8" s="91">
        <v>4</v>
      </c>
      <c r="Q8"/>
      <c r="R8"/>
      <c r="S8"/>
      <c r="T8"/>
      <c r="U8"/>
      <c r="V8"/>
      <c r="W8"/>
      <c r="X8"/>
      <c r="Y8"/>
      <c r="Z8"/>
      <c r="AA8"/>
    </row>
    <row r="9" spans="1:27" s="11" customFormat="1" hidden="1">
      <c r="A9" s="82" t="s">
        <v>11</v>
      </c>
      <c r="B9" s="83" t="s">
        <v>12</v>
      </c>
      <c r="C9" s="90">
        <v>86023120</v>
      </c>
      <c r="D9" s="84" t="s">
        <v>58</v>
      </c>
      <c r="E9" s="85">
        <v>43949</v>
      </c>
      <c r="F9" s="86" t="s">
        <v>23</v>
      </c>
      <c r="G9" s="87" t="s">
        <v>15</v>
      </c>
      <c r="H9" s="218">
        <v>10542</v>
      </c>
      <c r="I9" s="196">
        <v>10518</v>
      </c>
      <c r="J9" s="88">
        <f t="shared" si="2"/>
        <v>-24</v>
      </c>
      <c r="K9" s="347">
        <f t="shared" si="0"/>
        <v>-2.2766078542970974E-3</v>
      </c>
      <c r="L9" s="660"/>
      <c r="M9" s="298">
        <f t="shared" si="1"/>
        <v>-276363.83999999997</v>
      </c>
      <c r="N9" s="349">
        <v>11515.16</v>
      </c>
      <c r="O9" s="84">
        <v>47812</v>
      </c>
      <c r="P9" s="91">
        <v>4</v>
      </c>
      <c r="Q9"/>
      <c r="R9"/>
      <c r="S9"/>
      <c r="T9"/>
      <c r="U9"/>
      <c r="V9"/>
      <c r="W9"/>
      <c r="X9"/>
      <c r="Y9"/>
      <c r="Z9"/>
      <c r="AA9"/>
    </row>
    <row r="10" spans="1:27" ht="14.25" hidden="1" customHeight="1">
      <c r="A10" s="82" t="s">
        <v>11</v>
      </c>
      <c r="B10" s="83" t="s">
        <v>12</v>
      </c>
      <c r="C10" s="90">
        <v>86023149</v>
      </c>
      <c r="D10" s="84" t="s">
        <v>66</v>
      </c>
      <c r="E10" s="85">
        <v>43955</v>
      </c>
      <c r="F10" s="77" t="s">
        <v>25</v>
      </c>
      <c r="G10" s="87" t="s">
        <v>15</v>
      </c>
      <c r="H10" s="218">
        <v>10544</v>
      </c>
      <c r="I10" s="213">
        <v>10524</v>
      </c>
      <c r="J10" s="79">
        <f t="shared" si="2"/>
        <v>-20</v>
      </c>
      <c r="K10" s="347">
        <f t="shared" si="0"/>
        <v>-1.8968133535660092E-3</v>
      </c>
      <c r="L10" s="661" t="s">
        <v>72</v>
      </c>
      <c r="M10" s="354">
        <f>+J10*N11</f>
        <v>-230303.2</v>
      </c>
      <c r="N10" s="349">
        <v>11515.16</v>
      </c>
      <c r="O10" s="92">
        <v>47841</v>
      </c>
      <c r="P10" s="92">
        <v>1</v>
      </c>
    </row>
    <row r="11" spans="1:27" hidden="1">
      <c r="A11" s="82" t="s">
        <v>11</v>
      </c>
      <c r="B11" s="83" t="s">
        <v>12</v>
      </c>
      <c r="C11" s="90">
        <v>86023158</v>
      </c>
      <c r="D11" s="84" t="s">
        <v>67</v>
      </c>
      <c r="E11" s="85">
        <v>43956</v>
      </c>
      <c r="F11" s="77" t="s">
        <v>68</v>
      </c>
      <c r="G11" s="87" t="s">
        <v>15</v>
      </c>
      <c r="H11" s="218">
        <v>10554</v>
      </c>
      <c r="I11" s="213">
        <v>10554</v>
      </c>
      <c r="J11" s="79">
        <f t="shared" si="2"/>
        <v>0</v>
      </c>
      <c r="K11" s="347">
        <f t="shared" si="0"/>
        <v>0</v>
      </c>
      <c r="L11" s="661"/>
      <c r="M11" s="354">
        <f>+J11*N12</f>
        <v>0</v>
      </c>
      <c r="N11" s="349">
        <v>11515.16</v>
      </c>
      <c r="O11" s="84">
        <v>47850</v>
      </c>
      <c r="P11" s="92">
        <v>1</v>
      </c>
    </row>
    <row r="12" spans="1:27" hidden="1">
      <c r="A12" s="82" t="s">
        <v>11</v>
      </c>
      <c r="B12" s="83" t="s">
        <v>12</v>
      </c>
      <c r="C12" s="90">
        <v>86023170</v>
      </c>
      <c r="D12" s="84" t="s">
        <v>69</v>
      </c>
      <c r="E12" s="85">
        <v>43958</v>
      </c>
      <c r="F12" s="77" t="s">
        <v>23</v>
      </c>
      <c r="G12" s="87" t="s">
        <v>15</v>
      </c>
      <c r="H12" s="218">
        <v>10551</v>
      </c>
      <c r="I12" s="212">
        <v>10551</v>
      </c>
      <c r="J12" s="79"/>
      <c r="K12" s="347">
        <f t="shared" si="0"/>
        <v>0</v>
      </c>
      <c r="L12" s="661"/>
      <c r="M12" s="354">
        <f>+J12*N13</f>
        <v>0</v>
      </c>
      <c r="N12" s="349">
        <v>11515.16</v>
      </c>
      <c r="O12" s="84">
        <v>47862</v>
      </c>
      <c r="P12" s="92">
        <v>1</v>
      </c>
      <c r="Q12" s="65"/>
    </row>
    <row r="13" spans="1:27" hidden="1">
      <c r="A13" s="82" t="s">
        <v>11</v>
      </c>
      <c r="B13" s="83" t="s">
        <v>12</v>
      </c>
      <c r="C13" s="90">
        <v>86023187</v>
      </c>
      <c r="D13" s="84" t="s">
        <v>74</v>
      </c>
      <c r="E13" s="85">
        <v>43959</v>
      </c>
      <c r="F13" s="77" t="s">
        <v>27</v>
      </c>
      <c r="G13" s="87" t="s">
        <v>15</v>
      </c>
      <c r="H13" s="218">
        <v>10544</v>
      </c>
      <c r="I13" s="213">
        <v>10528</v>
      </c>
      <c r="J13" s="79">
        <f t="shared" si="2"/>
        <v>-16</v>
      </c>
      <c r="K13" s="347">
        <f t="shared" si="0"/>
        <v>-1.5174506828528073E-3</v>
      </c>
      <c r="L13" s="661" t="s">
        <v>78</v>
      </c>
      <c r="M13" s="298">
        <f t="shared" ref="M13:M47" si="3">+J13*N13</f>
        <v>-184242.56</v>
      </c>
      <c r="N13" s="349">
        <v>11515.16</v>
      </c>
      <c r="O13" s="84">
        <v>47879</v>
      </c>
      <c r="P13" s="92">
        <v>2</v>
      </c>
      <c r="Q13" s="65"/>
    </row>
    <row r="14" spans="1:27" hidden="1">
      <c r="A14" s="82" t="s">
        <v>11</v>
      </c>
      <c r="B14" s="83" t="s">
        <v>12</v>
      </c>
      <c r="C14" s="90">
        <v>86023205</v>
      </c>
      <c r="D14" s="84" t="s">
        <v>75</v>
      </c>
      <c r="E14" s="85">
        <v>43963</v>
      </c>
      <c r="F14" s="77" t="s">
        <v>68</v>
      </c>
      <c r="G14" s="87" t="s">
        <v>15</v>
      </c>
      <c r="H14" s="218">
        <v>10529</v>
      </c>
      <c r="I14" s="213">
        <v>10521</v>
      </c>
      <c r="J14" s="79">
        <f t="shared" si="2"/>
        <v>-8</v>
      </c>
      <c r="K14" s="347">
        <f t="shared" si="0"/>
        <v>-7.5980624940640137E-4</v>
      </c>
      <c r="L14" s="661"/>
      <c r="M14" s="298">
        <f t="shared" si="3"/>
        <v>-92121.279999999999</v>
      </c>
      <c r="N14" s="349">
        <v>11515.16</v>
      </c>
      <c r="O14" s="84">
        <v>47897</v>
      </c>
      <c r="P14" s="92">
        <v>2</v>
      </c>
      <c r="Q14" s="65"/>
    </row>
    <row r="15" spans="1:27" ht="16.5" hidden="1" customHeight="1">
      <c r="A15" s="73" t="s">
        <v>11</v>
      </c>
      <c r="B15" s="104" t="s">
        <v>12</v>
      </c>
      <c r="C15" s="75">
        <v>86023227</v>
      </c>
      <c r="D15" s="75" t="s">
        <v>80</v>
      </c>
      <c r="E15" s="76">
        <v>43967</v>
      </c>
      <c r="F15" s="75" t="s">
        <v>56</v>
      </c>
      <c r="G15" s="75" t="s">
        <v>15</v>
      </c>
      <c r="H15" s="195">
        <v>10527</v>
      </c>
      <c r="I15" s="195">
        <v>10517</v>
      </c>
      <c r="J15" s="79">
        <f t="shared" si="2"/>
        <v>-10</v>
      </c>
      <c r="K15" s="347">
        <f t="shared" si="0"/>
        <v>-9.4993825401348917E-4</v>
      </c>
      <c r="L15" s="656" t="s">
        <v>94</v>
      </c>
      <c r="M15" s="298">
        <f t="shared" si="3"/>
        <v>-115151.6</v>
      </c>
      <c r="N15" s="372">
        <v>11515.16</v>
      </c>
      <c r="O15" s="75">
        <v>47919</v>
      </c>
      <c r="P15" s="75">
        <v>3</v>
      </c>
      <c r="Q15" s="65"/>
    </row>
    <row r="16" spans="1:27" ht="16.5" hidden="1" customHeight="1">
      <c r="A16" s="73" t="s">
        <v>11</v>
      </c>
      <c r="B16" s="104" t="s">
        <v>12</v>
      </c>
      <c r="C16" s="75">
        <v>86023257</v>
      </c>
      <c r="D16" s="75" t="s">
        <v>81</v>
      </c>
      <c r="E16" s="76">
        <v>43972</v>
      </c>
      <c r="F16" s="75" t="s">
        <v>82</v>
      </c>
      <c r="G16" s="75" t="s">
        <v>15</v>
      </c>
      <c r="H16" s="195">
        <v>10506</v>
      </c>
      <c r="I16" s="195">
        <f>H16</f>
        <v>10506</v>
      </c>
      <c r="J16" s="371">
        <v>-17</v>
      </c>
      <c r="K16" s="347">
        <f t="shared" si="0"/>
        <v>-1.6181229773462784E-3</v>
      </c>
      <c r="L16" s="656"/>
      <c r="M16" s="298">
        <f t="shared" si="3"/>
        <v>-195757.72</v>
      </c>
      <c r="N16" s="372">
        <v>11515.16</v>
      </c>
      <c r="O16" s="75">
        <v>47949</v>
      </c>
      <c r="P16" s="75">
        <v>3</v>
      </c>
      <c r="Q16" s="65"/>
    </row>
    <row r="17" spans="1:17" hidden="1">
      <c r="A17" s="72" t="s">
        <v>11</v>
      </c>
      <c r="B17" s="73" t="s">
        <v>12</v>
      </c>
      <c r="C17" s="90">
        <v>86023292</v>
      </c>
      <c r="D17" s="75" t="s">
        <v>90</v>
      </c>
      <c r="E17" s="76">
        <v>43977</v>
      </c>
      <c r="F17" s="77" t="s">
        <v>91</v>
      </c>
      <c r="G17" s="78" t="s">
        <v>15</v>
      </c>
      <c r="H17" s="214">
        <v>10506</v>
      </c>
      <c r="I17" s="212">
        <v>10494</v>
      </c>
      <c r="J17" s="79">
        <f t="shared" si="2"/>
        <v>-12</v>
      </c>
      <c r="K17" s="347">
        <f t="shared" si="0"/>
        <v>-1.1422044545973729E-3</v>
      </c>
      <c r="L17" s="657" t="s">
        <v>95</v>
      </c>
      <c r="M17" s="298">
        <f t="shared" si="3"/>
        <v>-138181.91999999998</v>
      </c>
      <c r="N17" s="135">
        <v>11515.16</v>
      </c>
      <c r="O17" s="75">
        <v>47983</v>
      </c>
      <c r="P17" s="91">
        <v>4</v>
      </c>
      <c r="Q17" s="65"/>
    </row>
    <row r="18" spans="1:17" hidden="1">
      <c r="A18" s="72" t="s">
        <v>11</v>
      </c>
      <c r="B18" s="73" t="s">
        <v>12</v>
      </c>
      <c r="C18" s="90">
        <v>86023297</v>
      </c>
      <c r="D18" s="75" t="s">
        <v>92</v>
      </c>
      <c r="E18" s="76">
        <v>43978</v>
      </c>
      <c r="F18" s="77" t="s">
        <v>93</v>
      </c>
      <c r="G18" s="78" t="s">
        <v>15</v>
      </c>
      <c r="H18" s="214">
        <v>10520</v>
      </c>
      <c r="I18" s="212">
        <v>10496</v>
      </c>
      <c r="J18" s="79">
        <f t="shared" si="2"/>
        <v>-24</v>
      </c>
      <c r="K18" s="347">
        <f t="shared" si="0"/>
        <v>-2.2813688212927757E-3</v>
      </c>
      <c r="L18" s="658"/>
      <c r="M18" s="298">
        <f t="shared" si="3"/>
        <v>-276363.83999999997</v>
      </c>
      <c r="N18" s="135">
        <v>11515.16</v>
      </c>
      <c r="O18" s="75">
        <v>47990</v>
      </c>
      <c r="P18" s="91">
        <v>4</v>
      </c>
      <c r="Q18" s="65"/>
    </row>
    <row r="19" spans="1:17" hidden="1">
      <c r="A19" s="113" t="s">
        <v>11</v>
      </c>
      <c r="B19" s="114" t="s">
        <v>12</v>
      </c>
      <c r="C19" s="115">
        <v>86023321</v>
      </c>
      <c r="D19" s="116" t="s">
        <v>104</v>
      </c>
      <c r="E19" s="108">
        <v>43983</v>
      </c>
      <c r="F19" s="117" t="s">
        <v>105</v>
      </c>
      <c r="G19" s="118" t="s">
        <v>15</v>
      </c>
      <c r="H19" s="219">
        <v>10543</v>
      </c>
      <c r="I19" s="215">
        <v>10525</v>
      </c>
      <c r="J19" s="79">
        <f t="shared" si="2"/>
        <v>-18</v>
      </c>
      <c r="K19" s="359">
        <f t="shared" si="0"/>
        <v>-1.7072939391065162E-3</v>
      </c>
      <c r="L19" s="211" t="s">
        <v>120</v>
      </c>
      <c r="M19" s="298">
        <f t="shared" si="3"/>
        <v>-207272.88</v>
      </c>
      <c r="N19" s="135">
        <v>11515.16</v>
      </c>
      <c r="O19" s="119">
        <v>48014</v>
      </c>
      <c r="P19" s="91">
        <v>1</v>
      </c>
      <c r="Q19" s="347">
        <v>2E-3</v>
      </c>
    </row>
    <row r="20" spans="1:17" hidden="1">
      <c r="A20" s="113" t="s">
        <v>11</v>
      </c>
      <c r="B20" s="114" t="s">
        <v>12</v>
      </c>
      <c r="C20" s="115">
        <v>86023332</v>
      </c>
      <c r="D20" s="116" t="s">
        <v>106</v>
      </c>
      <c r="E20" s="108">
        <v>43984</v>
      </c>
      <c r="F20" s="117" t="s">
        <v>68</v>
      </c>
      <c r="G20" s="118" t="s">
        <v>15</v>
      </c>
      <c r="H20" s="219">
        <v>10548</v>
      </c>
      <c r="I20" s="216">
        <v>10542</v>
      </c>
      <c r="J20" s="79">
        <f t="shared" si="2"/>
        <v>-6</v>
      </c>
      <c r="K20" s="359">
        <f t="shared" si="0"/>
        <v>-5.6882821387940839E-4</v>
      </c>
      <c r="L20" s="211" t="s">
        <v>120</v>
      </c>
      <c r="M20" s="298">
        <f t="shared" si="3"/>
        <v>-69090.959999999992</v>
      </c>
      <c r="N20" s="135">
        <v>11515.16</v>
      </c>
      <c r="O20" s="119">
        <v>48024</v>
      </c>
      <c r="P20" s="91">
        <v>1</v>
      </c>
      <c r="Q20" s="65"/>
    </row>
    <row r="21" spans="1:17" hidden="1">
      <c r="A21" s="113" t="s">
        <v>11</v>
      </c>
      <c r="B21" s="114" t="s">
        <v>12</v>
      </c>
      <c r="C21" s="115">
        <v>86023341</v>
      </c>
      <c r="D21" s="116" t="s">
        <v>107</v>
      </c>
      <c r="E21" s="108">
        <v>43985</v>
      </c>
      <c r="F21" s="117" t="s">
        <v>108</v>
      </c>
      <c r="G21" s="118" t="s">
        <v>15</v>
      </c>
      <c r="H21" s="219">
        <v>10535</v>
      </c>
      <c r="I21" s="216">
        <v>10529</v>
      </c>
      <c r="J21" s="79">
        <f t="shared" si="2"/>
        <v>-6</v>
      </c>
      <c r="K21" s="359">
        <f t="shared" si="0"/>
        <v>-5.6953013763644993E-4</v>
      </c>
      <c r="L21" s="211" t="s">
        <v>120</v>
      </c>
      <c r="M21" s="298">
        <f>+J21*N21</f>
        <v>-69090.959999999992</v>
      </c>
      <c r="N21" s="135">
        <v>11515.16</v>
      </c>
      <c r="O21" s="119">
        <v>48034</v>
      </c>
      <c r="P21" s="91">
        <v>1</v>
      </c>
      <c r="Q21" s="65"/>
    </row>
    <row r="22" spans="1:17" hidden="1">
      <c r="A22" s="113" t="s">
        <v>11</v>
      </c>
      <c r="B22" s="114" t="s">
        <v>12</v>
      </c>
      <c r="C22" s="115">
        <v>86023374</v>
      </c>
      <c r="D22" s="116" t="s">
        <v>114</v>
      </c>
      <c r="E22" s="108">
        <v>43990</v>
      </c>
      <c r="F22" s="117" t="s">
        <v>115</v>
      </c>
      <c r="G22" s="118" t="s">
        <v>15</v>
      </c>
      <c r="H22" s="219">
        <v>10519</v>
      </c>
      <c r="I22" s="216">
        <v>10505</v>
      </c>
      <c r="J22" s="79">
        <f t="shared" si="2"/>
        <v>-14</v>
      </c>
      <c r="K22" s="359">
        <f t="shared" si="0"/>
        <v>-1.3309249928700447E-3</v>
      </c>
      <c r="L22" s="211" t="s">
        <v>122</v>
      </c>
      <c r="M22" s="298">
        <f t="shared" si="3"/>
        <v>-161212.24</v>
      </c>
      <c r="N22" s="135">
        <v>11515.16</v>
      </c>
      <c r="O22" s="119">
        <v>48066</v>
      </c>
      <c r="P22" s="91">
        <v>2</v>
      </c>
      <c r="Q22" s="65"/>
    </row>
    <row r="23" spans="1:17" hidden="1">
      <c r="A23" s="113" t="s">
        <v>11</v>
      </c>
      <c r="B23" s="114" t="s">
        <v>12</v>
      </c>
      <c r="C23" s="115">
        <v>86023377</v>
      </c>
      <c r="D23" s="116" t="s">
        <v>116</v>
      </c>
      <c r="E23" s="108">
        <v>43991</v>
      </c>
      <c r="F23" s="117" t="s">
        <v>108</v>
      </c>
      <c r="G23" s="118" t="s">
        <v>15</v>
      </c>
      <c r="H23" s="219">
        <v>10524</v>
      </c>
      <c r="I23" s="216">
        <v>10511</v>
      </c>
      <c r="J23" s="79">
        <f t="shared" si="2"/>
        <v>-13</v>
      </c>
      <c r="K23" s="359">
        <f t="shared" si="0"/>
        <v>-1.2352717597871531E-3</v>
      </c>
      <c r="L23" s="211" t="s">
        <v>122</v>
      </c>
      <c r="M23" s="298">
        <f t="shared" si="3"/>
        <v>-149697.07999999999</v>
      </c>
      <c r="N23" s="135">
        <v>11515.16</v>
      </c>
      <c r="O23" s="119">
        <v>48069</v>
      </c>
      <c r="P23" s="132">
        <v>2</v>
      </c>
      <c r="Q23" s="65"/>
    </row>
    <row r="24" spans="1:17" hidden="1">
      <c r="A24" s="122" t="s">
        <v>11</v>
      </c>
      <c r="B24" s="123" t="s">
        <v>12</v>
      </c>
      <c r="C24" s="112">
        <v>86023406</v>
      </c>
      <c r="D24" s="124" t="s">
        <v>123</v>
      </c>
      <c r="E24" s="125">
        <v>43998</v>
      </c>
      <c r="F24" s="126" t="s">
        <v>56</v>
      </c>
      <c r="G24" s="127" t="s">
        <v>15</v>
      </c>
      <c r="H24" s="198">
        <v>10535</v>
      </c>
      <c r="I24" s="199">
        <v>10516</v>
      </c>
      <c r="J24" s="79">
        <f t="shared" ref="J24:J72" si="4">+I24-H24</f>
        <v>-19</v>
      </c>
      <c r="K24" s="359">
        <f t="shared" si="0"/>
        <v>-1.8035121025154247E-3</v>
      </c>
      <c r="L24" s="211" t="s">
        <v>133</v>
      </c>
      <c r="M24" s="298">
        <f t="shared" si="3"/>
        <v>-218788.04</v>
      </c>
      <c r="N24" s="135">
        <v>11515.16</v>
      </c>
      <c r="O24" s="120">
        <v>48098</v>
      </c>
      <c r="P24" s="133">
        <v>3</v>
      </c>
      <c r="Q24" s="65"/>
    </row>
    <row r="25" spans="1:17" hidden="1">
      <c r="A25" s="122" t="s">
        <v>11</v>
      </c>
      <c r="B25" s="123" t="s">
        <v>12</v>
      </c>
      <c r="C25" s="112">
        <v>86023429</v>
      </c>
      <c r="D25" s="124" t="s">
        <v>124</v>
      </c>
      <c r="E25" s="125">
        <v>44000</v>
      </c>
      <c r="F25" s="126" t="s">
        <v>108</v>
      </c>
      <c r="G25" s="127" t="s">
        <v>15</v>
      </c>
      <c r="H25" s="198">
        <v>10517</v>
      </c>
      <c r="I25" s="220">
        <v>10503</v>
      </c>
      <c r="J25" s="134">
        <f t="shared" si="4"/>
        <v>-14</v>
      </c>
      <c r="K25" s="359">
        <f t="shared" si="0"/>
        <v>-1.3311780926119616E-3</v>
      </c>
      <c r="L25" s="211" t="s">
        <v>133</v>
      </c>
      <c r="M25" s="298">
        <f t="shared" si="3"/>
        <v>-161212.24</v>
      </c>
      <c r="N25" s="135">
        <v>11515.16</v>
      </c>
      <c r="O25" s="120">
        <v>48121</v>
      </c>
      <c r="P25" s="133">
        <v>3</v>
      </c>
      <c r="Q25" s="65"/>
    </row>
    <row r="26" spans="1:17" hidden="1">
      <c r="A26" s="122" t="s">
        <v>11</v>
      </c>
      <c r="B26" s="123" t="s">
        <v>12</v>
      </c>
      <c r="C26" s="112">
        <v>86023456</v>
      </c>
      <c r="D26" s="124" t="s">
        <v>128</v>
      </c>
      <c r="E26" s="125">
        <v>44005</v>
      </c>
      <c r="F26" s="126" t="s">
        <v>17</v>
      </c>
      <c r="G26" s="127" t="s">
        <v>15</v>
      </c>
      <c r="H26" s="198">
        <v>10528</v>
      </c>
      <c r="I26" s="201">
        <v>10520</v>
      </c>
      <c r="J26" s="128">
        <f t="shared" si="4"/>
        <v>-8</v>
      </c>
      <c r="K26" s="359">
        <f t="shared" si="0"/>
        <v>-7.5987841945288754E-4</v>
      </c>
      <c r="L26" s="211" t="s">
        <v>137</v>
      </c>
      <c r="M26" s="298">
        <f t="shared" si="3"/>
        <v>-92121.279999999999</v>
      </c>
      <c r="N26" s="135">
        <v>11515.16</v>
      </c>
      <c r="O26" s="120">
        <v>48148</v>
      </c>
      <c r="P26" s="133">
        <v>4</v>
      </c>
      <c r="Q26" s="65"/>
    </row>
    <row r="27" spans="1:17" hidden="1">
      <c r="A27" s="122" t="s">
        <v>11</v>
      </c>
      <c r="B27" s="123" t="s">
        <v>12</v>
      </c>
      <c r="C27" s="112">
        <v>86023475</v>
      </c>
      <c r="D27" s="124" t="s">
        <v>129</v>
      </c>
      <c r="E27" s="125">
        <v>44006</v>
      </c>
      <c r="F27" s="126" t="s">
        <v>91</v>
      </c>
      <c r="G27" s="127" t="s">
        <v>15</v>
      </c>
      <c r="H27" s="198">
        <v>10528</v>
      </c>
      <c r="I27" s="221">
        <v>10516</v>
      </c>
      <c r="J27" s="136">
        <f t="shared" si="4"/>
        <v>-12</v>
      </c>
      <c r="K27" s="359">
        <f t="shared" si="0"/>
        <v>-1.1398176291793312E-3</v>
      </c>
      <c r="L27" s="211" t="s">
        <v>137</v>
      </c>
      <c r="M27" s="298">
        <f t="shared" si="3"/>
        <v>-138181.91999999998</v>
      </c>
      <c r="N27" s="137">
        <v>11515.16</v>
      </c>
      <c r="O27" s="121">
        <v>48168</v>
      </c>
      <c r="P27" s="138">
        <v>4</v>
      </c>
      <c r="Q27" s="65"/>
    </row>
    <row r="28" spans="1:17" hidden="1">
      <c r="A28" s="122" t="s">
        <v>11</v>
      </c>
      <c r="B28" s="123" t="s">
        <v>12</v>
      </c>
      <c r="C28" s="112">
        <v>86023531</v>
      </c>
      <c r="D28" s="124" t="s">
        <v>147</v>
      </c>
      <c r="E28" s="125">
        <v>44014</v>
      </c>
      <c r="F28" s="126" t="s">
        <v>115</v>
      </c>
      <c r="G28" s="127" t="s">
        <v>15</v>
      </c>
      <c r="H28" s="198">
        <v>10550</v>
      </c>
      <c r="I28" s="201">
        <v>10535</v>
      </c>
      <c r="J28" s="128">
        <f t="shared" si="4"/>
        <v>-15</v>
      </c>
      <c r="K28" s="359">
        <f t="shared" si="0"/>
        <v>-1.4218009478672985E-3</v>
      </c>
      <c r="L28" s="211" t="s">
        <v>153</v>
      </c>
      <c r="M28" s="298">
        <f t="shared" si="3"/>
        <v>-172727.4</v>
      </c>
      <c r="N28" s="350">
        <v>11515.16</v>
      </c>
      <c r="O28" s="129">
        <v>48225</v>
      </c>
      <c r="P28" s="133"/>
      <c r="Q28" s="65"/>
    </row>
    <row r="29" spans="1:17" hidden="1">
      <c r="A29" s="122" t="s">
        <v>11</v>
      </c>
      <c r="B29" s="123" t="s">
        <v>12</v>
      </c>
      <c r="C29" s="112">
        <v>86023553</v>
      </c>
      <c r="D29" s="124" t="s">
        <v>149</v>
      </c>
      <c r="E29" s="125">
        <v>44018</v>
      </c>
      <c r="F29" s="126" t="s">
        <v>93</v>
      </c>
      <c r="G29" s="127" t="s">
        <v>15</v>
      </c>
      <c r="H29" s="198">
        <v>10532</v>
      </c>
      <c r="I29" s="201">
        <v>10512</v>
      </c>
      <c r="J29" s="128">
        <f t="shared" si="4"/>
        <v>-20</v>
      </c>
      <c r="K29" s="359">
        <f t="shared" si="0"/>
        <v>-1.8989745537409798E-3</v>
      </c>
      <c r="L29" s="211" t="s">
        <v>153</v>
      </c>
      <c r="M29" s="298">
        <f t="shared" si="3"/>
        <v>-230303.2</v>
      </c>
      <c r="N29" s="350">
        <v>11515.16</v>
      </c>
      <c r="O29" s="120">
        <v>48247</v>
      </c>
      <c r="P29" s="133"/>
      <c r="Q29" s="65"/>
    </row>
    <row r="30" spans="1:17" hidden="1">
      <c r="A30" s="122" t="s">
        <v>11</v>
      </c>
      <c r="B30" s="123" t="s">
        <v>12</v>
      </c>
      <c r="C30" s="112">
        <v>86023561</v>
      </c>
      <c r="D30" s="124" t="s">
        <v>150</v>
      </c>
      <c r="E30" s="125">
        <v>44019</v>
      </c>
      <c r="F30" s="126" t="s">
        <v>82</v>
      </c>
      <c r="G30" s="127" t="s">
        <v>15</v>
      </c>
      <c r="H30" s="198">
        <v>10538</v>
      </c>
      <c r="I30" s="201">
        <v>10523</v>
      </c>
      <c r="J30" s="128">
        <f t="shared" si="4"/>
        <v>-15</v>
      </c>
      <c r="K30" s="359">
        <f t="shared" si="0"/>
        <v>-1.4234200037957867E-3</v>
      </c>
      <c r="L30" s="211" t="s">
        <v>163</v>
      </c>
      <c r="M30" s="298">
        <f t="shared" si="3"/>
        <v>-172727.4</v>
      </c>
      <c r="N30" s="350">
        <v>11515.16</v>
      </c>
      <c r="O30" s="120">
        <v>48255</v>
      </c>
      <c r="P30" s="133"/>
      <c r="Q30" s="65"/>
    </row>
    <row r="31" spans="1:17" hidden="1">
      <c r="A31" s="122" t="s">
        <v>11</v>
      </c>
      <c r="B31" s="123" t="s">
        <v>12</v>
      </c>
      <c r="C31" s="112">
        <v>86023577</v>
      </c>
      <c r="D31" s="124" t="s">
        <v>151</v>
      </c>
      <c r="E31" s="125">
        <v>44021</v>
      </c>
      <c r="F31" s="126" t="s">
        <v>82</v>
      </c>
      <c r="G31" s="127" t="s">
        <v>15</v>
      </c>
      <c r="H31" s="198">
        <v>10555</v>
      </c>
      <c r="I31" s="201">
        <v>10541</v>
      </c>
      <c r="J31" s="128">
        <f t="shared" si="4"/>
        <v>-14</v>
      </c>
      <c r="K31" s="359">
        <f t="shared" si="0"/>
        <v>-1.3263855992420653E-3</v>
      </c>
      <c r="L31" s="211" t="s">
        <v>163</v>
      </c>
      <c r="M31" s="298">
        <f t="shared" si="3"/>
        <v>-161212.24</v>
      </c>
      <c r="N31" s="350">
        <v>11515.16</v>
      </c>
      <c r="O31" s="120">
        <v>48271</v>
      </c>
      <c r="P31" s="133"/>
      <c r="Q31" s="65"/>
    </row>
    <row r="32" spans="1:17" hidden="1">
      <c r="A32" s="122" t="s">
        <v>11</v>
      </c>
      <c r="B32" s="123" t="s">
        <v>12</v>
      </c>
      <c r="C32" s="112">
        <v>86023601</v>
      </c>
      <c r="D32" s="124" t="s">
        <v>157</v>
      </c>
      <c r="E32" s="125">
        <v>44025</v>
      </c>
      <c r="F32" s="126" t="s">
        <v>68</v>
      </c>
      <c r="G32" s="127" t="s">
        <v>15</v>
      </c>
      <c r="H32" s="198">
        <v>10552</v>
      </c>
      <c r="I32" s="201">
        <v>10544</v>
      </c>
      <c r="J32" s="128">
        <f t="shared" si="4"/>
        <v>-8</v>
      </c>
      <c r="K32" s="359">
        <f t="shared" si="0"/>
        <v>-7.5815011372251705E-4</v>
      </c>
      <c r="L32" s="211" t="s">
        <v>164</v>
      </c>
      <c r="M32" s="298">
        <f t="shared" si="3"/>
        <v>-91870.080000000002</v>
      </c>
      <c r="N32" s="350">
        <v>11483.76</v>
      </c>
      <c r="O32" s="129">
        <v>48295</v>
      </c>
      <c r="P32" s="133"/>
      <c r="Q32" s="65"/>
    </row>
    <row r="33" spans="1:17" hidden="1">
      <c r="A33" s="122" t="s">
        <v>11</v>
      </c>
      <c r="B33" s="123" t="s">
        <v>12</v>
      </c>
      <c r="C33" s="112">
        <v>86023614</v>
      </c>
      <c r="D33" s="124" t="s">
        <v>158</v>
      </c>
      <c r="E33" s="125">
        <v>44027</v>
      </c>
      <c r="F33" s="126" t="s">
        <v>91</v>
      </c>
      <c r="G33" s="127" t="s">
        <v>15</v>
      </c>
      <c r="H33" s="198">
        <v>10549</v>
      </c>
      <c r="I33" s="201">
        <v>10553</v>
      </c>
      <c r="J33" s="128">
        <f t="shared" si="4"/>
        <v>4</v>
      </c>
      <c r="K33" s="359">
        <f t="shared" si="0"/>
        <v>3.7918286093468573E-4</v>
      </c>
      <c r="L33" s="211" t="s">
        <v>164</v>
      </c>
      <c r="M33" s="298">
        <f t="shared" si="3"/>
        <v>45935.040000000001</v>
      </c>
      <c r="N33" s="350">
        <v>11483.76</v>
      </c>
      <c r="O33" s="129">
        <v>48308</v>
      </c>
      <c r="P33" s="133"/>
      <c r="Q33" s="65"/>
    </row>
    <row r="34" spans="1:17" hidden="1">
      <c r="A34" s="122" t="s">
        <v>11</v>
      </c>
      <c r="B34" s="123" t="s">
        <v>12</v>
      </c>
      <c r="C34" s="112">
        <v>86023654</v>
      </c>
      <c r="D34" s="124" t="s">
        <v>159</v>
      </c>
      <c r="E34" s="125">
        <v>44030</v>
      </c>
      <c r="F34" s="126" t="s">
        <v>160</v>
      </c>
      <c r="G34" s="127" t="s">
        <v>15</v>
      </c>
      <c r="H34" s="198">
        <v>10559</v>
      </c>
      <c r="I34" s="201">
        <v>10555</v>
      </c>
      <c r="J34" s="128">
        <f t="shared" si="4"/>
        <v>-4</v>
      </c>
      <c r="K34" s="359">
        <f t="shared" si="0"/>
        <v>-3.7882375224926605E-4</v>
      </c>
      <c r="L34" s="211" t="s">
        <v>164</v>
      </c>
      <c r="M34" s="298">
        <f t="shared" si="3"/>
        <v>-45935.040000000001</v>
      </c>
      <c r="N34" s="350">
        <v>11483.76</v>
      </c>
      <c r="O34" s="129">
        <v>48348</v>
      </c>
      <c r="P34" s="133"/>
      <c r="Q34" s="65"/>
    </row>
    <row r="35" spans="1:17" hidden="1">
      <c r="A35" s="122" t="s">
        <v>11</v>
      </c>
      <c r="B35" s="123" t="s">
        <v>12</v>
      </c>
      <c r="C35" s="112">
        <v>86023666</v>
      </c>
      <c r="D35" s="124" t="s">
        <v>161</v>
      </c>
      <c r="E35" s="125">
        <v>44034</v>
      </c>
      <c r="F35" s="126" t="s">
        <v>17</v>
      </c>
      <c r="G35" s="127" t="s">
        <v>15</v>
      </c>
      <c r="H35" s="198">
        <v>10537</v>
      </c>
      <c r="I35" s="201">
        <v>10525</v>
      </c>
      <c r="J35" s="128">
        <f t="shared" si="4"/>
        <v>-12</v>
      </c>
      <c r="K35" s="359">
        <f t="shared" si="0"/>
        <v>-1.1388440732656353E-3</v>
      </c>
      <c r="L35" s="211" t="s">
        <v>182</v>
      </c>
      <c r="M35" s="298">
        <f t="shared" si="3"/>
        <v>-137805.12</v>
      </c>
      <c r="N35" s="350">
        <v>11483.76</v>
      </c>
      <c r="O35" s="129">
        <v>48360</v>
      </c>
      <c r="P35" s="133"/>
      <c r="Q35" s="65"/>
    </row>
    <row r="36" spans="1:17" hidden="1">
      <c r="A36" s="122" t="s">
        <v>11</v>
      </c>
      <c r="B36" s="123" t="s">
        <v>12</v>
      </c>
      <c r="C36" s="112">
        <v>86023682</v>
      </c>
      <c r="D36" s="124" t="s">
        <v>165</v>
      </c>
      <c r="E36" s="125">
        <v>44035</v>
      </c>
      <c r="F36" s="126" t="s">
        <v>156</v>
      </c>
      <c r="G36" s="127" t="s">
        <v>15</v>
      </c>
      <c r="H36" s="198">
        <v>10548</v>
      </c>
      <c r="I36" s="201">
        <v>10531</v>
      </c>
      <c r="J36" s="128">
        <f t="shared" si="4"/>
        <v>-17</v>
      </c>
      <c r="K36" s="359">
        <f t="shared" si="0"/>
        <v>-1.6116799393249906E-3</v>
      </c>
      <c r="L36" s="211" t="s">
        <v>182</v>
      </c>
      <c r="M36" s="298">
        <f t="shared" si="3"/>
        <v>-195223.92</v>
      </c>
      <c r="N36" s="350">
        <v>11483.76</v>
      </c>
      <c r="O36" s="120">
        <v>48376</v>
      </c>
      <c r="P36" s="133"/>
      <c r="Q36" s="65"/>
    </row>
    <row r="37" spans="1:17" hidden="1">
      <c r="A37" s="122" t="s">
        <v>11</v>
      </c>
      <c r="B37" s="123" t="s">
        <v>12</v>
      </c>
      <c r="C37" s="112">
        <v>86023706</v>
      </c>
      <c r="D37" s="124" t="s">
        <v>166</v>
      </c>
      <c r="E37" s="125">
        <v>44039</v>
      </c>
      <c r="F37" s="126" t="s">
        <v>14</v>
      </c>
      <c r="G37" s="127" t="s">
        <v>15</v>
      </c>
      <c r="H37" s="198">
        <v>10566</v>
      </c>
      <c r="I37" s="201">
        <v>10548</v>
      </c>
      <c r="J37" s="128">
        <f t="shared" si="4"/>
        <v>-18</v>
      </c>
      <c r="K37" s="359">
        <f t="shared" si="0"/>
        <v>-1.7035775127768314E-3</v>
      </c>
      <c r="L37" s="211" t="s">
        <v>183</v>
      </c>
      <c r="M37" s="298">
        <f t="shared" si="3"/>
        <v>-206707.68</v>
      </c>
      <c r="N37" s="350">
        <v>11483.76</v>
      </c>
      <c r="O37" s="120">
        <v>48400</v>
      </c>
      <c r="P37" s="133"/>
      <c r="Q37" s="65"/>
    </row>
    <row r="38" spans="1:17" hidden="1">
      <c r="A38" s="122" t="s">
        <v>11</v>
      </c>
      <c r="B38" s="123" t="s">
        <v>12</v>
      </c>
      <c r="C38" s="112">
        <v>86023722</v>
      </c>
      <c r="D38" s="124" t="s">
        <v>174</v>
      </c>
      <c r="E38" s="125">
        <v>44041</v>
      </c>
      <c r="F38" s="126" t="s">
        <v>93</v>
      </c>
      <c r="G38" s="127" t="s">
        <v>15</v>
      </c>
      <c r="H38" s="198">
        <v>10536</v>
      </c>
      <c r="I38" s="222">
        <v>10504</v>
      </c>
      <c r="J38" s="136">
        <f t="shared" si="4"/>
        <v>-32</v>
      </c>
      <c r="K38" s="359">
        <f t="shared" si="0"/>
        <v>-3.0372057706909645E-3</v>
      </c>
      <c r="L38" s="211" t="s">
        <v>183</v>
      </c>
      <c r="M38" s="298">
        <f t="shared" si="3"/>
        <v>-367480.32000000001</v>
      </c>
      <c r="N38" s="351">
        <v>11483.76</v>
      </c>
      <c r="O38" s="178">
        <v>48416</v>
      </c>
      <c r="P38" s="179"/>
      <c r="Q38" s="65"/>
    </row>
    <row r="39" spans="1:17" hidden="1">
      <c r="A39" s="122" t="s">
        <v>11</v>
      </c>
      <c r="B39" s="123" t="s">
        <v>12</v>
      </c>
      <c r="C39" s="112">
        <v>86023767</v>
      </c>
      <c r="D39" s="124" t="s">
        <v>188</v>
      </c>
      <c r="E39" s="125">
        <v>44046</v>
      </c>
      <c r="F39" s="126" t="s">
        <v>89</v>
      </c>
      <c r="G39" s="127" t="s">
        <v>15</v>
      </c>
      <c r="H39" s="198">
        <v>10541</v>
      </c>
      <c r="I39" s="199">
        <v>10524</v>
      </c>
      <c r="J39" s="136">
        <f t="shared" si="4"/>
        <v>-17</v>
      </c>
      <c r="K39" s="359">
        <f t="shared" si="0"/>
        <v>-1.6127502134522342E-3</v>
      </c>
      <c r="L39" s="211" t="s">
        <v>211</v>
      </c>
      <c r="M39" s="298">
        <f t="shared" si="3"/>
        <v>-195223.92</v>
      </c>
      <c r="N39" s="352">
        <v>11483.76</v>
      </c>
      <c r="O39" s="120">
        <v>48461</v>
      </c>
      <c r="P39" s="130"/>
      <c r="Q39" s="65"/>
    </row>
    <row r="40" spans="1:17" hidden="1">
      <c r="A40" s="122" t="s">
        <v>11</v>
      </c>
      <c r="B40" s="123" t="s">
        <v>12</v>
      </c>
      <c r="C40" s="112">
        <v>86023783</v>
      </c>
      <c r="D40" s="124" t="s">
        <v>189</v>
      </c>
      <c r="E40" s="125">
        <v>44048</v>
      </c>
      <c r="F40" s="126" t="s">
        <v>25</v>
      </c>
      <c r="G40" s="127" t="s">
        <v>15</v>
      </c>
      <c r="H40" s="198">
        <v>10529</v>
      </c>
      <c r="I40" s="390">
        <v>10529</v>
      </c>
      <c r="J40" s="136">
        <f t="shared" si="4"/>
        <v>0</v>
      </c>
      <c r="K40" s="359">
        <f t="shared" si="0"/>
        <v>0</v>
      </c>
      <c r="L40" s="211" t="s">
        <v>211</v>
      </c>
      <c r="M40" s="298">
        <f t="shared" si="3"/>
        <v>0</v>
      </c>
      <c r="N40" s="352">
        <v>11483.76</v>
      </c>
      <c r="O40" s="120">
        <v>48477</v>
      </c>
      <c r="P40" s="130"/>
      <c r="Q40" s="65">
        <v>-13</v>
      </c>
    </row>
    <row r="41" spans="1:17" hidden="1">
      <c r="A41" s="122" t="s">
        <v>11</v>
      </c>
      <c r="B41" s="123" t="s">
        <v>12</v>
      </c>
      <c r="C41" s="112">
        <v>86023801</v>
      </c>
      <c r="D41" s="124" t="s">
        <v>190</v>
      </c>
      <c r="E41" s="125">
        <v>44051</v>
      </c>
      <c r="F41" s="126" t="s">
        <v>17</v>
      </c>
      <c r="G41" s="127" t="s">
        <v>15</v>
      </c>
      <c r="H41" s="198">
        <v>10528</v>
      </c>
      <c r="I41" s="199">
        <v>10519</v>
      </c>
      <c r="J41" s="136">
        <f t="shared" si="4"/>
        <v>-9</v>
      </c>
      <c r="K41" s="359">
        <f t="shared" si="0"/>
        <v>-8.5486322188449849E-4</v>
      </c>
      <c r="L41" s="211" t="s">
        <v>211</v>
      </c>
      <c r="M41" s="298">
        <f t="shared" si="3"/>
        <v>-103353.84</v>
      </c>
      <c r="N41" s="352">
        <v>11483.76</v>
      </c>
      <c r="O41" s="120">
        <v>48495</v>
      </c>
      <c r="P41" s="130"/>
      <c r="Q41" s="65"/>
    </row>
    <row r="42" spans="1:17" hidden="1">
      <c r="A42" s="122" t="s">
        <v>11</v>
      </c>
      <c r="B42" s="123" t="s">
        <v>12</v>
      </c>
      <c r="C42" s="112">
        <v>86023821</v>
      </c>
      <c r="D42" s="124" t="s">
        <v>191</v>
      </c>
      <c r="E42" s="125">
        <v>44054</v>
      </c>
      <c r="F42" s="126" t="s">
        <v>85</v>
      </c>
      <c r="G42" s="127" t="s">
        <v>15</v>
      </c>
      <c r="H42" s="198">
        <v>10539</v>
      </c>
      <c r="I42" s="199">
        <v>10523</v>
      </c>
      <c r="J42" s="136">
        <f t="shared" si="4"/>
        <v>-16</v>
      </c>
      <c r="K42" s="359">
        <f t="shared" si="0"/>
        <v>-1.5181706044216719E-3</v>
      </c>
      <c r="L42" s="211" t="s">
        <v>211</v>
      </c>
      <c r="M42" s="298">
        <f t="shared" si="3"/>
        <v>-183740.16</v>
      </c>
      <c r="N42" s="352">
        <v>11483.76</v>
      </c>
      <c r="O42" s="368">
        <v>48513</v>
      </c>
      <c r="P42" s="130"/>
      <c r="Q42" s="65"/>
    </row>
    <row r="43" spans="1:17" hidden="1">
      <c r="A43" s="122" t="s">
        <v>11</v>
      </c>
      <c r="B43" s="123" t="s">
        <v>12</v>
      </c>
      <c r="C43" s="112">
        <v>86023833</v>
      </c>
      <c r="D43" s="124" t="s">
        <v>192</v>
      </c>
      <c r="E43" s="125">
        <v>44055</v>
      </c>
      <c r="F43" s="126" t="s">
        <v>108</v>
      </c>
      <c r="G43" s="127" t="s">
        <v>15</v>
      </c>
      <c r="H43" s="198">
        <v>10546</v>
      </c>
      <c r="I43" s="199">
        <v>10531</v>
      </c>
      <c r="J43" s="136">
        <f t="shared" si="4"/>
        <v>-15</v>
      </c>
      <c r="K43" s="359">
        <f t="shared" si="0"/>
        <v>-1.4223402237815285E-3</v>
      </c>
      <c r="L43" s="211" t="s">
        <v>211</v>
      </c>
      <c r="M43" s="298">
        <f t="shared" si="3"/>
        <v>-172256.4</v>
      </c>
      <c r="N43" s="353">
        <v>11483.76</v>
      </c>
      <c r="O43" s="121">
        <v>48525</v>
      </c>
      <c r="P43" s="130"/>
      <c r="Q43" s="65"/>
    </row>
    <row r="44" spans="1:17" hidden="1">
      <c r="A44" s="122" t="s">
        <v>11</v>
      </c>
      <c r="B44" s="123" t="s">
        <v>12</v>
      </c>
      <c r="C44" s="112">
        <v>86023882</v>
      </c>
      <c r="D44" s="124" t="s">
        <v>199</v>
      </c>
      <c r="E44" s="125">
        <v>44061</v>
      </c>
      <c r="F44" s="126" t="s">
        <v>68</v>
      </c>
      <c r="G44" s="127" t="s">
        <v>15</v>
      </c>
      <c r="H44" s="198">
        <v>10534</v>
      </c>
      <c r="I44" s="201">
        <v>10521</v>
      </c>
      <c r="J44" s="128">
        <f t="shared" si="4"/>
        <v>-13</v>
      </c>
      <c r="K44" s="359">
        <f t="shared" si="0"/>
        <v>-1.2340991076514145E-3</v>
      </c>
      <c r="L44" s="211" t="s">
        <v>212</v>
      </c>
      <c r="M44" s="298">
        <f t="shared" si="3"/>
        <v>-143460.97999999998</v>
      </c>
      <c r="N44" s="352">
        <v>11035.46</v>
      </c>
      <c r="O44" s="129">
        <v>48575</v>
      </c>
      <c r="P44" s="130"/>
      <c r="Q44" s="65"/>
    </row>
    <row r="45" spans="1:17" hidden="1">
      <c r="A45" s="122" t="s">
        <v>11</v>
      </c>
      <c r="B45" s="122" t="s">
        <v>12</v>
      </c>
      <c r="C45" s="202">
        <v>86023895</v>
      </c>
      <c r="D45" s="202" t="s">
        <v>201</v>
      </c>
      <c r="E45" s="125">
        <v>44063</v>
      </c>
      <c r="F45" s="202" t="s">
        <v>25</v>
      </c>
      <c r="G45" s="202" t="s">
        <v>15</v>
      </c>
      <c r="H45" s="198">
        <v>10540</v>
      </c>
      <c r="I45" s="201">
        <v>10526</v>
      </c>
      <c r="J45" s="128">
        <f t="shared" si="4"/>
        <v>-14</v>
      </c>
      <c r="K45" s="359">
        <f t="shared" si="0"/>
        <v>-1.3282732447817836E-3</v>
      </c>
      <c r="L45" s="211" t="s">
        <v>212</v>
      </c>
      <c r="M45" s="298">
        <f t="shared" si="3"/>
        <v>-154496.44</v>
      </c>
      <c r="N45" s="352">
        <v>11035.46</v>
      </c>
      <c r="O45" s="120">
        <v>48588</v>
      </c>
      <c r="P45" s="130"/>
      <c r="Q45" s="65"/>
    </row>
    <row r="46" spans="1:17" hidden="1">
      <c r="A46" s="122" t="s">
        <v>11</v>
      </c>
      <c r="B46" s="122" t="s">
        <v>12</v>
      </c>
      <c r="C46" s="202">
        <v>86023939</v>
      </c>
      <c r="D46" s="202" t="s">
        <v>202</v>
      </c>
      <c r="E46" s="125">
        <v>44068</v>
      </c>
      <c r="F46" s="202" t="s">
        <v>115</v>
      </c>
      <c r="G46" s="202" t="s">
        <v>15</v>
      </c>
      <c r="H46" s="198">
        <v>10556</v>
      </c>
      <c r="I46" s="201">
        <v>10558</v>
      </c>
      <c r="J46" s="128">
        <f t="shared" si="4"/>
        <v>2</v>
      </c>
      <c r="K46" s="359">
        <f t="shared" si="0"/>
        <v>1.8946570670708602E-4</v>
      </c>
      <c r="L46" s="211" t="s">
        <v>212</v>
      </c>
      <c r="M46" s="298">
        <f t="shared" si="3"/>
        <v>19885.419999999998</v>
      </c>
      <c r="N46" s="197">
        <v>9942.7099999999991</v>
      </c>
      <c r="O46" s="120">
        <v>48632</v>
      </c>
      <c r="P46" s="130"/>
      <c r="Q46" s="65"/>
    </row>
    <row r="47" spans="1:17" hidden="1">
      <c r="A47" s="122" t="s">
        <v>11</v>
      </c>
      <c r="B47" s="122" t="s">
        <v>12</v>
      </c>
      <c r="C47" s="202">
        <v>86023946</v>
      </c>
      <c r="D47" s="202" t="s">
        <v>203</v>
      </c>
      <c r="E47" s="125">
        <v>44069</v>
      </c>
      <c r="F47" s="202" t="s">
        <v>23</v>
      </c>
      <c r="G47" s="202" t="s">
        <v>15</v>
      </c>
      <c r="H47" s="198">
        <v>10572</v>
      </c>
      <c r="I47" s="201">
        <v>10558</v>
      </c>
      <c r="J47" s="128">
        <f t="shared" si="4"/>
        <v>-14</v>
      </c>
      <c r="K47" s="359">
        <f t="shared" si="0"/>
        <v>-1.3242527430949679E-3</v>
      </c>
      <c r="L47" s="211" t="s">
        <v>212</v>
      </c>
      <c r="M47" s="298">
        <f t="shared" si="3"/>
        <v>-151825.66</v>
      </c>
      <c r="N47" s="197">
        <v>10844.69</v>
      </c>
      <c r="O47" s="120">
        <v>48639</v>
      </c>
      <c r="P47" s="130"/>
      <c r="Q47" s="65"/>
    </row>
    <row r="48" spans="1:17" hidden="1">
      <c r="A48" s="122" t="s">
        <v>11</v>
      </c>
      <c r="B48" s="123" t="s">
        <v>12</v>
      </c>
      <c r="C48" s="112">
        <v>86024010</v>
      </c>
      <c r="D48" s="129" t="s">
        <v>215</v>
      </c>
      <c r="E48" s="373">
        <v>44077</v>
      </c>
      <c r="F48" s="374" t="s">
        <v>119</v>
      </c>
      <c r="G48" s="375" t="s">
        <v>15</v>
      </c>
      <c r="H48" s="376">
        <v>10572</v>
      </c>
      <c r="I48" s="377">
        <v>10561</v>
      </c>
      <c r="J48" s="128">
        <f t="shared" si="4"/>
        <v>-11</v>
      </c>
      <c r="K48" s="359">
        <f t="shared" si="0"/>
        <v>-1.0404842981460462E-3</v>
      </c>
      <c r="L48" s="211" t="s">
        <v>222</v>
      </c>
      <c r="M48" s="200">
        <f>+J48*N48</f>
        <v>-121390.06</v>
      </c>
      <c r="N48" s="197">
        <v>11035.46</v>
      </c>
      <c r="O48" s="120">
        <v>48702</v>
      </c>
      <c r="P48" s="130" t="s">
        <v>240</v>
      </c>
      <c r="Q48" s="65"/>
    </row>
    <row r="49" spans="1:17" hidden="1">
      <c r="A49" s="122" t="s">
        <v>11</v>
      </c>
      <c r="B49" s="123" t="s">
        <v>12</v>
      </c>
      <c r="C49" s="112">
        <v>86024046</v>
      </c>
      <c r="D49" s="129" t="s">
        <v>216</v>
      </c>
      <c r="E49" s="373">
        <v>44081</v>
      </c>
      <c r="F49" s="374" t="s">
        <v>156</v>
      </c>
      <c r="G49" s="375" t="s">
        <v>15</v>
      </c>
      <c r="H49" s="376">
        <v>10561</v>
      </c>
      <c r="I49" s="377">
        <v>10559</v>
      </c>
      <c r="J49" s="128">
        <f t="shared" si="4"/>
        <v>-2</v>
      </c>
      <c r="K49" s="359">
        <f t="shared" si="0"/>
        <v>-1.8937600606003219E-4</v>
      </c>
      <c r="L49" s="211" t="s">
        <v>223</v>
      </c>
      <c r="M49" s="200">
        <f t="shared" ref="M49:M57" si="5">+J49*N49</f>
        <v>-22070.92</v>
      </c>
      <c r="N49" s="197">
        <v>11035.46</v>
      </c>
      <c r="O49" s="120">
        <v>48738</v>
      </c>
      <c r="P49" s="130" t="s">
        <v>240</v>
      </c>
    </row>
    <row r="50" spans="1:17" hidden="1">
      <c r="A50" s="122" t="s">
        <v>11</v>
      </c>
      <c r="B50" s="123" t="s">
        <v>12</v>
      </c>
      <c r="C50" s="112">
        <v>86024055</v>
      </c>
      <c r="D50" s="129" t="s">
        <v>217</v>
      </c>
      <c r="E50" s="373">
        <v>44082</v>
      </c>
      <c r="F50" s="374" t="s">
        <v>173</v>
      </c>
      <c r="G50" s="375" t="s">
        <v>15</v>
      </c>
      <c r="H50" s="376">
        <v>10567</v>
      </c>
      <c r="I50" s="377">
        <v>10550</v>
      </c>
      <c r="J50" s="128">
        <f t="shared" si="4"/>
        <v>-17</v>
      </c>
      <c r="K50" s="359">
        <f t="shared" si="0"/>
        <v>-1.6087820573483487E-3</v>
      </c>
      <c r="L50" s="211" t="s">
        <v>224</v>
      </c>
      <c r="M50" s="200">
        <f t="shared" si="5"/>
        <v>-187602.81999999998</v>
      </c>
      <c r="N50" s="197">
        <v>11035.46</v>
      </c>
      <c r="O50" s="120">
        <v>48747</v>
      </c>
      <c r="P50" s="130" t="s">
        <v>240</v>
      </c>
      <c r="Q50" s="65"/>
    </row>
    <row r="51" spans="1:17" hidden="1">
      <c r="A51" s="122" t="s">
        <v>11</v>
      </c>
      <c r="B51" s="123" t="s">
        <v>12</v>
      </c>
      <c r="C51" s="112">
        <v>86024060</v>
      </c>
      <c r="D51" s="129" t="s">
        <v>218</v>
      </c>
      <c r="E51" s="373">
        <v>44083</v>
      </c>
      <c r="F51" s="374" t="s">
        <v>108</v>
      </c>
      <c r="G51" s="375" t="s">
        <v>15</v>
      </c>
      <c r="H51" s="376">
        <v>10563</v>
      </c>
      <c r="I51" s="378">
        <v>10563</v>
      </c>
      <c r="J51" s="128">
        <f t="shared" si="4"/>
        <v>0</v>
      </c>
      <c r="K51" s="359">
        <f t="shared" si="0"/>
        <v>0</v>
      </c>
      <c r="L51" s="211"/>
      <c r="M51" s="200">
        <f t="shared" si="5"/>
        <v>0</v>
      </c>
      <c r="N51" s="197">
        <v>11035.46</v>
      </c>
      <c r="O51" s="120">
        <v>48752</v>
      </c>
      <c r="P51" s="130"/>
      <c r="Q51" s="65"/>
    </row>
    <row r="52" spans="1:17" hidden="1">
      <c r="A52" s="122" t="s">
        <v>11</v>
      </c>
      <c r="B52" s="123" t="s">
        <v>12</v>
      </c>
      <c r="C52" s="112">
        <v>86024083</v>
      </c>
      <c r="D52" s="129" t="s">
        <v>219</v>
      </c>
      <c r="E52" s="373">
        <v>44086</v>
      </c>
      <c r="F52" s="374" t="s">
        <v>205</v>
      </c>
      <c r="G52" s="375" t="s">
        <v>15</v>
      </c>
      <c r="H52" s="376">
        <v>10538</v>
      </c>
      <c r="I52" s="377">
        <v>10521</v>
      </c>
      <c r="J52" s="128">
        <f t="shared" si="4"/>
        <v>-17</v>
      </c>
      <c r="K52" s="359">
        <f t="shared" si="0"/>
        <v>-1.6132093376352249E-3</v>
      </c>
      <c r="L52" s="211" t="s">
        <v>225</v>
      </c>
      <c r="M52" s="298">
        <f t="shared" si="5"/>
        <v>-204966.28</v>
      </c>
      <c r="N52" s="197">
        <v>12056.84</v>
      </c>
      <c r="O52" s="120">
        <v>48775</v>
      </c>
      <c r="P52" s="130" t="s">
        <v>240</v>
      </c>
      <c r="Q52" s="65"/>
    </row>
    <row r="53" spans="1:17" hidden="1">
      <c r="A53" s="122" t="s">
        <v>11</v>
      </c>
      <c r="B53" s="123" t="s">
        <v>12</v>
      </c>
      <c r="C53" s="112">
        <v>86024103</v>
      </c>
      <c r="D53" s="129" t="s">
        <v>220</v>
      </c>
      <c r="E53" s="373">
        <v>44089</v>
      </c>
      <c r="F53" s="374" t="s">
        <v>93</v>
      </c>
      <c r="G53" s="375" t="s">
        <v>15</v>
      </c>
      <c r="H53" s="376">
        <v>10535</v>
      </c>
      <c r="I53" s="377">
        <v>10513</v>
      </c>
      <c r="J53" s="128">
        <f t="shared" si="4"/>
        <v>-22</v>
      </c>
      <c r="K53" s="359">
        <f t="shared" si="0"/>
        <v>-2.0882771713336499E-3</v>
      </c>
      <c r="L53" s="211" t="s">
        <v>236</v>
      </c>
      <c r="M53" s="298">
        <f t="shared" si="5"/>
        <v>-265250.48</v>
      </c>
      <c r="N53" s="197">
        <v>12056.84</v>
      </c>
      <c r="O53" s="120">
        <v>48794</v>
      </c>
      <c r="P53" s="130"/>
      <c r="Q53" s="65"/>
    </row>
    <row r="54" spans="1:17" hidden="1">
      <c r="A54" s="122" t="s">
        <v>11</v>
      </c>
      <c r="B54" s="123" t="s">
        <v>12</v>
      </c>
      <c r="C54" s="112">
        <v>86024114</v>
      </c>
      <c r="D54" s="129" t="s">
        <v>221</v>
      </c>
      <c r="E54" s="373">
        <v>44090</v>
      </c>
      <c r="F54" s="374" t="s">
        <v>119</v>
      </c>
      <c r="G54" s="375" t="s">
        <v>15</v>
      </c>
      <c r="H54" s="376">
        <v>10559</v>
      </c>
      <c r="I54" s="377">
        <v>10541</v>
      </c>
      <c r="J54" s="128">
        <f t="shared" si="4"/>
        <v>-18</v>
      </c>
      <c r="K54" s="359">
        <f t="shared" si="0"/>
        <v>-1.7047068851216971E-3</v>
      </c>
      <c r="L54" s="211" t="s">
        <v>237</v>
      </c>
      <c r="M54" s="298">
        <f t="shared" si="5"/>
        <v>-217023.12</v>
      </c>
      <c r="N54" s="197">
        <v>12056.84</v>
      </c>
      <c r="O54" s="120">
        <v>48807</v>
      </c>
      <c r="P54" s="130"/>
      <c r="Q54" s="65"/>
    </row>
    <row r="55" spans="1:17" hidden="1">
      <c r="A55" s="122" t="s">
        <v>11</v>
      </c>
      <c r="B55" s="123" t="s">
        <v>12</v>
      </c>
      <c r="C55" s="112">
        <v>86024123</v>
      </c>
      <c r="D55" s="129" t="s">
        <v>226</v>
      </c>
      <c r="E55" s="373">
        <v>44092</v>
      </c>
      <c r="F55" s="374" t="s">
        <v>227</v>
      </c>
      <c r="G55" s="375" t="s">
        <v>15</v>
      </c>
      <c r="H55" s="376">
        <v>10568</v>
      </c>
      <c r="I55" s="377">
        <v>10548</v>
      </c>
      <c r="J55" s="128">
        <f t="shared" si="4"/>
        <v>-20</v>
      </c>
      <c r="K55" s="359">
        <f t="shared" si="0"/>
        <v>-1.8925056775170325E-3</v>
      </c>
      <c r="L55" s="211" t="s">
        <v>238</v>
      </c>
      <c r="M55" s="298">
        <f t="shared" si="5"/>
        <v>-241136.8</v>
      </c>
      <c r="N55" s="197">
        <v>12056.84</v>
      </c>
      <c r="O55" s="120">
        <v>48817</v>
      </c>
      <c r="P55" s="130"/>
      <c r="Q55" s="65"/>
    </row>
    <row r="56" spans="1:17" hidden="1">
      <c r="A56" s="122" t="s">
        <v>11</v>
      </c>
      <c r="B56" s="123" t="s">
        <v>12</v>
      </c>
      <c r="C56" s="112">
        <v>86024155</v>
      </c>
      <c r="D56" s="129" t="s">
        <v>228</v>
      </c>
      <c r="E56" s="373">
        <v>44095</v>
      </c>
      <c r="F56" s="374" t="s">
        <v>82</v>
      </c>
      <c r="G56" s="375" t="s">
        <v>15</v>
      </c>
      <c r="H56" s="376">
        <v>10555</v>
      </c>
      <c r="I56" s="377">
        <v>10541</v>
      </c>
      <c r="J56" s="128">
        <f t="shared" si="4"/>
        <v>-14</v>
      </c>
      <c r="K56" s="359">
        <f t="shared" si="0"/>
        <v>-1.3263855992420653E-3</v>
      </c>
      <c r="L56" s="211" t="s">
        <v>239</v>
      </c>
      <c r="M56" s="298">
        <f t="shared" si="5"/>
        <v>-168795.76</v>
      </c>
      <c r="N56" s="197">
        <v>12056.84</v>
      </c>
      <c r="O56" s="120">
        <v>48849</v>
      </c>
      <c r="P56" s="130"/>
      <c r="Q56" s="65"/>
    </row>
    <row r="57" spans="1:17" hidden="1">
      <c r="A57" s="122" t="s">
        <v>11</v>
      </c>
      <c r="B57" s="123" t="s">
        <v>12</v>
      </c>
      <c r="C57" s="112">
        <v>86024219</v>
      </c>
      <c r="D57" s="129" t="s">
        <v>244</v>
      </c>
      <c r="E57" s="373">
        <v>44102</v>
      </c>
      <c r="F57" s="374" t="s">
        <v>160</v>
      </c>
      <c r="G57" s="375" t="s">
        <v>15</v>
      </c>
      <c r="H57" s="376">
        <v>10535</v>
      </c>
      <c r="I57" s="377">
        <v>10519</v>
      </c>
      <c r="J57" s="128">
        <f t="shared" si="4"/>
        <v>-16</v>
      </c>
      <c r="K57" s="359">
        <f t="shared" si="0"/>
        <v>-1.5187470336971997E-3</v>
      </c>
      <c r="L57" s="211" t="s">
        <v>253</v>
      </c>
      <c r="M57" s="298">
        <f t="shared" si="5"/>
        <v>-192909.44</v>
      </c>
      <c r="N57" s="197">
        <v>12056.84</v>
      </c>
      <c r="O57" s="120">
        <v>48913</v>
      </c>
      <c r="P57" s="130"/>
      <c r="Q57" s="65"/>
    </row>
    <row r="58" spans="1:17" hidden="1">
      <c r="A58" s="122" t="s">
        <v>11</v>
      </c>
      <c r="B58" s="123" t="s">
        <v>12</v>
      </c>
      <c r="C58" s="112">
        <v>86024282</v>
      </c>
      <c r="D58" s="129" t="s">
        <v>254</v>
      </c>
      <c r="E58" s="379">
        <v>44110</v>
      </c>
      <c r="F58" s="380" t="s">
        <v>93</v>
      </c>
      <c r="G58" s="381" t="s">
        <v>15</v>
      </c>
      <c r="H58" s="382">
        <v>10236</v>
      </c>
      <c r="I58" s="383">
        <v>10212</v>
      </c>
      <c r="J58" s="128">
        <f t="shared" si="4"/>
        <v>-24</v>
      </c>
      <c r="K58" s="359">
        <f t="shared" si="0"/>
        <v>-2.3446658851113715E-3</v>
      </c>
      <c r="L58" s="211" t="s">
        <v>262</v>
      </c>
      <c r="M58" s="298">
        <f>+J58*N58</f>
        <v>-289364.16000000003</v>
      </c>
      <c r="N58" s="197">
        <v>12056.84</v>
      </c>
      <c r="O58" s="129">
        <v>48976</v>
      </c>
      <c r="P58" s="130"/>
      <c r="Q58" s="65"/>
    </row>
    <row r="59" spans="1:17" hidden="1">
      <c r="A59" s="122" t="s">
        <v>11</v>
      </c>
      <c r="B59" s="123" t="s">
        <v>12</v>
      </c>
      <c r="C59" s="112">
        <v>86024309</v>
      </c>
      <c r="D59" s="129" t="s">
        <v>255</v>
      </c>
      <c r="E59" s="379">
        <v>44112</v>
      </c>
      <c r="F59" s="380" t="s">
        <v>256</v>
      </c>
      <c r="G59" s="381" t="s">
        <v>15</v>
      </c>
      <c r="H59" s="382">
        <v>10268</v>
      </c>
      <c r="I59" s="383">
        <v>10248</v>
      </c>
      <c r="J59" s="128">
        <f>+I59-H59</f>
        <v>-20</v>
      </c>
      <c r="K59" s="359">
        <f t="shared" si="0"/>
        <v>-1.9477989871445266E-3</v>
      </c>
      <c r="L59" s="211" t="s">
        <v>268</v>
      </c>
      <c r="M59" s="298">
        <f t="shared" ref="M59:M81" si="6">+J59*N59</f>
        <v>-241136.8</v>
      </c>
      <c r="N59" s="197">
        <v>12056.84</v>
      </c>
      <c r="O59" s="129">
        <v>49003</v>
      </c>
      <c r="P59" s="130"/>
      <c r="Q59" s="65"/>
    </row>
    <row r="60" spans="1:17" hidden="1">
      <c r="A60" s="122" t="s">
        <v>11</v>
      </c>
      <c r="B60" s="123" t="s">
        <v>12</v>
      </c>
      <c r="C60" s="112">
        <v>86024310</v>
      </c>
      <c r="D60" s="129" t="s">
        <v>257</v>
      </c>
      <c r="E60" s="379">
        <v>44112</v>
      </c>
      <c r="F60" s="380" t="s">
        <v>205</v>
      </c>
      <c r="G60" s="381" t="s">
        <v>15</v>
      </c>
      <c r="H60" s="382">
        <v>10243</v>
      </c>
      <c r="I60" s="383">
        <v>10230</v>
      </c>
      <c r="J60" s="128">
        <f t="shared" si="4"/>
        <v>-13</v>
      </c>
      <c r="K60" s="359">
        <f t="shared" si="0"/>
        <v>-1.2691594259494289E-3</v>
      </c>
      <c r="L60" s="211" t="s">
        <v>268</v>
      </c>
      <c r="M60" s="298">
        <f t="shared" si="6"/>
        <v>-156738.92000000001</v>
      </c>
      <c r="N60" s="197">
        <v>12056.84</v>
      </c>
      <c r="O60" s="129">
        <v>49004</v>
      </c>
      <c r="P60" s="130"/>
      <c r="Q60" s="65"/>
    </row>
    <row r="61" spans="1:17" hidden="1">
      <c r="A61" s="122" t="s">
        <v>11</v>
      </c>
      <c r="B61" s="123" t="s">
        <v>12</v>
      </c>
      <c r="C61" s="112">
        <v>86024318</v>
      </c>
      <c r="D61" s="129" t="s">
        <v>258</v>
      </c>
      <c r="E61" s="379">
        <v>44113</v>
      </c>
      <c r="F61" s="380" t="s">
        <v>93</v>
      </c>
      <c r="G61" s="381" t="s">
        <v>15</v>
      </c>
      <c r="H61" s="382">
        <v>10228</v>
      </c>
      <c r="I61" s="383">
        <v>10201</v>
      </c>
      <c r="J61" s="128">
        <f t="shared" si="4"/>
        <v>-27</v>
      </c>
      <c r="K61" s="359">
        <f t="shared" si="0"/>
        <v>-2.6398122800156435E-3</v>
      </c>
      <c r="L61" s="211" t="s">
        <v>268</v>
      </c>
      <c r="M61" s="298">
        <f t="shared" si="6"/>
        <v>-325534.68</v>
      </c>
      <c r="N61" s="197">
        <v>12056.84</v>
      </c>
      <c r="O61" s="129">
        <v>49012</v>
      </c>
      <c r="P61" s="130" t="s">
        <v>263</v>
      </c>
      <c r="Q61" s="65"/>
    </row>
    <row r="62" spans="1:17" hidden="1">
      <c r="A62" s="322" t="s">
        <v>11</v>
      </c>
      <c r="B62" s="323" t="s">
        <v>12</v>
      </c>
      <c r="C62" s="112">
        <v>86024361</v>
      </c>
      <c r="D62" s="294" t="s">
        <v>271</v>
      </c>
      <c r="E62" s="379">
        <v>44118</v>
      </c>
      <c r="F62" s="380" t="s">
        <v>23</v>
      </c>
      <c r="G62" s="381" t="s">
        <v>15</v>
      </c>
      <c r="H62" s="382">
        <v>10230</v>
      </c>
      <c r="I62" s="383">
        <v>10215</v>
      </c>
      <c r="J62" s="128">
        <f t="shared" si="4"/>
        <v>-15</v>
      </c>
      <c r="K62" s="359">
        <f t="shared" si="0"/>
        <v>-1.4662756598240469E-3</v>
      </c>
      <c r="L62" s="211" t="s">
        <v>285</v>
      </c>
      <c r="M62" s="298">
        <f t="shared" si="6"/>
        <v>-189488.1</v>
      </c>
      <c r="N62" s="325">
        <v>12632.54</v>
      </c>
      <c r="O62" s="299">
        <v>49055</v>
      </c>
      <c r="P62" s="130"/>
      <c r="Q62" s="65"/>
    </row>
    <row r="63" spans="1:17" hidden="1">
      <c r="A63" s="322" t="s">
        <v>11</v>
      </c>
      <c r="B63" s="323" t="s">
        <v>12</v>
      </c>
      <c r="C63" s="112">
        <v>86024375</v>
      </c>
      <c r="D63" s="294" t="s">
        <v>272</v>
      </c>
      <c r="E63" s="379">
        <v>44119</v>
      </c>
      <c r="F63" s="380" t="s">
        <v>119</v>
      </c>
      <c r="G63" s="381" t="s">
        <v>15</v>
      </c>
      <c r="H63" s="382">
        <v>10229</v>
      </c>
      <c r="I63" s="383">
        <v>10179</v>
      </c>
      <c r="J63" s="128">
        <f t="shared" si="4"/>
        <v>-50</v>
      </c>
      <c r="K63" s="359">
        <f t="shared" si="0"/>
        <v>-4.8880633493010072E-3</v>
      </c>
      <c r="L63" s="211" t="s">
        <v>285</v>
      </c>
      <c r="M63" s="298">
        <f t="shared" si="6"/>
        <v>-631627</v>
      </c>
      <c r="N63" s="325">
        <v>12632.54</v>
      </c>
      <c r="O63" s="299">
        <v>49069</v>
      </c>
      <c r="P63" s="130"/>
      <c r="Q63" s="65"/>
    </row>
    <row r="64" spans="1:17" hidden="1">
      <c r="A64" s="322" t="s">
        <v>11</v>
      </c>
      <c r="B64" s="323" t="s">
        <v>12</v>
      </c>
      <c r="C64" s="112">
        <v>86024384</v>
      </c>
      <c r="D64" s="294" t="s">
        <v>273</v>
      </c>
      <c r="E64" s="379">
        <v>44120</v>
      </c>
      <c r="F64" s="380" t="s">
        <v>25</v>
      </c>
      <c r="G64" s="381" t="s">
        <v>15</v>
      </c>
      <c r="H64" s="382">
        <v>10229</v>
      </c>
      <c r="I64" s="383">
        <v>10167</v>
      </c>
      <c r="J64" s="128">
        <f t="shared" si="4"/>
        <v>-62</v>
      </c>
      <c r="K64" s="359">
        <f t="shared" si="0"/>
        <v>-6.0611985531332487E-3</v>
      </c>
      <c r="L64" s="211" t="s">
        <v>285</v>
      </c>
      <c r="M64" s="298">
        <f t="shared" si="6"/>
        <v>-783217.4800000001</v>
      </c>
      <c r="N64" s="325">
        <v>12632.54</v>
      </c>
      <c r="O64" s="299">
        <v>49078</v>
      </c>
      <c r="P64" s="130" t="s">
        <v>263</v>
      </c>
      <c r="Q64" s="65"/>
    </row>
    <row r="65" spans="1:18" hidden="1">
      <c r="A65" s="322" t="s">
        <v>11</v>
      </c>
      <c r="B65" s="323" t="s">
        <v>12</v>
      </c>
      <c r="C65" s="112">
        <v>86024412</v>
      </c>
      <c r="D65" s="294" t="s">
        <v>274</v>
      </c>
      <c r="E65" s="379">
        <v>44123</v>
      </c>
      <c r="F65" s="380" t="s">
        <v>119</v>
      </c>
      <c r="G65" s="381" t="s">
        <v>15</v>
      </c>
      <c r="H65" s="382">
        <v>10244</v>
      </c>
      <c r="I65" s="383">
        <v>10225</v>
      </c>
      <c r="J65" s="335">
        <f t="shared" si="4"/>
        <v>-19</v>
      </c>
      <c r="K65" s="359">
        <f t="shared" si="0"/>
        <v>-1.8547442405310425E-3</v>
      </c>
      <c r="L65" s="211" t="s">
        <v>286</v>
      </c>
      <c r="M65" s="298">
        <f t="shared" si="6"/>
        <v>-240018.26</v>
      </c>
      <c r="N65" s="325">
        <v>12632.54</v>
      </c>
      <c r="O65" s="299">
        <v>49106</v>
      </c>
      <c r="P65" s="130"/>
      <c r="Q65" s="65"/>
    </row>
    <row r="66" spans="1:18" hidden="1">
      <c r="A66" s="322" t="s">
        <v>11</v>
      </c>
      <c r="B66" s="323" t="s">
        <v>12</v>
      </c>
      <c r="C66" s="112">
        <v>86024449</v>
      </c>
      <c r="D66" s="294" t="s">
        <v>275</v>
      </c>
      <c r="E66" s="379">
        <v>44126</v>
      </c>
      <c r="F66" s="380" t="s">
        <v>108</v>
      </c>
      <c r="G66" s="381" t="s">
        <v>15</v>
      </c>
      <c r="H66" s="382">
        <v>10249</v>
      </c>
      <c r="I66" s="385">
        <v>10219</v>
      </c>
      <c r="J66" s="128">
        <f>+I66-H66</f>
        <v>-30</v>
      </c>
      <c r="K66" s="359">
        <f t="shared" si="0"/>
        <v>-2.927114840472241E-3</v>
      </c>
      <c r="L66" s="211" t="s">
        <v>286</v>
      </c>
      <c r="M66" s="298">
        <f t="shared" si="6"/>
        <v>-378976.2</v>
      </c>
      <c r="N66" s="325">
        <v>12632.54</v>
      </c>
      <c r="O66" s="299">
        <v>49143</v>
      </c>
      <c r="P66" s="130"/>
      <c r="Q66" s="65">
        <v>10237</v>
      </c>
      <c r="R66" s="334"/>
    </row>
    <row r="67" spans="1:18" hidden="1">
      <c r="A67" s="322" t="s">
        <v>11</v>
      </c>
      <c r="B67" s="323" t="s">
        <v>12</v>
      </c>
      <c r="C67" s="112">
        <v>86024468</v>
      </c>
      <c r="D67" s="294" t="s">
        <v>280</v>
      </c>
      <c r="E67" s="379">
        <v>44130</v>
      </c>
      <c r="F67" s="380" t="s">
        <v>115</v>
      </c>
      <c r="G67" s="381" t="s">
        <v>15</v>
      </c>
      <c r="H67" s="382">
        <v>10266</v>
      </c>
      <c r="I67" s="383">
        <v>10240</v>
      </c>
      <c r="J67" s="128">
        <f t="shared" si="4"/>
        <v>-26</v>
      </c>
      <c r="K67" s="359">
        <f t="shared" si="0"/>
        <v>-2.5326319890902008E-3</v>
      </c>
      <c r="L67" s="211" t="s">
        <v>286</v>
      </c>
      <c r="M67" s="298">
        <f t="shared" si="6"/>
        <v>-328446.04000000004</v>
      </c>
      <c r="N67" s="325">
        <v>12632.54</v>
      </c>
      <c r="O67" s="299">
        <v>49162</v>
      </c>
      <c r="P67" s="130"/>
      <c r="Q67" s="65"/>
    </row>
    <row r="68" spans="1:18" hidden="1">
      <c r="A68" s="322" t="s">
        <v>11</v>
      </c>
      <c r="B68" s="323" t="s">
        <v>12</v>
      </c>
      <c r="C68" s="112">
        <v>86024498</v>
      </c>
      <c r="D68" s="294" t="s">
        <v>281</v>
      </c>
      <c r="E68" s="379">
        <v>44132</v>
      </c>
      <c r="F68" s="380" t="s">
        <v>27</v>
      </c>
      <c r="G68" s="381" t="s">
        <v>15</v>
      </c>
      <c r="H68" s="382">
        <v>10245</v>
      </c>
      <c r="I68" s="384">
        <v>10221</v>
      </c>
      <c r="J68" s="136">
        <f t="shared" si="4"/>
        <v>-24</v>
      </c>
      <c r="K68" s="360">
        <f>+J68/H68</f>
        <v>-2.342606149341142E-3</v>
      </c>
      <c r="L68" s="361" t="s">
        <v>286</v>
      </c>
      <c r="M68" s="298">
        <f t="shared" si="6"/>
        <v>-303180.96000000002</v>
      </c>
      <c r="N68" s="325">
        <v>12632.54</v>
      </c>
      <c r="O68" s="299">
        <v>49192</v>
      </c>
      <c r="P68" s="130"/>
      <c r="Q68" s="65"/>
    </row>
    <row r="69" spans="1:18" hidden="1">
      <c r="A69" s="322" t="s">
        <v>11</v>
      </c>
      <c r="B69" s="323" t="s">
        <v>12</v>
      </c>
      <c r="C69" s="112">
        <v>86024506</v>
      </c>
      <c r="D69" s="294" t="s">
        <v>283</v>
      </c>
      <c r="E69" s="379">
        <v>44133</v>
      </c>
      <c r="F69" s="380" t="s">
        <v>227</v>
      </c>
      <c r="G69" s="381" t="s">
        <v>15</v>
      </c>
      <c r="H69" s="382">
        <v>10240</v>
      </c>
      <c r="I69" s="383">
        <v>10219</v>
      </c>
      <c r="J69" s="128">
        <f t="shared" si="4"/>
        <v>-21</v>
      </c>
      <c r="K69" s="362">
        <f>+J69/H69</f>
        <v>-2.0507812500000001E-3</v>
      </c>
      <c r="L69" s="211" t="s">
        <v>286</v>
      </c>
      <c r="M69" s="298">
        <f t="shared" si="6"/>
        <v>-265283.34000000003</v>
      </c>
      <c r="N69" s="325">
        <v>12632.54</v>
      </c>
      <c r="O69" s="294">
        <v>49200</v>
      </c>
      <c r="P69" s="130" t="s">
        <v>263</v>
      </c>
      <c r="Q69" s="65"/>
    </row>
    <row r="70" spans="1:18" hidden="1">
      <c r="A70" s="322" t="s">
        <v>11</v>
      </c>
      <c r="B70" s="323" t="s">
        <v>12</v>
      </c>
      <c r="C70" s="112">
        <v>86024531</v>
      </c>
      <c r="D70" s="294" t="s">
        <v>289</v>
      </c>
      <c r="E70" s="295">
        <v>44137</v>
      </c>
      <c r="F70" s="324" t="s">
        <v>136</v>
      </c>
      <c r="G70" s="296" t="s">
        <v>15</v>
      </c>
      <c r="H70" s="297">
        <v>10257</v>
      </c>
      <c r="I70" s="201">
        <v>10233</v>
      </c>
      <c r="J70" s="128">
        <f t="shared" si="4"/>
        <v>-24</v>
      </c>
      <c r="K70" s="362">
        <f>+J70/H70</f>
        <v>-2.3398654577361801E-3</v>
      </c>
      <c r="L70" s="211" t="s">
        <v>302</v>
      </c>
      <c r="M70" s="298">
        <f t="shared" si="6"/>
        <v>-303180.96000000002</v>
      </c>
      <c r="N70" s="325">
        <v>12632.54</v>
      </c>
      <c r="O70" s="299">
        <v>49225</v>
      </c>
      <c r="P70" s="130"/>
      <c r="Q70" s="65"/>
    </row>
    <row r="71" spans="1:18" hidden="1">
      <c r="A71" s="322" t="s">
        <v>11</v>
      </c>
      <c r="B71" s="323" t="s">
        <v>12</v>
      </c>
      <c r="C71" s="112">
        <v>86024555</v>
      </c>
      <c r="D71" s="294" t="s">
        <v>290</v>
      </c>
      <c r="E71" s="295">
        <v>44139</v>
      </c>
      <c r="F71" s="324" t="s">
        <v>108</v>
      </c>
      <c r="G71" s="296" t="s">
        <v>15</v>
      </c>
      <c r="H71" s="297">
        <v>10254</v>
      </c>
      <c r="I71" s="201">
        <v>10250</v>
      </c>
      <c r="J71" s="128">
        <f t="shared" si="4"/>
        <v>-4</v>
      </c>
      <c r="K71" s="362">
        <f>+J71/H71</f>
        <v>-3.9009167154281259E-4</v>
      </c>
      <c r="L71" s="211" t="s">
        <v>302</v>
      </c>
      <c r="M71" s="298">
        <f t="shared" si="6"/>
        <v>-50530.16</v>
      </c>
      <c r="N71" s="325">
        <v>12632.54</v>
      </c>
      <c r="O71" s="299">
        <v>49249</v>
      </c>
      <c r="P71" s="130"/>
      <c r="Q71" s="65"/>
    </row>
    <row r="72" spans="1:18" hidden="1">
      <c r="A72" s="322" t="s">
        <v>11</v>
      </c>
      <c r="B72" s="323" t="s">
        <v>12</v>
      </c>
      <c r="C72" s="112">
        <v>86024562</v>
      </c>
      <c r="D72" s="294" t="s">
        <v>291</v>
      </c>
      <c r="E72" s="295">
        <v>44140</v>
      </c>
      <c r="F72" s="324" t="s">
        <v>119</v>
      </c>
      <c r="G72" s="296" t="s">
        <v>15</v>
      </c>
      <c r="H72" s="297">
        <v>10238</v>
      </c>
      <c r="I72" s="201">
        <v>10234</v>
      </c>
      <c r="J72" s="128">
        <f t="shared" si="4"/>
        <v>-4</v>
      </c>
      <c r="K72" s="362">
        <f>+J72/H72</f>
        <v>-3.9070130884938462E-4</v>
      </c>
      <c r="L72" s="211" t="s">
        <v>302</v>
      </c>
      <c r="M72" s="298">
        <f t="shared" si="6"/>
        <v>-50530.16</v>
      </c>
      <c r="N72" s="325">
        <v>12632.54</v>
      </c>
      <c r="O72" s="299">
        <v>49256</v>
      </c>
      <c r="P72" s="130"/>
      <c r="Q72" s="65"/>
    </row>
    <row r="73" spans="1:18" hidden="1">
      <c r="A73" s="322" t="s">
        <v>11</v>
      </c>
      <c r="B73" s="323" t="s">
        <v>12</v>
      </c>
      <c r="C73" s="112">
        <v>86024584</v>
      </c>
      <c r="D73" s="294" t="s">
        <v>292</v>
      </c>
      <c r="E73" s="295">
        <v>44142</v>
      </c>
      <c r="F73" s="324" t="s">
        <v>108</v>
      </c>
      <c r="G73" s="296" t="s">
        <v>15</v>
      </c>
      <c r="H73" s="297">
        <v>10246</v>
      </c>
      <c r="I73" s="201">
        <v>10236</v>
      </c>
      <c r="J73" s="128">
        <f t="shared" ref="J73:J81" si="7">+I73-H73</f>
        <v>-10</v>
      </c>
      <c r="K73" s="362">
        <f t="shared" ref="K73:K81" si="8">+J73/H73</f>
        <v>-9.7599063048994729E-4</v>
      </c>
      <c r="L73" s="211" t="s">
        <v>302</v>
      </c>
      <c r="M73" s="298">
        <f t="shared" si="6"/>
        <v>-126325.40000000001</v>
      </c>
      <c r="N73" s="325">
        <v>12632.54</v>
      </c>
      <c r="O73" s="299">
        <v>49278</v>
      </c>
      <c r="P73" s="130" t="s">
        <v>263</v>
      </c>
      <c r="Q73" s="65"/>
    </row>
    <row r="74" spans="1:18" hidden="1">
      <c r="A74" s="322" t="s">
        <v>11</v>
      </c>
      <c r="B74" s="323" t="s">
        <v>12</v>
      </c>
      <c r="C74" s="112">
        <v>86024607</v>
      </c>
      <c r="D74" s="294" t="s">
        <v>293</v>
      </c>
      <c r="E74" s="295">
        <v>44145</v>
      </c>
      <c r="F74" s="324" t="s">
        <v>25</v>
      </c>
      <c r="G74" s="296" t="s">
        <v>15</v>
      </c>
      <c r="H74" s="297">
        <v>10254</v>
      </c>
      <c r="I74" s="201">
        <v>10252</v>
      </c>
      <c r="J74" s="128">
        <f t="shared" si="7"/>
        <v>-2</v>
      </c>
      <c r="K74" s="362">
        <f t="shared" si="8"/>
        <v>-1.9504583577140629E-4</v>
      </c>
      <c r="L74" s="211" t="s">
        <v>310</v>
      </c>
      <c r="M74" s="298">
        <f t="shared" si="6"/>
        <v>-25890.92</v>
      </c>
      <c r="N74" s="325">
        <v>12945.46</v>
      </c>
      <c r="O74" s="299">
        <v>49300</v>
      </c>
      <c r="P74" s="130"/>
      <c r="Q74" s="65"/>
    </row>
    <row r="75" spans="1:18" hidden="1">
      <c r="A75" s="322" t="s">
        <v>11</v>
      </c>
      <c r="B75" s="323" t="s">
        <v>12</v>
      </c>
      <c r="C75" s="112">
        <v>86024624</v>
      </c>
      <c r="D75" s="294" t="s">
        <v>294</v>
      </c>
      <c r="E75" s="295">
        <v>44147</v>
      </c>
      <c r="F75" s="324" t="s">
        <v>108</v>
      </c>
      <c r="G75" s="296" t="s">
        <v>15</v>
      </c>
      <c r="H75" s="297">
        <v>10225</v>
      </c>
      <c r="I75" s="201">
        <v>10205</v>
      </c>
      <c r="J75" s="128">
        <f t="shared" si="7"/>
        <v>-20</v>
      </c>
      <c r="K75" s="362">
        <f t="shared" si="8"/>
        <v>-1.9559902200488996E-3</v>
      </c>
      <c r="L75" s="211" t="s">
        <v>310</v>
      </c>
      <c r="M75" s="298">
        <f t="shared" si="6"/>
        <v>-258909.14816000001</v>
      </c>
      <c r="N75" s="325">
        <v>12945.457408</v>
      </c>
      <c r="O75" s="299">
        <v>49318</v>
      </c>
      <c r="P75" s="130"/>
      <c r="Q75" s="65"/>
    </row>
    <row r="76" spans="1:18" hidden="1">
      <c r="A76" s="322" t="s">
        <v>11</v>
      </c>
      <c r="B76" s="323" t="s">
        <v>12</v>
      </c>
      <c r="C76" s="112">
        <v>86024640</v>
      </c>
      <c r="D76" s="294" t="s">
        <v>295</v>
      </c>
      <c r="E76" s="295">
        <v>44149</v>
      </c>
      <c r="F76" s="324" t="s">
        <v>25</v>
      </c>
      <c r="G76" s="296" t="s">
        <v>15</v>
      </c>
      <c r="H76" s="297">
        <v>10240</v>
      </c>
      <c r="I76" s="201">
        <v>10227</v>
      </c>
      <c r="J76" s="128">
        <f t="shared" si="7"/>
        <v>-13</v>
      </c>
      <c r="K76" s="362">
        <f t="shared" si="8"/>
        <v>-1.26953125E-3</v>
      </c>
      <c r="L76" s="211" t="s">
        <v>310</v>
      </c>
      <c r="M76" s="298">
        <f t="shared" si="6"/>
        <v>-168290.97999999998</v>
      </c>
      <c r="N76" s="325">
        <v>12945.46</v>
      </c>
      <c r="O76" s="299">
        <v>49334</v>
      </c>
      <c r="P76" s="130" t="s">
        <v>263</v>
      </c>
      <c r="Q76" s="65"/>
    </row>
    <row r="77" spans="1:18" hidden="1">
      <c r="A77" s="322" t="s">
        <v>11</v>
      </c>
      <c r="B77" s="323" t="s">
        <v>12</v>
      </c>
      <c r="C77" s="112">
        <v>86024662</v>
      </c>
      <c r="D77" s="294" t="s">
        <v>304</v>
      </c>
      <c r="E77" s="295">
        <v>44153</v>
      </c>
      <c r="F77" s="324" t="s">
        <v>156</v>
      </c>
      <c r="G77" s="296" t="s">
        <v>15</v>
      </c>
      <c r="H77" s="297">
        <v>10255</v>
      </c>
      <c r="I77" s="201">
        <v>10237</v>
      </c>
      <c r="J77" s="128">
        <f t="shared" si="7"/>
        <v>-18</v>
      </c>
      <c r="K77" s="362">
        <f t="shared" si="8"/>
        <v>-1.7552413456850316E-3</v>
      </c>
      <c r="L77" s="211" t="s">
        <v>317</v>
      </c>
      <c r="M77" s="298">
        <f t="shared" si="6"/>
        <v>-233018.27999999997</v>
      </c>
      <c r="N77" s="325">
        <v>12945.46</v>
      </c>
      <c r="O77" s="299">
        <v>49356</v>
      </c>
      <c r="P77" s="130"/>
      <c r="Q77" s="65"/>
    </row>
    <row r="78" spans="1:18" hidden="1">
      <c r="A78" s="322" t="s">
        <v>11</v>
      </c>
      <c r="B78" s="323" t="s">
        <v>12</v>
      </c>
      <c r="C78" s="112">
        <v>86024676</v>
      </c>
      <c r="D78" s="294" t="s">
        <v>305</v>
      </c>
      <c r="E78" s="295">
        <v>44154</v>
      </c>
      <c r="F78" s="324" t="s">
        <v>205</v>
      </c>
      <c r="G78" s="296" t="s">
        <v>15</v>
      </c>
      <c r="H78" s="297">
        <v>10240</v>
      </c>
      <c r="I78" s="201">
        <v>10239</v>
      </c>
      <c r="J78" s="128">
        <f t="shared" si="7"/>
        <v>-1</v>
      </c>
      <c r="K78" s="362">
        <f t="shared" si="8"/>
        <v>-9.7656250000000005E-5</v>
      </c>
      <c r="L78" s="211" t="s">
        <v>317</v>
      </c>
      <c r="M78" s="298">
        <f t="shared" si="6"/>
        <v>-12945.46</v>
      </c>
      <c r="N78" s="325">
        <v>12945.46</v>
      </c>
      <c r="O78" s="299">
        <v>49370</v>
      </c>
      <c r="P78" s="130"/>
      <c r="Q78" s="65"/>
    </row>
    <row r="79" spans="1:18" hidden="1">
      <c r="A79" s="322" t="s">
        <v>11</v>
      </c>
      <c r="B79" s="323" t="s">
        <v>12</v>
      </c>
      <c r="C79" s="112">
        <v>86024722</v>
      </c>
      <c r="D79" s="294" t="s">
        <v>311</v>
      </c>
      <c r="E79" s="295">
        <v>44158</v>
      </c>
      <c r="F79" s="324" t="s">
        <v>227</v>
      </c>
      <c r="G79" s="296" t="s">
        <v>15</v>
      </c>
      <c r="H79" s="297">
        <v>10579</v>
      </c>
      <c r="I79" s="201">
        <v>10567</v>
      </c>
      <c r="J79" s="128">
        <f t="shared" si="7"/>
        <v>-12</v>
      </c>
      <c r="K79" s="362">
        <f t="shared" si="8"/>
        <v>-1.1343227148123641E-3</v>
      </c>
      <c r="L79" s="211" t="s">
        <v>317</v>
      </c>
      <c r="M79" s="298">
        <f t="shared" si="6"/>
        <v>-155345.51999999999</v>
      </c>
      <c r="N79" s="325">
        <v>12945.46</v>
      </c>
      <c r="O79" s="299">
        <v>49416</v>
      </c>
      <c r="P79" s="130"/>
      <c r="Q79" s="65"/>
    </row>
    <row r="80" spans="1:18" hidden="1">
      <c r="A80" s="322" t="s">
        <v>11</v>
      </c>
      <c r="B80" s="323" t="s">
        <v>12</v>
      </c>
      <c r="C80" s="112">
        <v>86024733</v>
      </c>
      <c r="D80" s="294" t="s">
        <v>312</v>
      </c>
      <c r="E80" s="295">
        <v>44159</v>
      </c>
      <c r="F80" s="324" t="s">
        <v>27</v>
      </c>
      <c r="G80" s="296" t="s">
        <v>15</v>
      </c>
      <c r="H80" s="297">
        <v>10565</v>
      </c>
      <c r="I80" s="201">
        <v>10549</v>
      </c>
      <c r="J80" s="128">
        <f t="shared" si="7"/>
        <v>-16</v>
      </c>
      <c r="K80" s="362">
        <f t="shared" si="8"/>
        <v>-1.5144344533838145E-3</v>
      </c>
      <c r="L80" s="211" t="s">
        <v>317</v>
      </c>
      <c r="M80" s="298">
        <f t="shared" si="6"/>
        <v>-207127.36</v>
      </c>
      <c r="N80" s="325">
        <v>12945.46</v>
      </c>
      <c r="O80" s="299">
        <v>49427</v>
      </c>
      <c r="P80" s="130"/>
      <c r="Q80" s="65"/>
    </row>
    <row r="81" spans="1:17" hidden="1">
      <c r="A81" s="322" t="s">
        <v>11</v>
      </c>
      <c r="B81" s="323" t="s">
        <v>12</v>
      </c>
      <c r="C81" s="112">
        <v>86024758</v>
      </c>
      <c r="D81" s="294" t="s">
        <v>313</v>
      </c>
      <c r="E81" s="295">
        <v>44161</v>
      </c>
      <c r="F81" s="324" t="s">
        <v>14</v>
      </c>
      <c r="G81" s="296" t="s">
        <v>15</v>
      </c>
      <c r="H81" s="297">
        <v>10587</v>
      </c>
      <c r="I81" s="201">
        <v>10570</v>
      </c>
      <c r="J81" s="128">
        <f t="shared" si="7"/>
        <v>-17</v>
      </c>
      <c r="K81" s="362">
        <f t="shared" si="8"/>
        <v>-1.6057428922263152E-3</v>
      </c>
      <c r="L81" s="211" t="s">
        <v>317</v>
      </c>
      <c r="M81" s="298">
        <f t="shared" si="6"/>
        <v>-220072.81999999998</v>
      </c>
      <c r="N81" s="325">
        <v>12945.46</v>
      </c>
      <c r="O81" s="299">
        <v>49452</v>
      </c>
      <c r="P81" s="130" t="s">
        <v>263</v>
      </c>
      <c r="Q81" s="65"/>
    </row>
    <row r="82" spans="1:17" hidden="1">
      <c r="A82" s="322" t="s">
        <v>11</v>
      </c>
      <c r="B82" s="323" t="s">
        <v>12</v>
      </c>
      <c r="C82" s="112">
        <v>86024788</v>
      </c>
      <c r="D82" s="294" t="s">
        <v>319</v>
      </c>
      <c r="E82" s="295">
        <v>44166</v>
      </c>
      <c r="F82" s="324" t="s">
        <v>68</v>
      </c>
      <c r="G82" s="296" t="s">
        <v>15</v>
      </c>
      <c r="H82" s="297">
        <v>10587</v>
      </c>
      <c r="I82" s="201">
        <v>10572</v>
      </c>
      <c r="J82" s="128">
        <f t="shared" ref="J82:J89" si="9">+I82-H82</f>
        <v>-15</v>
      </c>
      <c r="K82" s="362">
        <f t="shared" ref="K82:K89" si="10">+J82/H82</f>
        <v>-1.4168319637291016E-3</v>
      </c>
      <c r="L82" s="366" t="s">
        <v>344</v>
      </c>
      <c r="M82" s="298">
        <f>+J82*N82</f>
        <v>-194181.9</v>
      </c>
      <c r="N82" s="325">
        <v>12945.46</v>
      </c>
      <c r="O82" s="294">
        <v>49482</v>
      </c>
      <c r="P82" s="130"/>
      <c r="Q82" s="65"/>
    </row>
    <row r="83" spans="1:17" hidden="1">
      <c r="A83" s="322" t="s">
        <v>11</v>
      </c>
      <c r="B83" s="323" t="s">
        <v>12</v>
      </c>
      <c r="C83" s="112">
        <v>86024797</v>
      </c>
      <c r="D83" s="294" t="s">
        <v>320</v>
      </c>
      <c r="E83" s="295">
        <v>44167</v>
      </c>
      <c r="F83" s="324" t="s">
        <v>87</v>
      </c>
      <c r="G83" s="296" t="s">
        <v>15</v>
      </c>
      <c r="H83" s="297">
        <v>10566</v>
      </c>
      <c r="I83" s="201">
        <v>10543</v>
      </c>
      <c r="J83" s="128">
        <f t="shared" si="9"/>
        <v>-23</v>
      </c>
      <c r="K83" s="362">
        <f t="shared" si="10"/>
        <v>-2.1767934885481735E-3</v>
      </c>
      <c r="L83" s="366" t="s">
        <v>344</v>
      </c>
      <c r="M83" s="298">
        <f t="shared" ref="M83:M95" si="11">+J83*N83</f>
        <v>-297745.57999999996</v>
      </c>
      <c r="N83" s="325">
        <v>12945.46</v>
      </c>
      <c r="O83" s="294">
        <v>49491</v>
      </c>
      <c r="P83" s="130"/>
      <c r="Q83" s="65"/>
    </row>
    <row r="84" spans="1:17" hidden="1">
      <c r="A84" s="322" t="s">
        <v>11</v>
      </c>
      <c r="B84" s="323" t="s">
        <v>12</v>
      </c>
      <c r="C84" s="112">
        <v>86024835</v>
      </c>
      <c r="D84" s="294" t="s">
        <v>321</v>
      </c>
      <c r="E84" s="295">
        <v>44172</v>
      </c>
      <c r="F84" s="324" t="s">
        <v>93</v>
      </c>
      <c r="G84" s="296" t="s">
        <v>15</v>
      </c>
      <c r="H84" s="297">
        <v>10583</v>
      </c>
      <c r="I84" s="201">
        <v>10576</v>
      </c>
      <c r="J84" s="128">
        <f t="shared" si="9"/>
        <v>-7</v>
      </c>
      <c r="K84" s="362">
        <f t="shared" si="10"/>
        <v>-6.6143815553245777E-4</v>
      </c>
      <c r="L84" s="366" t="s">
        <v>344</v>
      </c>
      <c r="M84" s="298">
        <f t="shared" si="11"/>
        <v>-90618.22</v>
      </c>
      <c r="N84" s="325">
        <v>12945.46</v>
      </c>
      <c r="O84" s="294">
        <v>49529</v>
      </c>
      <c r="P84" s="130"/>
      <c r="Q84" s="65"/>
    </row>
    <row r="85" spans="1:17" hidden="1">
      <c r="A85" s="322" t="s">
        <v>11</v>
      </c>
      <c r="B85" s="323" t="s">
        <v>12</v>
      </c>
      <c r="C85" s="112">
        <v>86024846</v>
      </c>
      <c r="D85" s="294" t="s">
        <v>322</v>
      </c>
      <c r="E85" s="295">
        <v>44174</v>
      </c>
      <c r="F85" s="324" t="s">
        <v>56</v>
      </c>
      <c r="G85" s="296" t="s">
        <v>15</v>
      </c>
      <c r="H85" s="297">
        <v>10575</v>
      </c>
      <c r="I85" s="201">
        <v>10560</v>
      </c>
      <c r="J85" s="128">
        <f t="shared" si="9"/>
        <v>-15</v>
      </c>
      <c r="K85" s="362">
        <f t="shared" si="10"/>
        <v>-1.4184397163120568E-3</v>
      </c>
      <c r="L85" s="366" t="s">
        <v>344</v>
      </c>
      <c r="M85" s="298">
        <f t="shared" si="11"/>
        <v>-194181.9</v>
      </c>
      <c r="N85" s="325">
        <v>12945.46</v>
      </c>
      <c r="O85" s="294">
        <v>49539</v>
      </c>
      <c r="P85" s="130"/>
      <c r="Q85" s="65"/>
    </row>
    <row r="86" spans="1:17" hidden="1">
      <c r="A86" s="322" t="s">
        <v>11</v>
      </c>
      <c r="B86" s="323" t="s">
        <v>12</v>
      </c>
      <c r="C86" s="112">
        <v>86024886</v>
      </c>
      <c r="D86" s="294" t="s">
        <v>323</v>
      </c>
      <c r="E86" s="295">
        <v>44179</v>
      </c>
      <c r="F86" s="324" t="s">
        <v>87</v>
      </c>
      <c r="G86" s="296" t="s">
        <v>15</v>
      </c>
      <c r="H86" s="297">
        <v>10553</v>
      </c>
      <c r="I86" s="201">
        <v>10533</v>
      </c>
      <c r="J86" s="128">
        <f t="shared" si="9"/>
        <v>-20</v>
      </c>
      <c r="K86" s="362">
        <f t="shared" si="10"/>
        <v>-1.895195678953852E-3</v>
      </c>
      <c r="L86" s="366" t="s">
        <v>344</v>
      </c>
      <c r="M86" s="298">
        <f t="shared" si="11"/>
        <v>-258909.19999999998</v>
      </c>
      <c r="N86" s="325">
        <v>12945.46</v>
      </c>
      <c r="O86" s="294">
        <v>49579</v>
      </c>
      <c r="P86" s="130" t="s">
        <v>263</v>
      </c>
      <c r="Q86" s="65"/>
    </row>
    <row r="87" spans="1:17" hidden="1">
      <c r="A87" s="322" t="s">
        <v>11</v>
      </c>
      <c r="B87" s="323" t="s">
        <v>12</v>
      </c>
      <c r="C87" s="112">
        <v>86024911</v>
      </c>
      <c r="D87" s="294" t="s">
        <v>324</v>
      </c>
      <c r="E87" s="295">
        <v>44181</v>
      </c>
      <c r="F87" s="324" t="s">
        <v>87</v>
      </c>
      <c r="G87" s="296" t="s">
        <v>15</v>
      </c>
      <c r="H87" s="297">
        <v>10533</v>
      </c>
      <c r="I87" s="201">
        <v>10511</v>
      </c>
      <c r="J87" s="128">
        <f t="shared" si="9"/>
        <v>-22</v>
      </c>
      <c r="K87" s="362">
        <f t="shared" si="10"/>
        <v>-2.0886736922054497E-3</v>
      </c>
      <c r="L87" s="366" t="s">
        <v>355</v>
      </c>
      <c r="M87" s="298">
        <f t="shared" si="11"/>
        <v>-304993.03999999998</v>
      </c>
      <c r="N87" s="325">
        <v>13863.32</v>
      </c>
      <c r="O87" s="294">
        <v>49604</v>
      </c>
      <c r="P87" s="130"/>
      <c r="Q87" s="65"/>
    </row>
    <row r="88" spans="1:17" hidden="1">
      <c r="A88" s="322" t="s">
        <v>11</v>
      </c>
      <c r="B88" s="323" t="s">
        <v>12</v>
      </c>
      <c r="C88" s="112">
        <v>86024950</v>
      </c>
      <c r="D88" s="294" t="s">
        <v>345</v>
      </c>
      <c r="E88" s="295">
        <v>44186</v>
      </c>
      <c r="F88" s="324" t="s">
        <v>119</v>
      </c>
      <c r="G88" s="296" t="s">
        <v>15</v>
      </c>
      <c r="H88" s="297">
        <v>10469</v>
      </c>
      <c r="I88" s="201">
        <v>10461</v>
      </c>
      <c r="J88" s="128">
        <f t="shared" si="9"/>
        <v>-8</v>
      </c>
      <c r="K88" s="362">
        <f t="shared" si="10"/>
        <v>-7.6416085586015852E-4</v>
      </c>
      <c r="L88" s="366" t="s">
        <v>355</v>
      </c>
      <c r="M88" s="298">
        <f t="shared" si="11"/>
        <v>-110906.56</v>
      </c>
      <c r="N88" s="325">
        <v>13863.32</v>
      </c>
      <c r="O88" s="299">
        <v>49641</v>
      </c>
      <c r="P88" s="130"/>
      <c r="Q88" s="65"/>
    </row>
    <row r="89" spans="1:17" hidden="1">
      <c r="A89" s="322" t="s">
        <v>11</v>
      </c>
      <c r="B89" s="323" t="s">
        <v>12</v>
      </c>
      <c r="C89" s="112">
        <v>86024980</v>
      </c>
      <c r="D89" s="294" t="s">
        <v>346</v>
      </c>
      <c r="E89" s="295">
        <v>44188</v>
      </c>
      <c r="F89" s="324" t="s">
        <v>108</v>
      </c>
      <c r="G89" s="296" t="s">
        <v>15</v>
      </c>
      <c r="H89" s="297">
        <v>10570</v>
      </c>
      <c r="I89" s="201">
        <v>10559</v>
      </c>
      <c r="J89" s="128">
        <f t="shared" si="9"/>
        <v>-11</v>
      </c>
      <c r="K89" s="362">
        <f t="shared" si="10"/>
        <v>-1.0406811731315043E-3</v>
      </c>
      <c r="L89" s="366" t="s">
        <v>355</v>
      </c>
      <c r="M89" s="298">
        <f t="shared" si="11"/>
        <v>-152496.51999999999</v>
      </c>
      <c r="N89" s="325">
        <v>13863.32</v>
      </c>
      <c r="O89" s="299">
        <v>49673</v>
      </c>
      <c r="P89" s="130" t="s">
        <v>263</v>
      </c>
      <c r="Q89" s="65"/>
    </row>
    <row r="90" spans="1:17" hidden="1">
      <c r="A90" s="322" t="s">
        <v>11</v>
      </c>
      <c r="B90" s="323" t="s">
        <v>12</v>
      </c>
      <c r="C90" s="112">
        <v>86025077</v>
      </c>
      <c r="D90" s="294" t="s">
        <v>356</v>
      </c>
      <c r="E90" s="302">
        <v>44200</v>
      </c>
      <c r="F90" s="324" t="s">
        <v>357</v>
      </c>
      <c r="G90" s="296" t="s">
        <v>15</v>
      </c>
      <c r="H90" s="466">
        <v>10360</v>
      </c>
      <c r="I90" s="201">
        <v>10358</v>
      </c>
      <c r="J90" s="128">
        <f t="shared" ref="J90:J92" si="12">+I90-H90</f>
        <v>-2</v>
      </c>
      <c r="K90" s="362">
        <f t="shared" ref="K90:K92" si="13">+J90/H90</f>
        <v>-1.9305019305019305E-4</v>
      </c>
      <c r="L90" s="366" t="s">
        <v>372</v>
      </c>
      <c r="M90" s="298">
        <f t="shared" si="11"/>
        <v>-27760.46</v>
      </c>
      <c r="N90" s="325">
        <v>13880.23</v>
      </c>
      <c r="O90" s="299">
        <v>49770</v>
      </c>
      <c r="P90" s="130"/>
      <c r="Q90" s="65"/>
    </row>
    <row r="91" spans="1:17" hidden="1">
      <c r="A91" s="322" t="s">
        <v>11</v>
      </c>
      <c r="B91" s="323" t="s">
        <v>12</v>
      </c>
      <c r="C91" s="112">
        <v>86025085</v>
      </c>
      <c r="D91" s="294" t="s">
        <v>358</v>
      </c>
      <c r="E91" s="302">
        <v>44202</v>
      </c>
      <c r="F91" s="324" t="s">
        <v>87</v>
      </c>
      <c r="G91" s="296" t="s">
        <v>15</v>
      </c>
      <c r="H91" s="466">
        <v>10551</v>
      </c>
      <c r="I91" s="201">
        <v>10568</v>
      </c>
      <c r="J91" s="128">
        <f t="shared" si="12"/>
        <v>17</v>
      </c>
      <c r="K91" s="362">
        <f t="shared" si="13"/>
        <v>1.6112216851483271E-3</v>
      </c>
      <c r="L91" s="366" t="s">
        <v>372</v>
      </c>
      <c r="M91" s="298">
        <f t="shared" si="11"/>
        <v>235963.91</v>
      </c>
      <c r="N91" s="325">
        <v>13880.23</v>
      </c>
      <c r="O91" s="299">
        <v>49778</v>
      </c>
      <c r="P91" s="130"/>
      <c r="Q91" s="65"/>
    </row>
    <row r="92" spans="1:17" hidden="1">
      <c r="A92" s="322" t="s">
        <v>11</v>
      </c>
      <c r="B92" s="323" t="s">
        <v>12</v>
      </c>
      <c r="C92" s="112">
        <v>86025114</v>
      </c>
      <c r="D92" s="294" t="s">
        <v>359</v>
      </c>
      <c r="E92" s="302">
        <v>44205</v>
      </c>
      <c r="F92" s="324" t="s">
        <v>334</v>
      </c>
      <c r="G92" s="296" t="s">
        <v>15</v>
      </c>
      <c r="H92" s="466">
        <v>10520</v>
      </c>
      <c r="I92" s="201">
        <v>10507</v>
      </c>
      <c r="J92" s="128">
        <f t="shared" si="12"/>
        <v>-13</v>
      </c>
      <c r="K92" s="362">
        <f t="shared" si="13"/>
        <v>-1.23574144486692E-3</v>
      </c>
      <c r="L92" s="366" t="s">
        <v>372</v>
      </c>
      <c r="M92" s="298">
        <f t="shared" si="11"/>
        <v>-180442.99</v>
      </c>
      <c r="N92" s="325">
        <v>13880.23</v>
      </c>
      <c r="O92" s="299">
        <v>49807</v>
      </c>
      <c r="P92" s="130"/>
      <c r="Q92" s="65"/>
    </row>
    <row r="93" spans="1:17" hidden="1">
      <c r="A93" s="322" t="s">
        <v>11</v>
      </c>
      <c r="B93" s="323" t="s">
        <v>12</v>
      </c>
      <c r="C93" s="112">
        <v>86025149</v>
      </c>
      <c r="D93" s="294" t="s">
        <v>365</v>
      </c>
      <c r="E93" s="302">
        <v>44210</v>
      </c>
      <c r="F93" s="324" t="s">
        <v>136</v>
      </c>
      <c r="G93" s="296" t="s">
        <v>15</v>
      </c>
      <c r="H93" s="466">
        <v>10555</v>
      </c>
      <c r="I93" s="201">
        <v>10538</v>
      </c>
      <c r="J93" s="128">
        <f t="shared" ref="J93:J99" si="14">+I93-H93</f>
        <v>-17</v>
      </c>
      <c r="K93" s="362">
        <f t="shared" ref="K93:K99" si="15">+J93/H93</f>
        <v>-1.6106110847939365E-3</v>
      </c>
      <c r="L93" s="366" t="s">
        <v>372</v>
      </c>
      <c r="M93" s="298">
        <f t="shared" si="11"/>
        <v>-235963.91</v>
      </c>
      <c r="N93" s="325">
        <v>13880.23</v>
      </c>
      <c r="O93" s="299">
        <v>49843</v>
      </c>
      <c r="P93" s="130"/>
      <c r="Q93" s="65"/>
    </row>
    <row r="94" spans="1:17" hidden="1">
      <c r="A94" s="322" t="s">
        <v>11</v>
      </c>
      <c r="B94" s="323" t="s">
        <v>12</v>
      </c>
      <c r="C94" s="112">
        <v>86025179</v>
      </c>
      <c r="D94" s="294" t="s">
        <v>366</v>
      </c>
      <c r="E94" s="302">
        <v>44214</v>
      </c>
      <c r="F94" s="324" t="s">
        <v>108</v>
      </c>
      <c r="G94" s="296" t="s">
        <v>15</v>
      </c>
      <c r="H94" s="466">
        <v>10583</v>
      </c>
      <c r="I94" s="201">
        <v>10567</v>
      </c>
      <c r="J94" s="128">
        <f t="shared" si="14"/>
        <v>-16</v>
      </c>
      <c r="K94" s="362">
        <f t="shared" si="15"/>
        <v>-1.5118586412170463E-3</v>
      </c>
      <c r="L94" s="366" t="s">
        <v>372</v>
      </c>
      <c r="M94" s="298">
        <f t="shared" si="11"/>
        <v>-222083.68</v>
      </c>
      <c r="N94" s="325">
        <v>13880.23</v>
      </c>
      <c r="O94" s="299">
        <v>49873</v>
      </c>
      <c r="P94" s="130"/>
      <c r="Q94" s="65"/>
    </row>
    <row r="95" spans="1:17" hidden="1">
      <c r="A95" s="322" t="s">
        <v>11</v>
      </c>
      <c r="B95" s="323" t="s">
        <v>12</v>
      </c>
      <c r="C95" s="112">
        <v>86025187</v>
      </c>
      <c r="D95" s="294" t="s">
        <v>367</v>
      </c>
      <c r="E95" s="302">
        <v>44215</v>
      </c>
      <c r="F95" s="324" t="s">
        <v>357</v>
      </c>
      <c r="G95" s="296" t="s">
        <v>15</v>
      </c>
      <c r="H95" s="466">
        <v>10363</v>
      </c>
      <c r="I95" s="201">
        <v>10347</v>
      </c>
      <c r="J95" s="128">
        <f t="shared" si="14"/>
        <v>-16</v>
      </c>
      <c r="K95" s="362">
        <f t="shared" si="15"/>
        <v>-1.5439544533436265E-3</v>
      </c>
      <c r="L95" s="366" t="s">
        <v>372</v>
      </c>
      <c r="M95" s="298">
        <f t="shared" si="11"/>
        <v>-222083.68</v>
      </c>
      <c r="N95" s="325">
        <v>13880.23</v>
      </c>
      <c r="O95" s="299">
        <v>49881</v>
      </c>
      <c r="P95" s="130" t="s">
        <v>263</v>
      </c>
      <c r="Q95" s="65"/>
    </row>
    <row r="96" spans="1:17" hidden="1">
      <c r="A96" s="322" t="s">
        <v>11</v>
      </c>
      <c r="B96" s="323" t="s">
        <v>12</v>
      </c>
      <c r="C96" s="112">
        <v>86025245</v>
      </c>
      <c r="D96" s="294" t="s">
        <v>374</v>
      </c>
      <c r="E96" s="302">
        <v>44222</v>
      </c>
      <c r="F96" s="324" t="s">
        <v>25</v>
      </c>
      <c r="G96" s="296" t="s">
        <v>15</v>
      </c>
      <c r="H96" s="466">
        <v>10560</v>
      </c>
      <c r="I96" s="201">
        <v>10549</v>
      </c>
      <c r="J96" s="128">
        <f t="shared" si="14"/>
        <v>-11</v>
      </c>
      <c r="K96" s="362">
        <f t="shared" si="15"/>
        <v>-1.0416666666666667E-3</v>
      </c>
      <c r="L96" s="366" t="s">
        <v>381</v>
      </c>
      <c r="M96" s="298">
        <f t="shared" ref="M96:M139" si="16">+J96*N96</f>
        <v>-152682.53</v>
      </c>
      <c r="N96" s="325">
        <v>13880.23</v>
      </c>
      <c r="O96" s="299">
        <v>49938</v>
      </c>
      <c r="P96" s="130"/>
      <c r="Q96" s="65"/>
    </row>
    <row r="97" spans="1:17" hidden="1">
      <c r="A97" s="300" t="s">
        <v>11</v>
      </c>
      <c r="B97" s="396" t="s">
        <v>12</v>
      </c>
      <c r="C97" s="112">
        <v>86025259</v>
      </c>
      <c r="D97" s="294" t="s">
        <v>375</v>
      </c>
      <c r="E97" s="302">
        <v>44224</v>
      </c>
      <c r="F97" s="302" t="s">
        <v>87</v>
      </c>
      <c r="G97" s="296" t="s">
        <v>15</v>
      </c>
      <c r="H97" s="466">
        <v>10594</v>
      </c>
      <c r="I97" s="201">
        <v>10581</v>
      </c>
      <c r="J97" s="335">
        <f t="shared" si="14"/>
        <v>-13</v>
      </c>
      <c r="K97" s="394">
        <f t="shared" si="15"/>
        <v>-1.2271096847272041E-3</v>
      </c>
      <c r="L97" s="366" t="s">
        <v>381</v>
      </c>
      <c r="M97" s="298">
        <f t="shared" si="16"/>
        <v>-180442.99</v>
      </c>
      <c r="N97" s="325">
        <v>13880.23</v>
      </c>
      <c r="O97" s="299">
        <v>49953</v>
      </c>
      <c r="P97" s="391"/>
      <c r="Q97" s="65"/>
    </row>
    <row r="98" spans="1:17" hidden="1">
      <c r="A98" s="300" t="s">
        <v>11</v>
      </c>
      <c r="B98" s="396" t="s">
        <v>12</v>
      </c>
      <c r="C98" s="112">
        <v>86025265</v>
      </c>
      <c r="D98" s="294" t="s">
        <v>376</v>
      </c>
      <c r="E98" s="302">
        <v>44224</v>
      </c>
      <c r="F98" s="302" t="s">
        <v>89</v>
      </c>
      <c r="G98" s="296" t="s">
        <v>15</v>
      </c>
      <c r="H98" s="466">
        <v>10596</v>
      </c>
      <c r="I98" s="201">
        <v>10580</v>
      </c>
      <c r="J98" s="335">
        <f t="shared" si="14"/>
        <v>-16</v>
      </c>
      <c r="K98" s="394">
        <f t="shared" si="15"/>
        <v>-1.5100037750094375E-3</v>
      </c>
      <c r="L98" s="366" t="s">
        <v>381</v>
      </c>
      <c r="M98" s="298">
        <f t="shared" si="16"/>
        <v>-222083.68</v>
      </c>
      <c r="N98" s="325">
        <v>13880.23</v>
      </c>
      <c r="O98" s="299">
        <v>49959</v>
      </c>
      <c r="P98" s="130" t="s">
        <v>263</v>
      </c>
      <c r="Q98" s="65"/>
    </row>
    <row r="99" spans="1:17" hidden="1">
      <c r="A99" s="317" t="s">
        <v>11</v>
      </c>
      <c r="B99" s="318" t="s">
        <v>12</v>
      </c>
      <c r="C99" s="112">
        <v>86025286</v>
      </c>
      <c r="D99" s="129" t="s">
        <v>383</v>
      </c>
      <c r="E99" s="217">
        <v>44228</v>
      </c>
      <c r="F99" s="217" t="s">
        <v>25</v>
      </c>
      <c r="G99" s="127" t="s">
        <v>15</v>
      </c>
      <c r="H99" s="198">
        <v>10551</v>
      </c>
      <c r="I99" s="201">
        <v>10539</v>
      </c>
      <c r="J99" s="335">
        <f t="shared" si="14"/>
        <v>-12</v>
      </c>
      <c r="K99" s="394">
        <f t="shared" si="15"/>
        <v>-1.1373329542223485E-3</v>
      </c>
      <c r="L99" s="400" t="s">
        <v>391</v>
      </c>
      <c r="M99" s="401">
        <f t="shared" si="16"/>
        <v>-166562.76</v>
      </c>
      <c r="N99" s="320">
        <v>13880.23</v>
      </c>
      <c r="O99" s="120">
        <v>49980</v>
      </c>
      <c r="P99" s="402"/>
      <c r="Q99" s="65"/>
    </row>
    <row r="100" spans="1:17" hidden="1">
      <c r="A100" s="317" t="s">
        <v>11</v>
      </c>
      <c r="B100" s="318" t="s">
        <v>12</v>
      </c>
      <c r="C100" s="112">
        <v>86025291</v>
      </c>
      <c r="D100" s="129" t="s">
        <v>384</v>
      </c>
      <c r="E100" s="217">
        <v>44229</v>
      </c>
      <c r="F100" s="217" t="s">
        <v>23</v>
      </c>
      <c r="G100" s="127" t="s">
        <v>15</v>
      </c>
      <c r="H100" s="198">
        <v>10584</v>
      </c>
      <c r="I100" s="201">
        <v>10571</v>
      </c>
      <c r="J100" s="335">
        <f t="shared" ref="J100:J139" si="17">+I100-H100</f>
        <v>-13</v>
      </c>
      <c r="K100" s="394">
        <f t="shared" ref="K100:K139" si="18">+J100/H100</f>
        <v>-1.2282690854119426E-3</v>
      </c>
      <c r="L100" s="400" t="s">
        <v>391</v>
      </c>
      <c r="M100" s="401">
        <f t="shared" si="16"/>
        <v>-180442.99</v>
      </c>
      <c r="N100" s="320">
        <v>13880.23</v>
      </c>
      <c r="O100" s="120">
        <v>49985</v>
      </c>
      <c r="P100" s="402"/>
      <c r="Q100" s="65"/>
    </row>
    <row r="101" spans="1:17" hidden="1">
      <c r="A101" s="317" t="s">
        <v>11</v>
      </c>
      <c r="B101" s="318" t="s">
        <v>12</v>
      </c>
      <c r="C101" s="112">
        <v>86025311</v>
      </c>
      <c r="D101" s="129" t="s">
        <v>385</v>
      </c>
      <c r="E101" s="217">
        <v>44231</v>
      </c>
      <c r="F101" s="217" t="s">
        <v>27</v>
      </c>
      <c r="G101" s="127" t="s">
        <v>15</v>
      </c>
      <c r="H101" s="198">
        <v>10577</v>
      </c>
      <c r="I101" s="201">
        <v>10556</v>
      </c>
      <c r="J101" s="335">
        <f t="shared" si="17"/>
        <v>-21</v>
      </c>
      <c r="K101" s="394">
        <f t="shared" si="18"/>
        <v>-1.9854401058901389E-3</v>
      </c>
      <c r="L101" s="400" t="s">
        <v>391</v>
      </c>
      <c r="M101" s="401">
        <f t="shared" si="16"/>
        <v>-291484.83</v>
      </c>
      <c r="N101" s="320">
        <v>13880.23</v>
      </c>
      <c r="O101" s="120">
        <v>50005</v>
      </c>
      <c r="P101" s="402" t="s">
        <v>263</v>
      </c>
      <c r="Q101" s="65"/>
    </row>
    <row r="102" spans="1:17" hidden="1">
      <c r="A102" s="317" t="s">
        <v>11</v>
      </c>
      <c r="B102" s="318" t="s">
        <v>12</v>
      </c>
      <c r="C102" s="112">
        <v>86025332</v>
      </c>
      <c r="D102" s="129" t="s">
        <v>386</v>
      </c>
      <c r="E102" s="217">
        <v>44235</v>
      </c>
      <c r="F102" s="217" t="s">
        <v>108</v>
      </c>
      <c r="G102" s="127" t="s">
        <v>15</v>
      </c>
      <c r="H102" s="198">
        <v>10577</v>
      </c>
      <c r="I102" s="201">
        <v>10576</v>
      </c>
      <c r="J102" s="335">
        <f t="shared" si="17"/>
        <v>-1</v>
      </c>
      <c r="K102" s="394">
        <f t="shared" si="18"/>
        <v>-9.4544766947149474E-5</v>
      </c>
      <c r="L102" s="400" t="s">
        <v>404</v>
      </c>
      <c r="M102" s="401">
        <f t="shared" si="16"/>
        <v>-14419.18</v>
      </c>
      <c r="N102" s="320">
        <v>14419.18</v>
      </c>
      <c r="O102" s="120">
        <v>50026</v>
      </c>
      <c r="P102" s="402"/>
      <c r="Q102" s="65"/>
    </row>
    <row r="103" spans="1:17" hidden="1">
      <c r="A103" s="317" t="s">
        <v>11</v>
      </c>
      <c r="B103" s="318" t="s">
        <v>12</v>
      </c>
      <c r="C103" s="112">
        <v>86025354</v>
      </c>
      <c r="D103" s="129" t="s">
        <v>393</v>
      </c>
      <c r="E103" s="217">
        <v>44237</v>
      </c>
      <c r="F103" s="217" t="s">
        <v>170</v>
      </c>
      <c r="G103" s="127" t="s">
        <v>15</v>
      </c>
      <c r="H103" s="198">
        <v>10575</v>
      </c>
      <c r="I103" s="201">
        <v>10559</v>
      </c>
      <c r="J103" s="335">
        <f t="shared" si="17"/>
        <v>-16</v>
      </c>
      <c r="K103" s="394">
        <f t="shared" si="18"/>
        <v>-1.5130023640661939E-3</v>
      </c>
      <c r="L103" s="400" t="s">
        <v>404</v>
      </c>
      <c r="M103" s="401">
        <f t="shared" si="16"/>
        <v>-230706.88</v>
      </c>
      <c r="N103" s="320">
        <v>14419.18</v>
      </c>
      <c r="O103" s="120">
        <v>50048</v>
      </c>
      <c r="P103" s="402"/>
      <c r="Q103" s="65"/>
    </row>
    <row r="104" spans="1:17" hidden="1">
      <c r="A104" s="317" t="s">
        <v>11</v>
      </c>
      <c r="B104" s="318" t="s">
        <v>12</v>
      </c>
      <c r="C104" s="112">
        <v>86025388</v>
      </c>
      <c r="D104" s="129" t="s">
        <v>394</v>
      </c>
      <c r="E104" s="217">
        <v>44240</v>
      </c>
      <c r="F104" s="217" t="s">
        <v>27</v>
      </c>
      <c r="G104" s="127" t="s">
        <v>15</v>
      </c>
      <c r="H104" s="198">
        <v>10570</v>
      </c>
      <c r="I104" s="201">
        <v>10557</v>
      </c>
      <c r="J104" s="335">
        <f t="shared" si="17"/>
        <v>-13</v>
      </c>
      <c r="K104" s="394">
        <f t="shared" si="18"/>
        <v>-1.2298959318826868E-3</v>
      </c>
      <c r="L104" s="400" t="s">
        <v>404</v>
      </c>
      <c r="M104" s="401">
        <f t="shared" si="16"/>
        <v>-187449.34</v>
      </c>
      <c r="N104" s="320">
        <v>14419.18</v>
      </c>
      <c r="O104" s="120">
        <v>50081</v>
      </c>
      <c r="P104" s="402"/>
      <c r="Q104" s="65"/>
    </row>
    <row r="105" spans="1:17" hidden="1">
      <c r="A105" s="317" t="s">
        <v>11</v>
      </c>
      <c r="B105" s="318" t="s">
        <v>12</v>
      </c>
      <c r="C105" s="112">
        <v>86025393</v>
      </c>
      <c r="D105" s="129" t="s">
        <v>395</v>
      </c>
      <c r="E105" s="217">
        <v>44242</v>
      </c>
      <c r="F105" s="217" t="s">
        <v>93</v>
      </c>
      <c r="G105" s="127" t="s">
        <v>15</v>
      </c>
      <c r="H105" s="198">
        <v>10579</v>
      </c>
      <c r="I105" s="201">
        <v>10570</v>
      </c>
      <c r="J105" s="335">
        <f t="shared" si="17"/>
        <v>-9</v>
      </c>
      <c r="K105" s="394">
        <f t="shared" si="18"/>
        <v>-8.5074203610927305E-4</v>
      </c>
      <c r="L105" s="400" t="s">
        <v>404</v>
      </c>
      <c r="M105" s="401">
        <f t="shared" si="16"/>
        <v>-129772.62</v>
      </c>
      <c r="N105" s="320">
        <v>14419.18</v>
      </c>
      <c r="O105" s="120">
        <v>50087</v>
      </c>
      <c r="P105" s="402" t="s">
        <v>263</v>
      </c>
      <c r="Q105" s="65"/>
    </row>
    <row r="106" spans="1:17" hidden="1">
      <c r="A106" s="322" t="s">
        <v>11</v>
      </c>
      <c r="B106" s="323" t="s">
        <v>12</v>
      </c>
      <c r="C106" s="112">
        <v>86025418</v>
      </c>
      <c r="D106" s="294" t="s">
        <v>396</v>
      </c>
      <c r="E106" s="302">
        <v>44244</v>
      </c>
      <c r="F106" s="324" t="s">
        <v>115</v>
      </c>
      <c r="G106" s="296" t="s">
        <v>15</v>
      </c>
      <c r="H106" s="466">
        <v>10588</v>
      </c>
      <c r="I106" s="201">
        <v>10588</v>
      </c>
      <c r="J106" s="335">
        <f t="shared" si="17"/>
        <v>0</v>
      </c>
      <c r="K106" s="394">
        <f t="shared" si="18"/>
        <v>0</v>
      </c>
      <c r="L106" s="366" t="s">
        <v>406</v>
      </c>
      <c r="M106" s="298">
        <f t="shared" si="16"/>
        <v>0</v>
      </c>
      <c r="N106" s="197">
        <v>14419.18</v>
      </c>
      <c r="O106" s="299">
        <v>50112</v>
      </c>
      <c r="P106" s="402" t="s">
        <v>405</v>
      </c>
      <c r="Q106" s="405">
        <f>2136*N106</f>
        <v>30799368.48</v>
      </c>
    </row>
    <row r="107" spans="1:17" hidden="1">
      <c r="A107" s="322" t="s">
        <v>11</v>
      </c>
      <c r="B107" s="406" t="s">
        <v>12</v>
      </c>
      <c r="C107" s="407">
        <v>86025419</v>
      </c>
      <c r="D107" s="408" t="s">
        <v>397</v>
      </c>
      <c r="E107" s="484">
        <v>44245</v>
      </c>
      <c r="F107" s="409" t="s">
        <v>115</v>
      </c>
      <c r="G107" s="410" t="s">
        <v>15</v>
      </c>
      <c r="H107" s="475">
        <v>10405</v>
      </c>
      <c r="I107" s="221">
        <v>10378</v>
      </c>
      <c r="J107" s="413">
        <f t="shared" si="17"/>
        <v>-27</v>
      </c>
      <c r="K107" s="394">
        <f t="shared" si="18"/>
        <v>-2.5949062950504564E-3</v>
      </c>
      <c r="L107" s="366" t="s">
        <v>413</v>
      </c>
      <c r="M107" s="411">
        <f t="shared" si="16"/>
        <v>-389317.86</v>
      </c>
      <c r="N107" s="412">
        <v>14419.18</v>
      </c>
      <c r="O107" s="294">
        <v>50113</v>
      </c>
      <c r="P107" s="179" t="s">
        <v>523</v>
      </c>
      <c r="Q107" s="65"/>
    </row>
    <row r="108" spans="1:17" hidden="1">
      <c r="A108" s="322" t="s">
        <v>11</v>
      </c>
      <c r="B108" s="323" t="s">
        <v>12</v>
      </c>
      <c r="C108" s="112">
        <v>86025442</v>
      </c>
      <c r="D108" s="294" t="s">
        <v>407</v>
      </c>
      <c r="E108" s="302">
        <v>44247</v>
      </c>
      <c r="F108" s="324" t="s">
        <v>227</v>
      </c>
      <c r="G108" s="296" t="s">
        <v>15</v>
      </c>
      <c r="H108" s="198">
        <v>10575</v>
      </c>
      <c r="I108" s="201">
        <v>10559</v>
      </c>
      <c r="J108" s="335">
        <f t="shared" si="17"/>
        <v>-16</v>
      </c>
      <c r="K108" s="394">
        <f t="shared" si="18"/>
        <v>-1.5130023640661939E-3</v>
      </c>
      <c r="L108" s="366" t="s">
        <v>413</v>
      </c>
      <c r="M108" s="298">
        <f t="shared" si="16"/>
        <v>-230706.88</v>
      </c>
      <c r="N108" s="412">
        <v>14419.18</v>
      </c>
      <c r="O108" s="299">
        <v>50137</v>
      </c>
      <c r="P108" s="130"/>
      <c r="Q108" s="65"/>
    </row>
    <row r="109" spans="1:17" hidden="1">
      <c r="A109" s="322" t="s">
        <v>11</v>
      </c>
      <c r="B109" s="323" t="s">
        <v>12</v>
      </c>
      <c r="C109" s="112">
        <v>86025472</v>
      </c>
      <c r="D109" s="294" t="s">
        <v>408</v>
      </c>
      <c r="E109" s="302">
        <v>44251</v>
      </c>
      <c r="F109" s="324" t="s">
        <v>156</v>
      </c>
      <c r="G109" s="296" t="s">
        <v>15</v>
      </c>
      <c r="H109" s="198">
        <v>10569</v>
      </c>
      <c r="I109" s="201">
        <v>10550</v>
      </c>
      <c r="J109" s="335">
        <f t="shared" si="17"/>
        <v>-19</v>
      </c>
      <c r="K109" s="394">
        <f t="shared" si="18"/>
        <v>-1.7977102847951557E-3</v>
      </c>
      <c r="L109" s="366" t="s">
        <v>413</v>
      </c>
      <c r="M109" s="298">
        <f t="shared" si="16"/>
        <v>-273964.42</v>
      </c>
      <c r="N109" s="197">
        <v>14419.18</v>
      </c>
      <c r="O109" s="299">
        <v>50167</v>
      </c>
      <c r="P109" s="402" t="s">
        <v>263</v>
      </c>
      <c r="Q109" s="65"/>
    </row>
    <row r="110" spans="1:17" hidden="1">
      <c r="A110" s="423" t="s">
        <v>51</v>
      </c>
      <c r="B110" s="580" t="s">
        <v>12</v>
      </c>
      <c r="C110" s="581">
        <v>86025499</v>
      </c>
      <c r="D110" s="582" t="s">
        <v>417</v>
      </c>
      <c r="E110" s="583">
        <v>44256</v>
      </c>
      <c r="F110" s="584" t="s">
        <v>418</v>
      </c>
      <c r="G110" s="585" t="s">
        <v>15</v>
      </c>
      <c r="H110" s="586">
        <v>10570</v>
      </c>
      <c r="I110" s="587">
        <v>10556</v>
      </c>
      <c r="J110" s="588">
        <f t="shared" si="17"/>
        <v>-14</v>
      </c>
      <c r="K110" s="589">
        <f t="shared" si="18"/>
        <v>-1.3245033112582781E-3</v>
      </c>
      <c r="L110" s="602" t="s">
        <v>438</v>
      </c>
      <c r="M110" s="590">
        <f t="shared" si="16"/>
        <v>-201868.52000000002</v>
      </c>
      <c r="N110" s="591">
        <v>14419.18</v>
      </c>
      <c r="O110" s="592">
        <v>50194</v>
      </c>
      <c r="P110" s="437"/>
      <c r="Q110" s="65"/>
    </row>
    <row r="111" spans="1:17" hidden="1">
      <c r="A111" s="423" t="s">
        <v>51</v>
      </c>
      <c r="B111" s="580" t="s">
        <v>12</v>
      </c>
      <c r="C111" s="581">
        <v>86025525</v>
      </c>
      <c r="D111" s="582" t="s">
        <v>419</v>
      </c>
      <c r="E111" s="583">
        <v>44259</v>
      </c>
      <c r="F111" s="584" t="s">
        <v>420</v>
      </c>
      <c r="G111" s="585" t="s">
        <v>15</v>
      </c>
      <c r="H111" s="586">
        <v>10582</v>
      </c>
      <c r="I111" s="587">
        <v>10573</v>
      </c>
      <c r="J111" s="588">
        <f t="shared" si="17"/>
        <v>-9</v>
      </c>
      <c r="K111" s="589">
        <f t="shared" si="18"/>
        <v>-8.5050085050085054E-4</v>
      </c>
      <c r="L111" s="602" t="s">
        <v>438</v>
      </c>
      <c r="M111" s="590">
        <f t="shared" si="16"/>
        <v>-129772.62</v>
      </c>
      <c r="N111" s="591">
        <v>14419.18</v>
      </c>
      <c r="O111" s="592">
        <v>50220</v>
      </c>
      <c r="P111" s="437"/>
      <c r="Q111" s="65"/>
    </row>
    <row r="112" spans="1:17" hidden="1">
      <c r="A112" s="428" t="s">
        <v>51</v>
      </c>
      <c r="B112" s="593" t="s">
        <v>12</v>
      </c>
      <c r="C112" s="581">
        <v>86025550</v>
      </c>
      <c r="D112" s="582" t="s">
        <v>421</v>
      </c>
      <c r="E112" s="594">
        <v>44261</v>
      </c>
      <c r="F112" s="595" t="s">
        <v>422</v>
      </c>
      <c r="G112" s="596" t="s">
        <v>15</v>
      </c>
      <c r="H112" s="597">
        <v>10563</v>
      </c>
      <c r="I112" s="587">
        <v>10550</v>
      </c>
      <c r="J112" s="588">
        <f t="shared" si="17"/>
        <v>-13</v>
      </c>
      <c r="K112" s="589">
        <f t="shared" si="18"/>
        <v>-1.2307109722616682E-3</v>
      </c>
      <c r="L112" s="602" t="s">
        <v>438</v>
      </c>
      <c r="M112" s="590">
        <f t="shared" si="16"/>
        <v>-187449.34</v>
      </c>
      <c r="N112" s="591">
        <v>14419.18</v>
      </c>
      <c r="O112" s="592">
        <v>50245</v>
      </c>
      <c r="P112" s="437"/>
      <c r="Q112" s="65"/>
    </row>
    <row r="113" spans="1:17" hidden="1">
      <c r="A113" s="428" t="s">
        <v>51</v>
      </c>
      <c r="B113" s="593" t="s">
        <v>12</v>
      </c>
      <c r="C113" s="581">
        <v>86025552</v>
      </c>
      <c r="D113" s="582" t="s">
        <v>423</v>
      </c>
      <c r="E113" s="594">
        <v>44263</v>
      </c>
      <c r="F113" s="595" t="s">
        <v>424</v>
      </c>
      <c r="G113" s="596" t="s">
        <v>15</v>
      </c>
      <c r="H113" s="597">
        <v>10584</v>
      </c>
      <c r="I113" s="587">
        <v>10565</v>
      </c>
      <c r="J113" s="588">
        <f t="shared" si="17"/>
        <v>-19</v>
      </c>
      <c r="K113" s="589">
        <f t="shared" si="18"/>
        <v>-1.7951625094482237E-3</v>
      </c>
      <c r="L113" s="602" t="s">
        <v>438</v>
      </c>
      <c r="M113" s="590">
        <f t="shared" si="16"/>
        <v>-273964.42</v>
      </c>
      <c r="N113" s="591">
        <v>14419.18</v>
      </c>
      <c r="O113" s="592">
        <v>50247</v>
      </c>
      <c r="P113" s="437" t="s">
        <v>442</v>
      </c>
      <c r="Q113" s="65"/>
    </row>
    <row r="114" spans="1:17" hidden="1">
      <c r="A114" s="423" t="s">
        <v>51</v>
      </c>
      <c r="B114" s="580" t="s">
        <v>12</v>
      </c>
      <c r="C114" s="581">
        <v>86025574</v>
      </c>
      <c r="D114" s="582" t="s">
        <v>425</v>
      </c>
      <c r="E114" s="594">
        <v>44265</v>
      </c>
      <c r="F114" s="584" t="s">
        <v>426</v>
      </c>
      <c r="G114" s="585" t="s">
        <v>15</v>
      </c>
      <c r="H114" s="586">
        <v>10545</v>
      </c>
      <c r="I114" s="587">
        <v>10538</v>
      </c>
      <c r="J114" s="588">
        <f t="shared" si="17"/>
        <v>-7</v>
      </c>
      <c r="K114" s="589">
        <f t="shared" si="18"/>
        <v>-6.6382171645329544E-4</v>
      </c>
      <c r="L114" s="602" t="s">
        <v>439</v>
      </c>
      <c r="M114" s="590">
        <f t="shared" si="16"/>
        <v>-100934.26000000001</v>
      </c>
      <c r="N114" s="591">
        <v>14419.18</v>
      </c>
      <c r="O114" s="592">
        <v>50269</v>
      </c>
      <c r="P114" s="437" t="s">
        <v>442</v>
      </c>
      <c r="Q114" s="65"/>
    </row>
    <row r="115" spans="1:17" hidden="1">
      <c r="A115" s="423" t="s">
        <v>51</v>
      </c>
      <c r="B115" s="593" t="s">
        <v>12</v>
      </c>
      <c r="C115" s="581">
        <v>86025594</v>
      </c>
      <c r="D115" s="582" t="s">
        <v>427</v>
      </c>
      <c r="E115" s="583">
        <v>44267</v>
      </c>
      <c r="F115" s="584" t="s">
        <v>428</v>
      </c>
      <c r="G115" s="585" t="s">
        <v>15</v>
      </c>
      <c r="H115" s="586">
        <v>10565</v>
      </c>
      <c r="I115" s="587">
        <v>10556</v>
      </c>
      <c r="J115" s="588">
        <f t="shared" si="17"/>
        <v>-9</v>
      </c>
      <c r="K115" s="589">
        <f t="shared" si="18"/>
        <v>-8.5186938002839569E-4</v>
      </c>
      <c r="L115" s="602" t="s">
        <v>440</v>
      </c>
      <c r="M115" s="590">
        <f t="shared" si="16"/>
        <v>-130361.84999999999</v>
      </c>
      <c r="N115" s="591">
        <v>14484.65</v>
      </c>
      <c r="O115" s="592">
        <v>50290</v>
      </c>
      <c r="P115" s="437"/>
      <c r="Q115" s="65"/>
    </row>
    <row r="116" spans="1:17" hidden="1">
      <c r="A116" s="423" t="s">
        <v>51</v>
      </c>
      <c r="B116" s="593" t="s">
        <v>12</v>
      </c>
      <c r="C116" s="581">
        <v>86025606</v>
      </c>
      <c r="D116" s="582" t="s">
        <v>429</v>
      </c>
      <c r="E116" s="583">
        <v>44268</v>
      </c>
      <c r="F116" s="584" t="s">
        <v>424</v>
      </c>
      <c r="G116" s="585" t="s">
        <v>15</v>
      </c>
      <c r="H116" s="586">
        <v>10555</v>
      </c>
      <c r="I116" s="587">
        <v>10567</v>
      </c>
      <c r="J116" s="588">
        <f t="shared" si="17"/>
        <v>12</v>
      </c>
      <c r="K116" s="589">
        <f t="shared" si="18"/>
        <v>1.1369019422074846E-3</v>
      </c>
      <c r="L116" s="602" t="s">
        <v>440</v>
      </c>
      <c r="M116" s="590">
        <f t="shared" si="16"/>
        <v>173815.8</v>
      </c>
      <c r="N116" s="591">
        <v>14484.65</v>
      </c>
      <c r="O116" s="592">
        <v>50302</v>
      </c>
      <c r="P116" s="437"/>
      <c r="Q116" s="65"/>
    </row>
    <row r="117" spans="1:17" hidden="1">
      <c r="A117" s="428" t="s">
        <v>51</v>
      </c>
      <c r="B117" s="580" t="s">
        <v>12</v>
      </c>
      <c r="C117" s="581">
        <v>86025612</v>
      </c>
      <c r="D117" s="598" t="s">
        <v>430</v>
      </c>
      <c r="E117" s="599">
        <v>44270</v>
      </c>
      <c r="F117" s="595" t="s">
        <v>431</v>
      </c>
      <c r="G117" s="596" t="s">
        <v>15</v>
      </c>
      <c r="H117" s="604">
        <v>10576</v>
      </c>
      <c r="I117" s="587">
        <v>10562</v>
      </c>
      <c r="J117" s="588">
        <f t="shared" si="17"/>
        <v>-14</v>
      </c>
      <c r="K117" s="589">
        <f t="shared" si="18"/>
        <v>-1.32375189107413E-3</v>
      </c>
      <c r="L117" s="602" t="s">
        <v>440</v>
      </c>
      <c r="M117" s="590">
        <f t="shared" si="16"/>
        <v>-202785.1</v>
      </c>
      <c r="N117" s="591">
        <v>14484.65</v>
      </c>
      <c r="O117" s="592">
        <v>50307</v>
      </c>
      <c r="P117" s="437" t="s">
        <v>442</v>
      </c>
      <c r="Q117" s="65"/>
    </row>
    <row r="118" spans="1:17" hidden="1">
      <c r="A118" s="428" t="s">
        <v>51</v>
      </c>
      <c r="B118" s="593" t="s">
        <v>12</v>
      </c>
      <c r="C118" s="581">
        <v>86025645</v>
      </c>
      <c r="D118" s="582" t="s">
        <v>432</v>
      </c>
      <c r="E118" s="594">
        <v>44273</v>
      </c>
      <c r="F118" s="595" t="s">
        <v>433</v>
      </c>
      <c r="G118" s="596" t="s">
        <v>15</v>
      </c>
      <c r="H118" s="597">
        <v>10567</v>
      </c>
      <c r="I118" s="587">
        <v>10555</v>
      </c>
      <c r="J118" s="588">
        <f t="shared" si="17"/>
        <v>-12</v>
      </c>
      <c r="K118" s="589">
        <f t="shared" si="18"/>
        <v>-1.135610864010599E-3</v>
      </c>
      <c r="L118" s="433" t="s">
        <v>441</v>
      </c>
      <c r="M118" s="590">
        <f t="shared" si="16"/>
        <v>-173815.8</v>
      </c>
      <c r="N118" s="591">
        <v>14484.65</v>
      </c>
      <c r="O118" s="600">
        <v>50341</v>
      </c>
      <c r="P118" s="437"/>
      <c r="Q118" s="65"/>
    </row>
    <row r="119" spans="1:17" hidden="1">
      <c r="A119" s="423" t="s">
        <v>51</v>
      </c>
      <c r="B119" s="593" t="s">
        <v>12</v>
      </c>
      <c r="C119" s="581">
        <v>86025668</v>
      </c>
      <c r="D119" s="582" t="s">
        <v>434</v>
      </c>
      <c r="E119" s="583">
        <v>44278</v>
      </c>
      <c r="F119" s="584" t="s">
        <v>435</v>
      </c>
      <c r="G119" s="585" t="s">
        <v>15</v>
      </c>
      <c r="H119" s="586">
        <v>10400</v>
      </c>
      <c r="I119" s="587">
        <v>10390</v>
      </c>
      <c r="J119" s="588">
        <f t="shared" si="17"/>
        <v>-10</v>
      </c>
      <c r="K119" s="589">
        <f t="shared" si="18"/>
        <v>-9.6153846153846159E-4</v>
      </c>
      <c r="L119" s="433" t="s">
        <v>441</v>
      </c>
      <c r="M119" s="590">
        <f t="shared" si="16"/>
        <v>-144846.5</v>
      </c>
      <c r="N119" s="591">
        <v>14484.65</v>
      </c>
      <c r="O119" s="592">
        <v>50364</v>
      </c>
      <c r="P119" s="437"/>
      <c r="Q119" s="65"/>
    </row>
    <row r="120" spans="1:17" hidden="1">
      <c r="A120" s="423" t="s">
        <v>51</v>
      </c>
      <c r="B120" s="580" t="s">
        <v>12</v>
      </c>
      <c r="C120" s="581">
        <v>86025707</v>
      </c>
      <c r="D120" s="582" t="s">
        <v>436</v>
      </c>
      <c r="E120" s="583">
        <v>44282</v>
      </c>
      <c r="F120" s="584" t="s">
        <v>437</v>
      </c>
      <c r="G120" s="585" t="s">
        <v>15</v>
      </c>
      <c r="H120" s="586">
        <v>10540</v>
      </c>
      <c r="I120" s="587">
        <v>10531</v>
      </c>
      <c r="J120" s="588">
        <f t="shared" si="17"/>
        <v>-9</v>
      </c>
      <c r="K120" s="589">
        <f t="shared" si="18"/>
        <v>-8.538899430740038E-4</v>
      </c>
      <c r="L120" s="433" t="s">
        <v>441</v>
      </c>
      <c r="M120" s="590">
        <f t="shared" si="16"/>
        <v>-130361.84999999999</v>
      </c>
      <c r="N120" s="591">
        <v>14484.65</v>
      </c>
      <c r="O120" s="601">
        <v>50402</v>
      </c>
      <c r="P120" s="437"/>
      <c r="Q120" s="65"/>
    </row>
    <row r="121" spans="1:17" hidden="1">
      <c r="A121" s="605"/>
      <c r="B121" s="580"/>
      <c r="C121" s="581"/>
      <c r="D121" s="582"/>
      <c r="E121" s="583"/>
      <c r="F121" s="584"/>
      <c r="G121" s="585"/>
      <c r="H121" s="586"/>
      <c r="I121" s="587"/>
      <c r="J121" s="588">
        <v>22</v>
      </c>
      <c r="K121" s="589"/>
      <c r="L121" s="433"/>
      <c r="M121" s="590">
        <f t="shared" ref="M121" si="19">+J121*N121</f>
        <v>318662.3</v>
      </c>
      <c r="N121" s="591">
        <v>14484.65</v>
      </c>
      <c r="O121" s="592">
        <v>50364</v>
      </c>
      <c r="P121" s="437"/>
      <c r="Q121" s="65"/>
    </row>
    <row r="122" spans="1:17" hidden="1">
      <c r="A122" s="322" t="s">
        <v>11</v>
      </c>
      <c r="B122" s="323" t="s">
        <v>12</v>
      </c>
      <c r="C122" s="112">
        <v>86025735</v>
      </c>
      <c r="D122" s="443" t="s">
        <v>462</v>
      </c>
      <c r="E122" s="444">
        <v>44289</v>
      </c>
      <c r="F122" s="445" t="s">
        <v>160</v>
      </c>
      <c r="G122" s="105" t="s">
        <v>15</v>
      </c>
      <c r="H122" s="469">
        <v>10548</v>
      </c>
      <c r="I122" s="201">
        <v>10542</v>
      </c>
      <c r="J122" s="335">
        <f t="shared" si="17"/>
        <v>-6</v>
      </c>
      <c r="K122" s="394">
        <f t="shared" si="18"/>
        <v>-5.6882821387940839E-4</v>
      </c>
      <c r="L122" s="439" t="s">
        <v>470</v>
      </c>
      <c r="M122" s="298">
        <f t="shared" si="16"/>
        <v>-88232.495699999999</v>
      </c>
      <c r="N122" s="434">
        <v>14705.415950000001</v>
      </c>
      <c r="O122" s="446">
        <v>50431</v>
      </c>
      <c r="P122" s="437"/>
      <c r="Q122" s="65"/>
    </row>
    <row r="123" spans="1:17" hidden="1">
      <c r="A123" s="322" t="s">
        <v>11</v>
      </c>
      <c r="B123" s="323" t="s">
        <v>12</v>
      </c>
      <c r="C123" s="112">
        <v>86025740</v>
      </c>
      <c r="D123" s="443" t="s">
        <v>463</v>
      </c>
      <c r="E123" s="444">
        <v>44289</v>
      </c>
      <c r="F123" s="445" t="s">
        <v>205</v>
      </c>
      <c r="G123" s="105" t="s">
        <v>15</v>
      </c>
      <c r="H123" s="469">
        <v>10546</v>
      </c>
      <c r="I123" s="201">
        <v>10540</v>
      </c>
      <c r="J123" s="335">
        <f t="shared" si="17"/>
        <v>-6</v>
      </c>
      <c r="K123" s="394">
        <f t="shared" si="18"/>
        <v>-5.6893608951261144E-4</v>
      </c>
      <c r="L123" s="439" t="s">
        <v>470</v>
      </c>
      <c r="M123" s="298">
        <f t="shared" si="16"/>
        <v>-88232.495699999999</v>
      </c>
      <c r="N123" s="434">
        <v>14705.415950000001</v>
      </c>
      <c r="O123" s="446">
        <v>50436</v>
      </c>
      <c r="P123" s="437"/>
      <c r="Q123" s="65"/>
    </row>
    <row r="124" spans="1:17" hidden="1">
      <c r="A124" s="322" t="s">
        <v>11</v>
      </c>
      <c r="B124" s="323" t="s">
        <v>12</v>
      </c>
      <c r="C124" s="112">
        <v>86025761</v>
      </c>
      <c r="D124" s="443" t="s">
        <v>464</v>
      </c>
      <c r="E124" s="444">
        <v>44292</v>
      </c>
      <c r="F124" s="445" t="s">
        <v>173</v>
      </c>
      <c r="G124" s="105" t="s">
        <v>15</v>
      </c>
      <c r="H124" s="469">
        <v>10567</v>
      </c>
      <c r="I124" s="201">
        <v>10550</v>
      </c>
      <c r="J124" s="335">
        <f t="shared" si="17"/>
        <v>-17</v>
      </c>
      <c r="K124" s="394">
        <f t="shared" si="18"/>
        <v>-1.6087820573483487E-3</v>
      </c>
      <c r="L124" s="439" t="s">
        <v>470</v>
      </c>
      <c r="M124" s="298">
        <f t="shared" si="16"/>
        <v>-249992.07115</v>
      </c>
      <c r="N124" s="434">
        <v>14705.415950000001</v>
      </c>
      <c r="O124" s="446">
        <v>50456</v>
      </c>
      <c r="P124" s="437" t="s">
        <v>263</v>
      </c>
      <c r="Q124" s="65"/>
    </row>
    <row r="125" spans="1:17" hidden="1">
      <c r="A125" s="322" t="s">
        <v>11</v>
      </c>
      <c r="B125" s="323" t="s">
        <v>12</v>
      </c>
      <c r="C125" s="112">
        <v>86025769</v>
      </c>
      <c r="D125" s="443" t="s">
        <v>465</v>
      </c>
      <c r="E125" s="444">
        <v>44293</v>
      </c>
      <c r="F125" s="445" t="s">
        <v>17</v>
      </c>
      <c r="G125" s="105" t="s">
        <v>15</v>
      </c>
      <c r="H125" s="469">
        <v>10550</v>
      </c>
      <c r="I125" s="201">
        <v>10537</v>
      </c>
      <c r="J125" s="335">
        <f t="shared" si="17"/>
        <v>-13</v>
      </c>
      <c r="K125" s="394">
        <f t="shared" si="18"/>
        <v>-1.2322274881516589E-3</v>
      </c>
      <c r="L125" s="439" t="s">
        <v>480</v>
      </c>
      <c r="M125" s="298">
        <f t="shared" si="16"/>
        <v>-191170.46</v>
      </c>
      <c r="N125" s="434">
        <v>14705.42</v>
      </c>
      <c r="O125" s="446">
        <v>50465</v>
      </c>
      <c r="P125" s="437"/>
      <c r="Q125" s="65"/>
    </row>
    <row r="126" spans="1:17" hidden="1">
      <c r="A126" s="322" t="s">
        <v>11</v>
      </c>
      <c r="B126" s="323" t="s">
        <v>12</v>
      </c>
      <c r="C126" s="112">
        <v>86025789</v>
      </c>
      <c r="D126" s="443" t="s">
        <v>466</v>
      </c>
      <c r="E126" s="444">
        <v>44294</v>
      </c>
      <c r="F126" s="445" t="s">
        <v>56</v>
      </c>
      <c r="G126" s="105" t="s">
        <v>15</v>
      </c>
      <c r="H126" s="469">
        <v>10525</v>
      </c>
      <c r="I126" s="201">
        <v>10514</v>
      </c>
      <c r="J126" s="335">
        <f t="shared" si="17"/>
        <v>-11</v>
      </c>
      <c r="K126" s="394">
        <f t="shared" si="18"/>
        <v>-1.0451306413301663E-3</v>
      </c>
      <c r="L126" s="439" t="s">
        <v>480</v>
      </c>
      <c r="M126" s="298">
        <f t="shared" si="16"/>
        <v>-161759.62</v>
      </c>
      <c r="N126" s="434">
        <v>14705.42</v>
      </c>
      <c r="O126" s="446">
        <v>50485</v>
      </c>
      <c r="P126" s="437"/>
      <c r="Q126" s="65"/>
    </row>
    <row r="127" spans="1:17" hidden="1">
      <c r="A127" s="322" t="s">
        <v>11</v>
      </c>
      <c r="B127" s="323" t="s">
        <v>12</v>
      </c>
      <c r="C127" s="112">
        <v>86025813</v>
      </c>
      <c r="D127" s="443" t="s">
        <v>472</v>
      </c>
      <c r="E127" s="444">
        <v>44296</v>
      </c>
      <c r="F127" s="445" t="s">
        <v>136</v>
      </c>
      <c r="G127" s="105" t="s">
        <v>15</v>
      </c>
      <c r="H127" s="469">
        <v>10484</v>
      </c>
      <c r="I127" s="201">
        <v>10465</v>
      </c>
      <c r="J127" s="335">
        <f t="shared" si="17"/>
        <v>-19</v>
      </c>
      <c r="K127" s="394">
        <f t="shared" si="18"/>
        <v>-1.8122853872567723E-3</v>
      </c>
      <c r="L127" s="439" t="s">
        <v>480</v>
      </c>
      <c r="M127" s="298">
        <f t="shared" si="16"/>
        <v>-279402.98</v>
      </c>
      <c r="N127" s="434">
        <v>14705.42</v>
      </c>
      <c r="O127" s="449">
        <v>50509</v>
      </c>
      <c r="P127" s="437"/>
      <c r="Q127" s="65"/>
    </row>
    <row r="128" spans="1:17" hidden="1">
      <c r="A128" s="322" t="s">
        <v>11</v>
      </c>
      <c r="B128" s="323" t="s">
        <v>12</v>
      </c>
      <c r="C128" s="112">
        <v>86025827</v>
      </c>
      <c r="D128" s="443" t="s">
        <v>473</v>
      </c>
      <c r="E128" s="444">
        <v>44298</v>
      </c>
      <c r="F128" s="445" t="s">
        <v>115</v>
      </c>
      <c r="G128" s="105" t="s">
        <v>15</v>
      </c>
      <c r="H128" s="469">
        <v>10510</v>
      </c>
      <c r="I128" s="201">
        <v>10510</v>
      </c>
      <c r="J128" s="335">
        <f t="shared" si="17"/>
        <v>0</v>
      </c>
      <c r="K128" s="394">
        <f t="shared" si="18"/>
        <v>0</v>
      </c>
      <c r="L128" s="439" t="s">
        <v>480</v>
      </c>
      <c r="M128" s="298">
        <f t="shared" si="16"/>
        <v>0</v>
      </c>
      <c r="N128" s="434">
        <v>14705.42</v>
      </c>
      <c r="O128" s="449">
        <v>50521</v>
      </c>
      <c r="P128" s="437" t="s">
        <v>263</v>
      </c>
      <c r="Q128" s="65"/>
    </row>
    <row r="129" spans="1:17" s="483" customFormat="1" hidden="1">
      <c r="A129" s="122" t="s">
        <v>11</v>
      </c>
      <c r="B129" s="123" t="s">
        <v>12</v>
      </c>
      <c r="C129" s="112">
        <v>86025831</v>
      </c>
      <c r="D129" s="443" t="s">
        <v>474</v>
      </c>
      <c r="E129" s="444">
        <v>44299</v>
      </c>
      <c r="F129" s="460" t="s">
        <v>205</v>
      </c>
      <c r="G129" s="106" t="s">
        <v>15</v>
      </c>
      <c r="H129" s="469">
        <v>10488</v>
      </c>
      <c r="I129" s="201">
        <v>10474</v>
      </c>
      <c r="J129" s="335">
        <f t="shared" si="17"/>
        <v>-14</v>
      </c>
      <c r="K129" s="394">
        <f t="shared" si="18"/>
        <v>-1.3348588863463006E-3</v>
      </c>
      <c r="L129" s="439" t="s">
        <v>494</v>
      </c>
      <c r="M129" s="298">
        <f t="shared" si="16"/>
        <v>-223440.28</v>
      </c>
      <c r="N129" s="197">
        <v>15960.02</v>
      </c>
      <c r="O129" s="481">
        <v>50527</v>
      </c>
      <c r="P129" s="107"/>
      <c r="Q129" s="482"/>
    </row>
    <row r="130" spans="1:17" hidden="1">
      <c r="A130" s="322" t="s">
        <v>11</v>
      </c>
      <c r="B130" s="323" t="s">
        <v>12</v>
      </c>
      <c r="C130" s="112">
        <v>86025845</v>
      </c>
      <c r="D130" s="443" t="s">
        <v>475</v>
      </c>
      <c r="E130" s="444">
        <v>44300</v>
      </c>
      <c r="F130" s="445" t="s">
        <v>443</v>
      </c>
      <c r="G130" s="105" t="s">
        <v>15</v>
      </c>
      <c r="H130" s="469">
        <v>10487</v>
      </c>
      <c r="I130" s="201">
        <v>10474</v>
      </c>
      <c r="J130" s="335">
        <f t="shared" si="17"/>
        <v>-13</v>
      </c>
      <c r="K130" s="394">
        <f t="shared" si="18"/>
        <v>-1.2396300181176695E-3</v>
      </c>
      <c r="L130" s="439" t="s">
        <v>494</v>
      </c>
      <c r="M130" s="298">
        <f t="shared" si="16"/>
        <v>-207480.26</v>
      </c>
      <c r="N130" s="434">
        <v>15960.02</v>
      </c>
      <c r="O130" s="449">
        <v>50541</v>
      </c>
      <c r="P130" s="437"/>
      <c r="Q130" s="65"/>
    </row>
    <row r="131" spans="1:17" hidden="1">
      <c r="A131" s="322" t="s">
        <v>11</v>
      </c>
      <c r="B131" s="323" t="s">
        <v>12</v>
      </c>
      <c r="C131" s="112">
        <v>86025899</v>
      </c>
      <c r="D131" s="443" t="s">
        <v>476</v>
      </c>
      <c r="E131" s="444">
        <v>44305</v>
      </c>
      <c r="F131" s="445" t="s">
        <v>23</v>
      </c>
      <c r="G131" s="105" t="s">
        <v>15</v>
      </c>
      <c r="H131" s="469">
        <v>10464</v>
      </c>
      <c r="I131" s="201">
        <v>10451</v>
      </c>
      <c r="J131" s="335">
        <f t="shared" si="17"/>
        <v>-13</v>
      </c>
      <c r="K131" s="394">
        <f t="shared" si="18"/>
        <v>-1.2423547400611621E-3</v>
      </c>
      <c r="L131" s="439" t="s">
        <v>494</v>
      </c>
      <c r="M131" s="298">
        <f t="shared" si="16"/>
        <v>-207480.26</v>
      </c>
      <c r="N131" s="434">
        <v>15960.02</v>
      </c>
      <c r="O131" s="449">
        <v>50594</v>
      </c>
      <c r="P131" s="437"/>
      <c r="Q131" s="65"/>
    </row>
    <row r="132" spans="1:17" hidden="1">
      <c r="A132" s="322" t="s">
        <v>11</v>
      </c>
      <c r="B132" s="323" t="s">
        <v>12</v>
      </c>
      <c r="C132" s="112">
        <v>86025914</v>
      </c>
      <c r="D132" s="443" t="s">
        <v>477</v>
      </c>
      <c r="E132" s="444">
        <v>44306</v>
      </c>
      <c r="F132" s="445" t="s">
        <v>87</v>
      </c>
      <c r="G132" s="105" t="s">
        <v>15</v>
      </c>
      <c r="H132" s="469">
        <v>10440</v>
      </c>
      <c r="I132" s="201">
        <v>10422</v>
      </c>
      <c r="J132" s="335">
        <f t="shared" si="17"/>
        <v>-18</v>
      </c>
      <c r="K132" s="394">
        <f t="shared" si="18"/>
        <v>-1.7241379310344827E-3</v>
      </c>
      <c r="L132" s="439" t="s">
        <v>494</v>
      </c>
      <c r="M132" s="298">
        <f t="shared" si="16"/>
        <v>-287280.36</v>
      </c>
      <c r="N132" s="434">
        <v>15960.02</v>
      </c>
      <c r="O132" s="449">
        <v>50609</v>
      </c>
      <c r="P132" s="437"/>
      <c r="Q132" s="65"/>
    </row>
    <row r="133" spans="1:17" hidden="1">
      <c r="A133" s="322" t="s">
        <v>11</v>
      </c>
      <c r="B133" s="323" t="s">
        <v>12</v>
      </c>
      <c r="C133" s="112">
        <v>86025918</v>
      </c>
      <c r="D133" s="443" t="s">
        <v>478</v>
      </c>
      <c r="E133" s="444">
        <v>44307</v>
      </c>
      <c r="F133" s="445" t="s">
        <v>479</v>
      </c>
      <c r="G133" s="105" t="s">
        <v>15</v>
      </c>
      <c r="H133" s="469">
        <v>10462</v>
      </c>
      <c r="I133" s="201">
        <v>10442</v>
      </c>
      <c r="J133" s="335">
        <f t="shared" si="17"/>
        <v>-20</v>
      </c>
      <c r="K133" s="394">
        <f t="shared" si="18"/>
        <v>-1.9116803670426305E-3</v>
      </c>
      <c r="L133" s="439" t="s">
        <v>494</v>
      </c>
      <c r="M133" s="298">
        <f t="shared" si="16"/>
        <v>-319200.40000000002</v>
      </c>
      <c r="N133" s="434">
        <v>15960.02</v>
      </c>
      <c r="O133" s="449">
        <v>50613</v>
      </c>
      <c r="P133" s="437"/>
      <c r="Q133" s="65"/>
    </row>
    <row r="134" spans="1:17" hidden="1">
      <c r="A134" s="322" t="s">
        <v>11</v>
      </c>
      <c r="B134" s="323" t="s">
        <v>12</v>
      </c>
      <c r="C134" s="112">
        <v>86025930</v>
      </c>
      <c r="D134" s="443" t="s">
        <v>488</v>
      </c>
      <c r="E134" s="444">
        <v>44308</v>
      </c>
      <c r="F134" s="445" t="s">
        <v>14</v>
      </c>
      <c r="G134" s="452" t="s">
        <v>15</v>
      </c>
      <c r="H134" s="469">
        <v>10479</v>
      </c>
      <c r="I134" s="201">
        <v>10455</v>
      </c>
      <c r="J134" s="335">
        <f t="shared" si="17"/>
        <v>-24</v>
      </c>
      <c r="K134" s="394">
        <f t="shared" si="18"/>
        <v>-2.290294875465216E-3</v>
      </c>
      <c r="L134" s="439" t="s">
        <v>494</v>
      </c>
      <c r="M134" s="298">
        <f t="shared" si="16"/>
        <v>-383040.48</v>
      </c>
      <c r="N134" s="434">
        <v>15960.02</v>
      </c>
      <c r="O134" s="446">
        <v>50625</v>
      </c>
      <c r="P134" s="437"/>
      <c r="Q134" s="65"/>
    </row>
    <row r="135" spans="1:17" hidden="1">
      <c r="A135" s="322" t="s">
        <v>11</v>
      </c>
      <c r="B135" s="323" t="s">
        <v>12</v>
      </c>
      <c r="C135" s="112">
        <v>86025952</v>
      </c>
      <c r="D135" s="443" t="s">
        <v>489</v>
      </c>
      <c r="E135" s="444">
        <v>44309</v>
      </c>
      <c r="F135" s="445" t="s">
        <v>93</v>
      </c>
      <c r="G135" s="452" t="s">
        <v>15</v>
      </c>
      <c r="H135" s="469">
        <v>10475</v>
      </c>
      <c r="I135" s="201">
        <v>10445</v>
      </c>
      <c r="J135" s="335">
        <f t="shared" si="17"/>
        <v>-30</v>
      </c>
      <c r="K135" s="394">
        <f t="shared" si="18"/>
        <v>-2.8639618138424821E-3</v>
      </c>
      <c r="L135" s="439" t="s">
        <v>494</v>
      </c>
      <c r="M135" s="298">
        <f t="shared" si="16"/>
        <v>-478800.60000000003</v>
      </c>
      <c r="N135" s="434">
        <v>15960.02</v>
      </c>
      <c r="O135" s="446">
        <v>50647</v>
      </c>
      <c r="P135" s="437"/>
      <c r="Q135" s="65"/>
    </row>
    <row r="136" spans="1:17" hidden="1">
      <c r="A136" s="322" t="s">
        <v>11</v>
      </c>
      <c r="B136" s="323" t="s">
        <v>12</v>
      </c>
      <c r="C136" s="112">
        <v>86025962</v>
      </c>
      <c r="D136" s="443" t="s">
        <v>490</v>
      </c>
      <c r="E136" s="444">
        <v>44310</v>
      </c>
      <c r="F136" s="445" t="s">
        <v>334</v>
      </c>
      <c r="G136" s="452" t="s">
        <v>15</v>
      </c>
      <c r="H136" s="469">
        <v>10515</v>
      </c>
      <c r="I136" s="201">
        <v>10498</v>
      </c>
      <c r="J136" s="335">
        <f t="shared" si="17"/>
        <v>-17</v>
      </c>
      <c r="K136" s="394">
        <f t="shared" si="18"/>
        <v>-1.6167379933428436E-3</v>
      </c>
      <c r="L136" s="439" t="s">
        <v>494</v>
      </c>
      <c r="M136" s="298">
        <f t="shared" si="16"/>
        <v>-271320.34000000003</v>
      </c>
      <c r="N136" s="434">
        <v>15960.02</v>
      </c>
      <c r="O136" s="446">
        <v>50657</v>
      </c>
      <c r="P136" s="437" t="s">
        <v>263</v>
      </c>
      <c r="Q136" s="65"/>
    </row>
    <row r="137" spans="1:17" hidden="1">
      <c r="A137" s="322" t="s">
        <v>11</v>
      </c>
      <c r="B137" s="323" t="s">
        <v>12</v>
      </c>
      <c r="C137" s="112">
        <v>86025978</v>
      </c>
      <c r="D137" s="443" t="s">
        <v>491</v>
      </c>
      <c r="E137" s="444">
        <v>44312</v>
      </c>
      <c r="F137" s="445" t="s">
        <v>170</v>
      </c>
      <c r="G137" s="452" t="s">
        <v>15</v>
      </c>
      <c r="H137" s="469">
        <v>10504</v>
      </c>
      <c r="I137" s="201">
        <v>10488</v>
      </c>
      <c r="J137" s="335">
        <f t="shared" si="17"/>
        <v>-16</v>
      </c>
      <c r="K137" s="394">
        <f t="shared" si="18"/>
        <v>-1.5232292460015233E-3</v>
      </c>
      <c r="L137" s="439" t="s">
        <v>500</v>
      </c>
      <c r="M137" s="298">
        <f t="shared" si="16"/>
        <v>-255360.32</v>
      </c>
      <c r="N137" s="434">
        <v>15960.02</v>
      </c>
      <c r="O137" s="446">
        <v>50673</v>
      </c>
      <c r="P137" s="437"/>
      <c r="Q137" s="65"/>
    </row>
    <row r="138" spans="1:17" hidden="1">
      <c r="A138" s="322" t="s">
        <v>11</v>
      </c>
      <c r="B138" s="323" t="s">
        <v>12</v>
      </c>
      <c r="C138" s="112">
        <v>86025984</v>
      </c>
      <c r="D138" s="443" t="s">
        <v>492</v>
      </c>
      <c r="E138" s="444">
        <v>44313</v>
      </c>
      <c r="F138" s="445" t="s">
        <v>435</v>
      </c>
      <c r="G138" s="453" t="s">
        <v>15</v>
      </c>
      <c r="H138" s="469">
        <v>10324</v>
      </c>
      <c r="I138" s="201">
        <v>10312</v>
      </c>
      <c r="J138" s="335">
        <f t="shared" si="17"/>
        <v>-12</v>
      </c>
      <c r="K138" s="394">
        <f t="shared" si="18"/>
        <v>-1.162340178225494E-3</v>
      </c>
      <c r="L138" s="439" t="s">
        <v>500</v>
      </c>
      <c r="M138" s="298">
        <f t="shared" si="16"/>
        <v>-191520.24</v>
      </c>
      <c r="N138" s="434">
        <v>15960.02</v>
      </c>
      <c r="O138" s="446">
        <v>50679</v>
      </c>
      <c r="P138" s="437"/>
      <c r="Q138" s="65"/>
    </row>
    <row r="139" spans="1:17" hidden="1">
      <c r="A139" s="322" t="s">
        <v>11</v>
      </c>
      <c r="B139" s="323" t="s">
        <v>12</v>
      </c>
      <c r="C139" s="112">
        <v>86026000</v>
      </c>
      <c r="D139" s="443" t="s">
        <v>496</v>
      </c>
      <c r="E139" s="444">
        <v>44314</v>
      </c>
      <c r="F139" s="445" t="s">
        <v>497</v>
      </c>
      <c r="G139" s="459" t="s">
        <v>15</v>
      </c>
      <c r="H139" s="469">
        <v>10338</v>
      </c>
      <c r="I139" s="201">
        <v>10327</v>
      </c>
      <c r="J139" s="335">
        <f t="shared" si="17"/>
        <v>-11</v>
      </c>
      <c r="K139" s="394">
        <f t="shared" si="18"/>
        <v>-1.0640355968272394E-3</v>
      </c>
      <c r="L139" s="439" t="s">
        <v>500</v>
      </c>
      <c r="M139" s="298">
        <f t="shared" si="16"/>
        <v>-175560.22</v>
      </c>
      <c r="N139" s="434">
        <v>15960.02</v>
      </c>
      <c r="O139" s="446">
        <v>50695</v>
      </c>
      <c r="P139" s="437" t="s">
        <v>263</v>
      </c>
      <c r="Q139" s="65"/>
    </row>
    <row r="140" spans="1:17" hidden="1">
      <c r="A140" s="486" t="s">
        <v>11</v>
      </c>
      <c r="B140" s="487" t="s">
        <v>12</v>
      </c>
      <c r="C140" s="112">
        <v>86026050</v>
      </c>
      <c r="D140" s="443" t="s">
        <v>524</v>
      </c>
      <c r="E140" s="444">
        <v>44320</v>
      </c>
      <c r="F140" s="460" t="s">
        <v>93</v>
      </c>
      <c r="G140" s="106" t="s">
        <v>15</v>
      </c>
      <c r="H140" s="469">
        <v>10470</v>
      </c>
      <c r="I140" s="201">
        <v>10459</v>
      </c>
      <c r="J140" s="335">
        <f t="shared" ref="J140:J142" si="20">+I140-H140</f>
        <v>-11</v>
      </c>
      <c r="K140" s="394">
        <f t="shared" ref="K140:K142" si="21">+J140/H140</f>
        <v>-1.0506208213944604E-3</v>
      </c>
      <c r="L140" s="439" t="s">
        <v>547</v>
      </c>
      <c r="M140" s="298">
        <f t="shared" ref="M140:M142" si="22">+J140*N140</f>
        <v>-175560.22</v>
      </c>
      <c r="N140" s="434">
        <v>15960.02</v>
      </c>
      <c r="O140" s="446">
        <v>50745</v>
      </c>
      <c r="P140" s="437"/>
      <c r="Q140" s="65"/>
    </row>
    <row r="141" spans="1:17" hidden="1">
      <c r="A141" s="486" t="s">
        <v>11</v>
      </c>
      <c r="B141" s="487" t="s">
        <v>12</v>
      </c>
      <c r="C141" s="112">
        <v>86026061</v>
      </c>
      <c r="D141" s="443" t="s">
        <v>525</v>
      </c>
      <c r="E141" s="444">
        <v>44321</v>
      </c>
      <c r="F141" s="460" t="s">
        <v>17</v>
      </c>
      <c r="G141" s="106" t="s">
        <v>15</v>
      </c>
      <c r="H141" s="469">
        <v>10065</v>
      </c>
      <c r="I141" s="201">
        <v>10064</v>
      </c>
      <c r="J141" s="335">
        <f t="shared" si="20"/>
        <v>-1</v>
      </c>
      <c r="K141" s="394">
        <f t="shared" si="21"/>
        <v>-9.9354197714853452E-5</v>
      </c>
      <c r="L141" s="439" t="s">
        <v>547</v>
      </c>
      <c r="M141" s="298">
        <f t="shared" si="22"/>
        <v>-15960.02</v>
      </c>
      <c r="N141" s="434">
        <v>15960.02</v>
      </c>
      <c r="O141" s="446">
        <v>50756</v>
      </c>
      <c r="P141" s="437"/>
      <c r="Q141" s="65"/>
    </row>
    <row r="142" spans="1:17" hidden="1">
      <c r="A142" s="486" t="s">
        <v>11</v>
      </c>
      <c r="B142" s="487" t="s">
        <v>12</v>
      </c>
      <c r="C142" s="112">
        <v>86026074</v>
      </c>
      <c r="D142" s="443" t="s">
        <v>526</v>
      </c>
      <c r="E142" s="444">
        <v>44322</v>
      </c>
      <c r="F142" s="460" t="s">
        <v>87</v>
      </c>
      <c r="G142" s="106" t="s">
        <v>15</v>
      </c>
      <c r="H142" s="469">
        <v>10073</v>
      </c>
      <c r="I142" s="201">
        <v>10060</v>
      </c>
      <c r="J142" s="335">
        <f t="shared" si="20"/>
        <v>-13</v>
      </c>
      <c r="K142" s="394">
        <f t="shared" si="21"/>
        <v>-1.2905787749429166E-3</v>
      </c>
      <c r="L142" s="439" t="s">
        <v>547</v>
      </c>
      <c r="M142" s="298">
        <f t="shared" si="22"/>
        <v>-207480.26</v>
      </c>
      <c r="N142" s="434">
        <v>15960.02</v>
      </c>
      <c r="O142" s="446">
        <v>50769</v>
      </c>
      <c r="P142" s="437"/>
      <c r="Q142" s="65"/>
    </row>
    <row r="143" spans="1:17" hidden="1">
      <c r="A143" s="486" t="s">
        <v>11</v>
      </c>
      <c r="B143" s="487" t="s">
        <v>12</v>
      </c>
      <c r="C143" s="112">
        <v>86026087</v>
      </c>
      <c r="D143" s="443" t="s">
        <v>537</v>
      </c>
      <c r="E143" s="444">
        <v>44323</v>
      </c>
      <c r="F143" s="460" t="s">
        <v>227</v>
      </c>
      <c r="G143" s="106" t="s">
        <v>15</v>
      </c>
      <c r="H143" s="469">
        <v>10079</v>
      </c>
      <c r="I143" s="201">
        <v>10070</v>
      </c>
      <c r="J143" s="335">
        <f t="shared" ref="J143:J156" si="23">+I143-H143</f>
        <v>-9</v>
      </c>
      <c r="K143" s="394">
        <f t="shared" ref="K143:K156" si="24">+J143/H143</f>
        <v>-8.9294572874293082E-4</v>
      </c>
      <c r="L143" s="439" t="s">
        <v>547</v>
      </c>
      <c r="M143" s="298">
        <f t="shared" ref="M143:M156" si="25">+J143*N143</f>
        <v>-143640.18</v>
      </c>
      <c r="N143" s="434">
        <v>15960.02</v>
      </c>
      <c r="O143" s="446">
        <v>50782</v>
      </c>
      <c r="P143" s="437"/>
      <c r="Q143" s="65"/>
    </row>
    <row r="144" spans="1:17" hidden="1">
      <c r="A144" s="486" t="s">
        <v>11</v>
      </c>
      <c r="B144" s="487" t="s">
        <v>12</v>
      </c>
      <c r="C144" s="112">
        <v>86026122</v>
      </c>
      <c r="D144" s="443" t="s">
        <v>538</v>
      </c>
      <c r="E144" s="444">
        <v>44327</v>
      </c>
      <c r="F144" s="460" t="s">
        <v>91</v>
      </c>
      <c r="G144" s="106" t="s">
        <v>15</v>
      </c>
      <c r="H144" s="469">
        <v>10090</v>
      </c>
      <c r="I144" s="201">
        <v>10075</v>
      </c>
      <c r="J144" s="335">
        <f t="shared" si="23"/>
        <v>-15</v>
      </c>
      <c r="K144" s="394">
        <f t="shared" si="24"/>
        <v>-1.4866204162537165E-3</v>
      </c>
      <c r="L144" s="439" t="s">
        <v>547</v>
      </c>
      <c r="M144" s="298">
        <f t="shared" si="25"/>
        <v>-239400.30000000002</v>
      </c>
      <c r="N144" s="434">
        <v>15960.02</v>
      </c>
      <c r="O144" s="446">
        <v>50817</v>
      </c>
      <c r="P144" s="437"/>
      <c r="Q144" s="65"/>
    </row>
    <row r="145" spans="1:17" hidden="1">
      <c r="A145" s="486" t="s">
        <v>11</v>
      </c>
      <c r="B145" s="487" t="s">
        <v>12</v>
      </c>
      <c r="C145" s="112">
        <v>86026134</v>
      </c>
      <c r="D145" s="443" t="s">
        <v>539</v>
      </c>
      <c r="E145" s="444">
        <v>44328</v>
      </c>
      <c r="F145" s="460" t="s">
        <v>497</v>
      </c>
      <c r="G145" s="106" t="s">
        <v>15</v>
      </c>
      <c r="H145" s="469">
        <v>10086</v>
      </c>
      <c r="I145" s="201">
        <v>10082</v>
      </c>
      <c r="J145" s="335">
        <f t="shared" si="23"/>
        <v>-4</v>
      </c>
      <c r="K145" s="394">
        <f t="shared" si="24"/>
        <v>-3.9658933174697601E-4</v>
      </c>
      <c r="L145" s="439" t="s">
        <v>547</v>
      </c>
      <c r="M145" s="298">
        <f t="shared" si="25"/>
        <v>-63840.08</v>
      </c>
      <c r="N145" s="434">
        <v>15960.02</v>
      </c>
      <c r="O145" s="446">
        <v>50829</v>
      </c>
      <c r="P145" s="437"/>
      <c r="Q145" s="65"/>
    </row>
    <row r="146" spans="1:17" hidden="1">
      <c r="A146" s="486" t="s">
        <v>11</v>
      </c>
      <c r="B146" s="487" t="s">
        <v>12</v>
      </c>
      <c r="C146" s="112">
        <v>86026137</v>
      </c>
      <c r="D146" s="443" t="s">
        <v>540</v>
      </c>
      <c r="E146" s="444">
        <v>44329</v>
      </c>
      <c r="F146" s="460" t="s">
        <v>541</v>
      </c>
      <c r="G146" s="106" t="s">
        <v>15</v>
      </c>
      <c r="H146" s="469">
        <v>10089</v>
      </c>
      <c r="I146" s="201">
        <v>10075</v>
      </c>
      <c r="J146" s="335">
        <f t="shared" si="23"/>
        <v>-14</v>
      </c>
      <c r="K146" s="394">
        <f t="shared" si="24"/>
        <v>-1.3876499157498266E-3</v>
      </c>
      <c r="L146" s="439" t="s">
        <v>547</v>
      </c>
      <c r="M146" s="298">
        <f t="shared" si="25"/>
        <v>-223440.28</v>
      </c>
      <c r="N146" s="434">
        <v>15960.02</v>
      </c>
      <c r="O146" s="446">
        <v>50832</v>
      </c>
      <c r="P146" s="437"/>
      <c r="Q146" s="65"/>
    </row>
    <row r="147" spans="1:17" hidden="1">
      <c r="A147" s="486" t="s">
        <v>11</v>
      </c>
      <c r="B147" s="487" t="s">
        <v>12</v>
      </c>
      <c r="C147" s="112">
        <v>86026163</v>
      </c>
      <c r="D147" s="443" t="s">
        <v>542</v>
      </c>
      <c r="E147" s="444">
        <v>44331</v>
      </c>
      <c r="F147" s="460" t="s">
        <v>23</v>
      </c>
      <c r="G147" s="106" t="s">
        <v>15</v>
      </c>
      <c r="H147" s="469">
        <v>10079</v>
      </c>
      <c r="I147" s="201">
        <v>10066</v>
      </c>
      <c r="J147" s="335">
        <f t="shared" si="23"/>
        <v>-13</v>
      </c>
      <c r="K147" s="394">
        <f t="shared" si="24"/>
        <v>-1.2898104970731224E-3</v>
      </c>
      <c r="L147" s="439" t="s">
        <v>547</v>
      </c>
      <c r="M147" s="298">
        <f t="shared" si="25"/>
        <v>-207480.26</v>
      </c>
      <c r="N147" s="434">
        <v>15960.02</v>
      </c>
      <c r="O147" s="446">
        <v>50856</v>
      </c>
      <c r="P147" s="437"/>
      <c r="Q147" s="65"/>
    </row>
    <row r="148" spans="1:17" hidden="1">
      <c r="A148" s="486" t="s">
        <v>11</v>
      </c>
      <c r="B148" s="487" t="s">
        <v>12</v>
      </c>
      <c r="C148" s="112">
        <v>86026164</v>
      </c>
      <c r="D148" s="443" t="s">
        <v>543</v>
      </c>
      <c r="E148" s="444">
        <v>44331</v>
      </c>
      <c r="F148" s="460" t="s">
        <v>27</v>
      </c>
      <c r="G148" s="106" t="s">
        <v>15</v>
      </c>
      <c r="H148" s="469">
        <v>10102</v>
      </c>
      <c r="I148" s="201">
        <v>10077</v>
      </c>
      <c r="J148" s="335">
        <f t="shared" si="23"/>
        <v>-25</v>
      </c>
      <c r="K148" s="394">
        <f t="shared" si="24"/>
        <v>-2.4747574737675709E-3</v>
      </c>
      <c r="L148" s="439" t="s">
        <v>547</v>
      </c>
      <c r="M148" s="298">
        <f t="shared" si="25"/>
        <v>-399000.5</v>
      </c>
      <c r="N148" s="434">
        <v>15960.02</v>
      </c>
      <c r="O148" s="446">
        <v>50859</v>
      </c>
      <c r="P148" s="437"/>
      <c r="Q148" s="65"/>
    </row>
    <row r="149" spans="1:17" hidden="1">
      <c r="A149" s="486" t="s">
        <v>11</v>
      </c>
      <c r="B149" s="487" t="s">
        <v>12</v>
      </c>
      <c r="C149" s="112">
        <v>86026178</v>
      </c>
      <c r="D149" s="443" t="s">
        <v>544</v>
      </c>
      <c r="E149" s="444">
        <v>44334</v>
      </c>
      <c r="F149" s="460" t="s">
        <v>93</v>
      </c>
      <c r="G149" s="106" t="s">
        <v>15</v>
      </c>
      <c r="H149" s="469">
        <v>10150</v>
      </c>
      <c r="I149" s="201">
        <v>10146</v>
      </c>
      <c r="J149" s="335">
        <f t="shared" si="23"/>
        <v>-4</v>
      </c>
      <c r="K149" s="394">
        <f t="shared" si="24"/>
        <v>-3.9408866995073894E-4</v>
      </c>
      <c r="L149" s="439" t="s">
        <v>547</v>
      </c>
      <c r="M149" s="298">
        <f t="shared" si="25"/>
        <v>-63840.08</v>
      </c>
      <c r="N149" s="434">
        <v>15960.02</v>
      </c>
      <c r="O149" s="446">
        <v>50870</v>
      </c>
      <c r="P149" s="437" t="s">
        <v>263</v>
      </c>
      <c r="Q149" s="65"/>
    </row>
    <row r="150" spans="1:17" hidden="1">
      <c r="A150" s="122" t="s">
        <v>11</v>
      </c>
      <c r="B150" s="323" t="s">
        <v>12</v>
      </c>
      <c r="C150" s="112">
        <v>86026180</v>
      </c>
      <c r="D150" s="443" t="s">
        <v>545</v>
      </c>
      <c r="E150" s="444">
        <v>44335</v>
      </c>
      <c r="F150" s="460" t="s">
        <v>87</v>
      </c>
      <c r="G150" s="106" t="s">
        <v>15</v>
      </c>
      <c r="H150" s="469">
        <v>10095</v>
      </c>
      <c r="I150" s="201">
        <v>10086</v>
      </c>
      <c r="J150" s="335">
        <f t="shared" si="23"/>
        <v>-9</v>
      </c>
      <c r="K150" s="394">
        <f t="shared" si="24"/>
        <v>-8.915304606240713E-4</v>
      </c>
      <c r="L150" s="439" t="s">
        <v>566</v>
      </c>
      <c r="M150" s="298">
        <f t="shared" si="25"/>
        <v>-143640.18</v>
      </c>
      <c r="N150" s="490">
        <v>15960.02</v>
      </c>
      <c r="O150" s="491">
        <v>50874</v>
      </c>
      <c r="P150" s="437" t="s">
        <v>263</v>
      </c>
      <c r="Q150" s="65"/>
    </row>
    <row r="151" spans="1:17" hidden="1">
      <c r="A151" s="122" t="s">
        <v>11</v>
      </c>
      <c r="B151" s="323" t="s">
        <v>12</v>
      </c>
      <c r="C151" s="112">
        <v>86026192</v>
      </c>
      <c r="D151" s="443" t="s">
        <v>546</v>
      </c>
      <c r="E151" s="444">
        <v>44336</v>
      </c>
      <c r="F151" s="460" t="s">
        <v>156</v>
      </c>
      <c r="G151" s="106" t="s">
        <v>15</v>
      </c>
      <c r="H151" s="469">
        <v>10100</v>
      </c>
      <c r="I151" s="201">
        <v>10080</v>
      </c>
      <c r="J151" s="335">
        <f t="shared" si="23"/>
        <v>-20</v>
      </c>
      <c r="K151" s="394">
        <f t="shared" si="24"/>
        <v>-1.9801980198019802E-3</v>
      </c>
      <c r="L151" s="439" t="s">
        <v>569</v>
      </c>
      <c r="M151" s="298">
        <f t="shared" si="25"/>
        <v>-319200.40000000002</v>
      </c>
      <c r="N151" s="490">
        <v>15960.02</v>
      </c>
      <c r="O151" s="491">
        <v>50887</v>
      </c>
      <c r="P151" s="437"/>
      <c r="Q151" s="65"/>
    </row>
    <row r="152" spans="1:17" hidden="1">
      <c r="A152" s="122" t="s">
        <v>11</v>
      </c>
      <c r="B152" s="323" t="s">
        <v>12</v>
      </c>
      <c r="C152" s="112">
        <v>86026222</v>
      </c>
      <c r="D152" s="443" t="s">
        <v>550</v>
      </c>
      <c r="E152" s="444">
        <v>44338</v>
      </c>
      <c r="F152" s="460" t="s">
        <v>87</v>
      </c>
      <c r="G152" s="106" t="s">
        <v>15</v>
      </c>
      <c r="H152" s="469">
        <v>10144</v>
      </c>
      <c r="I152" s="201">
        <v>10139</v>
      </c>
      <c r="J152" s="335">
        <f t="shared" si="23"/>
        <v>-5</v>
      </c>
      <c r="K152" s="394">
        <f t="shared" si="24"/>
        <v>-4.9290220820189272E-4</v>
      </c>
      <c r="L152" s="439" t="s">
        <v>570</v>
      </c>
      <c r="M152" s="298">
        <f t="shared" si="25"/>
        <v>-79800.100000000006</v>
      </c>
      <c r="N152" s="490">
        <v>15960.02</v>
      </c>
      <c r="O152" s="491">
        <v>50917</v>
      </c>
      <c r="P152" s="437"/>
      <c r="Q152" s="65"/>
    </row>
    <row r="153" spans="1:17" hidden="1">
      <c r="A153" s="122" t="s">
        <v>11</v>
      </c>
      <c r="B153" s="323" t="s">
        <v>12</v>
      </c>
      <c r="C153" s="112">
        <v>86026233</v>
      </c>
      <c r="D153" s="443" t="s">
        <v>551</v>
      </c>
      <c r="E153" s="444">
        <v>44340</v>
      </c>
      <c r="F153" s="460" t="s">
        <v>160</v>
      </c>
      <c r="G153" s="106" t="s">
        <v>15</v>
      </c>
      <c r="H153" s="469">
        <v>10146</v>
      </c>
      <c r="I153" s="201">
        <v>10131</v>
      </c>
      <c r="J153" s="335">
        <f t="shared" si="23"/>
        <v>-15</v>
      </c>
      <c r="K153" s="394">
        <f t="shared" si="24"/>
        <v>-1.4784151389710231E-3</v>
      </c>
      <c r="L153" s="439" t="s">
        <v>571</v>
      </c>
      <c r="M153" s="298">
        <f t="shared" si="25"/>
        <v>-239400.30000000002</v>
      </c>
      <c r="N153" s="490">
        <v>15960.02</v>
      </c>
      <c r="O153" s="491">
        <v>50928</v>
      </c>
      <c r="P153" s="437"/>
      <c r="Q153" s="65"/>
    </row>
    <row r="154" spans="1:17" hidden="1">
      <c r="A154" s="122" t="s">
        <v>11</v>
      </c>
      <c r="B154" s="323" t="s">
        <v>12</v>
      </c>
      <c r="C154" s="112">
        <v>86026243</v>
      </c>
      <c r="D154" s="443" t="s">
        <v>552</v>
      </c>
      <c r="E154" s="444">
        <v>44341</v>
      </c>
      <c r="F154" s="460" t="s">
        <v>27</v>
      </c>
      <c r="G154" s="106" t="s">
        <v>15</v>
      </c>
      <c r="H154" s="469">
        <v>10121</v>
      </c>
      <c r="I154" s="201">
        <v>10102</v>
      </c>
      <c r="J154" s="335">
        <f t="shared" si="23"/>
        <v>-19</v>
      </c>
      <c r="K154" s="394">
        <f t="shared" si="24"/>
        <v>-1.877284853275368E-3</v>
      </c>
      <c r="L154" s="439" t="s">
        <v>572</v>
      </c>
      <c r="M154" s="298">
        <f t="shared" si="25"/>
        <v>-303240.38</v>
      </c>
      <c r="N154" s="490">
        <v>15960.02</v>
      </c>
      <c r="O154" s="491">
        <v>50938</v>
      </c>
      <c r="P154" s="437"/>
      <c r="Q154" s="65"/>
    </row>
    <row r="155" spans="1:17" hidden="1">
      <c r="A155" s="122" t="s">
        <v>11</v>
      </c>
      <c r="B155" s="323" t="s">
        <v>12</v>
      </c>
      <c r="C155" s="112">
        <v>86026259</v>
      </c>
      <c r="D155" s="443" t="s">
        <v>553</v>
      </c>
      <c r="E155" s="444">
        <v>44342</v>
      </c>
      <c r="F155" s="460" t="s">
        <v>14</v>
      </c>
      <c r="G155" s="106" t="s">
        <v>15</v>
      </c>
      <c r="H155" s="469">
        <v>10116</v>
      </c>
      <c r="I155" s="201">
        <v>10097</v>
      </c>
      <c r="J155" s="335">
        <f t="shared" si="23"/>
        <v>-19</v>
      </c>
      <c r="K155" s="394">
        <f t="shared" si="24"/>
        <v>-1.8782127323052589E-3</v>
      </c>
      <c r="L155" s="439" t="s">
        <v>573</v>
      </c>
      <c r="M155" s="298">
        <f t="shared" si="25"/>
        <v>-303240.38</v>
      </c>
      <c r="N155" s="490">
        <v>15960.02</v>
      </c>
      <c r="O155" s="491">
        <v>50953</v>
      </c>
      <c r="P155" s="437"/>
      <c r="Q155" s="65"/>
    </row>
    <row r="156" spans="1:17" hidden="1">
      <c r="A156" s="122" t="s">
        <v>11</v>
      </c>
      <c r="B156" s="323" t="s">
        <v>12</v>
      </c>
      <c r="C156" s="112">
        <v>86026268</v>
      </c>
      <c r="D156" s="443" t="s">
        <v>554</v>
      </c>
      <c r="E156" s="444">
        <v>44343</v>
      </c>
      <c r="F156" s="460" t="s">
        <v>23</v>
      </c>
      <c r="G156" s="106" t="s">
        <v>15</v>
      </c>
      <c r="H156" s="469">
        <v>10118</v>
      </c>
      <c r="I156" s="201">
        <v>10099</v>
      </c>
      <c r="J156" s="335">
        <f t="shared" si="23"/>
        <v>-19</v>
      </c>
      <c r="K156" s="394">
        <f t="shared" si="24"/>
        <v>-1.8778414706463729E-3</v>
      </c>
      <c r="L156" s="439" t="s">
        <v>574</v>
      </c>
      <c r="M156" s="298">
        <f t="shared" si="25"/>
        <v>-303240.38</v>
      </c>
      <c r="N156" s="490">
        <v>15960.02</v>
      </c>
      <c r="O156" s="491">
        <v>50963</v>
      </c>
      <c r="P156" s="437"/>
      <c r="Q156" s="65"/>
    </row>
    <row r="157" spans="1:17" hidden="1">
      <c r="A157" s="122" t="s">
        <v>11</v>
      </c>
      <c r="B157" s="323" t="s">
        <v>12</v>
      </c>
      <c r="C157" s="112">
        <v>86026305</v>
      </c>
      <c r="D157" s="443" t="s">
        <v>581</v>
      </c>
      <c r="E157" s="444">
        <v>44348</v>
      </c>
      <c r="F157" s="445" t="s">
        <v>227</v>
      </c>
      <c r="G157" s="462" t="s">
        <v>15</v>
      </c>
      <c r="H157" s="470">
        <v>10098</v>
      </c>
      <c r="I157" s="201">
        <v>10088</v>
      </c>
      <c r="J157" s="335">
        <f t="shared" ref="J157:J178" si="26">+I157-H157</f>
        <v>-10</v>
      </c>
      <c r="K157" s="394">
        <f t="shared" ref="K157:K178" si="27">+J157/H157</f>
        <v>-9.9029510794216668E-4</v>
      </c>
      <c r="L157" s="439" t="s">
        <v>606</v>
      </c>
      <c r="M157" s="298">
        <f t="shared" ref="M157:M194" si="28">+J157*N157</f>
        <v>-159600.20000000001</v>
      </c>
      <c r="N157" s="490">
        <v>15960.02</v>
      </c>
      <c r="O157" s="446">
        <v>51000</v>
      </c>
      <c r="P157" s="437"/>
      <c r="Q157" s="65"/>
    </row>
    <row r="158" spans="1:17" hidden="1">
      <c r="A158" s="122" t="s">
        <v>11</v>
      </c>
      <c r="B158" s="323" t="s">
        <v>12</v>
      </c>
      <c r="C158" s="112">
        <v>86026326</v>
      </c>
      <c r="D158" s="443" t="s">
        <v>582</v>
      </c>
      <c r="E158" s="444">
        <v>44349</v>
      </c>
      <c r="F158" s="445" t="s">
        <v>160</v>
      </c>
      <c r="G158" s="462" t="s">
        <v>15</v>
      </c>
      <c r="H158" s="470">
        <v>10070</v>
      </c>
      <c r="I158" s="201">
        <v>10055</v>
      </c>
      <c r="J158" s="335">
        <f t="shared" si="26"/>
        <v>-15</v>
      </c>
      <c r="K158" s="394">
        <f t="shared" si="27"/>
        <v>-1.4895729890764648E-3</v>
      </c>
      <c r="L158" s="439" t="s">
        <v>607</v>
      </c>
      <c r="M158" s="298">
        <f t="shared" si="28"/>
        <v>-239400.30000000002</v>
      </c>
      <c r="N158" s="490">
        <v>15960.02</v>
      </c>
      <c r="O158" s="446">
        <v>51021</v>
      </c>
      <c r="P158" s="437"/>
      <c r="Q158" s="65"/>
    </row>
    <row r="159" spans="1:17" hidden="1">
      <c r="A159" s="122" t="s">
        <v>11</v>
      </c>
      <c r="B159" s="323" t="s">
        <v>12</v>
      </c>
      <c r="C159" s="112">
        <v>86026331</v>
      </c>
      <c r="D159" s="443" t="s">
        <v>583</v>
      </c>
      <c r="E159" s="444">
        <v>44350</v>
      </c>
      <c r="F159" s="445" t="s">
        <v>479</v>
      </c>
      <c r="G159" s="462" t="s">
        <v>15</v>
      </c>
      <c r="H159" s="470">
        <v>10114</v>
      </c>
      <c r="I159" s="201">
        <v>10108</v>
      </c>
      <c r="J159" s="335">
        <f t="shared" si="26"/>
        <v>-6</v>
      </c>
      <c r="K159" s="394">
        <f t="shared" si="27"/>
        <v>-5.9323709709313826E-4</v>
      </c>
      <c r="L159" s="439" t="s">
        <v>608</v>
      </c>
      <c r="M159" s="298">
        <f t="shared" si="28"/>
        <v>-95760.12</v>
      </c>
      <c r="N159" s="490">
        <v>15960.02</v>
      </c>
      <c r="O159" s="446">
        <v>51025</v>
      </c>
      <c r="P159" s="437"/>
      <c r="Q159" s="65"/>
    </row>
    <row r="160" spans="1:17" hidden="1">
      <c r="A160" s="122" t="s">
        <v>11</v>
      </c>
      <c r="B160" s="323" t="s">
        <v>12</v>
      </c>
      <c r="C160" s="112">
        <v>86026339</v>
      </c>
      <c r="D160" s="443" t="s">
        <v>584</v>
      </c>
      <c r="E160" s="444">
        <v>44351</v>
      </c>
      <c r="F160" s="445" t="s">
        <v>108</v>
      </c>
      <c r="G160" s="462" t="s">
        <v>15</v>
      </c>
      <c r="H160" s="470">
        <v>10100</v>
      </c>
      <c r="I160" s="201">
        <v>10088</v>
      </c>
      <c r="J160" s="335">
        <f t="shared" si="26"/>
        <v>-12</v>
      </c>
      <c r="K160" s="394">
        <f t="shared" si="27"/>
        <v>-1.1881188118811881E-3</v>
      </c>
      <c r="L160" s="439" t="s">
        <v>609</v>
      </c>
      <c r="M160" s="298">
        <f t="shared" si="28"/>
        <v>-191520.24</v>
      </c>
      <c r="N160" s="490">
        <v>15960.02</v>
      </c>
      <c r="O160" s="446">
        <v>51034</v>
      </c>
      <c r="P160" s="437"/>
      <c r="Q160" s="65"/>
    </row>
    <row r="161" spans="1:17" hidden="1">
      <c r="A161" s="122" t="s">
        <v>11</v>
      </c>
      <c r="B161" s="323" t="s">
        <v>12</v>
      </c>
      <c r="C161" s="112">
        <v>86026345</v>
      </c>
      <c r="D161" s="443" t="s">
        <v>585</v>
      </c>
      <c r="E161" s="444">
        <v>44353</v>
      </c>
      <c r="F161" s="445" t="s">
        <v>14</v>
      </c>
      <c r="G161" s="462" t="s">
        <v>15</v>
      </c>
      <c r="H161" s="470">
        <v>10114</v>
      </c>
      <c r="I161" s="201">
        <v>10107</v>
      </c>
      <c r="J161" s="335">
        <f t="shared" si="26"/>
        <v>-7</v>
      </c>
      <c r="K161" s="394">
        <f t="shared" si="27"/>
        <v>-6.9210994660866124E-4</v>
      </c>
      <c r="L161" s="439" t="s">
        <v>610</v>
      </c>
      <c r="M161" s="298">
        <f t="shared" si="28"/>
        <v>-111720.14</v>
      </c>
      <c r="N161" s="490">
        <v>15960.02</v>
      </c>
      <c r="O161" s="446">
        <v>51040</v>
      </c>
      <c r="P161" s="437"/>
      <c r="Q161" s="65"/>
    </row>
    <row r="162" spans="1:17" hidden="1">
      <c r="A162" s="122" t="s">
        <v>11</v>
      </c>
      <c r="B162" s="323" t="s">
        <v>12</v>
      </c>
      <c r="C162" s="112">
        <v>86026360</v>
      </c>
      <c r="D162" s="443" t="s">
        <v>586</v>
      </c>
      <c r="E162" s="444">
        <v>44355</v>
      </c>
      <c r="F162" s="445" t="s">
        <v>93</v>
      </c>
      <c r="G162" s="462" t="s">
        <v>15</v>
      </c>
      <c r="H162" s="470">
        <v>10137</v>
      </c>
      <c r="I162" s="201">
        <v>10132</v>
      </c>
      <c r="J162" s="335">
        <f t="shared" si="26"/>
        <v>-5</v>
      </c>
      <c r="K162" s="394">
        <f t="shared" si="27"/>
        <v>-4.9324257669922068E-4</v>
      </c>
      <c r="L162" s="439" t="s">
        <v>611</v>
      </c>
      <c r="M162" s="298">
        <f t="shared" si="28"/>
        <v>-79800.100000000006</v>
      </c>
      <c r="N162" s="490">
        <v>15960.02</v>
      </c>
      <c r="O162" s="446">
        <v>51055</v>
      </c>
      <c r="P162" s="437"/>
      <c r="Q162" s="65"/>
    </row>
    <row r="163" spans="1:17" hidden="1">
      <c r="A163" s="526" t="s">
        <v>11</v>
      </c>
      <c r="B163" s="527" t="s">
        <v>12</v>
      </c>
      <c r="C163" s="528">
        <v>86026373</v>
      </c>
      <c r="D163" s="529" t="s">
        <v>594</v>
      </c>
      <c r="E163" s="530">
        <v>44356</v>
      </c>
      <c r="F163" s="531" t="s">
        <v>136</v>
      </c>
      <c r="G163" s="532" t="s">
        <v>15</v>
      </c>
      <c r="H163" s="533">
        <v>10133</v>
      </c>
      <c r="I163" s="534">
        <v>10116</v>
      </c>
      <c r="J163" s="535">
        <f t="shared" si="26"/>
        <v>-17</v>
      </c>
      <c r="K163" s="536">
        <f t="shared" si="27"/>
        <v>-1.6776867660120399E-3</v>
      </c>
      <c r="L163" s="439" t="s">
        <v>641</v>
      </c>
      <c r="M163" s="538">
        <f t="shared" si="28"/>
        <v>-271320.34000000003</v>
      </c>
      <c r="N163" s="539">
        <v>15960.02</v>
      </c>
      <c r="O163" s="540">
        <v>51068</v>
      </c>
      <c r="P163" s="541"/>
      <c r="Q163" s="65"/>
    </row>
    <row r="164" spans="1:17" hidden="1">
      <c r="A164" s="526" t="s">
        <v>11</v>
      </c>
      <c r="B164" s="527" t="s">
        <v>12</v>
      </c>
      <c r="C164" s="528">
        <v>86026386</v>
      </c>
      <c r="D164" s="529" t="s">
        <v>595</v>
      </c>
      <c r="E164" s="530">
        <v>44357</v>
      </c>
      <c r="F164" s="531" t="s">
        <v>85</v>
      </c>
      <c r="G164" s="532" t="s">
        <v>15</v>
      </c>
      <c r="H164" s="533">
        <v>10161</v>
      </c>
      <c r="I164" s="534">
        <v>10147</v>
      </c>
      <c r="J164" s="535">
        <f t="shared" si="26"/>
        <v>-14</v>
      </c>
      <c r="K164" s="536">
        <f t="shared" si="27"/>
        <v>-1.3778171439818914E-3</v>
      </c>
      <c r="L164" s="439" t="s">
        <v>642</v>
      </c>
      <c r="M164" s="538">
        <f t="shared" si="28"/>
        <v>-223440.28</v>
      </c>
      <c r="N164" s="539">
        <v>15960.02</v>
      </c>
      <c r="O164" s="540">
        <v>51081</v>
      </c>
      <c r="P164" s="541"/>
      <c r="Q164" s="65"/>
    </row>
    <row r="165" spans="1:17" hidden="1">
      <c r="A165" s="526" t="s">
        <v>11</v>
      </c>
      <c r="B165" s="527" t="s">
        <v>12</v>
      </c>
      <c r="C165" s="528">
        <v>86026393</v>
      </c>
      <c r="D165" s="529" t="s">
        <v>596</v>
      </c>
      <c r="E165" s="530">
        <v>44358</v>
      </c>
      <c r="F165" s="542" t="s">
        <v>205</v>
      </c>
      <c r="G165" s="532" t="s">
        <v>15</v>
      </c>
      <c r="H165" s="533">
        <v>10132</v>
      </c>
      <c r="I165" s="534">
        <v>10125</v>
      </c>
      <c r="J165" s="535">
        <f t="shared" si="26"/>
        <v>-7</v>
      </c>
      <c r="K165" s="536">
        <f t="shared" si="27"/>
        <v>-6.9088037899723643E-4</v>
      </c>
      <c r="L165" s="439" t="s">
        <v>643</v>
      </c>
      <c r="M165" s="538">
        <f t="shared" si="28"/>
        <v>-111720.14</v>
      </c>
      <c r="N165" s="539">
        <v>15960.02</v>
      </c>
      <c r="O165" s="540">
        <v>51088</v>
      </c>
      <c r="P165" s="541"/>
      <c r="Q165" s="65"/>
    </row>
    <row r="166" spans="1:17" hidden="1">
      <c r="A166" s="526" t="s">
        <v>11</v>
      </c>
      <c r="B166" s="527" t="s">
        <v>12</v>
      </c>
      <c r="C166" s="528">
        <v>86026403</v>
      </c>
      <c r="D166" s="529" t="s">
        <v>597</v>
      </c>
      <c r="E166" s="530">
        <v>44359</v>
      </c>
      <c r="F166" s="542" t="s">
        <v>82</v>
      </c>
      <c r="G166" s="532" t="s">
        <v>15</v>
      </c>
      <c r="H166" s="533">
        <v>10131</v>
      </c>
      <c r="I166" s="534">
        <v>10118</v>
      </c>
      <c r="J166" s="535">
        <f t="shared" si="26"/>
        <v>-13</v>
      </c>
      <c r="K166" s="536">
        <f t="shared" si="27"/>
        <v>-1.2831902082716415E-3</v>
      </c>
      <c r="L166" s="439" t="s">
        <v>644</v>
      </c>
      <c r="M166" s="538">
        <f t="shared" si="28"/>
        <v>-207480.26</v>
      </c>
      <c r="N166" s="539">
        <v>15960.02</v>
      </c>
      <c r="O166" s="540">
        <v>51098</v>
      </c>
      <c r="P166" s="541"/>
      <c r="Q166" s="65"/>
    </row>
    <row r="167" spans="1:17" hidden="1">
      <c r="A167" s="526" t="s">
        <v>11</v>
      </c>
      <c r="B167" s="527" t="s">
        <v>12</v>
      </c>
      <c r="C167" s="528">
        <v>86026413</v>
      </c>
      <c r="D167" s="529" t="s">
        <v>598</v>
      </c>
      <c r="E167" s="530">
        <v>44362</v>
      </c>
      <c r="F167" s="542" t="s">
        <v>23</v>
      </c>
      <c r="G167" s="532" t="s">
        <v>15</v>
      </c>
      <c r="H167" s="533">
        <v>10137</v>
      </c>
      <c r="I167" s="534">
        <v>10124</v>
      </c>
      <c r="J167" s="535">
        <f t="shared" si="26"/>
        <v>-13</v>
      </c>
      <c r="K167" s="536">
        <f t="shared" si="27"/>
        <v>-1.2824306994179738E-3</v>
      </c>
      <c r="L167" s="439" t="s">
        <v>645</v>
      </c>
      <c r="M167" s="538">
        <f t="shared" si="28"/>
        <v>-207480.26</v>
      </c>
      <c r="N167" s="539">
        <v>15960.02</v>
      </c>
      <c r="O167" s="540">
        <v>51108</v>
      </c>
      <c r="P167" s="541"/>
      <c r="Q167" s="65"/>
    </row>
    <row r="168" spans="1:17" ht="63.75" hidden="1" customHeight="1">
      <c r="A168" s="543" t="s">
        <v>11</v>
      </c>
      <c r="B168" s="544" t="s">
        <v>12</v>
      </c>
      <c r="C168" s="545">
        <v>86026426</v>
      </c>
      <c r="D168" s="546" t="s">
        <v>599</v>
      </c>
      <c r="E168" s="547">
        <v>44363</v>
      </c>
      <c r="F168" s="546" t="s">
        <v>115</v>
      </c>
      <c r="G168" s="548" t="s">
        <v>15</v>
      </c>
      <c r="H168" s="549">
        <v>10124</v>
      </c>
      <c r="I168" s="550">
        <v>10110</v>
      </c>
      <c r="J168" s="551">
        <f t="shared" si="26"/>
        <v>-14</v>
      </c>
      <c r="K168" s="552">
        <f t="shared" si="27"/>
        <v>-1.382852627419992E-3</v>
      </c>
      <c r="L168" s="537" t="s">
        <v>654</v>
      </c>
      <c r="M168" s="538">
        <f t="shared" si="28"/>
        <v>0</v>
      </c>
      <c r="N168" s="539"/>
      <c r="O168" s="540">
        <v>51121</v>
      </c>
      <c r="P168" s="553" t="s">
        <v>638</v>
      </c>
      <c r="Q168" s="65"/>
    </row>
    <row r="169" spans="1:17" s="483" customFormat="1" hidden="1">
      <c r="A169" s="526" t="s">
        <v>11</v>
      </c>
      <c r="B169" s="527" t="s">
        <v>12</v>
      </c>
      <c r="C169" s="528">
        <v>86026442</v>
      </c>
      <c r="D169" s="529" t="s">
        <v>600</v>
      </c>
      <c r="E169" s="530">
        <v>44364</v>
      </c>
      <c r="F169" s="542" t="s">
        <v>14</v>
      </c>
      <c r="G169" s="532" t="s">
        <v>15</v>
      </c>
      <c r="H169" s="533">
        <v>10156</v>
      </c>
      <c r="I169" s="534">
        <v>10138</v>
      </c>
      <c r="J169" s="535">
        <f t="shared" si="26"/>
        <v>-18</v>
      </c>
      <c r="K169" s="536">
        <f t="shared" si="27"/>
        <v>-1.7723513194170934E-3</v>
      </c>
      <c r="L169" s="439" t="s">
        <v>646</v>
      </c>
      <c r="M169" s="538">
        <f t="shared" si="28"/>
        <v>-314114.58</v>
      </c>
      <c r="N169" s="539">
        <v>17450.810000000001</v>
      </c>
      <c r="O169" s="540">
        <v>51137</v>
      </c>
      <c r="P169" s="541"/>
      <c r="Q169" s="482"/>
    </row>
    <row r="170" spans="1:17" hidden="1">
      <c r="A170" s="526" t="s">
        <v>11</v>
      </c>
      <c r="B170" s="527" t="s">
        <v>12</v>
      </c>
      <c r="C170" s="528">
        <v>86026449</v>
      </c>
      <c r="D170" s="529" t="s">
        <v>619</v>
      </c>
      <c r="E170" s="530">
        <v>44365</v>
      </c>
      <c r="F170" s="542" t="s">
        <v>93</v>
      </c>
      <c r="G170" s="532" t="s">
        <v>15</v>
      </c>
      <c r="H170" s="533">
        <v>10115</v>
      </c>
      <c r="I170" s="534">
        <v>10105</v>
      </c>
      <c r="J170" s="535">
        <f t="shared" si="26"/>
        <v>-10</v>
      </c>
      <c r="K170" s="536">
        <f t="shared" si="27"/>
        <v>-9.8863074641621345E-4</v>
      </c>
      <c r="L170" s="439" t="s">
        <v>647</v>
      </c>
      <c r="M170" s="538">
        <f t="shared" si="28"/>
        <v>-174508.1</v>
      </c>
      <c r="N170" s="539">
        <v>17450.810000000001</v>
      </c>
      <c r="O170" s="540">
        <v>51144</v>
      </c>
      <c r="P170" s="541"/>
      <c r="Q170" s="65"/>
    </row>
    <row r="171" spans="1:17" hidden="1">
      <c r="A171" s="526" t="s">
        <v>11</v>
      </c>
      <c r="B171" s="527" t="s">
        <v>12</v>
      </c>
      <c r="C171" s="528">
        <v>86026481</v>
      </c>
      <c r="D171" s="529" t="s">
        <v>620</v>
      </c>
      <c r="E171" s="530">
        <v>44368</v>
      </c>
      <c r="F171" s="542" t="s">
        <v>17</v>
      </c>
      <c r="G171" s="532" t="s">
        <v>15</v>
      </c>
      <c r="H171" s="533">
        <v>10146</v>
      </c>
      <c r="I171" s="534">
        <v>10126</v>
      </c>
      <c r="J171" s="535">
        <f t="shared" si="26"/>
        <v>-20</v>
      </c>
      <c r="K171" s="536">
        <f t="shared" si="27"/>
        <v>-1.9712201852946972E-3</v>
      </c>
      <c r="L171" s="439" t="s">
        <v>648</v>
      </c>
      <c r="M171" s="538">
        <f t="shared" si="28"/>
        <v>-349016.2</v>
      </c>
      <c r="N171" s="539">
        <v>17450.810000000001</v>
      </c>
      <c r="O171" s="540">
        <v>51176</v>
      </c>
      <c r="P171" s="541"/>
      <c r="Q171" s="65"/>
    </row>
    <row r="172" spans="1:17" hidden="1">
      <c r="A172" s="526" t="s">
        <v>11</v>
      </c>
      <c r="B172" s="527" t="s">
        <v>12</v>
      </c>
      <c r="C172" s="528">
        <v>86026494</v>
      </c>
      <c r="D172" s="529" t="s">
        <v>621</v>
      </c>
      <c r="E172" s="530">
        <v>44369</v>
      </c>
      <c r="F172" s="542" t="s">
        <v>89</v>
      </c>
      <c r="G172" s="532" t="s">
        <v>15</v>
      </c>
      <c r="H172" s="533">
        <v>10110</v>
      </c>
      <c r="I172" s="534">
        <v>10076</v>
      </c>
      <c r="J172" s="535">
        <f t="shared" si="26"/>
        <v>-34</v>
      </c>
      <c r="K172" s="536">
        <f t="shared" si="27"/>
        <v>-3.3630069238377845E-3</v>
      </c>
      <c r="L172" s="439" t="s">
        <v>649</v>
      </c>
      <c r="M172" s="538">
        <f t="shared" si="28"/>
        <v>-593327.54</v>
      </c>
      <c r="N172" s="539">
        <v>17450.810000000001</v>
      </c>
      <c r="O172" s="540">
        <v>51189</v>
      </c>
      <c r="P172" s="541"/>
      <c r="Q172" s="65"/>
    </row>
    <row r="173" spans="1:17" hidden="1">
      <c r="A173" s="526" t="s">
        <v>11</v>
      </c>
      <c r="B173" s="527" t="s">
        <v>12</v>
      </c>
      <c r="C173" s="528">
        <v>86026508</v>
      </c>
      <c r="D173" s="529" t="s">
        <v>622</v>
      </c>
      <c r="E173" s="530">
        <v>44370</v>
      </c>
      <c r="F173" s="542" t="s">
        <v>205</v>
      </c>
      <c r="G173" s="532" t="s">
        <v>15</v>
      </c>
      <c r="H173" s="533">
        <v>10150</v>
      </c>
      <c r="I173" s="534">
        <v>10133</v>
      </c>
      <c r="J173" s="535">
        <f t="shared" si="26"/>
        <v>-17</v>
      </c>
      <c r="K173" s="536">
        <f t="shared" si="27"/>
        <v>-1.6748768472906405E-3</v>
      </c>
      <c r="L173" s="439" t="s">
        <v>650</v>
      </c>
      <c r="M173" s="538">
        <f t="shared" si="28"/>
        <v>-296663.77</v>
      </c>
      <c r="N173" s="539">
        <v>17450.810000000001</v>
      </c>
      <c r="O173" s="540">
        <v>51203</v>
      </c>
      <c r="P173" s="541"/>
      <c r="Q173" s="65"/>
    </row>
    <row r="174" spans="1:17" hidden="1">
      <c r="A174" s="526" t="s">
        <v>11</v>
      </c>
      <c r="B174" s="527" t="s">
        <v>12</v>
      </c>
      <c r="C174" s="528">
        <v>86026514</v>
      </c>
      <c r="D174" s="529" t="s">
        <v>623</v>
      </c>
      <c r="E174" s="530">
        <v>44371</v>
      </c>
      <c r="F174" s="542" t="s">
        <v>25</v>
      </c>
      <c r="G174" s="532" t="s">
        <v>15</v>
      </c>
      <c r="H174" s="533">
        <v>10137</v>
      </c>
      <c r="I174" s="534">
        <v>10133</v>
      </c>
      <c r="J174" s="535">
        <f t="shared" si="26"/>
        <v>-4</v>
      </c>
      <c r="K174" s="536">
        <f t="shared" si="27"/>
        <v>-3.9459406135937652E-4</v>
      </c>
      <c r="L174" s="439" t="s">
        <v>651</v>
      </c>
      <c r="M174" s="538">
        <f t="shared" si="28"/>
        <v>-69803.240000000005</v>
      </c>
      <c r="N174" s="539">
        <v>17450.810000000001</v>
      </c>
      <c r="O174" s="540">
        <v>51209</v>
      </c>
      <c r="P174" s="541"/>
      <c r="Q174" s="65"/>
    </row>
    <row r="175" spans="1:17" hidden="1">
      <c r="A175" s="526" t="s">
        <v>11</v>
      </c>
      <c r="B175" s="527" t="s">
        <v>12</v>
      </c>
      <c r="C175" s="528">
        <v>86026538</v>
      </c>
      <c r="D175" s="529" t="s">
        <v>634</v>
      </c>
      <c r="E175" s="530">
        <v>44373</v>
      </c>
      <c r="F175" s="542" t="s">
        <v>89</v>
      </c>
      <c r="G175" s="532" t="s">
        <v>15</v>
      </c>
      <c r="H175" s="533">
        <v>10138</v>
      </c>
      <c r="I175" s="534">
        <v>10125</v>
      </c>
      <c r="J175" s="535">
        <f t="shared" si="26"/>
        <v>-13</v>
      </c>
      <c r="K175" s="536">
        <f t="shared" si="27"/>
        <v>-1.2823042020122311E-3</v>
      </c>
      <c r="L175" s="439" t="s">
        <v>652</v>
      </c>
      <c r="M175" s="538">
        <f t="shared" si="28"/>
        <v>-226860.53000000003</v>
      </c>
      <c r="N175" s="539">
        <v>17450.810000000001</v>
      </c>
      <c r="O175" s="540">
        <v>51231</v>
      </c>
      <c r="P175" s="541"/>
      <c r="Q175" s="65"/>
    </row>
    <row r="176" spans="1:17" hidden="1">
      <c r="A176" s="526" t="s">
        <v>11</v>
      </c>
      <c r="B176" s="527" t="s">
        <v>12</v>
      </c>
      <c r="C176" s="528">
        <v>86026550</v>
      </c>
      <c r="D176" s="529" t="s">
        <v>635</v>
      </c>
      <c r="E176" s="530">
        <v>44375</v>
      </c>
      <c r="F176" s="542" t="s">
        <v>85</v>
      </c>
      <c r="G176" s="532" t="s">
        <v>15</v>
      </c>
      <c r="H176" s="533">
        <v>10128</v>
      </c>
      <c r="I176" s="534">
        <v>10116</v>
      </c>
      <c r="J176" s="535">
        <f t="shared" si="26"/>
        <v>-12</v>
      </c>
      <c r="K176" s="536">
        <f t="shared" si="27"/>
        <v>-1.1848341232227489E-3</v>
      </c>
      <c r="L176" s="439" t="s">
        <v>653</v>
      </c>
      <c r="M176" s="538">
        <f t="shared" si="28"/>
        <v>-209409.72000000003</v>
      </c>
      <c r="N176" s="539">
        <v>17450.810000000001</v>
      </c>
      <c r="O176" s="540">
        <v>51245</v>
      </c>
      <c r="P176" s="541"/>
      <c r="Q176" s="65"/>
    </row>
    <row r="177" spans="1:17" hidden="1">
      <c r="A177" s="317" t="s">
        <v>11</v>
      </c>
      <c r="B177" s="318" t="s">
        <v>12</v>
      </c>
      <c r="C177" s="112">
        <v>86026590</v>
      </c>
      <c r="D177" s="443" t="s">
        <v>668</v>
      </c>
      <c r="E177" s="444">
        <v>44378</v>
      </c>
      <c r="F177" s="460" t="s">
        <v>87</v>
      </c>
      <c r="G177" s="402" t="s">
        <v>15</v>
      </c>
      <c r="H177" s="335">
        <v>10117</v>
      </c>
      <c r="I177" s="201">
        <v>10105</v>
      </c>
      <c r="J177" s="335">
        <f t="shared" si="26"/>
        <v>-12</v>
      </c>
      <c r="K177" s="394">
        <f t="shared" si="27"/>
        <v>-1.1861223682909953E-3</v>
      </c>
      <c r="L177" s="439" t="s">
        <v>715</v>
      </c>
      <c r="M177" s="298">
        <f t="shared" si="28"/>
        <v>-209937.24</v>
      </c>
      <c r="N177" s="490">
        <v>17494.77</v>
      </c>
      <c r="O177" s="120">
        <v>51285</v>
      </c>
      <c r="P177" s="107" t="s">
        <v>716</v>
      </c>
      <c r="Q177" s="65"/>
    </row>
    <row r="178" spans="1:17" hidden="1">
      <c r="A178" s="317" t="s">
        <v>11</v>
      </c>
      <c r="B178" s="318" t="s">
        <v>12</v>
      </c>
      <c r="C178" s="112">
        <v>86026629</v>
      </c>
      <c r="D178" s="443" t="s">
        <v>669</v>
      </c>
      <c r="E178" s="444">
        <v>44384</v>
      </c>
      <c r="F178" s="460" t="s">
        <v>670</v>
      </c>
      <c r="G178" s="402" t="s">
        <v>15</v>
      </c>
      <c r="H178" s="335">
        <v>10128</v>
      </c>
      <c r="I178" s="201">
        <v>10108</v>
      </c>
      <c r="J178" s="335">
        <f t="shared" si="26"/>
        <v>-20</v>
      </c>
      <c r="K178" s="394">
        <f t="shared" si="27"/>
        <v>-1.9747235387045812E-3</v>
      </c>
      <c r="L178" s="439" t="s">
        <v>714</v>
      </c>
      <c r="M178" s="298">
        <f t="shared" si="28"/>
        <v>-349895.4</v>
      </c>
      <c r="N178" s="490">
        <v>17494.77</v>
      </c>
      <c r="O178" s="120">
        <v>51324</v>
      </c>
      <c r="P178" s="107"/>
      <c r="Q178" s="65"/>
    </row>
    <row r="179" spans="1:17" hidden="1">
      <c r="A179" s="317" t="s">
        <v>11</v>
      </c>
      <c r="B179" s="318" t="s">
        <v>12</v>
      </c>
      <c r="C179" s="112">
        <v>86026636</v>
      </c>
      <c r="D179" s="443" t="s">
        <v>671</v>
      </c>
      <c r="E179" s="444">
        <v>44384</v>
      </c>
      <c r="F179" s="460" t="s">
        <v>424</v>
      </c>
      <c r="G179" s="402" t="s">
        <v>15</v>
      </c>
      <c r="H179" s="335">
        <v>10116</v>
      </c>
      <c r="I179" s="201">
        <v>10101</v>
      </c>
      <c r="J179" s="335">
        <f>+I179-H179</f>
        <v>-15</v>
      </c>
      <c r="K179" s="394">
        <f t="shared" ref="K179:K186" si="29">+J179/H179</f>
        <v>-1.4827995255041518E-3</v>
      </c>
      <c r="L179" s="439" t="s">
        <v>721</v>
      </c>
      <c r="M179" s="298">
        <f t="shared" si="28"/>
        <v>-262421.55</v>
      </c>
      <c r="N179" s="490">
        <v>17494.77</v>
      </c>
      <c r="O179" s="120">
        <v>51331</v>
      </c>
      <c r="P179" s="107"/>
      <c r="Q179" s="65"/>
    </row>
    <row r="180" spans="1:17" hidden="1">
      <c r="A180" s="317" t="s">
        <v>11</v>
      </c>
      <c r="B180" s="318" t="s">
        <v>12</v>
      </c>
      <c r="C180" s="112">
        <v>86026653</v>
      </c>
      <c r="D180" s="443" t="s">
        <v>672</v>
      </c>
      <c r="E180" s="444">
        <v>44385</v>
      </c>
      <c r="F180" s="460" t="s">
        <v>673</v>
      </c>
      <c r="G180" s="402" t="s">
        <v>15</v>
      </c>
      <c r="H180" s="335">
        <v>10118</v>
      </c>
      <c r="I180" s="201">
        <v>10105</v>
      </c>
      <c r="J180" s="335">
        <f t="shared" ref="J180:J186" si="30">+I180-H180</f>
        <v>-13</v>
      </c>
      <c r="K180" s="394">
        <f t="shared" si="29"/>
        <v>-1.284838900968571E-3</v>
      </c>
      <c r="L180" s="439" t="s">
        <v>722</v>
      </c>
      <c r="M180" s="298">
        <f t="shared" si="28"/>
        <v>-227432.01</v>
      </c>
      <c r="N180" s="490">
        <v>17494.77</v>
      </c>
      <c r="O180" s="120">
        <v>51346</v>
      </c>
      <c r="P180" s="107"/>
      <c r="Q180" s="65"/>
    </row>
    <row r="181" spans="1:17" hidden="1">
      <c r="A181" s="317" t="s">
        <v>11</v>
      </c>
      <c r="B181" s="318" t="s">
        <v>12</v>
      </c>
      <c r="C181" s="112">
        <v>86026675</v>
      </c>
      <c r="D181" s="443" t="s">
        <v>680</v>
      </c>
      <c r="E181" s="444">
        <v>44389</v>
      </c>
      <c r="F181" s="460" t="s">
        <v>681</v>
      </c>
      <c r="G181" s="106" t="s">
        <v>15</v>
      </c>
      <c r="H181" s="619">
        <v>10129</v>
      </c>
      <c r="I181" s="201">
        <v>10117</v>
      </c>
      <c r="J181" s="335">
        <f t="shared" si="30"/>
        <v>-12</v>
      </c>
      <c r="K181" s="394">
        <f t="shared" si="29"/>
        <v>-1.1847171487807287E-3</v>
      </c>
      <c r="L181" s="439" t="s">
        <v>723</v>
      </c>
      <c r="M181" s="298">
        <f t="shared" si="28"/>
        <v>-209937.24</v>
      </c>
      <c r="N181" s="490">
        <v>17494.77</v>
      </c>
      <c r="O181" s="129">
        <v>51370</v>
      </c>
      <c r="P181" s="107"/>
      <c r="Q181" s="65"/>
    </row>
    <row r="182" spans="1:17" s="387" customFormat="1" hidden="1">
      <c r="A182" s="317" t="s">
        <v>11</v>
      </c>
      <c r="B182" s="318" t="s">
        <v>12</v>
      </c>
      <c r="C182" s="112">
        <v>86026689</v>
      </c>
      <c r="D182" s="443" t="s">
        <v>682</v>
      </c>
      <c r="E182" s="444">
        <v>44390</v>
      </c>
      <c r="F182" s="632" t="s">
        <v>683</v>
      </c>
      <c r="G182" s="402" t="s">
        <v>15</v>
      </c>
      <c r="H182" s="335">
        <v>10100</v>
      </c>
      <c r="I182" s="201">
        <v>10084</v>
      </c>
      <c r="J182" s="335">
        <f t="shared" si="30"/>
        <v>-16</v>
      </c>
      <c r="K182" s="394">
        <f t="shared" si="29"/>
        <v>-1.5841584158415843E-3</v>
      </c>
      <c r="L182" s="439" t="s">
        <v>724</v>
      </c>
      <c r="M182" s="298">
        <f t="shared" si="28"/>
        <v>-279916.32</v>
      </c>
      <c r="N182" s="490">
        <v>17494.77</v>
      </c>
      <c r="O182" s="633">
        <v>51384</v>
      </c>
      <c r="P182" s="634"/>
      <c r="Q182" s="575"/>
    </row>
    <row r="183" spans="1:17" hidden="1">
      <c r="A183" s="317" t="s">
        <v>11</v>
      </c>
      <c r="B183" s="318" t="s">
        <v>12</v>
      </c>
      <c r="C183" s="112">
        <v>86026703</v>
      </c>
      <c r="D183" s="443" t="s">
        <v>685</v>
      </c>
      <c r="E183" s="444">
        <v>44391</v>
      </c>
      <c r="F183" s="460" t="s">
        <v>678</v>
      </c>
      <c r="G183" s="106" t="s">
        <v>15</v>
      </c>
      <c r="H183" s="619">
        <v>10114</v>
      </c>
      <c r="I183" s="201">
        <v>10102</v>
      </c>
      <c r="J183" s="335">
        <f t="shared" si="30"/>
        <v>-12</v>
      </c>
      <c r="K183" s="394">
        <f t="shared" si="29"/>
        <v>-1.1864741941862765E-3</v>
      </c>
      <c r="L183" s="439" t="s">
        <v>725</v>
      </c>
      <c r="M183" s="298">
        <f t="shared" si="28"/>
        <v>-191202</v>
      </c>
      <c r="N183" s="490">
        <v>15933.5</v>
      </c>
      <c r="O183" s="129">
        <v>51397</v>
      </c>
      <c r="P183" s="107"/>
      <c r="Q183" s="65"/>
    </row>
    <row r="184" spans="1:17" hidden="1">
      <c r="A184" s="317" t="s">
        <v>11</v>
      </c>
      <c r="B184" s="318" t="s">
        <v>12</v>
      </c>
      <c r="C184" s="112">
        <v>86026710</v>
      </c>
      <c r="D184" s="443" t="s">
        <v>688</v>
      </c>
      <c r="E184" s="444">
        <v>44392</v>
      </c>
      <c r="F184" s="460" t="s">
        <v>433</v>
      </c>
      <c r="G184" s="106" t="s">
        <v>15</v>
      </c>
      <c r="H184" s="619">
        <v>10128</v>
      </c>
      <c r="I184" s="201">
        <v>10115</v>
      </c>
      <c r="J184" s="335">
        <f t="shared" si="30"/>
        <v>-13</v>
      </c>
      <c r="K184" s="394">
        <f t="shared" si="29"/>
        <v>-1.2835703001579778E-3</v>
      </c>
      <c r="L184" s="439" t="s">
        <v>726</v>
      </c>
      <c r="M184" s="298">
        <f t="shared" si="28"/>
        <v>-207135.5</v>
      </c>
      <c r="N184" s="490">
        <v>15933.5</v>
      </c>
      <c r="O184" s="129">
        <v>51404</v>
      </c>
      <c r="P184" s="107"/>
      <c r="Q184" s="65"/>
    </row>
    <row r="185" spans="1:17" hidden="1">
      <c r="A185" s="317" t="s">
        <v>11</v>
      </c>
      <c r="B185" s="318" t="s">
        <v>12</v>
      </c>
      <c r="C185" s="112">
        <v>86026721</v>
      </c>
      <c r="D185" s="443" t="s">
        <v>691</v>
      </c>
      <c r="E185" s="444">
        <v>44393</v>
      </c>
      <c r="F185" s="460" t="s">
        <v>692</v>
      </c>
      <c r="G185" s="106" t="s">
        <v>15</v>
      </c>
      <c r="H185" s="619">
        <v>10100</v>
      </c>
      <c r="I185" s="201">
        <v>10090</v>
      </c>
      <c r="J185" s="335">
        <f t="shared" si="30"/>
        <v>-10</v>
      </c>
      <c r="K185" s="394">
        <f t="shared" si="29"/>
        <v>-9.9009900990099011E-4</v>
      </c>
      <c r="L185" s="439" t="s">
        <v>727</v>
      </c>
      <c r="M185" s="298">
        <f t="shared" si="28"/>
        <v>-159335</v>
      </c>
      <c r="N185" s="490">
        <v>15933.5</v>
      </c>
      <c r="O185" s="129">
        <v>51415</v>
      </c>
      <c r="P185" s="107"/>
      <c r="Q185" s="65"/>
    </row>
    <row r="186" spans="1:17" hidden="1">
      <c r="A186" s="317" t="s">
        <v>11</v>
      </c>
      <c r="B186" s="318" t="s">
        <v>12</v>
      </c>
      <c r="C186" s="112">
        <v>86026728</v>
      </c>
      <c r="D186" s="443" t="s">
        <v>693</v>
      </c>
      <c r="E186" s="444">
        <v>44393</v>
      </c>
      <c r="F186" s="460" t="s">
        <v>678</v>
      </c>
      <c r="G186" s="106" t="s">
        <v>15</v>
      </c>
      <c r="H186" s="619">
        <v>10044</v>
      </c>
      <c r="I186" s="201">
        <v>10025</v>
      </c>
      <c r="J186" s="413">
        <f t="shared" si="30"/>
        <v>-19</v>
      </c>
      <c r="K186" s="617">
        <f t="shared" si="29"/>
        <v>-1.8916766228594185E-3</v>
      </c>
      <c r="L186" s="439" t="s">
        <v>728</v>
      </c>
      <c r="M186" s="298">
        <f t="shared" si="28"/>
        <v>-302736.5</v>
      </c>
      <c r="N186" s="490">
        <v>15933.5</v>
      </c>
      <c r="O186" s="129">
        <v>51422</v>
      </c>
      <c r="P186" s="107"/>
      <c r="Q186" s="65"/>
    </row>
    <row r="187" spans="1:17" hidden="1">
      <c r="A187" s="317" t="s">
        <v>11</v>
      </c>
      <c r="B187" s="318" t="s">
        <v>12</v>
      </c>
      <c r="C187" s="425">
        <v>86026754</v>
      </c>
      <c r="D187" s="443" t="s">
        <v>694</v>
      </c>
      <c r="E187" s="444">
        <v>44398</v>
      </c>
      <c r="F187" s="460" t="s">
        <v>426</v>
      </c>
      <c r="G187" s="106" t="s">
        <v>15</v>
      </c>
      <c r="H187" s="619">
        <v>10116</v>
      </c>
      <c r="I187" s="201">
        <v>10103</v>
      </c>
      <c r="J187" s="413">
        <f t="shared" ref="J187:J194" si="31">+I187-H187</f>
        <v>-13</v>
      </c>
      <c r="K187" s="617">
        <f t="shared" ref="K187:K194" si="32">+J187/H187</f>
        <v>-1.2850929221035982E-3</v>
      </c>
      <c r="L187" s="439" t="s">
        <v>735</v>
      </c>
      <c r="M187" s="298">
        <f t="shared" si="28"/>
        <v>-207135.5</v>
      </c>
      <c r="N187" s="490">
        <v>15933.5</v>
      </c>
      <c r="O187" s="120">
        <v>51448</v>
      </c>
      <c r="P187" s="107"/>
      <c r="Q187" s="65"/>
    </row>
    <row r="188" spans="1:17" hidden="1">
      <c r="A188" s="317" t="s">
        <v>11</v>
      </c>
      <c r="B188" s="318" t="s">
        <v>12</v>
      </c>
      <c r="C188" s="425">
        <v>86026768</v>
      </c>
      <c r="D188" s="443" t="s">
        <v>695</v>
      </c>
      <c r="E188" s="444">
        <v>44399</v>
      </c>
      <c r="F188" s="460" t="s">
        <v>687</v>
      </c>
      <c r="G188" s="106" t="s">
        <v>15</v>
      </c>
      <c r="H188" s="619">
        <v>10098</v>
      </c>
      <c r="I188" s="201">
        <v>10080</v>
      </c>
      <c r="J188" s="413">
        <f t="shared" si="31"/>
        <v>-18</v>
      </c>
      <c r="K188" s="617">
        <f t="shared" si="32"/>
        <v>-1.7825311942959001E-3</v>
      </c>
      <c r="L188" s="439" t="s">
        <v>736</v>
      </c>
      <c r="M188" s="298">
        <f t="shared" si="28"/>
        <v>-286803</v>
      </c>
      <c r="N188" s="490">
        <v>15933.5</v>
      </c>
      <c r="O188" s="120">
        <v>51462</v>
      </c>
      <c r="P188" s="107"/>
      <c r="Q188" s="65"/>
    </row>
    <row r="189" spans="1:17" hidden="1">
      <c r="A189" s="317" t="s">
        <v>11</v>
      </c>
      <c r="B189" s="318" t="s">
        <v>12</v>
      </c>
      <c r="C189" s="425">
        <v>86026772</v>
      </c>
      <c r="D189" s="443" t="s">
        <v>696</v>
      </c>
      <c r="E189" s="444">
        <v>44400</v>
      </c>
      <c r="F189" s="460" t="s">
        <v>424</v>
      </c>
      <c r="G189" s="106" t="s">
        <v>15</v>
      </c>
      <c r="H189" s="619">
        <v>10137</v>
      </c>
      <c r="I189" s="201">
        <v>10120</v>
      </c>
      <c r="J189" s="413">
        <f t="shared" si="31"/>
        <v>-17</v>
      </c>
      <c r="K189" s="617">
        <f t="shared" si="32"/>
        <v>-1.6770247607773502E-3</v>
      </c>
      <c r="L189" s="439" t="s">
        <v>737</v>
      </c>
      <c r="M189" s="298">
        <f t="shared" si="28"/>
        <v>-270869.5</v>
      </c>
      <c r="N189" s="490">
        <v>15933.5</v>
      </c>
      <c r="O189" s="120">
        <v>51466</v>
      </c>
      <c r="P189" s="107"/>
      <c r="Q189" s="65"/>
    </row>
    <row r="190" spans="1:17" hidden="1">
      <c r="A190" s="317" t="s">
        <v>11</v>
      </c>
      <c r="B190" s="318" t="s">
        <v>12</v>
      </c>
      <c r="C190" s="425">
        <v>86026775</v>
      </c>
      <c r="D190" s="443" t="s">
        <v>697</v>
      </c>
      <c r="E190" s="444">
        <v>44400</v>
      </c>
      <c r="F190" s="460" t="s">
        <v>443</v>
      </c>
      <c r="G190" s="106" t="s">
        <v>15</v>
      </c>
      <c r="H190" s="619">
        <v>10109</v>
      </c>
      <c r="I190" s="201">
        <v>10091</v>
      </c>
      <c r="J190" s="413">
        <f t="shared" si="31"/>
        <v>-18</v>
      </c>
      <c r="K190" s="617">
        <f t="shared" si="32"/>
        <v>-1.7805915520823028E-3</v>
      </c>
      <c r="L190" s="439" t="s">
        <v>738</v>
      </c>
      <c r="M190" s="298">
        <f t="shared" si="28"/>
        <v>-286803</v>
      </c>
      <c r="N190" s="490">
        <v>15933.5</v>
      </c>
      <c r="O190" s="120">
        <v>51469</v>
      </c>
      <c r="P190" s="107"/>
      <c r="Q190" s="65"/>
    </row>
    <row r="191" spans="1:17" hidden="1">
      <c r="A191" s="317" t="s">
        <v>11</v>
      </c>
      <c r="B191" s="318" t="s">
        <v>12</v>
      </c>
      <c r="C191" s="425">
        <v>86026786</v>
      </c>
      <c r="D191" s="443" t="s">
        <v>698</v>
      </c>
      <c r="E191" s="444">
        <v>44402</v>
      </c>
      <c r="F191" s="460" t="s">
        <v>426</v>
      </c>
      <c r="G191" s="106" t="s">
        <v>15</v>
      </c>
      <c r="H191" s="619">
        <v>10136</v>
      </c>
      <c r="I191" s="201">
        <v>10118</v>
      </c>
      <c r="J191" s="413">
        <f t="shared" si="31"/>
        <v>-18</v>
      </c>
      <c r="K191" s="617">
        <f t="shared" si="32"/>
        <v>-1.7758484609313339E-3</v>
      </c>
      <c r="L191" s="439" t="s">
        <v>739</v>
      </c>
      <c r="M191" s="298">
        <f t="shared" si="28"/>
        <v>-286803</v>
      </c>
      <c r="N191" s="490">
        <v>15933.5</v>
      </c>
      <c r="O191" s="120">
        <v>51479</v>
      </c>
      <c r="P191" s="107"/>
      <c r="Q191" s="65"/>
    </row>
    <row r="192" spans="1:17" hidden="1">
      <c r="A192" s="317" t="s">
        <v>11</v>
      </c>
      <c r="B192" s="318" t="s">
        <v>12</v>
      </c>
      <c r="C192" s="425">
        <v>86026788</v>
      </c>
      <c r="D192" s="443" t="s">
        <v>699</v>
      </c>
      <c r="E192" s="444">
        <v>44402</v>
      </c>
      <c r="F192" s="460" t="s">
        <v>683</v>
      </c>
      <c r="G192" s="106" t="s">
        <v>15</v>
      </c>
      <c r="H192" s="619">
        <v>10110</v>
      </c>
      <c r="I192" s="201">
        <v>10091</v>
      </c>
      <c r="J192" s="413">
        <f t="shared" si="31"/>
        <v>-19</v>
      </c>
      <c r="K192" s="617">
        <f t="shared" si="32"/>
        <v>-1.8793273986152325E-3</v>
      </c>
      <c r="L192" s="439" t="s">
        <v>740</v>
      </c>
      <c r="M192" s="298">
        <f t="shared" si="28"/>
        <v>-302736.5</v>
      </c>
      <c r="N192" s="490">
        <v>15933.5</v>
      </c>
      <c r="O192" s="120">
        <v>51481</v>
      </c>
      <c r="P192" s="107"/>
      <c r="Q192" s="65"/>
    </row>
    <row r="193" spans="1:17" hidden="1">
      <c r="A193" s="317" t="s">
        <v>11</v>
      </c>
      <c r="B193" s="318" t="s">
        <v>12</v>
      </c>
      <c r="C193" s="425">
        <v>86026794</v>
      </c>
      <c r="D193" s="443" t="s">
        <v>700</v>
      </c>
      <c r="E193" s="444">
        <v>44403</v>
      </c>
      <c r="F193" s="460" t="s">
        <v>424</v>
      </c>
      <c r="G193" s="106" t="s">
        <v>15</v>
      </c>
      <c r="H193" s="619">
        <v>10086</v>
      </c>
      <c r="I193" s="201">
        <v>10069</v>
      </c>
      <c r="J193" s="413">
        <f t="shared" si="31"/>
        <v>-17</v>
      </c>
      <c r="K193" s="617">
        <f t="shared" si="32"/>
        <v>-1.6855046599246481E-3</v>
      </c>
      <c r="L193" s="439" t="s">
        <v>741</v>
      </c>
      <c r="M193" s="298">
        <f t="shared" si="28"/>
        <v>-270869.5</v>
      </c>
      <c r="N193" s="490">
        <v>15933.5</v>
      </c>
      <c r="O193" s="120">
        <v>51488</v>
      </c>
      <c r="P193" s="107"/>
      <c r="Q193" s="65"/>
    </row>
    <row r="194" spans="1:17" hidden="1">
      <c r="A194" s="317" t="s">
        <v>11</v>
      </c>
      <c r="B194" s="318" t="s">
        <v>12</v>
      </c>
      <c r="C194" s="425">
        <v>86026796</v>
      </c>
      <c r="D194" s="443" t="s">
        <v>701</v>
      </c>
      <c r="E194" s="444">
        <v>44403</v>
      </c>
      <c r="F194" s="460" t="s">
        <v>428</v>
      </c>
      <c r="G194" s="106" t="s">
        <v>15</v>
      </c>
      <c r="H194" s="619">
        <v>10085</v>
      </c>
      <c r="I194" s="201">
        <v>10079</v>
      </c>
      <c r="J194" s="413">
        <f t="shared" si="31"/>
        <v>-6</v>
      </c>
      <c r="K194" s="617">
        <f t="shared" si="32"/>
        <v>-5.9494298463063961E-4</v>
      </c>
      <c r="L194" s="439" t="s">
        <v>742</v>
      </c>
      <c r="M194" s="298">
        <f t="shared" si="28"/>
        <v>-95601</v>
      </c>
      <c r="N194" s="490">
        <v>15933.5</v>
      </c>
      <c r="O194" s="120">
        <v>51489</v>
      </c>
      <c r="P194" s="107"/>
      <c r="Q194" s="65"/>
    </row>
    <row r="195" spans="1:17" hidden="1">
      <c r="A195" s="317" t="s">
        <v>11</v>
      </c>
      <c r="B195" s="318" t="s">
        <v>12</v>
      </c>
      <c r="C195" s="425">
        <v>86026802</v>
      </c>
      <c r="D195" s="443" t="s">
        <v>729</v>
      </c>
      <c r="E195" s="444">
        <v>44404</v>
      </c>
      <c r="F195" s="460" t="s">
        <v>687</v>
      </c>
      <c r="G195" s="106" t="s">
        <v>15</v>
      </c>
      <c r="H195" s="619">
        <v>10105</v>
      </c>
      <c r="I195" s="201">
        <v>10101</v>
      </c>
      <c r="J195" s="335">
        <f t="shared" ref="J195:J214" si="33">+I195-H195</f>
        <v>-4</v>
      </c>
      <c r="K195" s="394">
        <f t="shared" ref="K195:K196" si="34">+J195/H195</f>
        <v>-3.9584364176150418E-4</v>
      </c>
      <c r="L195" s="439" t="s">
        <v>743</v>
      </c>
      <c r="M195" s="298">
        <f t="shared" ref="M195:M196" si="35">+J195*N195</f>
        <v>-63734</v>
      </c>
      <c r="N195" s="490">
        <v>15933.5</v>
      </c>
      <c r="O195" s="129">
        <v>51496</v>
      </c>
      <c r="P195" s="107"/>
      <c r="Q195" s="65"/>
    </row>
    <row r="196" spans="1:17" hidden="1">
      <c r="A196" s="317" t="s">
        <v>11</v>
      </c>
      <c r="B196" s="318" t="s">
        <v>12</v>
      </c>
      <c r="C196" s="425">
        <v>86026819</v>
      </c>
      <c r="D196" s="443" t="s">
        <v>730</v>
      </c>
      <c r="E196" s="444">
        <v>44406</v>
      </c>
      <c r="F196" s="460" t="s">
        <v>443</v>
      </c>
      <c r="G196" s="106" t="s">
        <v>15</v>
      </c>
      <c r="H196" s="619">
        <v>10087</v>
      </c>
      <c r="I196" s="201">
        <v>10073</v>
      </c>
      <c r="J196" s="335">
        <f t="shared" si="33"/>
        <v>-14</v>
      </c>
      <c r="K196" s="394">
        <f t="shared" si="34"/>
        <v>-1.3879250520471894E-3</v>
      </c>
      <c r="L196" s="439" t="s">
        <v>755</v>
      </c>
      <c r="M196" s="298">
        <f t="shared" si="35"/>
        <v>-223069</v>
      </c>
      <c r="N196" s="490">
        <v>15933.5</v>
      </c>
      <c r="O196" s="129">
        <v>51513</v>
      </c>
      <c r="P196" s="107"/>
      <c r="Q196" s="65"/>
    </row>
    <row r="197" spans="1:17" s="483" customFormat="1">
      <c r="A197" s="300" t="s">
        <v>11</v>
      </c>
      <c r="B197" s="396" t="s">
        <v>12</v>
      </c>
      <c r="C197" s="425">
        <v>86026852</v>
      </c>
      <c r="D197" s="457" t="s">
        <v>752</v>
      </c>
      <c r="E197" s="302">
        <v>44410</v>
      </c>
      <c r="F197" s="445" t="s">
        <v>456</v>
      </c>
      <c r="G197" s="462" t="s">
        <v>15</v>
      </c>
      <c r="H197" s="603">
        <v>10092</v>
      </c>
      <c r="I197" s="201">
        <v>10077</v>
      </c>
      <c r="J197" s="335">
        <f t="shared" si="33"/>
        <v>-15</v>
      </c>
      <c r="K197" s="394">
        <f t="shared" ref="K197:K214" si="36">+J197/H197</f>
        <v>-1.4863258026159335E-3</v>
      </c>
      <c r="L197" s="439" t="s">
        <v>754</v>
      </c>
      <c r="M197" s="298">
        <f t="shared" ref="M197:M210" si="37">+J197*N197</f>
        <v>-239002.5</v>
      </c>
      <c r="N197" s="325">
        <v>15933.5</v>
      </c>
      <c r="O197" s="299">
        <v>51546</v>
      </c>
      <c r="P197" s="107"/>
      <c r="Q197" s="482"/>
    </row>
    <row r="198" spans="1:17" s="483" customFormat="1">
      <c r="A198" s="300" t="s">
        <v>11</v>
      </c>
      <c r="B198" s="396" t="s">
        <v>12</v>
      </c>
      <c r="C198" s="112">
        <v>86026858</v>
      </c>
      <c r="D198" s="457" t="s">
        <v>757</v>
      </c>
      <c r="E198" s="302">
        <v>44411</v>
      </c>
      <c r="F198" s="460" t="s">
        <v>683</v>
      </c>
      <c r="G198" s="106" t="s">
        <v>15</v>
      </c>
      <c r="H198" s="619">
        <v>10073</v>
      </c>
      <c r="I198" s="201">
        <v>10053</v>
      </c>
      <c r="J198" s="335">
        <f t="shared" si="33"/>
        <v>-20</v>
      </c>
      <c r="K198" s="394">
        <f t="shared" si="36"/>
        <v>-1.9855058076044874E-3</v>
      </c>
      <c r="L198" s="439" t="s">
        <v>769</v>
      </c>
      <c r="M198" s="298">
        <f t="shared" si="37"/>
        <v>-318670</v>
      </c>
      <c r="N198" s="197">
        <v>15933.5</v>
      </c>
      <c r="O198" s="491">
        <v>51552</v>
      </c>
      <c r="P198" s="107"/>
      <c r="Q198" s="482"/>
    </row>
    <row r="199" spans="1:17" s="483" customFormat="1">
      <c r="A199" s="300" t="s">
        <v>11</v>
      </c>
      <c r="B199" s="396" t="s">
        <v>12</v>
      </c>
      <c r="C199" s="112">
        <v>86026874</v>
      </c>
      <c r="D199" s="457" t="s">
        <v>758</v>
      </c>
      <c r="E199" s="302">
        <v>44412</v>
      </c>
      <c r="F199" s="460" t="s">
        <v>456</v>
      </c>
      <c r="G199" s="106" t="s">
        <v>15</v>
      </c>
      <c r="H199" s="619">
        <v>10032</v>
      </c>
      <c r="I199" s="201">
        <v>10012</v>
      </c>
      <c r="J199" s="335">
        <f t="shared" si="33"/>
        <v>-20</v>
      </c>
      <c r="K199" s="394">
        <f t="shared" si="36"/>
        <v>-1.9936204146730461E-3</v>
      </c>
      <c r="L199" s="439" t="s">
        <v>770</v>
      </c>
      <c r="M199" s="298">
        <f t="shared" si="37"/>
        <v>-318670</v>
      </c>
      <c r="N199" s="197">
        <v>15933.5</v>
      </c>
      <c r="O199" s="491">
        <v>51568</v>
      </c>
      <c r="P199" s="107"/>
      <c r="Q199" s="482"/>
    </row>
    <row r="200" spans="1:17" s="483" customFormat="1">
      <c r="A200" s="300" t="s">
        <v>11</v>
      </c>
      <c r="B200" s="396" t="s">
        <v>12</v>
      </c>
      <c r="C200" s="112">
        <v>86026887</v>
      </c>
      <c r="D200" s="457" t="s">
        <v>759</v>
      </c>
      <c r="E200" s="456">
        <v>44414</v>
      </c>
      <c r="F200" s="460" t="s">
        <v>437</v>
      </c>
      <c r="G200" s="106" t="s">
        <v>15</v>
      </c>
      <c r="H200" s="619">
        <v>10078</v>
      </c>
      <c r="I200" s="201">
        <v>10067</v>
      </c>
      <c r="J200" s="335">
        <f t="shared" si="33"/>
        <v>-11</v>
      </c>
      <c r="K200" s="394">
        <f t="shared" si="36"/>
        <v>-1.091486406032943E-3</v>
      </c>
      <c r="L200" s="439" t="s">
        <v>771</v>
      </c>
      <c r="M200" s="298">
        <f t="shared" si="37"/>
        <v>-175268.5</v>
      </c>
      <c r="N200" s="197">
        <v>15933.5</v>
      </c>
      <c r="O200" s="491">
        <v>51581</v>
      </c>
      <c r="P200" s="107"/>
      <c r="Q200" s="482"/>
    </row>
    <row r="201" spans="1:17" s="483" customFormat="1">
      <c r="A201" s="300" t="s">
        <v>11</v>
      </c>
      <c r="B201" s="396" t="s">
        <v>12</v>
      </c>
      <c r="C201" s="112">
        <v>86026903</v>
      </c>
      <c r="D201" s="457" t="s">
        <v>760</v>
      </c>
      <c r="E201" s="456">
        <v>44415</v>
      </c>
      <c r="F201" s="460" t="s">
        <v>452</v>
      </c>
      <c r="G201" s="106" t="s">
        <v>15</v>
      </c>
      <c r="H201" s="619">
        <v>10054</v>
      </c>
      <c r="I201" s="201">
        <v>10039</v>
      </c>
      <c r="J201" s="335">
        <f t="shared" si="33"/>
        <v>-15</v>
      </c>
      <c r="K201" s="394">
        <f t="shared" si="36"/>
        <v>-1.491943505072608E-3</v>
      </c>
      <c r="L201" s="439" t="s">
        <v>772</v>
      </c>
      <c r="M201" s="298">
        <f t="shared" si="37"/>
        <v>-239002.5</v>
      </c>
      <c r="N201" s="197">
        <v>15933.5</v>
      </c>
      <c r="O201" s="491">
        <v>51596</v>
      </c>
      <c r="P201" s="107"/>
      <c r="Q201" s="482"/>
    </row>
    <row r="202" spans="1:17" s="483" customFormat="1">
      <c r="A202" s="300" t="s">
        <v>11</v>
      </c>
      <c r="B202" s="396" t="s">
        <v>12</v>
      </c>
      <c r="C202" s="112">
        <v>86026915</v>
      </c>
      <c r="D202" s="457" t="s">
        <v>761</v>
      </c>
      <c r="E202" s="456">
        <v>44417</v>
      </c>
      <c r="F202" s="460" t="s">
        <v>119</v>
      </c>
      <c r="G202" s="106" t="s">
        <v>15</v>
      </c>
      <c r="H202" s="619">
        <v>10069</v>
      </c>
      <c r="I202" s="201">
        <v>10054</v>
      </c>
      <c r="J202" s="335">
        <f t="shared" si="33"/>
        <v>-15</v>
      </c>
      <c r="K202" s="394">
        <f t="shared" si="36"/>
        <v>-1.4897209256132685E-3</v>
      </c>
      <c r="L202" s="439" t="s">
        <v>773</v>
      </c>
      <c r="M202" s="298">
        <f t="shared" si="37"/>
        <v>-239002.5</v>
      </c>
      <c r="N202" s="197">
        <v>15933.5</v>
      </c>
      <c r="O202" s="491">
        <v>51609</v>
      </c>
      <c r="P202" s="107"/>
      <c r="Q202" s="482"/>
    </row>
    <row r="203" spans="1:17" s="483" customFormat="1">
      <c r="A203" s="317" t="s">
        <v>11</v>
      </c>
      <c r="B203" s="318" t="s">
        <v>12</v>
      </c>
      <c r="C203" s="112">
        <v>86026926</v>
      </c>
      <c r="D203" s="443" t="s">
        <v>762</v>
      </c>
      <c r="E203" s="444">
        <v>44419</v>
      </c>
      <c r="F203" s="460" t="s">
        <v>17</v>
      </c>
      <c r="G203" s="106" t="s">
        <v>15</v>
      </c>
      <c r="H203" s="619">
        <v>10143</v>
      </c>
      <c r="I203" s="201">
        <v>10132</v>
      </c>
      <c r="J203" s="335">
        <f t="shared" si="33"/>
        <v>-11</v>
      </c>
      <c r="K203" s="394">
        <f t="shared" si="36"/>
        <v>-1.0844917677215813E-3</v>
      </c>
      <c r="L203" s="439" t="s">
        <v>790</v>
      </c>
      <c r="M203" s="298">
        <f t="shared" si="37"/>
        <v>-175268.5</v>
      </c>
      <c r="N203" s="197">
        <v>15933.5</v>
      </c>
      <c r="O203" s="491">
        <v>51620</v>
      </c>
      <c r="P203" s="107"/>
      <c r="Q203" s="482"/>
    </row>
    <row r="204" spans="1:17" s="483" customFormat="1">
      <c r="A204" s="317" t="s">
        <v>11</v>
      </c>
      <c r="B204" s="318" t="s">
        <v>12</v>
      </c>
      <c r="C204" s="112">
        <v>86026935</v>
      </c>
      <c r="D204" s="443" t="s">
        <v>763</v>
      </c>
      <c r="E204" s="444">
        <v>44419</v>
      </c>
      <c r="F204" s="460" t="s">
        <v>119</v>
      </c>
      <c r="G204" s="106" t="s">
        <v>15</v>
      </c>
      <c r="H204" s="619">
        <v>10040</v>
      </c>
      <c r="I204" s="201">
        <v>10027</v>
      </c>
      <c r="J204" s="335">
        <f t="shared" si="33"/>
        <v>-13</v>
      </c>
      <c r="K204" s="394">
        <f t="shared" si="36"/>
        <v>-1.2948207171314741E-3</v>
      </c>
      <c r="L204" s="439" t="s">
        <v>791</v>
      </c>
      <c r="M204" s="298">
        <f t="shared" si="37"/>
        <v>-207135.5</v>
      </c>
      <c r="N204" s="197">
        <v>15933.5</v>
      </c>
      <c r="O204" s="491">
        <v>51629</v>
      </c>
      <c r="P204" s="107"/>
      <c r="Q204" s="482"/>
    </row>
    <row r="205" spans="1:17" s="483" customFormat="1">
      <c r="A205" s="317" t="s">
        <v>11</v>
      </c>
      <c r="B205" s="318" t="s">
        <v>12</v>
      </c>
      <c r="C205" s="112">
        <v>86026951</v>
      </c>
      <c r="D205" s="443" t="s">
        <v>777</v>
      </c>
      <c r="E205" s="444">
        <v>44420</v>
      </c>
      <c r="F205" s="460" t="s">
        <v>87</v>
      </c>
      <c r="G205" s="106" t="s">
        <v>15</v>
      </c>
      <c r="H205" s="619">
        <v>10088</v>
      </c>
      <c r="I205" s="201">
        <v>10076</v>
      </c>
      <c r="J205" s="335">
        <f t="shared" si="33"/>
        <v>-12</v>
      </c>
      <c r="K205" s="394">
        <f t="shared" si="36"/>
        <v>-1.1895321173671688E-3</v>
      </c>
      <c r="L205" s="439" t="s">
        <v>792</v>
      </c>
      <c r="M205" s="298">
        <f t="shared" si="37"/>
        <v>-191202</v>
      </c>
      <c r="N205" s="197">
        <v>15933.5</v>
      </c>
      <c r="O205" s="120">
        <v>51645</v>
      </c>
      <c r="P205" s="107"/>
      <c r="Q205" s="482"/>
    </row>
    <row r="206" spans="1:17" s="483" customFormat="1">
      <c r="A206" s="317" t="s">
        <v>11</v>
      </c>
      <c r="B206" s="318" t="s">
        <v>12</v>
      </c>
      <c r="C206" s="112">
        <v>86026960</v>
      </c>
      <c r="D206" s="443" t="s">
        <v>778</v>
      </c>
      <c r="E206" s="444">
        <v>44421</v>
      </c>
      <c r="F206" s="460" t="s">
        <v>108</v>
      </c>
      <c r="G206" s="106" t="s">
        <v>15</v>
      </c>
      <c r="H206" s="619">
        <v>10093</v>
      </c>
      <c r="I206" s="201">
        <v>10080</v>
      </c>
      <c r="J206" s="335">
        <f t="shared" si="33"/>
        <v>-13</v>
      </c>
      <c r="K206" s="394">
        <f t="shared" si="36"/>
        <v>-1.2880214009709701E-3</v>
      </c>
      <c r="L206" s="439" t="s">
        <v>793</v>
      </c>
      <c r="M206" s="298">
        <f t="shared" si="37"/>
        <v>-207135.5</v>
      </c>
      <c r="N206" s="197">
        <v>15933.5</v>
      </c>
      <c r="O206" s="120">
        <v>51654</v>
      </c>
      <c r="P206" s="107"/>
      <c r="Q206" s="482"/>
    </row>
    <row r="207" spans="1:17" s="483" customFormat="1">
      <c r="A207" s="317" t="s">
        <v>11</v>
      </c>
      <c r="B207" s="318" t="s">
        <v>12</v>
      </c>
      <c r="C207" s="112">
        <v>86026971</v>
      </c>
      <c r="D207" s="443" t="s">
        <v>779</v>
      </c>
      <c r="E207" s="444">
        <v>44422</v>
      </c>
      <c r="F207" s="460" t="s">
        <v>56</v>
      </c>
      <c r="G207" s="106" t="s">
        <v>15</v>
      </c>
      <c r="H207" s="619">
        <v>10032</v>
      </c>
      <c r="I207" s="201">
        <v>10013</v>
      </c>
      <c r="J207" s="335">
        <f t="shared" si="33"/>
        <v>-19</v>
      </c>
      <c r="K207" s="394">
        <f t="shared" si="36"/>
        <v>-1.893939393939394E-3</v>
      </c>
      <c r="L207" s="439" t="s">
        <v>794</v>
      </c>
      <c r="M207" s="298">
        <f t="shared" si="37"/>
        <v>-314876.93000000005</v>
      </c>
      <c r="N207" s="490">
        <v>16572.47</v>
      </c>
      <c r="O207" s="120">
        <v>51665</v>
      </c>
      <c r="P207" s="107"/>
      <c r="Q207" s="482"/>
    </row>
    <row r="208" spans="1:17" s="483" customFormat="1">
      <c r="A208" s="317" t="s">
        <v>11</v>
      </c>
      <c r="B208" s="318" t="s">
        <v>12</v>
      </c>
      <c r="C208" s="112">
        <v>86026989</v>
      </c>
      <c r="D208" s="443" t="s">
        <v>780</v>
      </c>
      <c r="E208" s="444">
        <v>44425</v>
      </c>
      <c r="F208" s="460" t="s">
        <v>115</v>
      </c>
      <c r="G208" s="106" t="s">
        <v>15</v>
      </c>
      <c r="H208" s="619">
        <v>10099</v>
      </c>
      <c r="I208" s="201">
        <v>10095</v>
      </c>
      <c r="J208" s="335">
        <f t="shared" si="33"/>
        <v>-4</v>
      </c>
      <c r="K208" s="394">
        <f t="shared" si="36"/>
        <v>-3.9607881968511732E-4</v>
      </c>
      <c r="L208" s="439" t="s">
        <v>805</v>
      </c>
      <c r="M208" s="298">
        <f t="shared" si="37"/>
        <v>-66289.88</v>
      </c>
      <c r="N208" s="490">
        <v>16572.47</v>
      </c>
      <c r="O208" s="120">
        <v>51682</v>
      </c>
      <c r="P208" s="107"/>
      <c r="Q208" s="482"/>
    </row>
    <row r="209" spans="1:27" s="483" customFormat="1">
      <c r="A209" s="567" t="s">
        <v>11</v>
      </c>
      <c r="B209" s="568" t="s">
        <v>12</v>
      </c>
      <c r="C209" s="569">
        <v>86026996</v>
      </c>
      <c r="D209" s="570" t="s">
        <v>781</v>
      </c>
      <c r="E209" s="571">
        <v>44426</v>
      </c>
      <c r="F209" s="572" t="s">
        <v>87</v>
      </c>
      <c r="G209" s="573" t="s">
        <v>15</v>
      </c>
      <c r="H209" s="623">
        <v>10091</v>
      </c>
      <c r="I209" s="624">
        <v>10094</v>
      </c>
      <c r="J209" s="625">
        <f t="shared" si="33"/>
        <v>3</v>
      </c>
      <c r="K209" s="621">
        <f t="shared" si="36"/>
        <v>2.9729461896739668E-4</v>
      </c>
      <c r="L209" s="622"/>
      <c r="M209" s="626">
        <f t="shared" si="37"/>
        <v>49717.41</v>
      </c>
      <c r="N209" s="574">
        <v>16572.47</v>
      </c>
      <c r="O209" s="627">
        <v>51689</v>
      </c>
      <c r="P209" s="107"/>
      <c r="Q209" s="482"/>
    </row>
    <row r="210" spans="1:27" s="483" customFormat="1">
      <c r="A210" s="317" t="s">
        <v>11</v>
      </c>
      <c r="B210" s="318" t="s">
        <v>12</v>
      </c>
      <c r="C210" s="112">
        <v>86027008</v>
      </c>
      <c r="D210" s="443" t="s">
        <v>782</v>
      </c>
      <c r="E210" s="444">
        <v>44427</v>
      </c>
      <c r="F210" s="460" t="s">
        <v>82</v>
      </c>
      <c r="G210" s="106" t="s">
        <v>15</v>
      </c>
      <c r="H210" s="619">
        <v>10147</v>
      </c>
      <c r="I210" s="201">
        <v>10135</v>
      </c>
      <c r="J210" s="335">
        <f t="shared" si="33"/>
        <v>-12</v>
      </c>
      <c r="K210" s="394">
        <f t="shared" si="36"/>
        <v>-1.1826155513945007E-3</v>
      </c>
      <c r="L210" s="439" t="s">
        <v>806</v>
      </c>
      <c r="M210" s="298">
        <f t="shared" si="37"/>
        <v>-198869.64</v>
      </c>
      <c r="N210" s="490">
        <v>16572.47</v>
      </c>
      <c r="O210" s="120">
        <v>51701</v>
      </c>
      <c r="P210" s="107"/>
      <c r="Q210" s="482"/>
    </row>
    <row r="211" spans="1:27" s="483" customFormat="1">
      <c r="A211" s="317" t="s">
        <v>11</v>
      </c>
      <c r="B211" s="318" t="s">
        <v>12</v>
      </c>
      <c r="C211" s="112">
        <v>86027042</v>
      </c>
      <c r="D211" s="443" t="s">
        <v>799</v>
      </c>
      <c r="E211" s="444">
        <v>44431</v>
      </c>
      <c r="F211" s="460" t="s">
        <v>428</v>
      </c>
      <c r="G211" s="106" t="s">
        <v>15</v>
      </c>
      <c r="H211" s="619">
        <v>10095</v>
      </c>
      <c r="I211" s="201">
        <v>10079</v>
      </c>
      <c r="J211" s="620">
        <f t="shared" si="33"/>
        <v>-16</v>
      </c>
      <c r="K211" s="394">
        <f t="shared" si="36"/>
        <v>-1.5849430411094601E-3</v>
      </c>
      <c r="L211" s="439" t="s">
        <v>807</v>
      </c>
      <c r="M211" s="298">
        <f t="shared" ref="M211" si="38">+J211*N211</f>
        <v>-265159.52</v>
      </c>
      <c r="N211" s="490">
        <v>16572.47</v>
      </c>
      <c r="O211" s="120">
        <v>51735</v>
      </c>
      <c r="P211" s="107"/>
      <c r="Q211" s="482"/>
    </row>
    <row r="212" spans="1:27" s="483" customFormat="1">
      <c r="A212" s="317" t="s">
        <v>11</v>
      </c>
      <c r="B212" s="318" t="s">
        <v>12</v>
      </c>
      <c r="C212" s="112">
        <v>86027054</v>
      </c>
      <c r="D212" s="443" t="s">
        <v>800</v>
      </c>
      <c r="E212" s="444">
        <v>44432</v>
      </c>
      <c r="F212" s="460" t="s">
        <v>205</v>
      </c>
      <c r="G212" s="106" t="s">
        <v>15</v>
      </c>
      <c r="H212" s="619">
        <v>10114</v>
      </c>
      <c r="I212" s="201">
        <v>10105</v>
      </c>
      <c r="J212" s="620">
        <f t="shared" si="33"/>
        <v>-9</v>
      </c>
      <c r="K212" s="394">
        <f t="shared" si="36"/>
        <v>-8.8985564563970733E-4</v>
      </c>
      <c r="L212" s="439" t="s">
        <v>823</v>
      </c>
      <c r="M212" s="298">
        <f t="shared" ref="M212" si="39">+J212*N212</f>
        <v>-149152.23000000001</v>
      </c>
      <c r="N212" s="490">
        <v>16572.47</v>
      </c>
      <c r="O212" s="120">
        <v>51747</v>
      </c>
      <c r="P212" s="107"/>
      <c r="Q212" s="482"/>
    </row>
    <row r="213" spans="1:27" s="483" customFormat="1">
      <c r="A213" s="317" t="s">
        <v>11</v>
      </c>
      <c r="B213" s="318" t="s">
        <v>12</v>
      </c>
      <c r="C213" s="112">
        <v>86027074</v>
      </c>
      <c r="D213" s="443" t="s">
        <v>801</v>
      </c>
      <c r="E213" s="444">
        <v>44433</v>
      </c>
      <c r="F213" s="460" t="s">
        <v>87</v>
      </c>
      <c r="G213" s="106" t="s">
        <v>15</v>
      </c>
      <c r="H213" s="619">
        <v>10141</v>
      </c>
      <c r="I213" s="201">
        <v>10141</v>
      </c>
      <c r="J213" s="620">
        <f t="shared" si="33"/>
        <v>0</v>
      </c>
      <c r="K213" s="394">
        <f t="shared" si="36"/>
        <v>0</v>
      </c>
      <c r="L213" s="439" t="s">
        <v>827</v>
      </c>
      <c r="M213" s="298">
        <f t="shared" ref="M213:M214" si="40">+J213*N213</f>
        <v>0</v>
      </c>
      <c r="N213" s="490">
        <v>16572.47</v>
      </c>
      <c r="O213" s="120">
        <v>51767</v>
      </c>
      <c r="P213" s="107"/>
      <c r="Q213" s="482"/>
    </row>
    <row r="214" spans="1:27" s="483" customFormat="1">
      <c r="A214" s="300" t="s">
        <v>11</v>
      </c>
      <c r="B214" s="396" t="s">
        <v>12</v>
      </c>
      <c r="C214" s="112">
        <v>86027085</v>
      </c>
      <c r="D214" s="457" t="s">
        <v>811</v>
      </c>
      <c r="E214" s="456">
        <v>44435</v>
      </c>
      <c r="F214" s="445" t="s">
        <v>17</v>
      </c>
      <c r="G214" s="462" t="s">
        <v>15</v>
      </c>
      <c r="H214" s="603">
        <v>10162</v>
      </c>
      <c r="I214" s="201">
        <v>10148</v>
      </c>
      <c r="J214" s="335">
        <f t="shared" si="33"/>
        <v>-14</v>
      </c>
      <c r="K214" s="394">
        <f t="shared" si="36"/>
        <v>-1.3776815587482779E-3</v>
      </c>
      <c r="L214" s="439" t="s">
        <v>824</v>
      </c>
      <c r="M214" s="298">
        <f t="shared" si="40"/>
        <v>-232014.58000000002</v>
      </c>
      <c r="N214" s="490">
        <v>16572.47</v>
      </c>
      <c r="O214" s="294">
        <v>51778</v>
      </c>
      <c r="P214" s="107"/>
      <c r="Q214" s="482"/>
    </row>
    <row r="215" spans="1:27">
      <c r="A215" s="328"/>
      <c r="B215" s="329"/>
      <c r="C215" s="171"/>
      <c r="D215" s="207"/>
      <c r="E215" s="485"/>
      <c r="F215" s="330"/>
      <c r="G215" s="331"/>
      <c r="H215" s="476"/>
      <c r="I215" s="308"/>
      <c r="J215" s="205">
        <f>SUBTOTAL(9,J3:J194)</f>
        <v>0</v>
      </c>
      <c r="K215" s="175"/>
      <c r="L215" s="309"/>
      <c r="M215" s="369">
        <f>SUBTOTAL(9,M3:M195)</f>
        <v>0</v>
      </c>
      <c r="N215" s="332"/>
      <c r="O215" s="207"/>
      <c r="P215" s="177"/>
      <c r="Q215" s="65"/>
    </row>
    <row r="216" spans="1:27">
      <c r="A216" s="169"/>
      <c r="B216" s="170"/>
      <c r="C216" s="171"/>
      <c r="D216" s="176"/>
      <c r="E216" s="210"/>
      <c r="F216" s="173"/>
      <c r="G216" s="174"/>
      <c r="H216" s="477"/>
      <c r="I216" s="308"/>
      <c r="K216" s="175"/>
      <c r="L216" s="309"/>
      <c r="M216" s="310"/>
      <c r="N216" s="311"/>
      <c r="O216" s="176"/>
      <c r="P216" s="177"/>
      <c r="Q216" s="65"/>
    </row>
    <row r="217" spans="1:27">
      <c r="K217" s="348"/>
      <c r="M217" s="336"/>
      <c r="R217" s="95"/>
    </row>
    <row r="218" spans="1:27">
      <c r="H218" s="479"/>
      <c r="P218" s="95"/>
    </row>
    <row r="219" spans="1:27">
      <c r="P219" s="336"/>
    </row>
    <row r="220" spans="1:27">
      <c r="O220" s="336"/>
    </row>
    <row r="222" spans="1:27">
      <c r="N222" s="334"/>
    </row>
    <row r="223" spans="1:27" s="11" customFormat="1">
      <c r="A223"/>
      <c r="B223"/>
      <c r="C223"/>
      <c r="D223" s="65"/>
      <c r="E223" s="65"/>
      <c r="F223" s="65"/>
      <c r="G223"/>
      <c r="H223" s="478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>
      <c r="Q224" s="463"/>
    </row>
    <row r="274" spans="1:16">
      <c r="A274" s="208"/>
      <c r="B274" s="209"/>
      <c r="C274" s="171"/>
      <c r="D274" s="176"/>
      <c r="E274" s="210"/>
      <c r="F274" s="210"/>
      <c r="G274" s="174"/>
      <c r="H274" s="477"/>
      <c r="I274" s="180"/>
      <c r="J274" s="175"/>
      <c r="K274" s="175"/>
      <c r="L274" s="181"/>
      <c r="M274" s="203"/>
      <c r="N274" s="206"/>
      <c r="O274" s="207"/>
      <c r="P274" s="177"/>
    </row>
    <row r="275" spans="1:16">
      <c r="A275" s="169"/>
      <c r="B275" s="170"/>
      <c r="C275" s="171"/>
      <c r="D275" s="172"/>
      <c r="E275" s="210"/>
      <c r="F275" s="173"/>
      <c r="G275" s="174"/>
      <c r="H275" s="477"/>
      <c r="I275" s="180"/>
      <c r="J275" s="175"/>
      <c r="K275" s="175"/>
      <c r="L275" s="181"/>
      <c r="M275" s="182"/>
      <c r="N275" s="183"/>
      <c r="O275" s="176"/>
      <c r="P275" s="177"/>
    </row>
    <row r="276" spans="1:16">
      <c r="A276" s="94"/>
      <c r="B276" s="94"/>
      <c r="C276" s="94"/>
      <c r="D276" s="473"/>
      <c r="E276" s="473"/>
      <c r="F276" s="473"/>
      <c r="G276" s="94"/>
      <c r="H276" s="480"/>
      <c r="I276" s="94"/>
      <c r="J276" s="194">
        <f>SUBTOTAL(9,J223:J230)</f>
        <v>0</v>
      </c>
      <c r="K276" s="348"/>
      <c r="L276" s="94"/>
      <c r="M276" s="94"/>
      <c r="N276" s="94"/>
      <c r="O276" s="94"/>
      <c r="P276" s="94"/>
    </row>
  </sheetData>
  <autoFilter ref="A2:P214" xr:uid="{00000000-0009-0000-0000-000005000000}">
    <filterColumn colId="4">
      <filters>
        <dateGroupItem year="2021" month="8" dateTimeGrouping="month"/>
      </filters>
    </filterColumn>
  </autoFilter>
  <mergeCells count="7">
    <mergeCell ref="A1:O1"/>
    <mergeCell ref="L15:L16"/>
    <mergeCell ref="L17:L18"/>
    <mergeCell ref="L5:L7"/>
    <mergeCell ref="L8:L9"/>
    <mergeCell ref="L10:L12"/>
    <mergeCell ref="L13:L14"/>
  </mergeCells>
  <phoneticPr fontId="11" type="noConversion"/>
  <conditionalFormatting sqref="K19:K149 K151:K214">
    <cfRule type="cellIs" dxfId="8" priority="5" operator="lessThan">
      <formula>-0.002</formula>
    </cfRule>
    <cfRule type="cellIs" priority="6" operator="greaterThanOrEqual">
      <formula>-0.002</formula>
    </cfRule>
  </conditionalFormatting>
  <conditionalFormatting sqref="K3:K18">
    <cfRule type="cellIs" dxfId="7" priority="3" operator="lessThan">
      <formula>-0.002</formula>
    </cfRule>
    <cfRule type="cellIs" priority="4" operator="greaterThanOrEqual">
      <formula>-0.002</formula>
    </cfRule>
  </conditionalFormatting>
  <conditionalFormatting sqref="K150">
    <cfRule type="cellIs" dxfId="6" priority="1" operator="lessThan">
      <formula>-0.002</formula>
    </cfRule>
    <cfRule type="cellIs" priority="2" operator="greaterThanOrEqual">
      <formula>-0.002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S215"/>
  <sheetViews>
    <sheetView zoomScale="90" zoomScaleNormal="90" workbookViewId="0">
      <selection activeCell="J182" sqref="J182:J194"/>
    </sheetView>
  </sheetViews>
  <sheetFormatPr baseColWidth="10" defaultColWidth="11.42578125" defaultRowHeight="12.75"/>
  <cols>
    <col min="1" max="3" width="11.42578125" style="223"/>
    <col min="4" max="4" width="16" style="223" customWidth="1"/>
    <col min="5" max="5" width="12" style="223" customWidth="1"/>
    <col min="6" max="7" width="11.42578125" style="223"/>
    <col min="8" max="8" width="11.42578125" style="471"/>
    <col min="9" max="9" width="11.42578125" style="472"/>
    <col min="10" max="11" width="11.42578125" style="223"/>
    <col min="12" max="12" width="17.85546875" style="223" customWidth="1"/>
    <col min="13" max="13" width="15.42578125" style="223" bestFit="1" customWidth="1"/>
    <col min="14" max="14" width="10" style="223" bestFit="1" customWidth="1"/>
    <col min="15" max="15" width="13.42578125" style="223" bestFit="1" customWidth="1"/>
    <col min="16" max="16" width="44.140625" style="223" customWidth="1"/>
    <col min="17" max="17" width="14.42578125" style="333" bestFit="1" customWidth="1"/>
    <col min="18" max="16384" width="11.42578125" style="223"/>
  </cols>
  <sheetData>
    <row r="1" spans="1:18">
      <c r="A1" s="662" t="s">
        <v>73</v>
      </c>
      <c r="B1" s="663"/>
      <c r="C1" s="663"/>
      <c r="D1" s="663"/>
      <c r="E1" s="663"/>
      <c r="F1" s="663"/>
      <c r="G1" s="663"/>
      <c r="H1" s="664"/>
      <c r="I1" s="663"/>
      <c r="J1" s="663"/>
      <c r="K1" s="663"/>
      <c r="L1" s="663"/>
      <c r="M1" s="663"/>
      <c r="N1" s="663"/>
      <c r="O1" s="663"/>
      <c r="P1" s="665"/>
    </row>
    <row r="2" spans="1:18" ht="29.25" customHeight="1">
      <c r="A2" s="312" t="s">
        <v>502</v>
      </c>
      <c r="B2" s="313" t="s">
        <v>1</v>
      </c>
      <c r="C2" s="314" t="s">
        <v>2</v>
      </c>
      <c r="D2" s="313" t="s">
        <v>3</v>
      </c>
      <c r="E2" s="313" t="s">
        <v>4</v>
      </c>
      <c r="F2" s="313" t="s">
        <v>5</v>
      </c>
      <c r="G2" s="313" t="s">
        <v>6</v>
      </c>
      <c r="H2" s="465" t="s">
        <v>7</v>
      </c>
      <c r="I2" s="313" t="s">
        <v>8</v>
      </c>
      <c r="J2" s="313" t="s">
        <v>9</v>
      </c>
      <c r="K2" s="313" t="s">
        <v>287</v>
      </c>
      <c r="L2" s="315" t="s">
        <v>20</v>
      </c>
      <c r="M2" s="315" t="s">
        <v>243</v>
      </c>
      <c r="N2" s="313" t="s">
        <v>10</v>
      </c>
      <c r="O2" s="314" t="s">
        <v>18</v>
      </c>
      <c r="P2" s="316" t="s">
        <v>270</v>
      </c>
    </row>
    <row r="3" spans="1:18" ht="15" hidden="1" customHeight="1">
      <c r="A3" s="224" t="s">
        <v>11</v>
      </c>
      <c r="B3" s="225" t="s">
        <v>12</v>
      </c>
      <c r="C3" s="226">
        <v>86023109</v>
      </c>
      <c r="D3" s="227" t="s">
        <v>55</v>
      </c>
      <c r="E3" s="228">
        <v>43949</v>
      </c>
      <c r="F3" s="228" t="s">
        <v>56</v>
      </c>
      <c r="G3" s="229" t="s">
        <v>57</v>
      </c>
      <c r="H3" s="230">
        <v>10561</v>
      </c>
      <c r="I3" s="231">
        <v>10538</v>
      </c>
      <c r="J3" s="232">
        <f>+I3-H3</f>
        <v>-23</v>
      </c>
      <c r="K3" s="347">
        <f>+J3/H3</f>
        <v>-2.1778240696903703E-3</v>
      </c>
      <c r="L3" s="231" t="s">
        <v>63</v>
      </c>
      <c r="M3" s="233">
        <f>+J3*N3</f>
        <v>-264848.68</v>
      </c>
      <c r="N3" s="234">
        <v>11515.16</v>
      </c>
      <c r="O3" s="227">
        <v>47801</v>
      </c>
      <c r="P3" s="235">
        <v>4</v>
      </c>
      <c r="Q3" s="356"/>
      <c r="R3" s="355"/>
    </row>
    <row r="4" spans="1:18" ht="15" hidden="1" customHeight="1">
      <c r="A4" s="236" t="s">
        <v>11</v>
      </c>
      <c r="B4" s="237" t="s">
        <v>12</v>
      </c>
      <c r="C4" s="226">
        <v>86023155</v>
      </c>
      <c r="D4" s="238" t="s">
        <v>71</v>
      </c>
      <c r="E4" s="239">
        <v>43955</v>
      </c>
      <c r="F4" s="228" t="s">
        <v>56</v>
      </c>
      <c r="G4" s="240" t="s">
        <v>57</v>
      </c>
      <c r="H4" s="241">
        <v>10537</v>
      </c>
      <c r="I4" s="241">
        <v>10514</v>
      </c>
      <c r="J4" s="232">
        <f>+I4-H4</f>
        <v>-23</v>
      </c>
      <c r="K4" s="347">
        <f t="shared" ref="K4:K64" si="0">+J4/H4</f>
        <v>-2.1827844737591345E-3</v>
      </c>
      <c r="L4" s="242" t="s">
        <v>112</v>
      </c>
      <c r="M4" s="233">
        <f>+J4*N4</f>
        <v>-264848.68</v>
      </c>
      <c r="N4" s="243">
        <v>11515.16</v>
      </c>
      <c r="O4" s="238">
        <v>47847</v>
      </c>
      <c r="P4" s="242">
        <v>1</v>
      </c>
      <c r="Q4" s="356"/>
      <c r="R4" s="355"/>
    </row>
    <row r="5" spans="1:18" ht="15" hidden="1" customHeight="1">
      <c r="A5" s="236" t="s">
        <v>11</v>
      </c>
      <c r="B5" s="237" t="s">
        <v>12</v>
      </c>
      <c r="C5" s="226">
        <v>86023196</v>
      </c>
      <c r="D5" s="238" t="s">
        <v>76</v>
      </c>
      <c r="E5" s="239">
        <v>43962</v>
      </c>
      <c r="F5" s="228" t="s">
        <v>17</v>
      </c>
      <c r="G5" s="240" t="s">
        <v>57</v>
      </c>
      <c r="H5" s="241">
        <v>10537</v>
      </c>
      <c r="I5" s="241">
        <v>10536</v>
      </c>
      <c r="J5" s="232">
        <f t="shared" ref="J5:J58" si="1">+I5-H5</f>
        <v>-1</v>
      </c>
      <c r="K5" s="347">
        <f t="shared" si="0"/>
        <v>-9.4903672772136282E-5</v>
      </c>
      <c r="L5" s="340" t="s">
        <v>79</v>
      </c>
      <c r="M5" s="341">
        <f>+J5*N5</f>
        <v>-11515.16</v>
      </c>
      <c r="N5" s="234">
        <v>11515.16</v>
      </c>
      <c r="O5" s="238">
        <v>47888</v>
      </c>
      <c r="P5" s="242">
        <v>2</v>
      </c>
      <c r="Q5" s="356"/>
      <c r="R5" s="355"/>
    </row>
    <row r="6" spans="1:18" ht="15" hidden="1" customHeight="1">
      <c r="A6" s="236" t="s">
        <v>11</v>
      </c>
      <c r="B6" s="237" t="s">
        <v>12</v>
      </c>
      <c r="C6" s="226">
        <v>86023216</v>
      </c>
      <c r="D6" s="238" t="s">
        <v>77</v>
      </c>
      <c r="E6" s="239">
        <v>43965</v>
      </c>
      <c r="F6" s="228" t="s">
        <v>14</v>
      </c>
      <c r="G6" s="240" t="s">
        <v>57</v>
      </c>
      <c r="H6" s="241">
        <v>10538</v>
      </c>
      <c r="I6" s="241">
        <f>H6</f>
        <v>10538</v>
      </c>
      <c r="J6" s="232">
        <f t="shared" si="1"/>
        <v>0</v>
      </c>
      <c r="K6" s="347">
        <f t="shared" si="0"/>
        <v>0</v>
      </c>
      <c r="L6" s="340" t="s">
        <v>79</v>
      </c>
      <c r="M6" s="341">
        <f>+J6*N6</f>
        <v>0</v>
      </c>
      <c r="N6" s="243">
        <v>11515.16</v>
      </c>
      <c r="O6" s="238">
        <v>47908</v>
      </c>
      <c r="P6" s="242">
        <v>2</v>
      </c>
      <c r="Q6" s="356"/>
      <c r="R6" s="355"/>
    </row>
    <row r="7" spans="1:18" ht="15" hidden="1" customHeight="1">
      <c r="A7" s="224" t="s">
        <v>11</v>
      </c>
      <c r="B7" s="224" t="s">
        <v>12</v>
      </c>
      <c r="C7" s="244">
        <v>86023236</v>
      </c>
      <c r="D7" s="244" t="s">
        <v>83</v>
      </c>
      <c r="E7" s="245">
        <v>43969</v>
      </c>
      <c r="F7" s="244" t="s">
        <v>17</v>
      </c>
      <c r="G7" s="244" t="s">
        <v>57</v>
      </c>
      <c r="H7" s="246">
        <v>10537</v>
      </c>
      <c r="I7" s="246">
        <v>10545</v>
      </c>
      <c r="J7" s="232">
        <f t="shared" si="1"/>
        <v>8</v>
      </c>
      <c r="K7" s="347">
        <f t="shared" si="0"/>
        <v>7.5922938217709026E-4</v>
      </c>
      <c r="L7" s="342" t="s">
        <v>97</v>
      </c>
      <c r="M7" s="341">
        <f t="shared" ref="M7:M43" si="2">+J7*N7</f>
        <v>92121.279999999999</v>
      </c>
      <c r="N7" s="244">
        <v>11515.16</v>
      </c>
      <c r="O7" s="244">
        <v>47928</v>
      </c>
      <c r="P7" s="244">
        <v>3</v>
      </c>
      <c r="Q7" s="356"/>
      <c r="R7" s="355"/>
    </row>
    <row r="8" spans="1:18" ht="15" hidden="1" customHeight="1">
      <c r="A8" s="224" t="s">
        <v>11</v>
      </c>
      <c r="B8" s="224" t="s">
        <v>12</v>
      </c>
      <c r="C8" s="244">
        <v>86023252</v>
      </c>
      <c r="D8" s="244" t="s">
        <v>84</v>
      </c>
      <c r="E8" s="245">
        <v>43972</v>
      </c>
      <c r="F8" s="244" t="s">
        <v>85</v>
      </c>
      <c r="G8" s="244" t="s">
        <v>57</v>
      </c>
      <c r="H8" s="246">
        <v>10533</v>
      </c>
      <c r="I8" s="246">
        <v>10522</v>
      </c>
      <c r="J8" s="232">
        <f t="shared" si="1"/>
        <v>-11</v>
      </c>
      <c r="K8" s="347">
        <f t="shared" si="0"/>
        <v>-1.0443368461027249E-3</v>
      </c>
      <c r="L8" s="342" t="s">
        <v>97</v>
      </c>
      <c r="M8" s="341">
        <f t="shared" si="2"/>
        <v>-126666.76</v>
      </c>
      <c r="N8" s="244">
        <v>11515.16</v>
      </c>
      <c r="O8" s="244">
        <v>47944</v>
      </c>
      <c r="P8" s="244">
        <v>3</v>
      </c>
      <c r="Q8" s="356"/>
      <c r="R8" s="355"/>
    </row>
    <row r="9" spans="1:18" ht="15" hidden="1" customHeight="1">
      <c r="A9" s="225" t="s">
        <v>11</v>
      </c>
      <c r="B9" s="247" t="s">
        <v>12</v>
      </c>
      <c r="C9" s="227">
        <v>86023282</v>
      </c>
      <c r="D9" s="227" t="s">
        <v>86</v>
      </c>
      <c r="E9" s="228">
        <v>43977</v>
      </c>
      <c r="F9" s="227" t="s">
        <v>87</v>
      </c>
      <c r="G9" s="227" t="s">
        <v>57</v>
      </c>
      <c r="H9" s="231">
        <v>10535</v>
      </c>
      <c r="I9" s="231">
        <v>10524</v>
      </c>
      <c r="J9" s="232">
        <f t="shared" si="1"/>
        <v>-11</v>
      </c>
      <c r="K9" s="347">
        <f t="shared" si="0"/>
        <v>-1.0441385856668249E-3</v>
      </c>
      <c r="L9" s="339" t="s">
        <v>98</v>
      </c>
      <c r="M9" s="341">
        <f t="shared" si="2"/>
        <v>-126666.76</v>
      </c>
      <c r="N9" s="227">
        <v>11515.16</v>
      </c>
      <c r="O9" s="227">
        <v>47974</v>
      </c>
      <c r="P9" s="227">
        <v>4</v>
      </c>
      <c r="Q9" s="356"/>
      <c r="R9" s="355"/>
    </row>
    <row r="10" spans="1:18" ht="15" hidden="1" customHeight="1">
      <c r="A10" s="225" t="s">
        <v>11</v>
      </c>
      <c r="B10" s="247" t="s">
        <v>12</v>
      </c>
      <c r="C10" s="227">
        <v>86023303</v>
      </c>
      <c r="D10" s="227" t="s">
        <v>88</v>
      </c>
      <c r="E10" s="228">
        <v>43979</v>
      </c>
      <c r="F10" s="227" t="s">
        <v>89</v>
      </c>
      <c r="G10" s="227" t="s">
        <v>57</v>
      </c>
      <c r="H10" s="231">
        <v>10533</v>
      </c>
      <c r="I10" s="231">
        <v>10528</v>
      </c>
      <c r="J10" s="232">
        <f t="shared" si="1"/>
        <v>-5</v>
      </c>
      <c r="K10" s="347">
        <f t="shared" si="0"/>
        <v>-4.7469856641032946E-4</v>
      </c>
      <c r="L10" s="339" t="s">
        <v>98</v>
      </c>
      <c r="M10" s="341">
        <f t="shared" si="2"/>
        <v>-57575.8</v>
      </c>
      <c r="N10" s="227">
        <v>11515.16</v>
      </c>
      <c r="O10" s="227">
        <v>47996</v>
      </c>
      <c r="P10" s="227">
        <v>4</v>
      </c>
      <c r="Q10" s="356"/>
      <c r="R10" s="355"/>
    </row>
    <row r="11" spans="1:18" ht="15" hidden="1" customHeight="1">
      <c r="A11" s="248" t="s">
        <v>11</v>
      </c>
      <c r="B11" s="249" t="s">
        <v>12</v>
      </c>
      <c r="C11" s="250">
        <v>86023323</v>
      </c>
      <c r="D11" s="251" t="s">
        <v>109</v>
      </c>
      <c r="E11" s="245">
        <v>43983</v>
      </c>
      <c r="F11" s="252" t="s">
        <v>93</v>
      </c>
      <c r="G11" s="253" t="s">
        <v>57</v>
      </c>
      <c r="H11" s="254">
        <v>10545</v>
      </c>
      <c r="I11" s="255">
        <v>10550</v>
      </c>
      <c r="J11" s="232">
        <f t="shared" si="1"/>
        <v>5</v>
      </c>
      <c r="K11" s="347">
        <f t="shared" si="0"/>
        <v>4.74158368895211E-4</v>
      </c>
      <c r="L11" s="343" t="s">
        <v>121</v>
      </c>
      <c r="M11" s="341">
        <f t="shared" si="2"/>
        <v>57575.8</v>
      </c>
      <c r="N11" s="227">
        <v>11515.16</v>
      </c>
      <c r="O11" s="256">
        <v>48016</v>
      </c>
      <c r="P11" s="227">
        <v>1</v>
      </c>
      <c r="Q11" s="356"/>
      <c r="R11" s="355"/>
    </row>
    <row r="12" spans="1:18" ht="15" hidden="1" customHeight="1">
      <c r="A12" s="248" t="s">
        <v>11</v>
      </c>
      <c r="B12" s="249" t="s">
        <v>12</v>
      </c>
      <c r="C12" s="250">
        <v>86023339</v>
      </c>
      <c r="D12" s="251" t="s">
        <v>110</v>
      </c>
      <c r="E12" s="245">
        <v>43985</v>
      </c>
      <c r="F12" s="252" t="s">
        <v>27</v>
      </c>
      <c r="G12" s="253" t="s">
        <v>57</v>
      </c>
      <c r="H12" s="254">
        <v>10548</v>
      </c>
      <c r="I12" s="255">
        <v>10537</v>
      </c>
      <c r="J12" s="232">
        <f t="shared" si="1"/>
        <v>-11</v>
      </c>
      <c r="K12" s="347">
        <f t="shared" si="0"/>
        <v>-1.0428517254455821E-3</v>
      </c>
      <c r="L12" s="343" t="s">
        <v>121</v>
      </c>
      <c r="M12" s="341">
        <f t="shared" si="2"/>
        <v>-126666.76</v>
      </c>
      <c r="N12" s="227">
        <v>11515.16</v>
      </c>
      <c r="O12" s="256">
        <v>48032</v>
      </c>
      <c r="P12" s="227">
        <v>1</v>
      </c>
      <c r="Q12" s="356"/>
      <c r="R12" s="355"/>
    </row>
    <row r="13" spans="1:18" ht="15" hidden="1" customHeight="1">
      <c r="A13" s="248" t="s">
        <v>11</v>
      </c>
      <c r="B13" s="249" t="s">
        <v>12</v>
      </c>
      <c r="C13" s="250">
        <v>86023368</v>
      </c>
      <c r="D13" s="251" t="s">
        <v>117</v>
      </c>
      <c r="E13" s="245">
        <v>43990</v>
      </c>
      <c r="F13" s="252" t="s">
        <v>105</v>
      </c>
      <c r="G13" s="253" t="s">
        <v>57</v>
      </c>
      <c r="H13" s="254">
        <v>10534</v>
      </c>
      <c r="I13" s="255">
        <v>10526</v>
      </c>
      <c r="J13" s="232">
        <f t="shared" si="1"/>
        <v>-8</v>
      </c>
      <c r="K13" s="347">
        <f t="shared" si="0"/>
        <v>-7.5944560470856271E-4</v>
      </c>
      <c r="L13" s="339" t="s">
        <v>127</v>
      </c>
      <c r="M13" s="341">
        <f t="shared" si="2"/>
        <v>-92121.279999999999</v>
      </c>
      <c r="N13" s="256">
        <v>11515.16</v>
      </c>
      <c r="O13" s="256">
        <v>48060</v>
      </c>
      <c r="P13" s="227">
        <v>2</v>
      </c>
      <c r="Q13" s="356"/>
      <c r="R13" s="355"/>
    </row>
    <row r="14" spans="1:18" ht="15" hidden="1" customHeight="1">
      <c r="A14" s="257" t="s">
        <v>11</v>
      </c>
      <c r="B14" s="258" t="s">
        <v>12</v>
      </c>
      <c r="C14" s="259">
        <v>86023383</v>
      </c>
      <c r="D14" s="260" t="s">
        <v>118</v>
      </c>
      <c r="E14" s="261">
        <v>43992</v>
      </c>
      <c r="F14" s="262" t="s">
        <v>119</v>
      </c>
      <c r="G14" s="263" t="s">
        <v>57</v>
      </c>
      <c r="H14" s="264">
        <v>10542</v>
      </c>
      <c r="I14" s="265">
        <v>10524</v>
      </c>
      <c r="J14" s="232">
        <f t="shared" si="1"/>
        <v>-18</v>
      </c>
      <c r="K14" s="347">
        <f t="shared" si="0"/>
        <v>-1.7074558907228231E-3</v>
      </c>
      <c r="L14" s="339" t="s">
        <v>127</v>
      </c>
      <c r="M14" s="341">
        <f t="shared" si="2"/>
        <v>-207272.88</v>
      </c>
      <c r="N14" s="266">
        <v>11515.16</v>
      </c>
      <c r="O14" s="266">
        <v>48076</v>
      </c>
      <c r="P14" s="267">
        <v>2</v>
      </c>
      <c r="Q14" s="356"/>
      <c r="R14" s="355"/>
    </row>
    <row r="15" spans="1:18" ht="15" hidden="1" customHeight="1">
      <c r="A15" s="248" t="s">
        <v>11</v>
      </c>
      <c r="B15" s="249" t="s">
        <v>12</v>
      </c>
      <c r="C15" s="250">
        <v>86023410</v>
      </c>
      <c r="D15" s="251" t="s">
        <v>125</v>
      </c>
      <c r="E15" s="245">
        <v>43998</v>
      </c>
      <c r="F15" s="252" t="s">
        <v>27</v>
      </c>
      <c r="G15" s="253" t="s">
        <v>57</v>
      </c>
      <c r="H15" s="254">
        <v>10525</v>
      </c>
      <c r="I15" s="255">
        <v>10498</v>
      </c>
      <c r="J15" s="232">
        <f t="shared" si="1"/>
        <v>-27</v>
      </c>
      <c r="K15" s="347">
        <f t="shared" si="0"/>
        <v>-2.5653206650831355E-3</v>
      </c>
      <c r="L15" s="344" t="s">
        <v>134</v>
      </c>
      <c r="M15" s="341">
        <f t="shared" si="2"/>
        <v>-310909.32</v>
      </c>
      <c r="N15" s="227">
        <v>11515.16</v>
      </c>
      <c r="O15" s="268">
        <v>48103</v>
      </c>
      <c r="P15" s="269">
        <v>3</v>
      </c>
      <c r="Q15" s="356"/>
      <c r="R15" s="355"/>
    </row>
    <row r="16" spans="1:18" ht="15" hidden="1" customHeight="1">
      <c r="A16" s="248" t="s">
        <v>11</v>
      </c>
      <c r="B16" s="249" t="s">
        <v>12</v>
      </c>
      <c r="C16" s="250">
        <v>86023419</v>
      </c>
      <c r="D16" s="251" t="s">
        <v>126</v>
      </c>
      <c r="E16" s="245">
        <v>44000</v>
      </c>
      <c r="F16" s="252" t="s">
        <v>56</v>
      </c>
      <c r="G16" s="253" t="s">
        <v>57</v>
      </c>
      <c r="H16" s="254">
        <v>10542</v>
      </c>
      <c r="I16" s="265">
        <v>10519</v>
      </c>
      <c r="J16" s="232">
        <f t="shared" si="1"/>
        <v>-23</v>
      </c>
      <c r="K16" s="347">
        <f t="shared" si="0"/>
        <v>-2.181749193701385E-3</v>
      </c>
      <c r="L16" s="344" t="s">
        <v>134</v>
      </c>
      <c r="M16" s="341">
        <f t="shared" si="2"/>
        <v>-264848.68</v>
      </c>
      <c r="N16" s="267">
        <v>11515.16</v>
      </c>
      <c r="O16" s="270">
        <v>48112</v>
      </c>
      <c r="P16" s="271">
        <v>3</v>
      </c>
      <c r="Q16" s="356"/>
      <c r="R16" s="355"/>
    </row>
    <row r="17" spans="1:18" ht="15" hidden="1" customHeight="1">
      <c r="A17" s="272" t="s">
        <v>11</v>
      </c>
      <c r="B17" s="273" t="s">
        <v>12</v>
      </c>
      <c r="C17" s="274">
        <v>86023451</v>
      </c>
      <c r="D17" s="275" t="s">
        <v>130</v>
      </c>
      <c r="E17" s="276">
        <v>44005</v>
      </c>
      <c r="F17" s="277" t="s">
        <v>119</v>
      </c>
      <c r="G17" s="278" t="s">
        <v>57</v>
      </c>
      <c r="H17" s="279">
        <v>10555</v>
      </c>
      <c r="I17" s="280">
        <v>10550</v>
      </c>
      <c r="J17" s="281">
        <f t="shared" si="1"/>
        <v>-5</v>
      </c>
      <c r="K17" s="347">
        <f t="shared" si="0"/>
        <v>-4.7370914258645192E-4</v>
      </c>
      <c r="L17" s="345" t="s">
        <v>142</v>
      </c>
      <c r="M17" s="341">
        <f t="shared" si="2"/>
        <v>-57575.8</v>
      </c>
      <c r="N17" s="282">
        <v>11515.16</v>
      </c>
      <c r="O17" s="283">
        <v>48144</v>
      </c>
      <c r="P17" s="284">
        <v>4</v>
      </c>
      <c r="Q17" s="356"/>
      <c r="R17" s="355"/>
    </row>
    <row r="18" spans="1:18" ht="15" hidden="1" customHeight="1">
      <c r="A18" s="272" t="s">
        <v>11</v>
      </c>
      <c r="B18" s="273" t="s">
        <v>12</v>
      </c>
      <c r="C18" s="274">
        <v>86023473</v>
      </c>
      <c r="D18" s="275" t="s">
        <v>131</v>
      </c>
      <c r="E18" s="276">
        <v>44006</v>
      </c>
      <c r="F18" s="277" t="s">
        <v>25</v>
      </c>
      <c r="G18" s="278" t="s">
        <v>57</v>
      </c>
      <c r="H18" s="285">
        <v>10535</v>
      </c>
      <c r="I18" s="280">
        <v>10536</v>
      </c>
      <c r="J18" s="281">
        <f t="shared" si="1"/>
        <v>1</v>
      </c>
      <c r="K18" s="347">
        <f t="shared" si="0"/>
        <v>9.4921689606074984E-5</v>
      </c>
      <c r="L18" s="345" t="s">
        <v>142</v>
      </c>
      <c r="M18" s="341">
        <f t="shared" si="2"/>
        <v>11515.16</v>
      </c>
      <c r="N18" s="282">
        <v>11515.16</v>
      </c>
      <c r="O18" s="283">
        <v>48166</v>
      </c>
      <c r="P18" s="284">
        <v>4</v>
      </c>
      <c r="Q18" s="356"/>
      <c r="R18" s="355"/>
    </row>
    <row r="19" spans="1:18" ht="15" hidden="1" customHeight="1">
      <c r="A19" s="272" t="s">
        <v>11</v>
      </c>
      <c r="B19" s="273" t="s">
        <v>12</v>
      </c>
      <c r="C19" s="274">
        <v>86023486</v>
      </c>
      <c r="D19" s="275" t="s">
        <v>132</v>
      </c>
      <c r="E19" s="276">
        <v>44007</v>
      </c>
      <c r="F19" s="277" t="s">
        <v>68</v>
      </c>
      <c r="G19" s="278" t="s">
        <v>57</v>
      </c>
      <c r="H19" s="285">
        <v>10448</v>
      </c>
      <c r="I19" s="280">
        <v>10438</v>
      </c>
      <c r="J19" s="281">
        <f t="shared" si="1"/>
        <v>-10</v>
      </c>
      <c r="K19" s="347">
        <f t="shared" si="0"/>
        <v>-9.5712098009188363E-4</v>
      </c>
      <c r="L19" s="345" t="s">
        <v>142</v>
      </c>
      <c r="M19" s="341">
        <f t="shared" si="2"/>
        <v>-115151.6</v>
      </c>
      <c r="N19" s="282">
        <v>11515.16</v>
      </c>
      <c r="O19" s="283">
        <v>48180</v>
      </c>
      <c r="P19" s="284">
        <v>4</v>
      </c>
      <c r="Q19" s="356"/>
      <c r="R19" s="355"/>
    </row>
    <row r="20" spans="1:18" ht="15" hidden="1" customHeight="1">
      <c r="A20" s="272" t="s">
        <v>11</v>
      </c>
      <c r="B20" s="273" t="s">
        <v>12</v>
      </c>
      <c r="C20" s="274">
        <v>86023503</v>
      </c>
      <c r="D20" s="275" t="s">
        <v>135</v>
      </c>
      <c r="E20" s="276">
        <v>44009</v>
      </c>
      <c r="F20" s="277" t="s">
        <v>136</v>
      </c>
      <c r="G20" s="278" t="s">
        <v>57</v>
      </c>
      <c r="H20" s="285">
        <v>10423</v>
      </c>
      <c r="I20" s="280">
        <v>10423</v>
      </c>
      <c r="J20" s="281">
        <f t="shared" si="1"/>
        <v>0</v>
      </c>
      <c r="K20" s="347">
        <f t="shared" si="0"/>
        <v>0</v>
      </c>
      <c r="L20" s="345" t="s">
        <v>142</v>
      </c>
      <c r="M20" s="341">
        <f t="shared" si="2"/>
        <v>0</v>
      </c>
      <c r="N20" s="282">
        <v>11515.16</v>
      </c>
      <c r="O20" s="268">
        <v>48197</v>
      </c>
      <c r="P20" s="284">
        <v>4</v>
      </c>
      <c r="Q20" s="356"/>
      <c r="R20" s="355"/>
    </row>
    <row r="21" spans="1:18" ht="15" hidden="1" customHeight="1">
      <c r="A21" s="272" t="s">
        <v>11</v>
      </c>
      <c r="B21" s="273" t="s">
        <v>12</v>
      </c>
      <c r="C21" s="274">
        <v>86023524</v>
      </c>
      <c r="D21" s="275" t="s">
        <v>145</v>
      </c>
      <c r="E21" s="276">
        <v>44013</v>
      </c>
      <c r="F21" s="277" t="s">
        <v>136</v>
      </c>
      <c r="G21" s="278" t="s">
        <v>57</v>
      </c>
      <c r="H21" s="285">
        <v>10545</v>
      </c>
      <c r="I21" s="280">
        <v>10534</v>
      </c>
      <c r="J21" s="281">
        <f t="shared" si="1"/>
        <v>-11</v>
      </c>
      <c r="K21" s="347">
        <f t="shared" si="0"/>
        <v>-1.0431484115694643E-3</v>
      </c>
      <c r="L21" s="337" t="s">
        <v>152</v>
      </c>
      <c r="M21" s="341">
        <f t="shared" si="2"/>
        <v>-126666.76</v>
      </c>
      <c r="N21" s="282">
        <v>11515.16</v>
      </c>
      <c r="O21" s="283">
        <v>48218</v>
      </c>
      <c r="P21" s="284"/>
      <c r="Q21" s="356"/>
      <c r="R21" s="355"/>
    </row>
    <row r="22" spans="1:18" ht="15" hidden="1" customHeight="1">
      <c r="A22" s="272" t="s">
        <v>11</v>
      </c>
      <c r="B22" s="273" t="s">
        <v>12</v>
      </c>
      <c r="C22" s="274">
        <v>86023530</v>
      </c>
      <c r="D22" s="275" t="s">
        <v>146</v>
      </c>
      <c r="E22" s="276">
        <v>44014</v>
      </c>
      <c r="F22" s="277" t="s">
        <v>93</v>
      </c>
      <c r="G22" s="278" t="s">
        <v>57</v>
      </c>
      <c r="H22" s="285">
        <v>10544</v>
      </c>
      <c r="I22" s="280">
        <v>10533</v>
      </c>
      <c r="J22" s="281">
        <f t="shared" si="1"/>
        <v>-11</v>
      </c>
      <c r="K22" s="347">
        <f t="shared" si="0"/>
        <v>-1.0432473444613049E-3</v>
      </c>
      <c r="L22" s="337" t="s">
        <v>152</v>
      </c>
      <c r="M22" s="341">
        <f t="shared" si="2"/>
        <v>-126666.76</v>
      </c>
      <c r="N22" s="282">
        <v>11515.16</v>
      </c>
      <c r="O22" s="283">
        <v>48224</v>
      </c>
      <c r="P22" s="284"/>
      <c r="Q22" s="356"/>
      <c r="R22" s="355"/>
    </row>
    <row r="23" spans="1:18" ht="15" hidden="1" customHeight="1">
      <c r="A23" s="272" t="s">
        <v>11</v>
      </c>
      <c r="B23" s="273" t="s">
        <v>12</v>
      </c>
      <c r="C23" s="274">
        <v>86023554</v>
      </c>
      <c r="D23" s="275" t="s">
        <v>148</v>
      </c>
      <c r="E23" s="276">
        <v>44018</v>
      </c>
      <c r="F23" s="277" t="s">
        <v>115</v>
      </c>
      <c r="G23" s="278" t="s">
        <v>57</v>
      </c>
      <c r="H23" s="285">
        <v>10527</v>
      </c>
      <c r="I23" s="280">
        <v>10516</v>
      </c>
      <c r="J23" s="281">
        <f t="shared" si="1"/>
        <v>-11</v>
      </c>
      <c r="K23" s="347">
        <f t="shared" si="0"/>
        <v>-1.0449320794148381E-3</v>
      </c>
      <c r="L23" s="345" t="s">
        <v>162</v>
      </c>
      <c r="M23" s="287">
        <f>+N23*J23</f>
        <v>-126666.76</v>
      </c>
      <c r="N23" s="282">
        <v>11515.16</v>
      </c>
      <c r="O23" s="283">
        <v>48248</v>
      </c>
      <c r="P23" s="284"/>
      <c r="Q23" s="356"/>
      <c r="R23" s="355"/>
    </row>
    <row r="24" spans="1:18" ht="15" hidden="1" customHeight="1">
      <c r="A24" s="272" t="s">
        <v>11</v>
      </c>
      <c r="B24" s="273" t="s">
        <v>12</v>
      </c>
      <c r="C24" s="274">
        <v>86023658</v>
      </c>
      <c r="D24" s="275" t="s">
        <v>154</v>
      </c>
      <c r="E24" s="276">
        <v>44033</v>
      </c>
      <c r="F24" s="277" t="s">
        <v>136</v>
      </c>
      <c r="G24" s="278" t="s">
        <v>57</v>
      </c>
      <c r="H24" s="285">
        <v>10555</v>
      </c>
      <c r="I24" s="280">
        <v>10547</v>
      </c>
      <c r="J24" s="281">
        <f t="shared" si="1"/>
        <v>-8</v>
      </c>
      <c r="K24" s="347">
        <f t="shared" si="0"/>
        <v>-7.5793462813832308E-4</v>
      </c>
      <c r="L24" s="337" t="s">
        <v>184</v>
      </c>
      <c r="M24" s="341">
        <f t="shared" si="2"/>
        <v>-91870.080000000002</v>
      </c>
      <c r="N24" s="282">
        <v>11483.76</v>
      </c>
      <c r="O24" s="268">
        <v>48352</v>
      </c>
      <c r="P24" s="284"/>
      <c r="Q24" s="356"/>
      <c r="R24" s="355"/>
    </row>
    <row r="25" spans="1:18" ht="15" hidden="1" customHeight="1">
      <c r="A25" s="272" t="s">
        <v>11</v>
      </c>
      <c r="B25" s="273" t="s">
        <v>12</v>
      </c>
      <c r="C25" s="274">
        <v>86023670</v>
      </c>
      <c r="D25" s="275" t="s">
        <v>155</v>
      </c>
      <c r="E25" s="276">
        <v>44034</v>
      </c>
      <c r="F25" s="277" t="s">
        <v>156</v>
      </c>
      <c r="G25" s="278" t="s">
        <v>57</v>
      </c>
      <c r="H25" s="285">
        <v>10541</v>
      </c>
      <c r="I25" s="280">
        <v>10523</v>
      </c>
      <c r="J25" s="281">
        <f t="shared" si="1"/>
        <v>-18</v>
      </c>
      <c r="K25" s="347">
        <f t="shared" si="0"/>
        <v>-1.7076178730670714E-3</v>
      </c>
      <c r="L25" s="337" t="s">
        <v>184</v>
      </c>
      <c r="M25" s="341">
        <f t="shared" si="2"/>
        <v>-206707.68</v>
      </c>
      <c r="N25" s="282">
        <v>11483.76</v>
      </c>
      <c r="O25" s="268">
        <v>48364</v>
      </c>
      <c r="P25" s="284"/>
      <c r="Q25" s="356"/>
      <c r="R25" s="355"/>
    </row>
    <row r="26" spans="1:18" ht="15" hidden="1" customHeight="1">
      <c r="A26" s="272" t="s">
        <v>11</v>
      </c>
      <c r="B26" s="273" t="s">
        <v>12</v>
      </c>
      <c r="C26" s="274">
        <v>86023674</v>
      </c>
      <c r="D26" s="275" t="s">
        <v>167</v>
      </c>
      <c r="E26" s="276">
        <v>44035</v>
      </c>
      <c r="F26" s="277" t="s">
        <v>108</v>
      </c>
      <c r="G26" s="278" t="s">
        <v>57</v>
      </c>
      <c r="H26" s="285">
        <v>10537</v>
      </c>
      <c r="I26" s="280">
        <v>10526</v>
      </c>
      <c r="J26" s="281">
        <f t="shared" si="1"/>
        <v>-11</v>
      </c>
      <c r="K26" s="347">
        <f t="shared" si="0"/>
        <v>-1.0439404004934992E-3</v>
      </c>
      <c r="L26" s="337" t="s">
        <v>184</v>
      </c>
      <c r="M26" s="341">
        <f t="shared" si="2"/>
        <v>-126321.36</v>
      </c>
      <c r="N26" s="282">
        <v>11483.76</v>
      </c>
      <c r="O26" s="268">
        <v>48367</v>
      </c>
      <c r="P26" s="284"/>
      <c r="Q26" s="356"/>
      <c r="R26" s="355"/>
    </row>
    <row r="27" spans="1:18" ht="15" hidden="1" customHeight="1">
      <c r="A27" s="272" t="s">
        <v>11</v>
      </c>
      <c r="B27" s="273" t="s">
        <v>12</v>
      </c>
      <c r="C27" s="274">
        <v>86023702</v>
      </c>
      <c r="D27" s="275" t="s">
        <v>168</v>
      </c>
      <c r="E27" s="276">
        <v>44037</v>
      </c>
      <c r="F27" s="277" t="s">
        <v>56</v>
      </c>
      <c r="G27" s="278" t="s">
        <v>57</v>
      </c>
      <c r="H27" s="285">
        <v>10548</v>
      </c>
      <c r="I27" s="280">
        <v>10527</v>
      </c>
      <c r="J27" s="281">
        <f t="shared" si="1"/>
        <v>-21</v>
      </c>
      <c r="K27" s="347">
        <f t="shared" si="0"/>
        <v>-1.9908987485779293E-3</v>
      </c>
      <c r="L27" s="337" t="s">
        <v>184</v>
      </c>
      <c r="M27" s="341">
        <f t="shared" si="2"/>
        <v>-241158.96</v>
      </c>
      <c r="N27" s="282">
        <v>11483.76</v>
      </c>
      <c r="O27" s="268">
        <v>48396</v>
      </c>
      <c r="P27" s="284"/>
      <c r="Q27" s="356"/>
      <c r="R27" s="355"/>
    </row>
    <row r="28" spans="1:18" ht="15" hidden="1" customHeight="1">
      <c r="A28" s="272" t="s">
        <v>11</v>
      </c>
      <c r="B28" s="273" t="s">
        <v>12</v>
      </c>
      <c r="C28" s="274">
        <v>86023709</v>
      </c>
      <c r="D28" s="275" t="s">
        <v>169</v>
      </c>
      <c r="E28" s="276">
        <v>44039</v>
      </c>
      <c r="F28" s="277" t="s">
        <v>170</v>
      </c>
      <c r="G28" s="278" t="s">
        <v>57</v>
      </c>
      <c r="H28" s="285">
        <v>10531</v>
      </c>
      <c r="I28" s="280">
        <v>10536</v>
      </c>
      <c r="J28" s="281">
        <f t="shared" si="1"/>
        <v>5</v>
      </c>
      <c r="K28" s="347">
        <f t="shared" si="0"/>
        <v>4.7478871902003608E-4</v>
      </c>
      <c r="L28" s="337" t="s">
        <v>185</v>
      </c>
      <c r="M28" s="341">
        <f t="shared" si="2"/>
        <v>57418.8</v>
      </c>
      <c r="N28" s="282">
        <v>11483.76</v>
      </c>
      <c r="O28" s="268">
        <v>48403</v>
      </c>
      <c r="P28" s="284"/>
      <c r="Q28" s="356"/>
      <c r="R28" s="355"/>
    </row>
    <row r="29" spans="1:18" ht="15" hidden="1" customHeight="1">
      <c r="A29" s="272" t="s">
        <v>11</v>
      </c>
      <c r="B29" s="273" t="s">
        <v>12</v>
      </c>
      <c r="C29" s="274">
        <v>86023715</v>
      </c>
      <c r="D29" s="275" t="s">
        <v>171</v>
      </c>
      <c r="E29" s="276">
        <v>44040</v>
      </c>
      <c r="F29" s="277" t="s">
        <v>91</v>
      </c>
      <c r="G29" s="278" t="s">
        <v>57</v>
      </c>
      <c r="H29" s="285">
        <v>10551</v>
      </c>
      <c r="I29" s="280">
        <v>10538</v>
      </c>
      <c r="J29" s="281">
        <f t="shared" si="1"/>
        <v>-13</v>
      </c>
      <c r="K29" s="347">
        <f t="shared" si="0"/>
        <v>-1.2321107004075443E-3</v>
      </c>
      <c r="L29" s="337" t="s">
        <v>185</v>
      </c>
      <c r="M29" s="341">
        <f t="shared" si="2"/>
        <v>-149288.88</v>
      </c>
      <c r="N29" s="282">
        <v>11483.76</v>
      </c>
      <c r="O29" s="268">
        <v>48409</v>
      </c>
      <c r="P29" s="284"/>
      <c r="Q29" s="356"/>
      <c r="R29" s="355"/>
    </row>
    <row r="30" spans="1:18" ht="15" hidden="1" customHeight="1">
      <c r="A30" s="272" t="s">
        <v>11</v>
      </c>
      <c r="B30" s="273" t="s">
        <v>12</v>
      </c>
      <c r="C30" s="274">
        <v>86023721</v>
      </c>
      <c r="D30" s="275" t="s">
        <v>172</v>
      </c>
      <c r="E30" s="276">
        <v>44041</v>
      </c>
      <c r="F30" s="277" t="s">
        <v>173</v>
      </c>
      <c r="G30" s="278" t="s">
        <v>57</v>
      </c>
      <c r="H30" s="285">
        <v>10552</v>
      </c>
      <c r="I30" s="280">
        <v>10547</v>
      </c>
      <c r="J30" s="288">
        <f t="shared" si="1"/>
        <v>-5</v>
      </c>
      <c r="K30" s="365">
        <f t="shared" si="0"/>
        <v>-4.7384382107657316E-4</v>
      </c>
      <c r="L30" s="337" t="s">
        <v>185</v>
      </c>
      <c r="M30" s="414">
        <f t="shared" si="2"/>
        <v>-57418.8</v>
      </c>
      <c r="N30" s="289">
        <v>11483.76</v>
      </c>
      <c r="O30" s="270">
        <v>48415</v>
      </c>
      <c r="P30" s="290"/>
      <c r="Q30" s="356"/>
      <c r="R30" s="355"/>
    </row>
    <row r="31" spans="1:18" ht="15" hidden="1" customHeight="1">
      <c r="A31" s="272" t="s">
        <v>11</v>
      </c>
      <c r="B31" s="273" t="s">
        <v>12</v>
      </c>
      <c r="C31" s="274">
        <v>86023732</v>
      </c>
      <c r="D31" s="275" t="s">
        <v>175</v>
      </c>
      <c r="E31" s="276">
        <v>44042</v>
      </c>
      <c r="F31" s="277" t="s">
        <v>25</v>
      </c>
      <c r="G31" s="278" t="s">
        <v>57</v>
      </c>
      <c r="H31" s="285">
        <v>10530</v>
      </c>
      <c r="I31" s="280">
        <v>10530</v>
      </c>
      <c r="J31" s="281">
        <f t="shared" si="1"/>
        <v>0</v>
      </c>
      <c r="K31" s="362">
        <f t="shared" si="0"/>
        <v>0</v>
      </c>
      <c r="L31" s="345" t="s">
        <v>185</v>
      </c>
      <c r="M31" s="421">
        <f t="shared" si="2"/>
        <v>0</v>
      </c>
      <c r="N31" s="282">
        <v>11483.76</v>
      </c>
      <c r="O31" s="283">
        <v>48426</v>
      </c>
      <c r="P31" s="284"/>
      <c r="Q31" s="356"/>
      <c r="R31" s="355"/>
    </row>
    <row r="32" spans="1:18" ht="15" hidden="1" customHeight="1">
      <c r="A32" s="272" t="s">
        <v>11</v>
      </c>
      <c r="B32" s="273" t="s">
        <v>12</v>
      </c>
      <c r="C32" s="274">
        <v>86023773</v>
      </c>
      <c r="D32" s="275" t="s">
        <v>193</v>
      </c>
      <c r="E32" s="276">
        <v>44047</v>
      </c>
      <c r="F32" s="277" t="s">
        <v>115</v>
      </c>
      <c r="G32" s="278" t="s">
        <v>57</v>
      </c>
      <c r="H32" s="285">
        <v>10533</v>
      </c>
      <c r="I32" s="291">
        <v>10516</v>
      </c>
      <c r="J32" s="415">
        <f t="shared" si="1"/>
        <v>-17</v>
      </c>
      <c r="K32" s="416">
        <f t="shared" si="0"/>
        <v>-1.6139751257951201E-3</v>
      </c>
      <c r="L32" s="417" t="s">
        <v>213</v>
      </c>
      <c r="M32" s="418">
        <f t="shared" si="2"/>
        <v>-195223.92</v>
      </c>
      <c r="N32" s="419">
        <v>11483.76</v>
      </c>
      <c r="O32" s="268">
        <v>48467</v>
      </c>
      <c r="P32" s="420"/>
      <c r="Q32" s="356"/>
      <c r="R32" s="355"/>
    </row>
    <row r="33" spans="1:19" ht="15" hidden="1" customHeight="1">
      <c r="A33" s="272" t="s">
        <v>11</v>
      </c>
      <c r="B33" s="273" t="s">
        <v>12</v>
      </c>
      <c r="C33" s="274">
        <v>86023788</v>
      </c>
      <c r="D33" s="275" t="s">
        <v>194</v>
      </c>
      <c r="E33" s="276">
        <v>44048</v>
      </c>
      <c r="F33" s="277" t="s">
        <v>160</v>
      </c>
      <c r="G33" s="278" t="s">
        <v>57</v>
      </c>
      <c r="H33" s="285">
        <v>10528</v>
      </c>
      <c r="I33" s="291">
        <v>10519</v>
      </c>
      <c r="J33" s="288">
        <f t="shared" si="1"/>
        <v>-9</v>
      </c>
      <c r="K33" s="347">
        <f t="shared" si="0"/>
        <v>-8.5486322188449849E-4</v>
      </c>
      <c r="L33" s="337" t="s">
        <v>213</v>
      </c>
      <c r="M33" s="341">
        <f t="shared" si="2"/>
        <v>-103353.84</v>
      </c>
      <c r="N33" s="292">
        <v>11483.76</v>
      </c>
      <c r="O33" s="283">
        <v>48481</v>
      </c>
      <c r="P33" s="284"/>
      <c r="Q33" s="356"/>
      <c r="R33" s="355"/>
    </row>
    <row r="34" spans="1:19" ht="15" hidden="1" customHeight="1">
      <c r="A34" s="272" t="s">
        <v>11</v>
      </c>
      <c r="B34" s="273" t="s">
        <v>12</v>
      </c>
      <c r="C34" s="274">
        <v>86023811</v>
      </c>
      <c r="D34" s="275" t="s">
        <v>195</v>
      </c>
      <c r="E34" s="276">
        <v>44053</v>
      </c>
      <c r="F34" s="277" t="s">
        <v>56</v>
      </c>
      <c r="G34" s="278" t="s">
        <v>57</v>
      </c>
      <c r="H34" s="285">
        <v>10535</v>
      </c>
      <c r="I34" s="291">
        <v>10525</v>
      </c>
      <c r="J34" s="288">
        <f t="shared" si="1"/>
        <v>-10</v>
      </c>
      <c r="K34" s="347">
        <f t="shared" si="0"/>
        <v>-9.4921689606074992E-4</v>
      </c>
      <c r="L34" s="337" t="s">
        <v>213</v>
      </c>
      <c r="M34" s="341">
        <f t="shared" si="2"/>
        <v>-114837.6</v>
      </c>
      <c r="N34" s="292">
        <v>11483.76</v>
      </c>
      <c r="O34" s="283">
        <v>48505</v>
      </c>
      <c r="P34" s="284"/>
      <c r="Q34" s="356"/>
      <c r="R34" s="355"/>
    </row>
    <row r="35" spans="1:19" ht="15" hidden="1" customHeight="1">
      <c r="A35" s="272" t="s">
        <v>11</v>
      </c>
      <c r="B35" s="273" t="s">
        <v>12</v>
      </c>
      <c r="C35" s="274">
        <v>86023827</v>
      </c>
      <c r="D35" s="275" t="s">
        <v>196</v>
      </c>
      <c r="E35" s="276">
        <v>44054</v>
      </c>
      <c r="F35" s="277" t="s">
        <v>156</v>
      </c>
      <c r="G35" s="278" t="s">
        <v>57</v>
      </c>
      <c r="H35" s="285">
        <v>10558</v>
      </c>
      <c r="I35" s="291">
        <v>10555</v>
      </c>
      <c r="J35" s="288">
        <f t="shared" si="1"/>
        <v>-3</v>
      </c>
      <c r="K35" s="347">
        <f t="shared" si="0"/>
        <v>-2.8414472437961733E-4</v>
      </c>
      <c r="L35" s="337" t="s">
        <v>213</v>
      </c>
      <c r="M35" s="341">
        <f t="shared" si="2"/>
        <v>-34451.279999999999</v>
      </c>
      <c r="N35" s="292">
        <v>11483.76</v>
      </c>
      <c r="O35" s="283">
        <v>48518</v>
      </c>
      <c r="P35" s="284"/>
      <c r="Q35" s="356"/>
      <c r="R35" s="355"/>
    </row>
    <row r="36" spans="1:19" ht="15" hidden="1" customHeight="1">
      <c r="A36" s="272" t="s">
        <v>11</v>
      </c>
      <c r="B36" s="273" t="s">
        <v>12</v>
      </c>
      <c r="C36" s="274">
        <v>86023836</v>
      </c>
      <c r="D36" s="275" t="s">
        <v>197</v>
      </c>
      <c r="E36" s="276">
        <v>44055</v>
      </c>
      <c r="F36" s="277" t="s">
        <v>91</v>
      </c>
      <c r="G36" s="278" t="s">
        <v>57</v>
      </c>
      <c r="H36" s="285">
        <v>10559</v>
      </c>
      <c r="I36" s="291">
        <v>10548</v>
      </c>
      <c r="J36" s="288">
        <f t="shared" si="1"/>
        <v>-11</v>
      </c>
      <c r="K36" s="347">
        <f t="shared" si="0"/>
        <v>-1.0417653186854815E-3</v>
      </c>
      <c r="L36" s="337" t="s">
        <v>213</v>
      </c>
      <c r="M36" s="341">
        <f t="shared" si="2"/>
        <v>-126321.36</v>
      </c>
      <c r="N36" s="292">
        <v>11483.76</v>
      </c>
      <c r="O36" s="283">
        <v>48528</v>
      </c>
      <c r="P36" s="284"/>
      <c r="Q36" s="356"/>
      <c r="R36" s="355"/>
    </row>
    <row r="37" spans="1:19" ht="15" hidden="1" customHeight="1">
      <c r="A37" s="272" t="s">
        <v>11</v>
      </c>
      <c r="B37" s="273" t="s">
        <v>12</v>
      </c>
      <c r="C37" s="274">
        <v>86023869</v>
      </c>
      <c r="D37" s="275" t="s">
        <v>198</v>
      </c>
      <c r="E37" s="276">
        <v>44058</v>
      </c>
      <c r="F37" s="277" t="s">
        <v>91</v>
      </c>
      <c r="G37" s="278" t="s">
        <v>57</v>
      </c>
      <c r="H37" s="285">
        <v>10522</v>
      </c>
      <c r="I37" s="293">
        <v>10497</v>
      </c>
      <c r="J37" s="288">
        <f t="shared" si="1"/>
        <v>-25</v>
      </c>
      <c r="K37" s="347">
        <f t="shared" si="0"/>
        <v>-2.3759741494012547E-3</v>
      </c>
      <c r="L37" s="337" t="s">
        <v>214</v>
      </c>
      <c r="M37" s="341">
        <f t="shared" si="2"/>
        <v>-273092.75</v>
      </c>
      <c r="N37" s="292">
        <v>10923.71</v>
      </c>
      <c r="O37" s="283">
        <v>48562</v>
      </c>
      <c r="P37" s="284"/>
      <c r="Q37" s="356"/>
      <c r="R37" s="355"/>
      <c r="S37" s="357"/>
    </row>
    <row r="38" spans="1:19" ht="15" hidden="1" customHeight="1">
      <c r="A38" s="272" t="s">
        <v>11</v>
      </c>
      <c r="B38" s="273" t="s">
        <v>12</v>
      </c>
      <c r="C38" s="274">
        <v>86023881</v>
      </c>
      <c r="D38" s="275" t="s">
        <v>200</v>
      </c>
      <c r="E38" s="276">
        <v>44061</v>
      </c>
      <c r="F38" s="277" t="s">
        <v>173</v>
      </c>
      <c r="G38" s="278" t="s">
        <v>57</v>
      </c>
      <c r="H38" s="285">
        <v>10534</v>
      </c>
      <c r="I38" s="280">
        <v>10536</v>
      </c>
      <c r="J38" s="288">
        <f t="shared" si="1"/>
        <v>2</v>
      </c>
      <c r="K38" s="347">
        <f t="shared" si="0"/>
        <v>1.8986140117714068E-4</v>
      </c>
      <c r="L38" s="337" t="s">
        <v>214</v>
      </c>
      <c r="M38" s="341">
        <f t="shared" si="2"/>
        <v>21847.42</v>
      </c>
      <c r="N38" s="292">
        <v>10923.71</v>
      </c>
      <c r="O38" s="283">
        <v>48574</v>
      </c>
      <c r="P38" s="284"/>
      <c r="Q38" s="356"/>
      <c r="R38" s="355">
        <v>-1059599.8699999999</v>
      </c>
    </row>
    <row r="39" spans="1:19" ht="15" hidden="1" customHeight="1">
      <c r="A39" s="272" t="s">
        <v>11</v>
      </c>
      <c r="B39" s="273" t="s">
        <v>12</v>
      </c>
      <c r="C39" s="274">
        <v>86023899</v>
      </c>
      <c r="D39" s="275" t="s">
        <v>204</v>
      </c>
      <c r="E39" s="276">
        <v>44063</v>
      </c>
      <c r="F39" s="277" t="s">
        <v>205</v>
      </c>
      <c r="G39" s="278" t="s">
        <v>57</v>
      </c>
      <c r="H39" s="285">
        <v>10536</v>
      </c>
      <c r="I39" s="280">
        <v>10531</v>
      </c>
      <c r="J39" s="281">
        <f t="shared" si="1"/>
        <v>-5</v>
      </c>
      <c r="K39" s="347">
        <f t="shared" si="0"/>
        <v>-4.7456340167046317E-4</v>
      </c>
      <c r="L39" s="337" t="s">
        <v>214</v>
      </c>
      <c r="M39" s="341">
        <f t="shared" si="2"/>
        <v>-54618.549999999996</v>
      </c>
      <c r="N39" s="292">
        <v>10923.71</v>
      </c>
      <c r="O39" s="283">
        <v>48592</v>
      </c>
      <c r="P39" s="284"/>
      <c r="Q39" s="356"/>
      <c r="R39" s="355"/>
      <c r="S39" s="358"/>
    </row>
    <row r="40" spans="1:19" ht="15" hidden="1" customHeight="1">
      <c r="A40" s="272" t="s">
        <v>11</v>
      </c>
      <c r="B40" s="273" t="s">
        <v>12</v>
      </c>
      <c r="C40" s="274">
        <v>86023937</v>
      </c>
      <c r="D40" s="275" t="s">
        <v>206</v>
      </c>
      <c r="E40" s="276">
        <v>44068</v>
      </c>
      <c r="F40" s="277" t="s">
        <v>160</v>
      </c>
      <c r="G40" s="278" t="s">
        <v>57</v>
      </c>
      <c r="H40" s="285">
        <v>10568</v>
      </c>
      <c r="I40" s="280">
        <v>10544</v>
      </c>
      <c r="J40" s="281">
        <f t="shared" si="1"/>
        <v>-24</v>
      </c>
      <c r="K40" s="347">
        <f t="shared" si="0"/>
        <v>-2.2710068130204391E-3</v>
      </c>
      <c r="L40" s="337" t="s">
        <v>214</v>
      </c>
      <c r="M40" s="341">
        <f t="shared" si="2"/>
        <v>-262169.03999999998</v>
      </c>
      <c r="N40" s="292">
        <v>10923.71</v>
      </c>
      <c r="O40" s="283">
        <v>48630</v>
      </c>
      <c r="P40" s="284"/>
      <c r="Q40" s="356"/>
      <c r="R40" s="355"/>
    </row>
    <row r="41" spans="1:19" ht="15" hidden="1" customHeight="1">
      <c r="A41" s="272" t="s">
        <v>11</v>
      </c>
      <c r="B41" s="273" t="s">
        <v>12</v>
      </c>
      <c r="C41" s="274">
        <v>86023951</v>
      </c>
      <c r="D41" s="275" t="s">
        <v>207</v>
      </c>
      <c r="E41" s="276">
        <v>44069</v>
      </c>
      <c r="F41" s="277" t="s">
        <v>91</v>
      </c>
      <c r="G41" s="278" t="s">
        <v>57</v>
      </c>
      <c r="H41" s="285">
        <v>10557</v>
      </c>
      <c r="I41" s="280">
        <v>10535</v>
      </c>
      <c r="J41" s="281">
        <f t="shared" si="1"/>
        <v>-22</v>
      </c>
      <c r="K41" s="347">
        <f t="shared" si="0"/>
        <v>-2.0839253575826466E-3</v>
      </c>
      <c r="L41" s="337" t="s">
        <v>214</v>
      </c>
      <c r="M41" s="341">
        <f t="shared" si="2"/>
        <v>-240321.62</v>
      </c>
      <c r="N41" s="292">
        <v>10923.71</v>
      </c>
      <c r="O41" s="283">
        <v>48644</v>
      </c>
      <c r="P41" s="284"/>
      <c r="Q41" s="356"/>
      <c r="R41" s="355"/>
    </row>
    <row r="42" spans="1:19" ht="15" hidden="1" customHeight="1">
      <c r="A42" s="272" t="s">
        <v>11</v>
      </c>
      <c r="B42" s="273" t="s">
        <v>12</v>
      </c>
      <c r="C42" s="274">
        <v>86023962</v>
      </c>
      <c r="D42" s="275" t="s">
        <v>208</v>
      </c>
      <c r="E42" s="276">
        <v>44070</v>
      </c>
      <c r="F42" s="277" t="s">
        <v>56</v>
      </c>
      <c r="G42" s="278" t="s">
        <v>57</v>
      </c>
      <c r="H42" s="285">
        <v>10556</v>
      </c>
      <c r="I42" s="280">
        <v>10534</v>
      </c>
      <c r="J42" s="281">
        <f t="shared" si="1"/>
        <v>-22</v>
      </c>
      <c r="K42" s="347">
        <f t="shared" si="0"/>
        <v>-2.0841227737779461E-3</v>
      </c>
      <c r="L42" s="337" t="s">
        <v>214</v>
      </c>
      <c r="M42" s="341">
        <f t="shared" si="2"/>
        <v>-240321.62</v>
      </c>
      <c r="N42" s="292">
        <v>10923.71</v>
      </c>
      <c r="O42" s="283">
        <v>48655</v>
      </c>
      <c r="P42" s="284"/>
      <c r="Q42" s="356"/>
      <c r="R42" s="355"/>
    </row>
    <row r="43" spans="1:19" ht="15" hidden="1" customHeight="1">
      <c r="A43" s="272" t="s">
        <v>11</v>
      </c>
      <c r="B43" s="273" t="s">
        <v>12</v>
      </c>
      <c r="C43" s="274">
        <v>86023981</v>
      </c>
      <c r="D43" s="275" t="s">
        <v>209</v>
      </c>
      <c r="E43" s="276">
        <v>44073</v>
      </c>
      <c r="F43" s="277" t="s">
        <v>210</v>
      </c>
      <c r="G43" s="278" t="s">
        <v>57</v>
      </c>
      <c r="H43" s="279">
        <v>10476</v>
      </c>
      <c r="I43" s="280">
        <v>10475</v>
      </c>
      <c r="J43" s="281">
        <f t="shared" si="1"/>
        <v>-1</v>
      </c>
      <c r="K43" s="347">
        <f t="shared" si="0"/>
        <v>-9.5456281023291337E-5</v>
      </c>
      <c r="L43" s="337" t="s">
        <v>214</v>
      </c>
      <c r="M43" s="341">
        <f t="shared" si="2"/>
        <v>-10923.71</v>
      </c>
      <c r="N43" s="292">
        <v>10923.71</v>
      </c>
      <c r="O43" s="283">
        <v>48673</v>
      </c>
      <c r="P43" s="284"/>
      <c r="Q43" s="356"/>
      <c r="R43" s="355"/>
    </row>
    <row r="44" spans="1:19" ht="15" hidden="1" customHeight="1">
      <c r="A44" s="305" t="s">
        <v>11</v>
      </c>
      <c r="B44" s="306" t="s">
        <v>12</v>
      </c>
      <c r="C44" s="274">
        <v>86024141</v>
      </c>
      <c r="D44" s="283" t="s">
        <v>229</v>
      </c>
      <c r="E44" s="276">
        <v>44093</v>
      </c>
      <c r="F44" s="276" t="s">
        <v>136</v>
      </c>
      <c r="G44" s="278" t="s">
        <v>57</v>
      </c>
      <c r="H44" s="285">
        <v>10565</v>
      </c>
      <c r="I44" s="280">
        <v>10550</v>
      </c>
      <c r="J44" s="281">
        <f>+I44-H44</f>
        <v>-15</v>
      </c>
      <c r="K44" s="347">
        <f t="shared" si="0"/>
        <v>-1.419782300047326E-3</v>
      </c>
      <c r="L44" s="345" t="s">
        <v>241</v>
      </c>
      <c r="M44" s="287">
        <f>+J44*N44</f>
        <v>-179021.1</v>
      </c>
      <c r="N44" s="307">
        <v>11934.74</v>
      </c>
      <c r="O44" s="268">
        <v>48835</v>
      </c>
      <c r="P44" s="286"/>
      <c r="Q44" s="356"/>
      <c r="R44" s="355"/>
    </row>
    <row r="45" spans="1:19" ht="15" hidden="1" customHeight="1">
      <c r="A45" s="305" t="s">
        <v>11</v>
      </c>
      <c r="B45" s="306" t="s">
        <v>12</v>
      </c>
      <c r="C45" s="274">
        <v>86024144</v>
      </c>
      <c r="D45" s="283" t="s">
        <v>230</v>
      </c>
      <c r="E45" s="276">
        <v>44093</v>
      </c>
      <c r="F45" s="276" t="s">
        <v>105</v>
      </c>
      <c r="G45" s="278" t="s">
        <v>57</v>
      </c>
      <c r="H45" s="285">
        <v>10554</v>
      </c>
      <c r="I45" s="280">
        <v>10545</v>
      </c>
      <c r="J45" s="281">
        <f t="shared" si="1"/>
        <v>-9</v>
      </c>
      <c r="K45" s="347">
        <f t="shared" si="0"/>
        <v>-8.5275724843661166E-4</v>
      </c>
      <c r="L45" s="345" t="s">
        <v>242</v>
      </c>
      <c r="M45" s="287">
        <f>+J45*N45</f>
        <v>-107412.66</v>
      </c>
      <c r="N45" s="307">
        <v>11934.74</v>
      </c>
      <c r="O45" s="268">
        <v>48838</v>
      </c>
      <c r="P45" s="286"/>
      <c r="Q45" s="356"/>
      <c r="R45" s="355"/>
    </row>
    <row r="46" spans="1:19" ht="15" hidden="1" customHeight="1">
      <c r="A46" s="305" t="s">
        <v>11</v>
      </c>
      <c r="B46" s="306" t="s">
        <v>12</v>
      </c>
      <c r="C46" s="274">
        <v>86024146</v>
      </c>
      <c r="D46" s="283" t="s">
        <v>231</v>
      </c>
      <c r="E46" s="276">
        <v>44093</v>
      </c>
      <c r="F46" s="276" t="s">
        <v>170</v>
      </c>
      <c r="G46" s="278" t="s">
        <v>57</v>
      </c>
      <c r="H46" s="285">
        <v>10543</v>
      </c>
      <c r="I46" s="280">
        <v>10556</v>
      </c>
      <c r="J46" s="389">
        <f>+I46-H46</f>
        <v>13</v>
      </c>
      <c r="K46" s="347">
        <f t="shared" si="0"/>
        <v>1.2330456226880395E-3</v>
      </c>
      <c r="L46" s="345"/>
      <c r="M46" s="287">
        <f>+J46*N46</f>
        <v>155151.62</v>
      </c>
      <c r="N46" s="307">
        <v>11934.74</v>
      </c>
      <c r="O46" s="268">
        <v>48840</v>
      </c>
      <c r="P46" s="284"/>
      <c r="Q46" s="356"/>
      <c r="R46" s="355"/>
    </row>
    <row r="47" spans="1:19" ht="15" hidden="1" customHeight="1">
      <c r="A47" s="305" t="s">
        <v>11</v>
      </c>
      <c r="B47" s="306" t="s">
        <v>12</v>
      </c>
      <c r="C47" s="274">
        <v>86024159</v>
      </c>
      <c r="D47" s="283" t="s">
        <v>232</v>
      </c>
      <c r="E47" s="276">
        <v>44096</v>
      </c>
      <c r="F47" s="276" t="s">
        <v>87</v>
      </c>
      <c r="G47" s="278" t="s">
        <v>57</v>
      </c>
      <c r="H47" s="285">
        <v>10579</v>
      </c>
      <c r="I47" s="285">
        <v>10579</v>
      </c>
      <c r="J47" s="281">
        <v>0</v>
      </c>
      <c r="K47" s="347">
        <f t="shared" si="0"/>
        <v>0</v>
      </c>
      <c r="L47" s="345"/>
      <c r="M47" s="287">
        <f t="shared" ref="M47:M75" si="3">+J47*N47</f>
        <v>0</v>
      </c>
      <c r="N47" s="307">
        <v>11934.74</v>
      </c>
      <c r="O47" s="268">
        <v>48853</v>
      </c>
      <c r="P47" s="284"/>
      <c r="Q47" s="356"/>
      <c r="R47" s="355"/>
    </row>
    <row r="48" spans="1:19" ht="15" hidden="1" customHeight="1">
      <c r="A48" s="305" t="s">
        <v>11</v>
      </c>
      <c r="B48" s="306" t="s">
        <v>12</v>
      </c>
      <c r="C48" s="274">
        <v>86024166</v>
      </c>
      <c r="D48" s="283" t="s">
        <v>233</v>
      </c>
      <c r="E48" s="276">
        <v>44096</v>
      </c>
      <c r="F48" s="276" t="s">
        <v>160</v>
      </c>
      <c r="G48" s="278" t="s">
        <v>57</v>
      </c>
      <c r="H48" s="285">
        <v>10559</v>
      </c>
      <c r="I48" s="280">
        <v>10568</v>
      </c>
      <c r="J48" s="389">
        <v>10</v>
      </c>
      <c r="K48" s="347">
        <f t="shared" si="0"/>
        <v>9.4705938062316503E-4</v>
      </c>
      <c r="L48" s="345"/>
      <c r="M48" s="287">
        <f>+J48*N48</f>
        <v>119347.4</v>
      </c>
      <c r="N48" s="307">
        <v>11934.74</v>
      </c>
      <c r="O48" s="268">
        <v>48860</v>
      </c>
      <c r="P48" s="284"/>
      <c r="Q48" s="356"/>
      <c r="R48" s="355"/>
    </row>
    <row r="49" spans="1:18" ht="15" hidden="1" customHeight="1">
      <c r="A49" s="305" t="s">
        <v>11</v>
      </c>
      <c r="B49" s="306" t="s">
        <v>12</v>
      </c>
      <c r="C49" s="274">
        <v>86024177</v>
      </c>
      <c r="D49" s="283" t="s">
        <v>234</v>
      </c>
      <c r="E49" s="276">
        <v>44097</v>
      </c>
      <c r="F49" s="276" t="s">
        <v>27</v>
      </c>
      <c r="G49" s="278" t="s">
        <v>57</v>
      </c>
      <c r="H49" s="285">
        <v>10556</v>
      </c>
      <c r="I49" s="280">
        <v>10547</v>
      </c>
      <c r="J49" s="281">
        <f t="shared" si="1"/>
        <v>-9</v>
      </c>
      <c r="K49" s="347">
        <f t="shared" si="0"/>
        <v>-8.525956801818871E-4</v>
      </c>
      <c r="L49" s="345" t="s">
        <v>248</v>
      </c>
      <c r="M49" s="287">
        <f t="shared" si="3"/>
        <v>-107412.66</v>
      </c>
      <c r="N49" s="307">
        <v>11934.74</v>
      </c>
      <c r="O49" s="268">
        <v>48871</v>
      </c>
      <c r="P49" s="284"/>
      <c r="Q49" s="356"/>
      <c r="R49" s="355"/>
    </row>
    <row r="50" spans="1:18" ht="15" hidden="1" customHeight="1">
      <c r="A50" s="305" t="s">
        <v>11</v>
      </c>
      <c r="B50" s="306" t="s">
        <v>12</v>
      </c>
      <c r="C50" s="274">
        <v>86024189</v>
      </c>
      <c r="D50" s="283" t="s">
        <v>235</v>
      </c>
      <c r="E50" s="276">
        <v>44098</v>
      </c>
      <c r="F50" s="276" t="s">
        <v>82</v>
      </c>
      <c r="G50" s="278" t="s">
        <v>57</v>
      </c>
      <c r="H50" s="285">
        <v>10558</v>
      </c>
      <c r="I50" s="280">
        <v>10535</v>
      </c>
      <c r="J50" s="281">
        <f t="shared" si="1"/>
        <v>-23</v>
      </c>
      <c r="K50" s="347">
        <f t="shared" si="0"/>
        <v>-2.1784428869103998E-3</v>
      </c>
      <c r="L50" s="345" t="s">
        <v>249</v>
      </c>
      <c r="M50" s="287">
        <f t="shared" si="3"/>
        <v>-274499.02</v>
      </c>
      <c r="N50" s="307">
        <v>11934.74</v>
      </c>
      <c r="O50" s="268">
        <v>48883</v>
      </c>
      <c r="P50" s="284"/>
      <c r="Q50" s="356"/>
      <c r="R50" s="355"/>
    </row>
    <row r="51" spans="1:18" ht="15" hidden="1" customHeight="1">
      <c r="A51" s="305" t="s">
        <v>11</v>
      </c>
      <c r="B51" s="306" t="s">
        <v>12</v>
      </c>
      <c r="C51" s="274">
        <v>86024212</v>
      </c>
      <c r="D51" s="283" t="s">
        <v>245</v>
      </c>
      <c r="E51" s="276">
        <v>44100</v>
      </c>
      <c r="F51" s="276" t="s">
        <v>205</v>
      </c>
      <c r="G51" s="278" t="s">
        <v>57</v>
      </c>
      <c r="H51" s="285">
        <v>10555</v>
      </c>
      <c r="I51" s="280">
        <v>10551</v>
      </c>
      <c r="J51" s="281">
        <f t="shared" si="1"/>
        <v>-4</v>
      </c>
      <c r="K51" s="347">
        <f t="shared" si="0"/>
        <v>-3.7896731406916154E-4</v>
      </c>
      <c r="L51" s="345" t="s">
        <v>250</v>
      </c>
      <c r="M51" s="287">
        <f t="shared" si="3"/>
        <v>-47738.96</v>
      </c>
      <c r="N51" s="307">
        <v>11934.74</v>
      </c>
      <c r="O51" s="283">
        <v>48906</v>
      </c>
      <c r="P51" s="284"/>
      <c r="Q51" s="356"/>
      <c r="R51" s="355"/>
    </row>
    <row r="52" spans="1:18" ht="15" hidden="1" customHeight="1">
      <c r="A52" s="305" t="s">
        <v>11</v>
      </c>
      <c r="B52" s="306" t="s">
        <v>12</v>
      </c>
      <c r="C52" s="274">
        <v>86024222</v>
      </c>
      <c r="D52" s="283" t="s">
        <v>246</v>
      </c>
      <c r="E52" s="276">
        <v>44102</v>
      </c>
      <c r="F52" s="276" t="s">
        <v>89</v>
      </c>
      <c r="G52" s="278" t="s">
        <v>57</v>
      </c>
      <c r="H52" s="285">
        <v>10555</v>
      </c>
      <c r="I52" s="280">
        <v>10544</v>
      </c>
      <c r="J52" s="281">
        <f t="shared" si="1"/>
        <v>-11</v>
      </c>
      <c r="K52" s="347">
        <f t="shared" si="0"/>
        <v>-1.0421601136901943E-3</v>
      </c>
      <c r="L52" s="345" t="s">
        <v>251</v>
      </c>
      <c r="M52" s="287">
        <f t="shared" si="3"/>
        <v>-131282.13999999998</v>
      </c>
      <c r="N52" s="307">
        <v>11934.74</v>
      </c>
      <c r="O52" s="283">
        <v>48916</v>
      </c>
      <c r="P52" s="284"/>
      <c r="Q52" s="356"/>
      <c r="R52" s="355"/>
    </row>
    <row r="53" spans="1:18" ht="15" hidden="1" customHeight="1">
      <c r="A53" s="305" t="s">
        <v>11</v>
      </c>
      <c r="B53" s="306" t="s">
        <v>12</v>
      </c>
      <c r="C53" s="274">
        <v>86024231</v>
      </c>
      <c r="D53" s="283" t="s">
        <v>247</v>
      </c>
      <c r="E53" s="276">
        <v>44103</v>
      </c>
      <c r="F53" s="276" t="s">
        <v>227</v>
      </c>
      <c r="G53" s="278" t="s">
        <v>57</v>
      </c>
      <c r="H53" s="285">
        <v>10529</v>
      </c>
      <c r="I53" s="280">
        <v>10517</v>
      </c>
      <c r="J53" s="281">
        <f t="shared" si="1"/>
        <v>-12</v>
      </c>
      <c r="K53" s="347">
        <f t="shared" si="0"/>
        <v>-1.1397093741096021E-3</v>
      </c>
      <c r="L53" s="345" t="s">
        <v>252</v>
      </c>
      <c r="M53" s="287">
        <f t="shared" si="3"/>
        <v>-143216.88</v>
      </c>
      <c r="N53" s="307">
        <v>11934.74</v>
      </c>
      <c r="O53" s="283">
        <v>48925</v>
      </c>
      <c r="P53" s="284"/>
      <c r="Q53" s="356"/>
      <c r="R53" s="355"/>
    </row>
    <row r="54" spans="1:18" ht="15" hidden="1">
      <c r="A54" s="317" t="s">
        <v>11</v>
      </c>
      <c r="B54" s="318" t="s">
        <v>12</v>
      </c>
      <c r="C54" s="112">
        <v>86024271</v>
      </c>
      <c r="D54" s="129" t="s">
        <v>259</v>
      </c>
      <c r="E54" s="125">
        <v>44109</v>
      </c>
      <c r="F54" s="217" t="s">
        <v>82</v>
      </c>
      <c r="G54" s="127" t="s">
        <v>57</v>
      </c>
      <c r="H54" s="131">
        <v>10232</v>
      </c>
      <c r="I54" s="319">
        <v>10226</v>
      </c>
      <c r="J54" s="319">
        <f t="shared" si="1"/>
        <v>-6</v>
      </c>
      <c r="K54" s="347">
        <f t="shared" si="0"/>
        <v>-5.8639562157935892E-4</v>
      </c>
      <c r="L54" s="337" t="s">
        <v>264</v>
      </c>
      <c r="M54" s="287">
        <f t="shared" si="3"/>
        <v>-71608.44</v>
      </c>
      <c r="N54" s="320">
        <v>11934.74</v>
      </c>
      <c r="O54" s="129">
        <v>48966</v>
      </c>
      <c r="P54" s="321"/>
      <c r="Q54" s="356"/>
      <c r="R54" s="355"/>
    </row>
    <row r="55" spans="1:18" ht="15" hidden="1">
      <c r="A55" s="317" t="s">
        <v>11</v>
      </c>
      <c r="B55" s="318" t="s">
        <v>12</v>
      </c>
      <c r="C55" s="112">
        <v>86024287</v>
      </c>
      <c r="D55" s="129" t="s">
        <v>260</v>
      </c>
      <c r="E55" s="125">
        <v>44110</v>
      </c>
      <c r="F55" s="217" t="s">
        <v>27</v>
      </c>
      <c r="G55" s="127" t="s">
        <v>57</v>
      </c>
      <c r="H55" s="131">
        <v>10269</v>
      </c>
      <c r="I55" s="319">
        <v>10261</v>
      </c>
      <c r="J55" s="319">
        <f t="shared" si="1"/>
        <v>-8</v>
      </c>
      <c r="K55" s="347">
        <f t="shared" si="0"/>
        <v>-7.7904372382899987E-4</v>
      </c>
      <c r="L55" s="337" t="s">
        <v>264</v>
      </c>
      <c r="M55" s="287">
        <f t="shared" si="3"/>
        <v>-95477.92</v>
      </c>
      <c r="N55" s="320">
        <v>11934.74</v>
      </c>
      <c r="O55" s="129">
        <v>48981</v>
      </c>
      <c r="P55" s="321"/>
      <c r="Q55" s="356"/>
      <c r="R55" s="355"/>
    </row>
    <row r="56" spans="1:18" ht="15" hidden="1">
      <c r="A56" s="317" t="s">
        <v>11</v>
      </c>
      <c r="B56" s="318" t="s">
        <v>12</v>
      </c>
      <c r="C56" s="112">
        <v>86024298</v>
      </c>
      <c r="D56" s="129" t="s">
        <v>261</v>
      </c>
      <c r="E56" s="125">
        <v>44111</v>
      </c>
      <c r="F56" s="217" t="s">
        <v>25</v>
      </c>
      <c r="G56" s="127" t="s">
        <v>57</v>
      </c>
      <c r="H56" s="131">
        <v>10250</v>
      </c>
      <c r="I56" s="319">
        <v>10237</v>
      </c>
      <c r="J56" s="319">
        <f t="shared" si="1"/>
        <v>-13</v>
      </c>
      <c r="K56" s="347">
        <f t="shared" si="0"/>
        <v>-1.2682926829268293E-3</v>
      </c>
      <c r="L56" s="337" t="s">
        <v>264</v>
      </c>
      <c r="M56" s="287">
        <f t="shared" si="3"/>
        <v>-155151.62</v>
      </c>
      <c r="N56" s="320">
        <v>11934.74</v>
      </c>
      <c r="O56" s="129">
        <v>48992</v>
      </c>
      <c r="P56" s="321" t="s">
        <v>263</v>
      </c>
      <c r="Q56" s="356"/>
      <c r="R56" s="355"/>
    </row>
    <row r="57" spans="1:18" ht="15" hidden="1">
      <c r="A57" s="317" t="s">
        <v>11</v>
      </c>
      <c r="B57" s="318" t="s">
        <v>12</v>
      </c>
      <c r="C57" s="112">
        <v>86024345</v>
      </c>
      <c r="D57" s="129" t="s">
        <v>265</v>
      </c>
      <c r="E57" s="125">
        <v>44117</v>
      </c>
      <c r="F57" s="217" t="s">
        <v>227</v>
      </c>
      <c r="G57" s="127" t="s">
        <v>57</v>
      </c>
      <c r="H57" s="131">
        <v>10229</v>
      </c>
      <c r="I57" s="319">
        <v>10222</v>
      </c>
      <c r="J57" s="319">
        <f t="shared" si="1"/>
        <v>-7</v>
      </c>
      <c r="K57" s="347">
        <f t="shared" si="0"/>
        <v>-6.8432886890214099E-4</v>
      </c>
      <c r="L57" s="319" t="s">
        <v>269</v>
      </c>
      <c r="M57" s="287">
        <f t="shared" si="3"/>
        <v>-87532.27</v>
      </c>
      <c r="N57" s="320">
        <v>12504.61</v>
      </c>
      <c r="O57" s="120">
        <v>49039</v>
      </c>
      <c r="P57" s="321" t="s">
        <v>263</v>
      </c>
      <c r="Q57" s="356"/>
      <c r="R57" s="355"/>
    </row>
    <row r="58" spans="1:18" ht="15" hidden="1">
      <c r="A58" s="300" t="s">
        <v>11</v>
      </c>
      <c r="B58" s="301" t="s">
        <v>12</v>
      </c>
      <c r="C58" s="112">
        <v>86024362</v>
      </c>
      <c r="D58" s="294" t="s">
        <v>266</v>
      </c>
      <c r="E58" s="295">
        <v>44118</v>
      </c>
      <c r="F58" s="302" t="s">
        <v>227</v>
      </c>
      <c r="G58" s="296" t="s">
        <v>57</v>
      </c>
      <c r="H58" s="297">
        <v>10238</v>
      </c>
      <c r="I58" s="326">
        <v>10230</v>
      </c>
      <c r="J58" s="319">
        <f t="shared" si="1"/>
        <v>-8</v>
      </c>
      <c r="K58" s="347">
        <f t="shared" si="0"/>
        <v>-7.8140261769876925E-4</v>
      </c>
      <c r="L58" s="338" t="s">
        <v>284</v>
      </c>
      <c r="M58" s="287">
        <f t="shared" si="3"/>
        <v>-100036.88</v>
      </c>
      <c r="N58" s="303">
        <v>12504.61</v>
      </c>
      <c r="O58" s="299">
        <v>49056</v>
      </c>
      <c r="P58" s="304"/>
      <c r="Q58" s="356"/>
      <c r="R58" s="355"/>
    </row>
    <row r="59" spans="1:18" ht="15" hidden="1">
      <c r="A59" s="300" t="s">
        <v>11</v>
      </c>
      <c r="B59" s="301" t="s">
        <v>12</v>
      </c>
      <c r="C59" s="112">
        <v>86024372</v>
      </c>
      <c r="D59" s="294" t="s">
        <v>276</v>
      </c>
      <c r="E59" s="295">
        <v>44119</v>
      </c>
      <c r="F59" s="302" t="s">
        <v>87</v>
      </c>
      <c r="G59" s="296" t="s">
        <v>57</v>
      </c>
      <c r="H59" s="297">
        <v>10228</v>
      </c>
      <c r="I59" s="326">
        <v>10228</v>
      </c>
      <c r="J59" s="319">
        <f t="shared" ref="J59:J64" si="4">+I59-H59</f>
        <v>0</v>
      </c>
      <c r="K59" s="347">
        <f t="shared" si="0"/>
        <v>0</v>
      </c>
      <c r="L59" s="338" t="s">
        <v>284</v>
      </c>
      <c r="M59" s="287">
        <f t="shared" si="3"/>
        <v>0</v>
      </c>
      <c r="N59" s="303">
        <v>12504.61</v>
      </c>
      <c r="O59" s="299">
        <v>49066</v>
      </c>
      <c r="P59" s="304"/>
      <c r="Q59" s="356"/>
      <c r="R59" s="355"/>
    </row>
    <row r="60" spans="1:18" ht="15" hidden="1">
      <c r="A60" s="300" t="s">
        <v>11</v>
      </c>
      <c r="B60" s="301" t="s">
        <v>12</v>
      </c>
      <c r="C60" s="112">
        <v>86024410</v>
      </c>
      <c r="D60" s="294" t="s">
        <v>277</v>
      </c>
      <c r="E60" s="295">
        <v>44123</v>
      </c>
      <c r="F60" s="302" t="s">
        <v>227</v>
      </c>
      <c r="G60" s="296" t="s">
        <v>57</v>
      </c>
      <c r="H60" s="297">
        <v>10232</v>
      </c>
      <c r="I60" s="326">
        <v>10221</v>
      </c>
      <c r="J60" s="319">
        <f t="shared" si="4"/>
        <v>-11</v>
      </c>
      <c r="K60" s="347">
        <f t="shared" si="0"/>
        <v>-1.0750586395621578E-3</v>
      </c>
      <c r="L60" s="338" t="s">
        <v>284</v>
      </c>
      <c r="M60" s="287">
        <f t="shared" si="3"/>
        <v>-137550.71000000002</v>
      </c>
      <c r="N60" s="303">
        <v>12504.61</v>
      </c>
      <c r="O60" s="299">
        <v>49104</v>
      </c>
      <c r="P60" s="304"/>
      <c r="Q60" s="356"/>
      <c r="R60" s="355"/>
    </row>
    <row r="61" spans="1:18" ht="15" hidden="1">
      <c r="A61" s="300" t="s">
        <v>11</v>
      </c>
      <c r="B61" s="301" t="s">
        <v>12</v>
      </c>
      <c r="C61" s="112">
        <v>86024427</v>
      </c>
      <c r="D61" s="294" t="s">
        <v>278</v>
      </c>
      <c r="E61" s="295">
        <v>44124</v>
      </c>
      <c r="F61" s="302" t="s">
        <v>27</v>
      </c>
      <c r="G61" s="296" t="s">
        <v>57</v>
      </c>
      <c r="H61" s="297">
        <v>10249</v>
      </c>
      <c r="I61" s="326">
        <v>10225</v>
      </c>
      <c r="J61" s="319">
        <f t="shared" si="4"/>
        <v>-24</v>
      </c>
      <c r="K61" s="347">
        <f t="shared" si="0"/>
        <v>-2.3416918723777927E-3</v>
      </c>
      <c r="L61" s="338" t="s">
        <v>284</v>
      </c>
      <c r="M61" s="287">
        <f t="shared" si="3"/>
        <v>-300110.64</v>
      </c>
      <c r="N61" s="303">
        <v>12504.61</v>
      </c>
      <c r="O61" s="299">
        <v>49121</v>
      </c>
      <c r="P61" s="304"/>
      <c r="Q61" s="356"/>
      <c r="R61" s="355"/>
    </row>
    <row r="62" spans="1:18" ht="15" hidden="1">
      <c r="A62" s="300" t="s">
        <v>11</v>
      </c>
      <c r="B62" s="301" t="s">
        <v>12</v>
      </c>
      <c r="C62" s="112">
        <v>86024438</v>
      </c>
      <c r="D62" s="294" t="s">
        <v>279</v>
      </c>
      <c r="E62" s="295">
        <v>44125</v>
      </c>
      <c r="F62" s="302" t="s">
        <v>17</v>
      </c>
      <c r="G62" s="296" t="s">
        <v>57</v>
      </c>
      <c r="H62" s="297">
        <v>10246</v>
      </c>
      <c r="I62" s="326">
        <v>10240</v>
      </c>
      <c r="J62" s="319">
        <f t="shared" si="4"/>
        <v>-6</v>
      </c>
      <c r="K62" s="347">
        <f t="shared" si="0"/>
        <v>-5.8559437829396835E-4</v>
      </c>
      <c r="L62" s="338" t="s">
        <v>284</v>
      </c>
      <c r="M62" s="327">
        <f t="shared" si="3"/>
        <v>-75027.66</v>
      </c>
      <c r="N62" s="303">
        <v>12504.61</v>
      </c>
      <c r="O62" s="299">
        <v>49132</v>
      </c>
      <c r="P62" s="304"/>
      <c r="Q62" s="356"/>
      <c r="R62" s="355"/>
    </row>
    <row r="63" spans="1:18" ht="15" hidden="1">
      <c r="A63" s="300" t="s">
        <v>11</v>
      </c>
      <c r="B63" s="301" t="s">
        <v>12</v>
      </c>
      <c r="C63" s="112">
        <v>86024480</v>
      </c>
      <c r="D63" s="294" t="s">
        <v>282</v>
      </c>
      <c r="E63" s="295">
        <v>44130</v>
      </c>
      <c r="F63" s="302" t="s">
        <v>56</v>
      </c>
      <c r="G63" s="296" t="s">
        <v>57</v>
      </c>
      <c r="H63" s="297">
        <v>10238</v>
      </c>
      <c r="I63" s="364">
        <v>10206</v>
      </c>
      <c r="J63" s="364">
        <f t="shared" si="4"/>
        <v>-32</v>
      </c>
      <c r="K63" s="365">
        <f t="shared" si="0"/>
        <v>-3.125610470795077E-3</v>
      </c>
      <c r="L63" s="338" t="s">
        <v>284</v>
      </c>
      <c r="M63" s="327">
        <f t="shared" si="3"/>
        <v>-400147.52</v>
      </c>
      <c r="N63" s="303">
        <v>12504.61</v>
      </c>
      <c r="O63" s="299">
        <v>49174</v>
      </c>
      <c r="P63" s="321" t="s">
        <v>263</v>
      </c>
      <c r="Q63" s="356"/>
      <c r="R63" s="355"/>
    </row>
    <row r="64" spans="1:18" ht="15" hidden="1">
      <c r="A64" s="300" t="s">
        <v>11</v>
      </c>
      <c r="B64" s="301" t="s">
        <v>12</v>
      </c>
      <c r="C64" s="112">
        <v>86024527</v>
      </c>
      <c r="D64" s="294" t="s">
        <v>296</v>
      </c>
      <c r="E64" s="295">
        <v>44137</v>
      </c>
      <c r="F64" s="302" t="s">
        <v>227</v>
      </c>
      <c r="G64" s="296" t="s">
        <v>57</v>
      </c>
      <c r="H64" s="297">
        <v>10265</v>
      </c>
      <c r="I64" s="326">
        <v>10258</v>
      </c>
      <c r="J64" s="326">
        <f t="shared" si="4"/>
        <v>-7</v>
      </c>
      <c r="K64" s="362">
        <f t="shared" si="0"/>
        <v>-6.819288845591817E-4</v>
      </c>
      <c r="L64" s="367" t="s">
        <v>303</v>
      </c>
      <c r="M64" s="363">
        <f t="shared" si="3"/>
        <v>-87532.27</v>
      </c>
      <c r="N64" s="303">
        <v>12504.61</v>
      </c>
      <c r="O64" s="299">
        <v>49221</v>
      </c>
      <c r="P64" s="321"/>
      <c r="Q64" s="356"/>
      <c r="R64" s="355"/>
    </row>
    <row r="65" spans="1:18" ht="15" hidden="1">
      <c r="A65" s="300" t="s">
        <v>11</v>
      </c>
      <c r="B65" s="301" t="s">
        <v>12</v>
      </c>
      <c r="C65" s="112">
        <v>86024544</v>
      </c>
      <c r="D65" s="294" t="s">
        <v>297</v>
      </c>
      <c r="E65" s="295">
        <v>44138</v>
      </c>
      <c r="F65" s="302" t="s">
        <v>56</v>
      </c>
      <c r="G65" s="296" t="s">
        <v>57</v>
      </c>
      <c r="H65" s="297">
        <v>10246</v>
      </c>
      <c r="I65" s="326">
        <v>10221</v>
      </c>
      <c r="J65" s="326">
        <f t="shared" ref="J65:J75" si="5">+I65-H65</f>
        <v>-25</v>
      </c>
      <c r="K65" s="362">
        <f t="shared" ref="K65:K75" si="6">+J65/H65</f>
        <v>-2.4399765762248681E-3</v>
      </c>
      <c r="L65" s="367" t="s">
        <v>303</v>
      </c>
      <c r="M65" s="363">
        <f t="shared" si="3"/>
        <v>-312615.25</v>
      </c>
      <c r="N65" s="303">
        <v>12504.61</v>
      </c>
      <c r="O65" s="299">
        <v>49238</v>
      </c>
      <c r="P65" s="321"/>
      <c r="Q65" s="356"/>
      <c r="R65" s="355"/>
    </row>
    <row r="66" spans="1:18" ht="15" hidden="1">
      <c r="A66" s="300" t="s">
        <v>11</v>
      </c>
      <c r="B66" s="301" t="s">
        <v>12</v>
      </c>
      <c r="C66" s="112">
        <v>86024556</v>
      </c>
      <c r="D66" s="294" t="s">
        <v>298</v>
      </c>
      <c r="E66" s="295">
        <v>44139</v>
      </c>
      <c r="F66" s="302" t="s">
        <v>170</v>
      </c>
      <c r="G66" s="296" t="s">
        <v>57</v>
      </c>
      <c r="H66" s="297">
        <v>10246</v>
      </c>
      <c r="I66" s="326">
        <v>10229</v>
      </c>
      <c r="J66" s="326">
        <f t="shared" si="5"/>
        <v>-17</v>
      </c>
      <c r="K66" s="362">
        <f t="shared" si="6"/>
        <v>-1.6591840718329105E-3</v>
      </c>
      <c r="L66" s="367" t="s">
        <v>303</v>
      </c>
      <c r="M66" s="363">
        <f t="shared" si="3"/>
        <v>-212578.37</v>
      </c>
      <c r="N66" s="303">
        <v>12504.61</v>
      </c>
      <c r="O66" s="299">
        <v>49250</v>
      </c>
      <c r="P66" s="321"/>
      <c r="Q66" s="356"/>
      <c r="R66" s="355"/>
    </row>
    <row r="67" spans="1:18" ht="15" hidden="1">
      <c r="A67" s="300" t="s">
        <v>11</v>
      </c>
      <c r="B67" s="301" t="s">
        <v>12</v>
      </c>
      <c r="C67" s="112">
        <v>86024589</v>
      </c>
      <c r="D67" s="294" t="s">
        <v>299</v>
      </c>
      <c r="E67" s="295">
        <v>44144</v>
      </c>
      <c r="F67" s="302" t="s">
        <v>93</v>
      </c>
      <c r="G67" s="296" t="s">
        <v>57</v>
      </c>
      <c r="H67" s="297">
        <v>10267</v>
      </c>
      <c r="I67" s="326">
        <v>10270</v>
      </c>
      <c r="J67" s="326">
        <f t="shared" si="5"/>
        <v>3</v>
      </c>
      <c r="K67" s="362">
        <f t="shared" si="6"/>
        <v>2.9219830524982956E-4</v>
      </c>
      <c r="L67" s="367" t="s">
        <v>303</v>
      </c>
      <c r="M67" s="363">
        <f t="shared" si="3"/>
        <v>37513.83</v>
      </c>
      <c r="N67" s="303">
        <v>12504.61</v>
      </c>
      <c r="O67" s="370">
        <v>49283</v>
      </c>
      <c r="P67" s="321" t="s">
        <v>263</v>
      </c>
      <c r="Q67" s="356"/>
      <c r="R67" s="355"/>
    </row>
    <row r="68" spans="1:18" ht="15" hidden="1">
      <c r="A68" s="300" t="s">
        <v>11</v>
      </c>
      <c r="B68" s="301" t="s">
        <v>12</v>
      </c>
      <c r="C68" s="112">
        <v>86024609</v>
      </c>
      <c r="D68" s="294" t="s">
        <v>300</v>
      </c>
      <c r="E68" s="295">
        <v>44146</v>
      </c>
      <c r="F68" s="302" t="s">
        <v>93</v>
      </c>
      <c r="G68" s="296" t="s">
        <v>57</v>
      </c>
      <c r="H68" s="297">
        <v>10249</v>
      </c>
      <c r="I68" s="326">
        <v>10248</v>
      </c>
      <c r="J68" s="326">
        <f t="shared" si="5"/>
        <v>-1</v>
      </c>
      <c r="K68" s="362">
        <f t="shared" si="6"/>
        <v>-9.7570494682408036E-5</v>
      </c>
      <c r="L68" s="366" t="s">
        <v>309</v>
      </c>
      <c r="M68" s="363">
        <f t="shared" si="3"/>
        <v>-12814.360816</v>
      </c>
      <c r="N68" s="303">
        <v>12814.360816</v>
      </c>
      <c r="O68" s="299">
        <v>49303</v>
      </c>
      <c r="P68" s="321"/>
      <c r="Q68" s="356"/>
      <c r="R68" s="355"/>
    </row>
    <row r="69" spans="1:18" ht="15" hidden="1">
      <c r="A69" s="300" t="s">
        <v>11</v>
      </c>
      <c r="B69" s="301" t="s">
        <v>12</v>
      </c>
      <c r="C69" s="112">
        <v>86024620</v>
      </c>
      <c r="D69" s="294" t="s">
        <v>301</v>
      </c>
      <c r="E69" s="295">
        <v>44147</v>
      </c>
      <c r="F69" s="302" t="s">
        <v>68</v>
      </c>
      <c r="G69" s="296" t="s">
        <v>57</v>
      </c>
      <c r="H69" s="297">
        <v>10244</v>
      </c>
      <c r="I69" s="326">
        <v>10234</v>
      </c>
      <c r="J69" s="326">
        <f t="shared" si="5"/>
        <v>-10</v>
      </c>
      <c r="K69" s="362">
        <f t="shared" si="6"/>
        <v>-9.7618117922686448E-4</v>
      </c>
      <c r="L69" s="366" t="s">
        <v>309</v>
      </c>
      <c r="M69" s="363">
        <f t="shared" si="3"/>
        <v>-128143.60816</v>
      </c>
      <c r="N69" s="303">
        <v>12814.360816</v>
      </c>
      <c r="O69" s="299">
        <v>49314</v>
      </c>
      <c r="P69" s="321"/>
      <c r="Q69" s="356"/>
      <c r="R69" s="355"/>
    </row>
    <row r="70" spans="1:18" ht="15" hidden="1">
      <c r="A70" s="300" t="s">
        <v>11</v>
      </c>
      <c r="B70" s="301" t="s">
        <v>12</v>
      </c>
      <c r="C70" s="112">
        <v>86024651</v>
      </c>
      <c r="D70" s="294" t="s">
        <v>306</v>
      </c>
      <c r="E70" s="295">
        <v>44152</v>
      </c>
      <c r="F70" s="302" t="s">
        <v>227</v>
      </c>
      <c r="G70" s="296" t="s">
        <v>57</v>
      </c>
      <c r="H70" s="297">
        <v>10240</v>
      </c>
      <c r="I70" s="326">
        <v>10225</v>
      </c>
      <c r="J70" s="326">
        <f t="shared" si="5"/>
        <v>-15</v>
      </c>
      <c r="K70" s="362">
        <f t="shared" si="6"/>
        <v>-1.46484375E-3</v>
      </c>
      <c r="L70" s="366" t="s">
        <v>309</v>
      </c>
      <c r="M70" s="363">
        <f t="shared" si="3"/>
        <v>-192215.40000000002</v>
      </c>
      <c r="N70" s="303">
        <v>12814.36</v>
      </c>
      <c r="O70" s="299">
        <v>49345</v>
      </c>
      <c r="P70" s="321" t="s">
        <v>263</v>
      </c>
      <c r="Q70" s="356"/>
      <c r="R70" s="355"/>
    </row>
    <row r="71" spans="1:18" ht="15" hidden="1">
      <c r="A71" s="300" t="s">
        <v>11</v>
      </c>
      <c r="B71" s="301" t="s">
        <v>12</v>
      </c>
      <c r="C71" s="112">
        <v>86024665</v>
      </c>
      <c r="D71" s="294" t="s">
        <v>307</v>
      </c>
      <c r="E71" s="295">
        <v>44153</v>
      </c>
      <c r="F71" s="302" t="s">
        <v>160</v>
      </c>
      <c r="G71" s="296" t="s">
        <v>57</v>
      </c>
      <c r="H71" s="297">
        <v>10263</v>
      </c>
      <c r="I71" s="326">
        <v>10252</v>
      </c>
      <c r="J71" s="326">
        <f t="shared" si="5"/>
        <v>-11</v>
      </c>
      <c r="K71" s="362">
        <f t="shared" si="6"/>
        <v>-1.0718113612004287E-3</v>
      </c>
      <c r="L71" s="366" t="s">
        <v>318</v>
      </c>
      <c r="M71" s="346">
        <f t="shared" si="3"/>
        <v>-140957.96000000002</v>
      </c>
      <c r="N71" s="303">
        <v>12814.36</v>
      </c>
      <c r="O71" s="299">
        <v>49359</v>
      </c>
      <c r="P71" s="321"/>
      <c r="Q71" s="356"/>
      <c r="R71" s="355"/>
    </row>
    <row r="72" spans="1:18" ht="15" hidden="1">
      <c r="A72" s="300" t="s">
        <v>11</v>
      </c>
      <c r="B72" s="301" t="s">
        <v>12</v>
      </c>
      <c r="C72" s="112">
        <v>86024677</v>
      </c>
      <c r="D72" s="294" t="s">
        <v>308</v>
      </c>
      <c r="E72" s="295">
        <v>44154</v>
      </c>
      <c r="F72" s="302" t="s">
        <v>136</v>
      </c>
      <c r="G72" s="296" t="s">
        <v>57</v>
      </c>
      <c r="H72" s="297">
        <v>10251</v>
      </c>
      <c r="I72" s="326">
        <v>10244</v>
      </c>
      <c r="J72" s="326">
        <f t="shared" si="5"/>
        <v>-7</v>
      </c>
      <c r="K72" s="362">
        <f t="shared" si="6"/>
        <v>-6.8286020876012093E-4</v>
      </c>
      <c r="L72" s="366" t="s">
        <v>318</v>
      </c>
      <c r="M72" s="346">
        <f t="shared" si="3"/>
        <v>-89700.52</v>
      </c>
      <c r="N72" s="303">
        <v>12814.36</v>
      </c>
      <c r="O72" s="299">
        <v>49371</v>
      </c>
      <c r="P72" s="321"/>
      <c r="Q72" s="356"/>
      <c r="R72" s="355"/>
    </row>
    <row r="73" spans="1:18" ht="15" hidden="1">
      <c r="A73" s="300" t="s">
        <v>11</v>
      </c>
      <c r="B73" s="301" t="s">
        <v>12</v>
      </c>
      <c r="C73" s="112">
        <v>86024717</v>
      </c>
      <c r="D73" s="294" t="s">
        <v>314</v>
      </c>
      <c r="E73" s="295">
        <v>44158</v>
      </c>
      <c r="F73" s="302" t="s">
        <v>136</v>
      </c>
      <c r="G73" s="296" t="s">
        <v>57</v>
      </c>
      <c r="H73" s="297">
        <v>10547</v>
      </c>
      <c r="I73" s="326">
        <v>10534</v>
      </c>
      <c r="J73" s="326">
        <f t="shared" si="5"/>
        <v>-13</v>
      </c>
      <c r="K73" s="362">
        <f t="shared" si="6"/>
        <v>-1.2325779842609272E-3</v>
      </c>
      <c r="L73" s="366" t="s">
        <v>318</v>
      </c>
      <c r="M73" s="346">
        <f t="shared" si="3"/>
        <v>-166586.68</v>
      </c>
      <c r="N73" s="303">
        <v>12814.36</v>
      </c>
      <c r="O73" s="299">
        <v>49411</v>
      </c>
      <c r="P73" s="321"/>
      <c r="Q73" s="356"/>
      <c r="R73" s="355"/>
    </row>
    <row r="74" spans="1:18" ht="15" hidden="1">
      <c r="A74" s="300" t="s">
        <v>11</v>
      </c>
      <c r="B74" s="301" t="s">
        <v>12</v>
      </c>
      <c r="C74" s="112">
        <v>86024736</v>
      </c>
      <c r="D74" s="294" t="s">
        <v>315</v>
      </c>
      <c r="E74" s="295">
        <v>44160</v>
      </c>
      <c r="F74" s="302" t="s">
        <v>119</v>
      </c>
      <c r="G74" s="296" t="s">
        <v>57</v>
      </c>
      <c r="H74" s="297">
        <v>10568</v>
      </c>
      <c r="I74" s="326">
        <v>10557</v>
      </c>
      <c r="J74" s="326">
        <f t="shared" si="5"/>
        <v>-11</v>
      </c>
      <c r="K74" s="362">
        <f t="shared" si="6"/>
        <v>-1.040878122634368E-3</v>
      </c>
      <c r="L74" s="366" t="s">
        <v>318</v>
      </c>
      <c r="M74" s="346">
        <f t="shared" si="3"/>
        <v>-140957.96000000002</v>
      </c>
      <c r="N74" s="303">
        <v>12814.36</v>
      </c>
      <c r="O74" s="299">
        <v>49430</v>
      </c>
      <c r="P74" s="321"/>
      <c r="Q74" s="356"/>
      <c r="R74" s="355"/>
    </row>
    <row r="75" spans="1:18" ht="15" hidden="1">
      <c r="A75" s="300" t="s">
        <v>11</v>
      </c>
      <c r="B75" s="301" t="s">
        <v>12</v>
      </c>
      <c r="C75" s="112">
        <v>86024744</v>
      </c>
      <c r="D75" s="294" t="s">
        <v>316</v>
      </c>
      <c r="E75" s="295">
        <v>44160</v>
      </c>
      <c r="F75" s="324" t="s">
        <v>14</v>
      </c>
      <c r="G75" s="296" t="s">
        <v>57</v>
      </c>
      <c r="H75" s="297">
        <v>10542</v>
      </c>
      <c r="I75" s="326">
        <v>10536</v>
      </c>
      <c r="J75" s="326">
        <f t="shared" si="5"/>
        <v>-6</v>
      </c>
      <c r="K75" s="362">
        <f t="shared" si="6"/>
        <v>-5.6915196357427435E-4</v>
      </c>
      <c r="L75" s="366" t="s">
        <v>318</v>
      </c>
      <c r="M75" s="346">
        <f t="shared" si="3"/>
        <v>-76886.16</v>
      </c>
      <c r="N75" s="303">
        <v>12814.36</v>
      </c>
      <c r="O75" s="299">
        <v>49438</v>
      </c>
      <c r="P75" s="321" t="s">
        <v>263</v>
      </c>
      <c r="Q75" s="356"/>
      <c r="R75" s="355"/>
    </row>
    <row r="76" spans="1:18" ht="15" hidden="1">
      <c r="A76" s="300" t="s">
        <v>11</v>
      </c>
      <c r="B76" s="301" t="s">
        <v>12</v>
      </c>
      <c r="C76" s="112">
        <v>86024792</v>
      </c>
      <c r="D76" s="294" t="s">
        <v>325</v>
      </c>
      <c r="E76" s="295">
        <v>44166</v>
      </c>
      <c r="F76" s="324" t="s">
        <v>23</v>
      </c>
      <c r="G76" s="296" t="s">
        <v>57</v>
      </c>
      <c r="H76" s="297">
        <v>10584</v>
      </c>
      <c r="I76" s="326">
        <v>10589</v>
      </c>
      <c r="J76" s="326">
        <f t="shared" ref="J76:J91" si="7">+I76-H76</f>
        <v>5</v>
      </c>
      <c r="K76" s="362">
        <f t="shared" ref="K76:K91" si="8">+J76/H76</f>
        <v>4.72411186696901E-4</v>
      </c>
      <c r="L76" s="366" t="s">
        <v>343</v>
      </c>
      <c r="M76" s="346">
        <f>+J76*N76</f>
        <v>64071.8</v>
      </c>
      <c r="N76" s="303">
        <v>12814.36</v>
      </c>
      <c r="O76" s="294">
        <v>49486</v>
      </c>
      <c r="P76" s="321"/>
      <c r="Q76" s="356"/>
      <c r="R76" s="355"/>
    </row>
    <row r="77" spans="1:18" ht="15" hidden="1">
      <c r="A77" s="300" t="s">
        <v>11</v>
      </c>
      <c r="B77" s="301" t="s">
        <v>12</v>
      </c>
      <c r="C77" s="112">
        <v>86024794</v>
      </c>
      <c r="D77" s="294" t="s">
        <v>326</v>
      </c>
      <c r="E77" s="295">
        <v>44167</v>
      </c>
      <c r="F77" s="324" t="s">
        <v>56</v>
      </c>
      <c r="G77" s="296" t="s">
        <v>57</v>
      </c>
      <c r="H77" s="297">
        <v>10587</v>
      </c>
      <c r="I77" s="326">
        <v>10584</v>
      </c>
      <c r="J77" s="326">
        <f t="shared" si="7"/>
        <v>-3</v>
      </c>
      <c r="K77" s="362">
        <f t="shared" si="8"/>
        <v>-2.8336639274582036E-4</v>
      </c>
      <c r="L77" s="366" t="s">
        <v>343</v>
      </c>
      <c r="M77" s="346">
        <f t="shared" ref="M77:M130" si="9">+J77*N77</f>
        <v>-38443.08</v>
      </c>
      <c r="N77" s="303">
        <v>12814.36</v>
      </c>
      <c r="O77" s="294">
        <v>49488</v>
      </c>
      <c r="P77" s="321"/>
      <c r="Q77" s="356"/>
      <c r="R77" s="355"/>
    </row>
    <row r="78" spans="1:18" ht="15" hidden="1">
      <c r="A78" s="300" t="s">
        <v>11</v>
      </c>
      <c r="B78" s="301" t="s">
        <v>12</v>
      </c>
      <c r="C78" s="112">
        <v>86024807</v>
      </c>
      <c r="D78" s="294" t="s">
        <v>327</v>
      </c>
      <c r="E78" s="295">
        <v>44168</v>
      </c>
      <c r="F78" s="324" t="s">
        <v>227</v>
      </c>
      <c r="G78" s="296" t="s">
        <v>57</v>
      </c>
      <c r="H78" s="297">
        <v>10568</v>
      </c>
      <c r="I78" s="326">
        <v>10570</v>
      </c>
      <c r="J78" s="326">
        <f t="shared" si="7"/>
        <v>2</v>
      </c>
      <c r="K78" s="362">
        <f t="shared" si="8"/>
        <v>1.8925056775170325E-4</v>
      </c>
      <c r="L78" s="366" t="s">
        <v>343</v>
      </c>
      <c r="M78" s="346">
        <f t="shared" si="9"/>
        <v>25628.720000000001</v>
      </c>
      <c r="N78" s="303">
        <v>12814.36</v>
      </c>
      <c r="O78" s="294">
        <v>49501</v>
      </c>
      <c r="P78" s="321"/>
      <c r="Q78" s="356"/>
      <c r="R78" s="355"/>
    </row>
    <row r="79" spans="1:18" ht="15" hidden="1">
      <c r="A79" s="300" t="s">
        <v>11</v>
      </c>
      <c r="B79" s="301" t="s">
        <v>12</v>
      </c>
      <c r="C79" s="112">
        <v>86024830</v>
      </c>
      <c r="D79" s="294" t="s">
        <v>328</v>
      </c>
      <c r="E79" s="295">
        <v>44172</v>
      </c>
      <c r="F79" s="324" t="s">
        <v>56</v>
      </c>
      <c r="G79" s="296" t="s">
        <v>57</v>
      </c>
      <c r="H79" s="297">
        <v>10592</v>
      </c>
      <c r="I79" s="326">
        <v>10581</v>
      </c>
      <c r="J79" s="326">
        <f t="shared" si="7"/>
        <v>-11</v>
      </c>
      <c r="K79" s="362">
        <f t="shared" si="8"/>
        <v>-1.0385196374622357E-3</v>
      </c>
      <c r="L79" s="366" t="s">
        <v>343</v>
      </c>
      <c r="M79" s="346">
        <f t="shared" si="9"/>
        <v>-140957.96000000002</v>
      </c>
      <c r="N79" s="303">
        <v>12814.36</v>
      </c>
      <c r="O79" s="294">
        <v>49524</v>
      </c>
      <c r="P79" s="321"/>
      <c r="Q79" s="356"/>
      <c r="R79" s="355"/>
    </row>
    <row r="80" spans="1:18" ht="15" hidden="1">
      <c r="A80" s="300" t="s">
        <v>11</v>
      </c>
      <c r="B80" s="301" t="s">
        <v>12</v>
      </c>
      <c r="C80" s="112">
        <v>86024847</v>
      </c>
      <c r="D80" s="294" t="s">
        <v>329</v>
      </c>
      <c r="E80" s="295">
        <v>44174</v>
      </c>
      <c r="F80" s="324" t="s">
        <v>227</v>
      </c>
      <c r="G80" s="296" t="s">
        <v>57</v>
      </c>
      <c r="H80" s="297">
        <v>10582</v>
      </c>
      <c r="I80" s="326">
        <v>10574</v>
      </c>
      <c r="J80" s="326">
        <f t="shared" si="7"/>
        <v>-8</v>
      </c>
      <c r="K80" s="362">
        <f t="shared" si="8"/>
        <v>-7.5600075600075597E-4</v>
      </c>
      <c r="L80" s="366" t="s">
        <v>343</v>
      </c>
      <c r="M80" s="346">
        <f t="shared" si="9"/>
        <v>-102514.88</v>
      </c>
      <c r="N80" s="303">
        <v>12814.36</v>
      </c>
      <c r="O80" s="294">
        <v>49540</v>
      </c>
      <c r="P80" s="321"/>
      <c r="Q80" s="356"/>
      <c r="R80" s="355"/>
    </row>
    <row r="81" spans="1:18" ht="15" hidden="1">
      <c r="A81" s="300" t="s">
        <v>11</v>
      </c>
      <c r="B81" s="301" t="s">
        <v>12</v>
      </c>
      <c r="C81" s="112">
        <v>86024856</v>
      </c>
      <c r="D81" s="294" t="s">
        <v>330</v>
      </c>
      <c r="E81" s="295">
        <v>44175</v>
      </c>
      <c r="F81" s="324" t="s">
        <v>160</v>
      </c>
      <c r="G81" s="296" t="s">
        <v>57</v>
      </c>
      <c r="H81" s="297">
        <v>10581</v>
      </c>
      <c r="I81" s="326">
        <v>10572</v>
      </c>
      <c r="J81" s="326">
        <f t="shared" si="7"/>
        <v>-9</v>
      </c>
      <c r="K81" s="362">
        <f t="shared" si="8"/>
        <v>-8.5058123050751346E-4</v>
      </c>
      <c r="L81" s="366" t="s">
        <v>343</v>
      </c>
      <c r="M81" s="346">
        <f t="shared" si="9"/>
        <v>-115329.24</v>
      </c>
      <c r="N81" s="303">
        <v>12814.36</v>
      </c>
      <c r="O81" s="294">
        <v>49549</v>
      </c>
      <c r="P81" s="321"/>
      <c r="Q81" s="356"/>
      <c r="R81" s="355"/>
    </row>
    <row r="82" spans="1:18" ht="15" hidden="1">
      <c r="A82" s="300" t="s">
        <v>11</v>
      </c>
      <c r="B82" s="301" t="s">
        <v>12</v>
      </c>
      <c r="C82" s="112">
        <v>86024885</v>
      </c>
      <c r="D82" s="294" t="s">
        <v>331</v>
      </c>
      <c r="E82" s="295">
        <v>44179</v>
      </c>
      <c r="F82" s="324" t="s">
        <v>227</v>
      </c>
      <c r="G82" s="296" t="s">
        <v>57</v>
      </c>
      <c r="H82" s="297">
        <v>10544</v>
      </c>
      <c r="I82" s="326">
        <v>10544</v>
      </c>
      <c r="J82" s="326">
        <f t="shared" si="7"/>
        <v>0</v>
      </c>
      <c r="K82" s="362">
        <f t="shared" si="8"/>
        <v>0</v>
      </c>
      <c r="L82" s="366" t="s">
        <v>343</v>
      </c>
      <c r="M82" s="346">
        <f t="shared" si="9"/>
        <v>0</v>
      </c>
      <c r="N82" s="303">
        <v>12814.36</v>
      </c>
      <c r="O82" s="294">
        <v>49578</v>
      </c>
      <c r="P82" s="321" t="s">
        <v>263</v>
      </c>
      <c r="Q82" s="356"/>
      <c r="R82" s="355"/>
    </row>
    <row r="83" spans="1:18" ht="15" hidden="1">
      <c r="A83" s="300" t="s">
        <v>11</v>
      </c>
      <c r="B83" s="301" t="s">
        <v>12</v>
      </c>
      <c r="C83" s="112">
        <v>86024903</v>
      </c>
      <c r="D83" s="294" t="s">
        <v>332</v>
      </c>
      <c r="E83" s="295">
        <v>44181</v>
      </c>
      <c r="F83" s="324" t="s">
        <v>14</v>
      </c>
      <c r="G83" s="296" t="s">
        <v>57</v>
      </c>
      <c r="H83" s="297">
        <v>10566</v>
      </c>
      <c r="I83" s="326">
        <v>10564</v>
      </c>
      <c r="J83" s="393">
        <f t="shared" si="7"/>
        <v>-2</v>
      </c>
      <c r="K83" s="394">
        <f t="shared" si="8"/>
        <v>-1.8928639030853681E-4</v>
      </c>
      <c r="L83" s="395" t="s">
        <v>382</v>
      </c>
      <c r="M83" s="346">
        <f t="shared" si="9"/>
        <v>-27445.84</v>
      </c>
      <c r="N83" s="303">
        <v>13722.92</v>
      </c>
      <c r="O83" s="294">
        <v>49595</v>
      </c>
      <c r="P83" s="321"/>
      <c r="Q83" s="356"/>
      <c r="R83" s="355"/>
    </row>
    <row r="84" spans="1:18" ht="15" hidden="1">
      <c r="A84" s="300" t="s">
        <v>11</v>
      </c>
      <c r="B84" s="301" t="s">
        <v>12</v>
      </c>
      <c r="C84" s="112">
        <v>86024920</v>
      </c>
      <c r="D84" s="294" t="s">
        <v>333</v>
      </c>
      <c r="E84" s="295">
        <v>44182</v>
      </c>
      <c r="F84" s="324" t="s">
        <v>334</v>
      </c>
      <c r="G84" s="296" t="s">
        <v>57</v>
      </c>
      <c r="H84" s="297">
        <v>10528</v>
      </c>
      <c r="I84" s="326">
        <v>10523</v>
      </c>
      <c r="J84" s="393">
        <f t="shared" si="7"/>
        <v>-5</v>
      </c>
      <c r="K84" s="394">
        <f t="shared" si="8"/>
        <v>-4.7492401215805472E-4</v>
      </c>
      <c r="L84" s="395" t="s">
        <v>382</v>
      </c>
      <c r="M84" s="346">
        <f t="shared" si="9"/>
        <v>-68614.600000000006</v>
      </c>
      <c r="N84" s="303">
        <v>13722.92</v>
      </c>
      <c r="O84" s="294">
        <v>49612</v>
      </c>
      <c r="P84" s="321"/>
      <c r="Q84" s="356"/>
      <c r="R84" s="355"/>
    </row>
    <row r="85" spans="1:18" ht="15" hidden="1">
      <c r="A85" s="300" t="s">
        <v>11</v>
      </c>
      <c r="B85" s="301" t="s">
        <v>12</v>
      </c>
      <c r="C85" s="112">
        <v>86024967</v>
      </c>
      <c r="D85" s="294" t="s">
        <v>347</v>
      </c>
      <c r="E85" s="295">
        <v>44187</v>
      </c>
      <c r="F85" s="324" t="s">
        <v>348</v>
      </c>
      <c r="G85" s="296" t="s">
        <v>57</v>
      </c>
      <c r="H85" s="297">
        <v>10318</v>
      </c>
      <c r="I85" s="326">
        <v>10306</v>
      </c>
      <c r="J85" s="393">
        <f t="shared" si="7"/>
        <v>-12</v>
      </c>
      <c r="K85" s="394">
        <f t="shared" si="8"/>
        <v>-1.1630160883892228E-3</v>
      </c>
      <c r="L85" s="395" t="s">
        <v>382</v>
      </c>
      <c r="M85" s="346">
        <f t="shared" si="9"/>
        <v>-164675.04</v>
      </c>
      <c r="N85" s="303">
        <v>13722.92</v>
      </c>
      <c r="O85" s="299">
        <v>49660</v>
      </c>
      <c r="P85" s="321"/>
      <c r="Q85" s="356"/>
      <c r="R85" s="355"/>
    </row>
    <row r="86" spans="1:18" ht="15" hidden="1">
      <c r="A86" s="300" t="s">
        <v>11</v>
      </c>
      <c r="B86" s="301" t="s">
        <v>12</v>
      </c>
      <c r="C86" s="112">
        <v>86024969</v>
      </c>
      <c r="D86" s="294" t="s">
        <v>349</v>
      </c>
      <c r="E86" s="295">
        <v>44188</v>
      </c>
      <c r="F86" s="324" t="s">
        <v>227</v>
      </c>
      <c r="G86" s="296" t="s">
        <v>57</v>
      </c>
      <c r="H86" s="297">
        <v>10575</v>
      </c>
      <c r="I86" s="326">
        <v>10567</v>
      </c>
      <c r="J86" s="393">
        <f t="shared" si="7"/>
        <v>-8</v>
      </c>
      <c r="K86" s="394">
        <f t="shared" si="8"/>
        <v>-7.5650118203309696E-4</v>
      </c>
      <c r="L86" s="395" t="s">
        <v>382</v>
      </c>
      <c r="M86" s="346">
        <f t="shared" si="9"/>
        <v>-109783.36</v>
      </c>
      <c r="N86" s="303">
        <v>13722.92</v>
      </c>
      <c r="O86" s="299">
        <v>49663</v>
      </c>
      <c r="P86" s="321"/>
      <c r="Q86" s="356"/>
      <c r="R86" s="355"/>
    </row>
    <row r="87" spans="1:18" ht="15" hidden="1">
      <c r="A87" s="300" t="s">
        <v>11</v>
      </c>
      <c r="B87" s="301" t="s">
        <v>12</v>
      </c>
      <c r="C87" s="112">
        <v>86024976</v>
      </c>
      <c r="D87" s="294" t="s">
        <v>354</v>
      </c>
      <c r="E87" s="295">
        <v>44188</v>
      </c>
      <c r="F87" s="324" t="s">
        <v>56</v>
      </c>
      <c r="G87" s="296" t="s">
        <v>57</v>
      </c>
      <c r="H87" s="297">
        <v>10554</v>
      </c>
      <c r="I87" s="326">
        <v>10536</v>
      </c>
      <c r="J87" s="393">
        <f t="shared" si="7"/>
        <v>-18</v>
      </c>
      <c r="K87" s="394">
        <f t="shared" si="8"/>
        <v>-1.7055144968732233E-3</v>
      </c>
      <c r="L87" s="395" t="s">
        <v>382</v>
      </c>
      <c r="M87" s="346">
        <f t="shared" si="9"/>
        <v>-247012.56</v>
      </c>
      <c r="N87" s="303">
        <v>13722.92</v>
      </c>
      <c r="O87" s="299">
        <v>49668</v>
      </c>
      <c r="P87" s="321"/>
      <c r="Q87" s="356"/>
      <c r="R87" s="355"/>
    </row>
    <row r="88" spans="1:18" ht="15" hidden="1">
      <c r="A88" s="300" t="s">
        <v>11</v>
      </c>
      <c r="B88" s="301" t="s">
        <v>12</v>
      </c>
      <c r="C88" s="112">
        <v>86025005</v>
      </c>
      <c r="D88" s="294" t="s">
        <v>350</v>
      </c>
      <c r="E88" s="295">
        <v>44191</v>
      </c>
      <c r="F88" s="324" t="s">
        <v>56</v>
      </c>
      <c r="G88" s="296" t="s">
        <v>57</v>
      </c>
      <c r="H88" s="297">
        <v>10100</v>
      </c>
      <c r="I88" s="326">
        <v>10085</v>
      </c>
      <c r="J88" s="393">
        <f t="shared" si="7"/>
        <v>-15</v>
      </c>
      <c r="K88" s="394">
        <f t="shared" si="8"/>
        <v>-1.4851485148514852E-3</v>
      </c>
      <c r="L88" s="395" t="s">
        <v>382</v>
      </c>
      <c r="M88" s="346">
        <f t="shared" si="9"/>
        <v>-205843.8</v>
      </c>
      <c r="N88" s="303">
        <v>13722.92</v>
      </c>
      <c r="O88" s="299">
        <v>49698</v>
      </c>
      <c r="P88" s="321"/>
      <c r="Q88" s="356"/>
      <c r="R88" s="355"/>
    </row>
    <row r="89" spans="1:18" ht="15" hidden="1">
      <c r="A89" s="300" t="s">
        <v>11</v>
      </c>
      <c r="B89" s="301" t="s">
        <v>12</v>
      </c>
      <c r="C89" s="112">
        <v>86025013</v>
      </c>
      <c r="D89" s="294" t="s">
        <v>351</v>
      </c>
      <c r="E89" s="295">
        <v>44193</v>
      </c>
      <c r="F89" s="324" t="s">
        <v>56</v>
      </c>
      <c r="G89" s="296" t="s">
        <v>57</v>
      </c>
      <c r="H89" s="297">
        <v>10560</v>
      </c>
      <c r="I89" s="326">
        <v>10553</v>
      </c>
      <c r="J89" s="393">
        <f t="shared" si="7"/>
        <v>-7</v>
      </c>
      <c r="K89" s="394">
        <f t="shared" si="8"/>
        <v>-6.6287878787878792E-4</v>
      </c>
      <c r="L89" s="395" t="s">
        <v>382</v>
      </c>
      <c r="M89" s="346">
        <f t="shared" si="9"/>
        <v>-96060.44</v>
      </c>
      <c r="N89" s="303">
        <v>13722.92</v>
      </c>
      <c r="O89" s="299">
        <v>49706</v>
      </c>
      <c r="P89" s="321"/>
      <c r="Q89" s="356"/>
      <c r="R89" s="355"/>
    </row>
    <row r="90" spans="1:18" ht="15" hidden="1">
      <c r="A90" s="300" t="s">
        <v>11</v>
      </c>
      <c r="B90" s="301" t="s">
        <v>12</v>
      </c>
      <c r="C90" s="112">
        <v>8602539</v>
      </c>
      <c r="D90" s="294" t="s">
        <v>352</v>
      </c>
      <c r="E90" s="295">
        <v>44195</v>
      </c>
      <c r="F90" s="324" t="s">
        <v>136</v>
      </c>
      <c r="G90" s="296" t="s">
        <v>57</v>
      </c>
      <c r="H90" s="297">
        <v>10557</v>
      </c>
      <c r="I90" s="326">
        <v>10546</v>
      </c>
      <c r="J90" s="393">
        <f t="shared" si="7"/>
        <v>-11</v>
      </c>
      <c r="K90" s="394">
        <f t="shared" si="8"/>
        <v>-1.0419626787913233E-3</v>
      </c>
      <c r="L90" s="395" t="s">
        <v>382</v>
      </c>
      <c r="M90" s="346">
        <f t="shared" si="9"/>
        <v>-150952.12</v>
      </c>
      <c r="N90" s="303">
        <v>13722.92</v>
      </c>
      <c r="O90" s="299">
        <v>49732</v>
      </c>
      <c r="P90" s="321"/>
      <c r="Q90" s="356"/>
      <c r="R90" s="355"/>
    </row>
    <row r="91" spans="1:18" ht="15" hidden="1">
      <c r="A91" s="300" t="s">
        <v>11</v>
      </c>
      <c r="B91" s="301" t="s">
        <v>12</v>
      </c>
      <c r="C91" s="112">
        <v>86025047</v>
      </c>
      <c r="D91" s="294" t="s">
        <v>353</v>
      </c>
      <c r="E91" s="295">
        <v>44195</v>
      </c>
      <c r="F91" s="324" t="s">
        <v>93</v>
      </c>
      <c r="G91" s="296" t="s">
        <v>57</v>
      </c>
      <c r="H91" s="297">
        <v>10568</v>
      </c>
      <c r="I91" s="326">
        <v>10553</v>
      </c>
      <c r="J91" s="393">
        <f t="shared" si="7"/>
        <v>-15</v>
      </c>
      <c r="K91" s="394">
        <f t="shared" si="8"/>
        <v>-1.4193792581377745E-3</v>
      </c>
      <c r="L91" s="395" t="s">
        <v>382</v>
      </c>
      <c r="M91" s="346">
        <f t="shared" si="9"/>
        <v>-205843.8</v>
      </c>
      <c r="N91" s="303">
        <v>13722.92</v>
      </c>
      <c r="O91" s="299">
        <v>49740</v>
      </c>
      <c r="P91" s="321" t="s">
        <v>263</v>
      </c>
      <c r="Q91" s="356"/>
      <c r="R91" s="355"/>
    </row>
    <row r="92" spans="1:18" ht="15" hidden="1">
      <c r="A92" s="300" t="s">
        <v>11</v>
      </c>
      <c r="B92" s="301" t="s">
        <v>12</v>
      </c>
      <c r="C92" s="112">
        <v>86025076</v>
      </c>
      <c r="D92" s="294" t="s">
        <v>360</v>
      </c>
      <c r="E92" s="295">
        <v>44200</v>
      </c>
      <c r="F92" s="324" t="s">
        <v>136</v>
      </c>
      <c r="G92" s="296" t="s">
        <v>57</v>
      </c>
      <c r="H92" s="466">
        <v>10547</v>
      </c>
      <c r="I92" s="399">
        <v>10553</v>
      </c>
      <c r="J92" s="326">
        <f t="shared" ref="J92:J127" si="10">+I92-H92</f>
        <v>6</v>
      </c>
      <c r="K92" s="362">
        <f t="shared" ref="K92:K127" si="11">+J92/H92</f>
        <v>5.6888214658196645E-4</v>
      </c>
      <c r="L92" s="366" t="s">
        <v>373</v>
      </c>
      <c r="M92" s="346">
        <f t="shared" si="9"/>
        <v>82437.959999999992</v>
      </c>
      <c r="N92" s="303">
        <v>13739.66</v>
      </c>
      <c r="O92" s="299">
        <v>49769</v>
      </c>
      <c r="P92" s="321"/>
      <c r="Q92" s="356">
        <v>10553</v>
      </c>
      <c r="R92" s="355"/>
    </row>
    <row r="93" spans="1:18" ht="15" hidden="1">
      <c r="A93" s="300" t="s">
        <v>11</v>
      </c>
      <c r="B93" s="301" t="s">
        <v>12</v>
      </c>
      <c r="C93" s="112">
        <v>86025082</v>
      </c>
      <c r="D93" s="294" t="s">
        <v>361</v>
      </c>
      <c r="E93" s="295">
        <v>44201</v>
      </c>
      <c r="F93" s="324" t="s">
        <v>119</v>
      </c>
      <c r="G93" s="296" t="s">
        <v>57</v>
      </c>
      <c r="H93" s="466">
        <v>10562</v>
      </c>
      <c r="I93" s="326">
        <v>10546</v>
      </c>
      <c r="J93" s="326">
        <f t="shared" si="10"/>
        <v>-16</v>
      </c>
      <c r="K93" s="362">
        <f t="shared" si="11"/>
        <v>-1.5148646089755728E-3</v>
      </c>
      <c r="L93" s="366" t="s">
        <v>373</v>
      </c>
      <c r="M93" s="346">
        <f t="shared" si="9"/>
        <v>-219834.56</v>
      </c>
      <c r="N93" s="303">
        <v>13739.66</v>
      </c>
      <c r="O93" s="299">
        <v>49775</v>
      </c>
      <c r="P93" s="321"/>
      <c r="Q93" s="356"/>
      <c r="R93" s="355"/>
    </row>
    <row r="94" spans="1:18" ht="15" hidden="1">
      <c r="A94" s="300" t="s">
        <v>11</v>
      </c>
      <c r="B94" s="301" t="s">
        <v>12</v>
      </c>
      <c r="C94" s="112">
        <v>86025092</v>
      </c>
      <c r="D94" s="294" t="s">
        <v>362</v>
      </c>
      <c r="E94" s="295">
        <v>44202</v>
      </c>
      <c r="F94" s="324" t="s">
        <v>136</v>
      </c>
      <c r="G94" s="296" t="s">
        <v>57</v>
      </c>
      <c r="H94" s="466">
        <v>10514</v>
      </c>
      <c r="I94" s="326">
        <v>10500</v>
      </c>
      <c r="J94" s="326">
        <f t="shared" si="10"/>
        <v>-14</v>
      </c>
      <c r="K94" s="362">
        <f t="shared" si="11"/>
        <v>-1.3315579227696406E-3</v>
      </c>
      <c r="L94" s="366" t="s">
        <v>373</v>
      </c>
      <c r="M94" s="346">
        <f t="shared" si="9"/>
        <v>-192355.24</v>
      </c>
      <c r="N94" s="303">
        <v>13739.66</v>
      </c>
      <c r="O94" s="299">
        <v>49785</v>
      </c>
      <c r="P94" s="321"/>
      <c r="Q94" s="356"/>
      <c r="R94" s="355"/>
    </row>
    <row r="95" spans="1:18" ht="15" hidden="1">
      <c r="A95" s="300" t="s">
        <v>11</v>
      </c>
      <c r="B95" s="301" t="s">
        <v>12</v>
      </c>
      <c r="C95" s="112">
        <v>86025115</v>
      </c>
      <c r="D95" s="294" t="s">
        <v>363</v>
      </c>
      <c r="E95" s="295">
        <v>44205</v>
      </c>
      <c r="F95" s="324" t="s">
        <v>23</v>
      </c>
      <c r="G95" s="296" t="s">
        <v>57</v>
      </c>
      <c r="H95" s="466">
        <v>10561</v>
      </c>
      <c r="I95" s="326">
        <v>10533</v>
      </c>
      <c r="J95" s="326">
        <f t="shared" si="10"/>
        <v>-28</v>
      </c>
      <c r="K95" s="362">
        <f t="shared" si="11"/>
        <v>-2.6512640848404506E-3</v>
      </c>
      <c r="L95" s="366" t="s">
        <v>373</v>
      </c>
      <c r="M95" s="346">
        <f t="shared" si="9"/>
        <v>-384710.48</v>
      </c>
      <c r="N95" s="303">
        <v>13739.66</v>
      </c>
      <c r="O95" s="299">
        <v>49808</v>
      </c>
      <c r="P95" s="321"/>
      <c r="Q95" s="356"/>
      <c r="R95" s="355"/>
    </row>
    <row r="96" spans="1:18" ht="15" hidden="1">
      <c r="A96" s="300" t="s">
        <v>11</v>
      </c>
      <c r="B96" s="301" t="s">
        <v>12</v>
      </c>
      <c r="C96" s="112">
        <v>86025130</v>
      </c>
      <c r="D96" s="294" t="s">
        <v>364</v>
      </c>
      <c r="E96" s="295">
        <v>44209</v>
      </c>
      <c r="F96" s="324" t="s">
        <v>14</v>
      </c>
      <c r="G96" s="296" t="s">
        <v>57</v>
      </c>
      <c r="H96" s="466">
        <v>10584</v>
      </c>
      <c r="I96" s="326">
        <v>10565</v>
      </c>
      <c r="J96" s="326">
        <f t="shared" si="10"/>
        <v>-19</v>
      </c>
      <c r="K96" s="362">
        <f t="shared" si="11"/>
        <v>-1.7951625094482237E-3</v>
      </c>
      <c r="L96" s="366" t="s">
        <v>373</v>
      </c>
      <c r="M96" s="346">
        <f t="shared" si="9"/>
        <v>-261053.54</v>
      </c>
      <c r="N96" s="303">
        <v>13739.66</v>
      </c>
      <c r="O96" s="299">
        <v>49824</v>
      </c>
      <c r="P96" s="321"/>
      <c r="Q96" s="356"/>
      <c r="R96" s="355"/>
    </row>
    <row r="97" spans="1:18" ht="15" hidden="1">
      <c r="A97" s="300" t="s">
        <v>11</v>
      </c>
      <c r="B97" s="301" t="s">
        <v>12</v>
      </c>
      <c r="C97" s="112">
        <v>86025142</v>
      </c>
      <c r="D97" s="294" t="s">
        <v>368</v>
      </c>
      <c r="E97" s="295">
        <v>44210</v>
      </c>
      <c r="F97" s="324" t="s">
        <v>27</v>
      </c>
      <c r="G97" s="296" t="s">
        <v>57</v>
      </c>
      <c r="H97" s="466">
        <v>10579</v>
      </c>
      <c r="I97" s="326">
        <v>10559</v>
      </c>
      <c r="J97" s="326">
        <f t="shared" si="10"/>
        <v>-20</v>
      </c>
      <c r="K97" s="362">
        <f t="shared" si="11"/>
        <v>-1.8905378580206069E-3</v>
      </c>
      <c r="L97" s="366" t="s">
        <v>373</v>
      </c>
      <c r="M97" s="346">
        <f t="shared" si="9"/>
        <v>-274793.2</v>
      </c>
      <c r="N97" s="303">
        <v>13739.66</v>
      </c>
      <c r="O97" s="299">
        <v>49836</v>
      </c>
      <c r="P97" s="321"/>
      <c r="Q97" s="356"/>
      <c r="R97" s="355"/>
    </row>
    <row r="98" spans="1:18" ht="15" hidden="1">
      <c r="A98" s="300" t="s">
        <v>11</v>
      </c>
      <c r="B98" s="301" t="s">
        <v>12</v>
      </c>
      <c r="C98" s="112">
        <v>86025177</v>
      </c>
      <c r="D98" s="294" t="s">
        <v>369</v>
      </c>
      <c r="E98" s="295">
        <v>44214</v>
      </c>
      <c r="F98" s="324" t="s">
        <v>115</v>
      </c>
      <c r="G98" s="296" t="s">
        <v>57</v>
      </c>
      <c r="H98" s="466">
        <v>10572</v>
      </c>
      <c r="I98" s="326">
        <v>10560</v>
      </c>
      <c r="J98" s="326">
        <f t="shared" si="10"/>
        <v>-12</v>
      </c>
      <c r="K98" s="362">
        <f t="shared" si="11"/>
        <v>-1.1350737797956867E-3</v>
      </c>
      <c r="L98" s="366" t="s">
        <v>373</v>
      </c>
      <c r="M98" s="346">
        <f t="shared" si="9"/>
        <v>-164875.91999999998</v>
      </c>
      <c r="N98" s="303">
        <v>13739.66</v>
      </c>
      <c r="O98" s="299">
        <v>49871</v>
      </c>
      <c r="P98" s="321"/>
      <c r="Q98" s="356"/>
      <c r="R98" s="355"/>
    </row>
    <row r="99" spans="1:18" ht="15" hidden="1">
      <c r="A99" s="300" t="s">
        <v>11</v>
      </c>
      <c r="B99" s="301" t="s">
        <v>12</v>
      </c>
      <c r="C99" s="112">
        <v>86025186</v>
      </c>
      <c r="D99" s="294" t="s">
        <v>370</v>
      </c>
      <c r="E99" s="295">
        <v>44215</v>
      </c>
      <c r="F99" s="324" t="s">
        <v>227</v>
      </c>
      <c r="G99" s="296" t="s">
        <v>57</v>
      </c>
      <c r="H99" s="466">
        <v>10560</v>
      </c>
      <c r="I99" s="326">
        <v>10547</v>
      </c>
      <c r="J99" s="326">
        <f t="shared" si="10"/>
        <v>-13</v>
      </c>
      <c r="K99" s="362">
        <f t="shared" si="11"/>
        <v>-1.231060606060606E-3</v>
      </c>
      <c r="L99" s="366" t="s">
        <v>373</v>
      </c>
      <c r="M99" s="346">
        <f t="shared" si="9"/>
        <v>-178615.58</v>
      </c>
      <c r="N99" s="303">
        <v>13739.66</v>
      </c>
      <c r="O99" s="299">
        <v>49880</v>
      </c>
      <c r="P99" s="321" t="s">
        <v>263</v>
      </c>
      <c r="Q99" s="356"/>
      <c r="R99" s="355"/>
    </row>
    <row r="100" spans="1:18" ht="15" hidden="1">
      <c r="A100" s="300" t="s">
        <v>11</v>
      </c>
      <c r="B100" s="301" t="s">
        <v>12</v>
      </c>
      <c r="C100" s="112">
        <v>86025202</v>
      </c>
      <c r="D100" s="294" t="s">
        <v>371</v>
      </c>
      <c r="E100" s="295">
        <v>44216</v>
      </c>
      <c r="F100" s="324" t="s">
        <v>108</v>
      </c>
      <c r="G100" s="296" t="s">
        <v>57</v>
      </c>
      <c r="H100" s="466">
        <v>10536</v>
      </c>
      <c r="I100" s="326">
        <v>10548</v>
      </c>
      <c r="J100" s="326">
        <f t="shared" si="10"/>
        <v>12</v>
      </c>
      <c r="K100" s="362">
        <f t="shared" si="11"/>
        <v>1.1389521640091116E-3</v>
      </c>
      <c r="L100" s="366" t="s">
        <v>380</v>
      </c>
      <c r="M100" s="346">
        <f t="shared" si="9"/>
        <v>164875.91999999998</v>
      </c>
      <c r="N100" s="303">
        <v>13739.66</v>
      </c>
      <c r="O100" s="299">
        <v>49896</v>
      </c>
      <c r="P100" s="321"/>
      <c r="Q100" s="356"/>
      <c r="R100" s="355"/>
    </row>
    <row r="101" spans="1:18" ht="15" hidden="1">
      <c r="A101" s="300" t="s">
        <v>11</v>
      </c>
      <c r="B101" s="301" t="s">
        <v>12</v>
      </c>
      <c r="C101" s="112">
        <v>86025251</v>
      </c>
      <c r="D101" s="294" t="s">
        <v>377</v>
      </c>
      <c r="E101" s="295">
        <v>44223</v>
      </c>
      <c r="F101" s="324" t="s">
        <v>14</v>
      </c>
      <c r="G101" s="296" t="s">
        <v>57</v>
      </c>
      <c r="H101" s="466">
        <v>10562</v>
      </c>
      <c r="I101" s="326">
        <v>10552</v>
      </c>
      <c r="J101" s="326">
        <f t="shared" si="10"/>
        <v>-10</v>
      </c>
      <c r="K101" s="362">
        <f t="shared" si="11"/>
        <v>-9.4679038060973305E-4</v>
      </c>
      <c r="L101" s="366" t="s">
        <v>380</v>
      </c>
      <c r="M101" s="346">
        <f t="shared" si="9"/>
        <v>-137396.6</v>
      </c>
      <c r="N101" s="303">
        <v>13739.66</v>
      </c>
      <c r="O101" s="299">
        <v>49945</v>
      </c>
      <c r="P101" s="321"/>
      <c r="Q101" s="356"/>
      <c r="R101" s="355"/>
    </row>
    <row r="102" spans="1:18" ht="15" hidden="1">
      <c r="A102" s="300" t="s">
        <v>11</v>
      </c>
      <c r="B102" s="301" t="s">
        <v>12</v>
      </c>
      <c r="C102" s="112">
        <v>86025258</v>
      </c>
      <c r="D102" s="294" t="s">
        <v>378</v>
      </c>
      <c r="E102" s="295">
        <v>44224</v>
      </c>
      <c r="F102" s="302" t="s">
        <v>119</v>
      </c>
      <c r="G102" s="296" t="s">
        <v>57</v>
      </c>
      <c r="H102" s="466">
        <v>10573</v>
      </c>
      <c r="I102" s="393">
        <v>10555</v>
      </c>
      <c r="J102" s="393">
        <f t="shared" si="10"/>
        <v>-18</v>
      </c>
      <c r="K102" s="394">
        <f t="shared" si="11"/>
        <v>-1.702449635864939E-3</v>
      </c>
      <c r="L102" s="395" t="s">
        <v>380</v>
      </c>
      <c r="M102" s="397">
        <f t="shared" si="9"/>
        <v>-247313.88</v>
      </c>
      <c r="N102" s="303">
        <v>13739.66</v>
      </c>
      <c r="O102" s="299">
        <v>49952</v>
      </c>
      <c r="P102" s="392"/>
      <c r="Q102" s="356"/>
      <c r="R102" s="355"/>
    </row>
    <row r="103" spans="1:18" ht="15" hidden="1">
      <c r="A103" s="300" t="s">
        <v>11</v>
      </c>
      <c r="B103" s="301" t="s">
        <v>12</v>
      </c>
      <c r="C103" s="112">
        <v>86025266</v>
      </c>
      <c r="D103" s="294" t="s">
        <v>379</v>
      </c>
      <c r="E103" s="295">
        <v>44224</v>
      </c>
      <c r="F103" s="302" t="s">
        <v>115</v>
      </c>
      <c r="G103" s="296" t="s">
        <v>57</v>
      </c>
      <c r="H103" s="466">
        <v>10571</v>
      </c>
      <c r="I103" s="393">
        <v>10557</v>
      </c>
      <c r="J103" s="393">
        <f t="shared" si="10"/>
        <v>-14</v>
      </c>
      <c r="K103" s="394">
        <f t="shared" si="11"/>
        <v>-1.3243780153249457E-3</v>
      </c>
      <c r="L103" s="395" t="s">
        <v>380</v>
      </c>
      <c r="M103" s="397">
        <f t="shared" si="9"/>
        <v>-192355.24</v>
      </c>
      <c r="N103" s="303">
        <v>13739.66</v>
      </c>
      <c r="O103" s="299">
        <v>49960</v>
      </c>
      <c r="P103" s="321" t="s">
        <v>263</v>
      </c>
      <c r="Q103" s="356"/>
      <c r="R103" s="355"/>
    </row>
    <row r="104" spans="1:18" ht="15" hidden="1">
      <c r="A104" s="317" t="s">
        <v>11</v>
      </c>
      <c r="B104" s="318" t="s">
        <v>12</v>
      </c>
      <c r="C104" s="112">
        <v>86025280</v>
      </c>
      <c r="D104" s="129" t="s">
        <v>387</v>
      </c>
      <c r="E104" s="125">
        <v>44228</v>
      </c>
      <c r="F104" s="217" t="s">
        <v>27</v>
      </c>
      <c r="G104" s="127" t="s">
        <v>57</v>
      </c>
      <c r="H104" s="198">
        <v>10589</v>
      </c>
      <c r="I104" s="404">
        <v>10573</v>
      </c>
      <c r="J104" s="404">
        <f t="shared" si="10"/>
        <v>-16</v>
      </c>
      <c r="K104" s="394">
        <f t="shared" si="11"/>
        <v>-1.511001983190103E-3</v>
      </c>
      <c r="L104" s="400" t="s">
        <v>392</v>
      </c>
      <c r="M104" s="397">
        <f t="shared" si="9"/>
        <v>-219834.56</v>
      </c>
      <c r="N104" s="320">
        <v>13739.66</v>
      </c>
      <c r="O104" s="120">
        <v>49974</v>
      </c>
      <c r="P104" s="403"/>
      <c r="Q104" s="356"/>
      <c r="R104" s="355"/>
    </row>
    <row r="105" spans="1:18" ht="15" hidden="1">
      <c r="A105" s="317" t="s">
        <v>11</v>
      </c>
      <c r="B105" s="318" t="s">
        <v>12</v>
      </c>
      <c r="C105" s="112">
        <v>86025290</v>
      </c>
      <c r="D105" s="129" t="s">
        <v>388</v>
      </c>
      <c r="E105" s="125">
        <v>44229</v>
      </c>
      <c r="F105" s="217" t="s">
        <v>87</v>
      </c>
      <c r="G105" s="127" t="s">
        <v>57</v>
      </c>
      <c r="H105" s="198">
        <v>10560</v>
      </c>
      <c r="I105" s="404">
        <v>10562</v>
      </c>
      <c r="J105" s="404">
        <f t="shared" si="10"/>
        <v>2</v>
      </c>
      <c r="K105" s="394">
        <f t="shared" si="11"/>
        <v>1.8939393939393939E-4</v>
      </c>
      <c r="L105" s="400" t="s">
        <v>392</v>
      </c>
      <c r="M105" s="397">
        <f t="shared" si="9"/>
        <v>27479.32</v>
      </c>
      <c r="N105" s="320">
        <v>13739.66</v>
      </c>
      <c r="O105" s="120">
        <v>49984</v>
      </c>
      <c r="P105" s="403"/>
      <c r="Q105" s="356"/>
      <c r="R105" s="355"/>
    </row>
    <row r="106" spans="1:18" ht="15" hidden="1">
      <c r="A106" s="317" t="s">
        <v>11</v>
      </c>
      <c r="B106" s="318" t="s">
        <v>12</v>
      </c>
      <c r="C106" s="112">
        <v>86025301</v>
      </c>
      <c r="D106" s="129" t="s">
        <v>389</v>
      </c>
      <c r="E106" s="125">
        <v>44230</v>
      </c>
      <c r="F106" s="217" t="s">
        <v>357</v>
      </c>
      <c r="G106" s="127" t="s">
        <v>57</v>
      </c>
      <c r="H106" s="198">
        <v>10470</v>
      </c>
      <c r="I106" s="404">
        <v>10453</v>
      </c>
      <c r="J106" s="404">
        <f t="shared" si="10"/>
        <v>-17</v>
      </c>
      <c r="K106" s="394">
        <f t="shared" si="11"/>
        <v>-1.6236867239732568E-3</v>
      </c>
      <c r="L106" s="400" t="s">
        <v>392</v>
      </c>
      <c r="M106" s="397">
        <f t="shared" si="9"/>
        <v>-233574.22</v>
      </c>
      <c r="N106" s="320">
        <v>13739.66</v>
      </c>
      <c r="O106" s="120">
        <v>49993</v>
      </c>
      <c r="P106" s="403" t="s">
        <v>263</v>
      </c>
      <c r="Q106" s="356"/>
      <c r="R106" s="355"/>
    </row>
    <row r="107" spans="1:18" ht="15" hidden="1">
      <c r="A107" s="317" t="s">
        <v>11</v>
      </c>
      <c r="B107" s="318" t="s">
        <v>12</v>
      </c>
      <c r="C107" s="112">
        <v>86025330</v>
      </c>
      <c r="D107" s="129" t="s">
        <v>390</v>
      </c>
      <c r="E107" s="125">
        <v>44235</v>
      </c>
      <c r="F107" s="217" t="s">
        <v>85</v>
      </c>
      <c r="G107" s="127" t="s">
        <v>57</v>
      </c>
      <c r="H107" s="198">
        <v>10591</v>
      </c>
      <c r="I107" s="404">
        <v>10582</v>
      </c>
      <c r="J107" s="404">
        <f t="shared" si="10"/>
        <v>-9</v>
      </c>
      <c r="K107" s="394">
        <f t="shared" si="11"/>
        <v>-8.4977811349258808E-4</v>
      </c>
      <c r="L107" s="400" t="s">
        <v>403</v>
      </c>
      <c r="M107" s="397">
        <f t="shared" si="9"/>
        <v>-128458.430001</v>
      </c>
      <c r="N107" s="320">
        <v>14273.158889</v>
      </c>
      <c r="O107" s="120">
        <v>50024</v>
      </c>
      <c r="P107" s="403"/>
      <c r="Q107" s="356"/>
      <c r="R107" s="355"/>
    </row>
    <row r="108" spans="1:18" ht="15" hidden="1">
      <c r="A108" s="317" t="s">
        <v>11</v>
      </c>
      <c r="B108" s="318" t="s">
        <v>12</v>
      </c>
      <c r="C108" s="112">
        <v>86025347</v>
      </c>
      <c r="D108" s="129" t="s">
        <v>398</v>
      </c>
      <c r="E108" s="125">
        <v>44236</v>
      </c>
      <c r="F108" s="217" t="s">
        <v>87</v>
      </c>
      <c r="G108" s="127" t="s">
        <v>57</v>
      </c>
      <c r="H108" s="198">
        <v>10585</v>
      </c>
      <c r="I108" s="404">
        <v>10566</v>
      </c>
      <c r="J108" s="404">
        <f t="shared" si="10"/>
        <v>-19</v>
      </c>
      <c r="K108" s="394">
        <f t="shared" si="11"/>
        <v>-1.7949929145016533E-3</v>
      </c>
      <c r="L108" s="400" t="s">
        <v>403</v>
      </c>
      <c r="M108" s="397">
        <f t="shared" si="9"/>
        <v>-271190.01889100001</v>
      </c>
      <c r="N108" s="320">
        <v>14273.158889</v>
      </c>
      <c r="O108" s="120">
        <v>50041</v>
      </c>
      <c r="P108" s="403"/>
      <c r="Q108" s="356"/>
      <c r="R108" s="355"/>
    </row>
    <row r="109" spans="1:18" ht="15" hidden="1">
      <c r="A109" s="317" t="s">
        <v>11</v>
      </c>
      <c r="B109" s="318" t="s">
        <v>12</v>
      </c>
      <c r="C109" s="112">
        <v>86025356</v>
      </c>
      <c r="D109" s="129" t="s">
        <v>399</v>
      </c>
      <c r="E109" s="125">
        <v>44237</v>
      </c>
      <c r="F109" s="217" t="s">
        <v>119</v>
      </c>
      <c r="G109" s="127" t="s">
        <v>57</v>
      </c>
      <c r="H109" s="198">
        <v>10587</v>
      </c>
      <c r="I109" s="404">
        <v>10569</v>
      </c>
      <c r="J109" s="404">
        <f t="shared" si="10"/>
        <v>-18</v>
      </c>
      <c r="K109" s="394">
        <f t="shared" si="11"/>
        <v>-1.7001983564749221E-3</v>
      </c>
      <c r="L109" s="400" t="s">
        <v>403</v>
      </c>
      <c r="M109" s="397">
        <f t="shared" si="9"/>
        <v>-256916.860002</v>
      </c>
      <c r="N109" s="320">
        <v>14273.158889</v>
      </c>
      <c r="O109" s="120">
        <v>50050</v>
      </c>
      <c r="P109" s="403"/>
      <c r="Q109" s="356"/>
      <c r="R109" s="355"/>
    </row>
    <row r="110" spans="1:18" ht="15" hidden="1">
      <c r="A110" s="317" t="s">
        <v>11</v>
      </c>
      <c r="B110" s="318" t="s">
        <v>12</v>
      </c>
      <c r="C110" s="112">
        <v>86025394</v>
      </c>
      <c r="D110" s="129" t="s">
        <v>400</v>
      </c>
      <c r="E110" s="125">
        <v>44242</v>
      </c>
      <c r="F110" s="217" t="s">
        <v>17</v>
      </c>
      <c r="G110" s="127" t="s">
        <v>57</v>
      </c>
      <c r="H110" s="198">
        <v>10577</v>
      </c>
      <c r="I110" s="404">
        <v>10572</v>
      </c>
      <c r="J110" s="404">
        <f t="shared" si="10"/>
        <v>-5</v>
      </c>
      <c r="K110" s="394">
        <f t="shared" si="11"/>
        <v>-4.7272383473574735E-4</v>
      </c>
      <c r="L110" s="400" t="s">
        <v>403</v>
      </c>
      <c r="M110" s="397">
        <f t="shared" si="9"/>
        <v>-71365.794445000007</v>
      </c>
      <c r="N110" s="320">
        <v>14273.158889</v>
      </c>
      <c r="O110" s="120">
        <v>50088</v>
      </c>
      <c r="P110" s="403"/>
      <c r="Q110" s="356"/>
      <c r="R110" s="355"/>
    </row>
    <row r="111" spans="1:18" ht="15" hidden="1">
      <c r="A111" s="317" t="s">
        <v>11</v>
      </c>
      <c r="B111" s="318" t="s">
        <v>12</v>
      </c>
      <c r="C111" s="112">
        <v>86025406</v>
      </c>
      <c r="D111" s="129" t="s">
        <v>401</v>
      </c>
      <c r="E111" s="125">
        <v>44243</v>
      </c>
      <c r="F111" s="217" t="s">
        <v>17</v>
      </c>
      <c r="G111" s="127" t="s">
        <v>57</v>
      </c>
      <c r="H111" s="198">
        <v>10566</v>
      </c>
      <c r="I111" s="404">
        <v>10560</v>
      </c>
      <c r="J111" s="404">
        <f t="shared" si="10"/>
        <v>-6</v>
      </c>
      <c r="K111" s="394">
        <f t="shared" si="11"/>
        <v>-5.6785917092561046E-4</v>
      </c>
      <c r="L111" s="400" t="s">
        <v>403</v>
      </c>
      <c r="M111" s="397">
        <f t="shared" si="9"/>
        <v>-85638.953334000005</v>
      </c>
      <c r="N111" s="320">
        <v>14273.158889</v>
      </c>
      <c r="O111" s="120">
        <v>50100</v>
      </c>
      <c r="P111" s="403" t="s">
        <v>263</v>
      </c>
      <c r="Q111" s="356"/>
      <c r="R111" s="355"/>
    </row>
    <row r="112" spans="1:18" ht="15" hidden="1">
      <c r="A112" s="300" t="s">
        <v>11</v>
      </c>
      <c r="B112" s="301" t="s">
        <v>12</v>
      </c>
      <c r="C112" s="112">
        <v>86025411</v>
      </c>
      <c r="D112" s="294" t="s">
        <v>402</v>
      </c>
      <c r="E112" s="295">
        <v>44244</v>
      </c>
      <c r="F112" s="324" t="s">
        <v>17</v>
      </c>
      <c r="G112" s="296" t="s">
        <v>57</v>
      </c>
      <c r="H112" s="466">
        <v>10572</v>
      </c>
      <c r="I112" s="326">
        <v>10573</v>
      </c>
      <c r="J112" s="393">
        <f t="shared" si="10"/>
        <v>1</v>
      </c>
      <c r="K112" s="394">
        <f t="shared" si="11"/>
        <v>9.4589481649640566E-5</v>
      </c>
      <c r="L112" s="366" t="s">
        <v>412</v>
      </c>
      <c r="M112" s="397">
        <f t="shared" si="9"/>
        <v>14273.158889</v>
      </c>
      <c r="N112" s="320">
        <v>14273.158889</v>
      </c>
      <c r="O112" s="299">
        <v>50105</v>
      </c>
      <c r="P112" s="321"/>
      <c r="Q112" s="356"/>
      <c r="R112" s="355"/>
    </row>
    <row r="113" spans="1:18" ht="15" hidden="1">
      <c r="A113" s="300" t="s">
        <v>11</v>
      </c>
      <c r="B113" s="301" t="s">
        <v>12</v>
      </c>
      <c r="C113" s="112">
        <v>86025450</v>
      </c>
      <c r="D113" s="294" t="s">
        <v>409</v>
      </c>
      <c r="E113" s="295">
        <v>44249</v>
      </c>
      <c r="F113" s="324" t="s">
        <v>93</v>
      </c>
      <c r="G113" s="296" t="s">
        <v>57</v>
      </c>
      <c r="H113" s="466">
        <v>10579</v>
      </c>
      <c r="I113" s="326">
        <v>10566</v>
      </c>
      <c r="J113" s="393">
        <f t="shared" si="10"/>
        <v>-13</v>
      </c>
      <c r="K113" s="394">
        <f t="shared" si="11"/>
        <v>-1.2288496077133945E-3</v>
      </c>
      <c r="L113" s="366" t="s">
        <v>412</v>
      </c>
      <c r="M113" s="397">
        <f t="shared" si="9"/>
        <v>-185551.06555699999</v>
      </c>
      <c r="N113" s="320">
        <v>14273.158889</v>
      </c>
      <c r="O113" s="299">
        <v>50143</v>
      </c>
      <c r="P113" s="321"/>
      <c r="Q113" s="356"/>
      <c r="R113" s="355"/>
    </row>
    <row r="114" spans="1:18" ht="15" hidden="1">
      <c r="A114" s="300" t="s">
        <v>11</v>
      </c>
      <c r="B114" s="301" t="s">
        <v>12</v>
      </c>
      <c r="C114" s="112">
        <v>86025456</v>
      </c>
      <c r="D114" s="294" t="s">
        <v>410</v>
      </c>
      <c r="E114" s="295">
        <v>44250</v>
      </c>
      <c r="F114" s="324" t="s">
        <v>156</v>
      </c>
      <c r="G114" s="296" t="s">
        <v>57</v>
      </c>
      <c r="H114" s="466">
        <v>10582</v>
      </c>
      <c r="I114" s="326">
        <v>10569</v>
      </c>
      <c r="J114" s="393">
        <f t="shared" si="10"/>
        <v>-13</v>
      </c>
      <c r="K114" s="394">
        <f t="shared" si="11"/>
        <v>-1.2285012285012285E-3</v>
      </c>
      <c r="L114" s="366" t="s">
        <v>412</v>
      </c>
      <c r="M114" s="397">
        <f t="shared" si="9"/>
        <v>-185551.06555699999</v>
      </c>
      <c r="N114" s="320">
        <v>14273.158889</v>
      </c>
      <c r="O114" s="299">
        <v>50151</v>
      </c>
      <c r="P114" s="321"/>
      <c r="Q114" s="356"/>
      <c r="R114" s="355"/>
    </row>
    <row r="115" spans="1:18" ht="15" hidden="1">
      <c r="A115" s="300" t="s">
        <v>11</v>
      </c>
      <c r="B115" s="301" t="s">
        <v>12</v>
      </c>
      <c r="C115" s="112">
        <v>86025466</v>
      </c>
      <c r="D115" s="294" t="s">
        <v>411</v>
      </c>
      <c r="E115" s="295">
        <v>44251</v>
      </c>
      <c r="F115" s="324" t="s">
        <v>25</v>
      </c>
      <c r="G115" s="296" t="s">
        <v>57</v>
      </c>
      <c r="H115" s="466">
        <v>10574</v>
      </c>
      <c r="I115" s="326">
        <v>10577</v>
      </c>
      <c r="J115" s="393">
        <f t="shared" si="10"/>
        <v>3</v>
      </c>
      <c r="K115" s="394">
        <f t="shared" si="11"/>
        <v>2.8371477208246644E-4</v>
      </c>
      <c r="L115" s="366" t="s">
        <v>412</v>
      </c>
      <c r="M115" s="397">
        <f t="shared" si="9"/>
        <v>42819.476667000003</v>
      </c>
      <c r="N115" s="320">
        <v>14273.158889</v>
      </c>
      <c r="O115" s="299">
        <v>50161</v>
      </c>
      <c r="P115" s="403" t="s">
        <v>263</v>
      </c>
      <c r="Q115" s="356"/>
      <c r="R115" s="355"/>
    </row>
    <row r="116" spans="1:18" ht="15" hidden="1">
      <c r="A116" s="423" t="s">
        <v>51</v>
      </c>
      <c r="B116" s="431" t="s">
        <v>12</v>
      </c>
      <c r="C116" s="425">
        <v>86025503</v>
      </c>
      <c r="D116" s="426" t="s">
        <v>414</v>
      </c>
      <c r="E116" s="455">
        <v>44256</v>
      </c>
      <c r="F116" s="445" t="s">
        <v>428</v>
      </c>
      <c r="G116" s="427" t="s">
        <v>57</v>
      </c>
      <c r="H116" s="467">
        <v>10589</v>
      </c>
      <c r="I116" s="326">
        <v>10584</v>
      </c>
      <c r="J116" s="393">
        <f t="shared" si="10"/>
        <v>-5</v>
      </c>
      <c r="K116" s="394">
        <f t="shared" si="11"/>
        <v>-4.7218811974690717E-4</v>
      </c>
      <c r="L116" s="458" t="s">
        <v>458</v>
      </c>
      <c r="M116" s="397">
        <f t="shared" si="9"/>
        <v>-71365.8</v>
      </c>
      <c r="N116" s="440">
        <v>14273.16</v>
      </c>
      <c r="O116" s="435">
        <v>50198</v>
      </c>
      <c r="P116" s="441"/>
      <c r="Q116" s="356"/>
      <c r="R116" s="355"/>
    </row>
    <row r="117" spans="1:18" ht="15" hidden="1">
      <c r="A117" s="423" t="s">
        <v>51</v>
      </c>
      <c r="B117" s="431" t="s">
        <v>12</v>
      </c>
      <c r="C117" s="425">
        <v>86025505</v>
      </c>
      <c r="D117" s="426" t="s">
        <v>415</v>
      </c>
      <c r="E117" s="455">
        <v>44257</v>
      </c>
      <c r="F117" s="445" t="s">
        <v>431</v>
      </c>
      <c r="G117" s="427" t="s">
        <v>57</v>
      </c>
      <c r="H117" s="467">
        <v>10590</v>
      </c>
      <c r="I117" s="326">
        <v>10576</v>
      </c>
      <c r="J117" s="393">
        <f t="shared" si="10"/>
        <v>-14</v>
      </c>
      <c r="K117" s="394">
        <f t="shared" si="11"/>
        <v>-1.3220018885741266E-3</v>
      </c>
      <c r="L117" s="458" t="s">
        <v>458</v>
      </c>
      <c r="M117" s="397">
        <f t="shared" si="9"/>
        <v>-199824.24</v>
      </c>
      <c r="N117" s="440">
        <v>14273.16</v>
      </c>
      <c r="O117" s="435">
        <v>50200</v>
      </c>
      <c r="P117" s="441"/>
      <c r="Q117" s="356"/>
      <c r="R117" s="355"/>
    </row>
    <row r="118" spans="1:18" ht="15" hidden="1">
      <c r="A118" s="423" t="s">
        <v>51</v>
      </c>
      <c r="B118" s="424" t="s">
        <v>12</v>
      </c>
      <c r="C118" s="425">
        <v>86025514</v>
      </c>
      <c r="D118" s="426" t="s">
        <v>416</v>
      </c>
      <c r="E118" s="455">
        <v>44258</v>
      </c>
      <c r="F118" s="445" t="s">
        <v>443</v>
      </c>
      <c r="G118" s="427" t="s">
        <v>57</v>
      </c>
      <c r="H118" s="467">
        <v>10560</v>
      </c>
      <c r="I118" s="326">
        <v>10549</v>
      </c>
      <c r="J118" s="393">
        <f t="shared" si="10"/>
        <v>-11</v>
      </c>
      <c r="K118" s="394">
        <f t="shared" si="11"/>
        <v>-1.0416666666666667E-3</v>
      </c>
      <c r="L118" s="458" t="s">
        <v>458</v>
      </c>
      <c r="M118" s="397">
        <f t="shared" si="9"/>
        <v>-157004.76</v>
      </c>
      <c r="N118" s="434">
        <v>14273.16</v>
      </c>
      <c r="O118" s="435">
        <v>50209</v>
      </c>
      <c r="P118" s="441"/>
      <c r="Q118" s="356"/>
      <c r="R118" s="355"/>
    </row>
    <row r="119" spans="1:18" ht="15" hidden="1">
      <c r="A119" s="428" t="s">
        <v>51</v>
      </c>
      <c r="B119" s="424" t="s">
        <v>12</v>
      </c>
      <c r="C119" s="425">
        <v>86025553</v>
      </c>
      <c r="D119" s="426" t="s">
        <v>444</v>
      </c>
      <c r="E119" s="456">
        <v>44263</v>
      </c>
      <c r="F119" s="445" t="s">
        <v>445</v>
      </c>
      <c r="G119" s="427" t="s">
        <v>57</v>
      </c>
      <c r="H119" s="467">
        <v>10573</v>
      </c>
      <c r="I119" s="326">
        <v>10572</v>
      </c>
      <c r="J119" s="393">
        <f t="shared" si="10"/>
        <v>-1</v>
      </c>
      <c r="K119" s="394">
        <f t="shared" si="11"/>
        <v>-9.4580535325829949E-5</v>
      </c>
      <c r="L119" s="458" t="s">
        <v>487</v>
      </c>
      <c r="M119" s="397">
        <f t="shared" si="9"/>
        <v>-14273.16</v>
      </c>
      <c r="N119" s="434">
        <v>14273.16</v>
      </c>
      <c r="O119" s="435">
        <v>50248</v>
      </c>
      <c r="P119" s="442" t="s">
        <v>461</v>
      </c>
      <c r="Q119" s="356"/>
      <c r="R119" s="355"/>
    </row>
    <row r="120" spans="1:18" ht="15" hidden="1">
      <c r="A120" s="428" t="s">
        <v>51</v>
      </c>
      <c r="B120" s="431" t="s">
        <v>12</v>
      </c>
      <c r="C120" s="425">
        <v>86025567</v>
      </c>
      <c r="D120" s="426" t="s">
        <v>446</v>
      </c>
      <c r="E120" s="456">
        <v>44264</v>
      </c>
      <c r="F120" s="454" t="s">
        <v>447</v>
      </c>
      <c r="G120" s="430" t="s">
        <v>57</v>
      </c>
      <c r="H120" s="468">
        <v>10574</v>
      </c>
      <c r="I120" s="326">
        <v>10559</v>
      </c>
      <c r="J120" s="393">
        <f t="shared" si="10"/>
        <v>-15</v>
      </c>
      <c r="K120" s="394">
        <f t="shared" si="11"/>
        <v>-1.4185738604123321E-3</v>
      </c>
      <c r="L120" s="458" t="s">
        <v>458</v>
      </c>
      <c r="M120" s="397">
        <f t="shared" si="9"/>
        <v>-214097.4</v>
      </c>
      <c r="N120" s="440">
        <v>14273.16</v>
      </c>
      <c r="O120" s="435">
        <v>50262</v>
      </c>
      <c r="P120" s="442" t="s">
        <v>461</v>
      </c>
      <c r="Q120" s="356"/>
      <c r="R120" s="355"/>
    </row>
    <row r="121" spans="1:18" ht="15" hidden="1">
      <c r="A121" s="428" t="s">
        <v>51</v>
      </c>
      <c r="B121" s="431" t="s">
        <v>12</v>
      </c>
      <c r="C121" s="112">
        <v>86025613</v>
      </c>
      <c r="D121" s="457" t="s">
        <v>448</v>
      </c>
      <c r="E121" s="444">
        <v>44270</v>
      </c>
      <c r="F121" s="454" t="s">
        <v>433</v>
      </c>
      <c r="G121" s="430" t="s">
        <v>57</v>
      </c>
      <c r="H121" s="468">
        <v>10577</v>
      </c>
      <c r="I121" s="326">
        <v>10559</v>
      </c>
      <c r="J121" s="393">
        <f t="shared" si="10"/>
        <v>-18</v>
      </c>
      <c r="K121" s="394">
        <f t="shared" si="11"/>
        <v>-1.7018058050486905E-3</v>
      </c>
      <c r="L121" s="439" t="s">
        <v>459</v>
      </c>
      <c r="M121" s="397">
        <f t="shared" si="9"/>
        <v>-258083.46</v>
      </c>
      <c r="N121" s="434">
        <v>14337.97</v>
      </c>
      <c r="O121" s="435">
        <v>50309</v>
      </c>
      <c r="P121" s="441"/>
      <c r="Q121" s="356"/>
      <c r="R121" s="355"/>
    </row>
    <row r="122" spans="1:18" ht="15" hidden="1">
      <c r="A122" s="428" t="s">
        <v>51</v>
      </c>
      <c r="B122" s="429" t="s">
        <v>12</v>
      </c>
      <c r="C122" s="425">
        <v>86025628</v>
      </c>
      <c r="D122" s="426" t="s">
        <v>449</v>
      </c>
      <c r="E122" s="456">
        <v>44271</v>
      </c>
      <c r="F122" s="454" t="s">
        <v>443</v>
      </c>
      <c r="G122" s="430" t="s">
        <v>57</v>
      </c>
      <c r="H122" s="468">
        <v>10570</v>
      </c>
      <c r="I122" s="326">
        <v>10556</v>
      </c>
      <c r="J122" s="393">
        <f t="shared" si="10"/>
        <v>-14</v>
      </c>
      <c r="K122" s="394">
        <f t="shared" si="11"/>
        <v>-1.3245033112582781E-3</v>
      </c>
      <c r="L122" s="439" t="s">
        <v>459</v>
      </c>
      <c r="M122" s="397">
        <f t="shared" si="9"/>
        <v>-200731.58</v>
      </c>
      <c r="N122" s="434">
        <v>14337.97</v>
      </c>
      <c r="O122" s="435">
        <v>50324</v>
      </c>
      <c r="P122" s="442" t="s">
        <v>461</v>
      </c>
      <c r="Q122" s="356"/>
      <c r="R122" s="355"/>
    </row>
    <row r="123" spans="1:18" ht="15" hidden="1">
      <c r="A123" s="423" t="s">
        <v>51</v>
      </c>
      <c r="B123" s="429" t="s">
        <v>12</v>
      </c>
      <c r="C123" s="425">
        <v>86025673</v>
      </c>
      <c r="D123" s="426" t="s">
        <v>450</v>
      </c>
      <c r="E123" s="455">
        <v>44278</v>
      </c>
      <c r="F123" s="445" t="s">
        <v>418</v>
      </c>
      <c r="G123" s="427" t="s">
        <v>57</v>
      </c>
      <c r="H123" s="467">
        <v>10556</v>
      </c>
      <c r="I123" s="326">
        <v>10556</v>
      </c>
      <c r="J123" s="393">
        <f t="shared" si="10"/>
        <v>0</v>
      </c>
      <c r="K123" s="394">
        <f t="shared" si="11"/>
        <v>0</v>
      </c>
      <c r="L123" s="439" t="s">
        <v>460</v>
      </c>
      <c r="M123" s="397">
        <f t="shared" si="9"/>
        <v>0</v>
      </c>
      <c r="N123" s="434">
        <v>14337.97</v>
      </c>
      <c r="O123" s="435">
        <v>50369</v>
      </c>
      <c r="P123" s="441"/>
      <c r="Q123" s="356"/>
      <c r="R123" s="355"/>
    </row>
    <row r="124" spans="1:18" ht="15" hidden="1">
      <c r="A124" s="423" t="s">
        <v>51</v>
      </c>
      <c r="B124" s="432" t="s">
        <v>12</v>
      </c>
      <c r="C124" s="425">
        <v>86025678</v>
      </c>
      <c r="D124" s="426" t="s">
        <v>451</v>
      </c>
      <c r="E124" s="455">
        <v>44279</v>
      </c>
      <c r="F124" s="445" t="s">
        <v>452</v>
      </c>
      <c r="G124" s="427" t="s">
        <v>57</v>
      </c>
      <c r="H124" s="467">
        <v>10580</v>
      </c>
      <c r="I124" s="326">
        <v>10564</v>
      </c>
      <c r="J124" s="393">
        <f t="shared" si="10"/>
        <v>-16</v>
      </c>
      <c r="K124" s="394">
        <f t="shared" si="11"/>
        <v>-1.5122873345935729E-3</v>
      </c>
      <c r="L124" s="438" t="s">
        <v>460</v>
      </c>
      <c r="M124" s="397">
        <f t="shared" si="9"/>
        <v>-229407.52</v>
      </c>
      <c r="N124" s="434">
        <v>14337.97</v>
      </c>
      <c r="O124" s="435">
        <v>50373</v>
      </c>
      <c r="P124" s="441"/>
      <c r="Q124" s="356"/>
      <c r="R124" s="355"/>
    </row>
    <row r="125" spans="1:18" ht="15" hidden="1">
      <c r="A125" s="423" t="s">
        <v>51</v>
      </c>
      <c r="B125" s="429" t="s">
        <v>12</v>
      </c>
      <c r="C125" s="425">
        <v>86025686</v>
      </c>
      <c r="D125" s="426" t="s">
        <v>453</v>
      </c>
      <c r="E125" s="455">
        <v>44280</v>
      </c>
      <c r="F125" s="445" t="s">
        <v>454</v>
      </c>
      <c r="G125" s="427" t="s">
        <v>57</v>
      </c>
      <c r="H125" s="467">
        <v>10558</v>
      </c>
      <c r="I125" s="326">
        <v>10538</v>
      </c>
      <c r="J125" s="393">
        <f t="shared" si="10"/>
        <v>-20</v>
      </c>
      <c r="K125" s="394">
        <f t="shared" si="11"/>
        <v>-1.8942981625307824E-3</v>
      </c>
      <c r="L125" s="438" t="s">
        <v>460</v>
      </c>
      <c r="M125" s="397">
        <f t="shared" si="9"/>
        <v>-286759.39999999997</v>
      </c>
      <c r="N125" s="434">
        <v>14337.97</v>
      </c>
      <c r="O125" s="435">
        <v>50381</v>
      </c>
      <c r="P125" s="441"/>
      <c r="Q125" s="356"/>
      <c r="R125" s="355"/>
    </row>
    <row r="126" spans="1:18" ht="15" hidden="1">
      <c r="A126" s="423" t="s">
        <v>51</v>
      </c>
      <c r="B126" s="431" t="s">
        <v>12</v>
      </c>
      <c r="C126" s="425">
        <v>86025711</v>
      </c>
      <c r="D126" s="426" t="s">
        <v>455</v>
      </c>
      <c r="E126" s="455">
        <v>44282</v>
      </c>
      <c r="F126" s="445" t="s">
        <v>456</v>
      </c>
      <c r="G126" s="427" t="s">
        <v>57</v>
      </c>
      <c r="H126" s="467">
        <v>10527</v>
      </c>
      <c r="I126" s="326">
        <v>10510</v>
      </c>
      <c r="J126" s="393">
        <f t="shared" si="10"/>
        <v>-17</v>
      </c>
      <c r="K126" s="394">
        <f t="shared" si="11"/>
        <v>-1.6148950318229315E-3</v>
      </c>
      <c r="L126" s="438" t="s">
        <v>460</v>
      </c>
      <c r="M126" s="397">
        <f t="shared" si="9"/>
        <v>-243745.49</v>
      </c>
      <c r="N126" s="440">
        <v>14337.97</v>
      </c>
      <c r="O126" s="436">
        <v>50407</v>
      </c>
      <c r="P126" s="441"/>
      <c r="Q126" s="356"/>
      <c r="R126" s="355"/>
    </row>
    <row r="127" spans="1:18" ht="15" hidden="1">
      <c r="A127" s="423" t="s">
        <v>51</v>
      </c>
      <c r="B127" s="424" t="s">
        <v>12</v>
      </c>
      <c r="C127" s="425">
        <v>86025717</v>
      </c>
      <c r="D127" s="426" t="s">
        <v>457</v>
      </c>
      <c r="E127" s="455">
        <v>44284</v>
      </c>
      <c r="F127" s="445" t="s">
        <v>445</v>
      </c>
      <c r="G127" s="427" t="s">
        <v>57</v>
      </c>
      <c r="H127" s="467">
        <v>10516</v>
      </c>
      <c r="I127" s="326">
        <v>10517</v>
      </c>
      <c r="J127" s="393">
        <f t="shared" si="10"/>
        <v>1</v>
      </c>
      <c r="K127" s="394">
        <f t="shared" si="11"/>
        <v>9.5093191327500954E-5</v>
      </c>
      <c r="L127" s="438" t="s">
        <v>460</v>
      </c>
      <c r="M127" s="397">
        <f t="shared" si="9"/>
        <v>14337.97</v>
      </c>
      <c r="N127" s="434">
        <v>14337.97</v>
      </c>
      <c r="O127" s="435">
        <v>50413</v>
      </c>
      <c r="P127" s="441"/>
      <c r="Q127" s="356"/>
      <c r="R127" s="355"/>
    </row>
    <row r="128" spans="1:18" ht="15" hidden="1">
      <c r="A128" s="317" t="s">
        <v>11</v>
      </c>
      <c r="B128" s="318" t="s">
        <v>12</v>
      </c>
      <c r="C128" s="112">
        <v>86025742</v>
      </c>
      <c r="D128" s="443" t="s">
        <v>467</v>
      </c>
      <c r="E128" s="444">
        <v>44289</v>
      </c>
      <c r="F128" s="445" t="s">
        <v>136</v>
      </c>
      <c r="G128" s="105" t="s">
        <v>57</v>
      </c>
      <c r="H128" s="469">
        <v>10579</v>
      </c>
      <c r="I128" s="326">
        <v>10564</v>
      </c>
      <c r="J128" s="450">
        <f t="shared" ref="J128:J130" si="12">+I128-H128</f>
        <v>-15</v>
      </c>
      <c r="K128" s="394">
        <f t="shared" ref="K128:K130" si="13">+J128/H128</f>
        <v>-1.4179033935154551E-3</v>
      </c>
      <c r="L128" s="433" t="s">
        <v>471</v>
      </c>
      <c r="M128" s="397">
        <f t="shared" si="9"/>
        <v>-220581.23925000001</v>
      </c>
      <c r="N128" s="434">
        <v>14705.415950000001</v>
      </c>
      <c r="O128" s="446">
        <v>50438</v>
      </c>
      <c r="P128" s="447"/>
      <c r="Q128" s="356"/>
      <c r="R128" s="355"/>
    </row>
    <row r="129" spans="1:18" ht="15" hidden="1">
      <c r="A129" s="317" t="s">
        <v>11</v>
      </c>
      <c r="B129" s="318" t="s">
        <v>12</v>
      </c>
      <c r="C129" s="112">
        <v>86025756</v>
      </c>
      <c r="D129" s="443" t="s">
        <v>468</v>
      </c>
      <c r="E129" s="444">
        <v>44292</v>
      </c>
      <c r="F129" s="445" t="s">
        <v>418</v>
      </c>
      <c r="G129" s="105" t="s">
        <v>57</v>
      </c>
      <c r="H129" s="469">
        <v>10543</v>
      </c>
      <c r="I129" s="326">
        <v>10524</v>
      </c>
      <c r="J129" s="450">
        <f t="shared" si="12"/>
        <v>-19</v>
      </c>
      <c r="K129" s="394">
        <f t="shared" si="13"/>
        <v>-1.8021436023902115E-3</v>
      </c>
      <c r="L129" s="433" t="s">
        <v>471</v>
      </c>
      <c r="M129" s="397">
        <f t="shared" si="9"/>
        <v>-279402.90305000002</v>
      </c>
      <c r="N129" s="434">
        <v>14705.415950000001</v>
      </c>
      <c r="O129" s="446">
        <v>50452</v>
      </c>
      <c r="P129" s="448" t="s">
        <v>263</v>
      </c>
      <c r="Q129" s="356"/>
      <c r="R129" s="355"/>
    </row>
    <row r="130" spans="1:18" ht="15" hidden="1">
      <c r="A130" s="317" t="s">
        <v>11</v>
      </c>
      <c r="B130" s="318" t="s">
        <v>12</v>
      </c>
      <c r="C130" s="112">
        <v>86025773</v>
      </c>
      <c r="D130" s="443" t="s">
        <v>469</v>
      </c>
      <c r="E130" s="444">
        <v>44293</v>
      </c>
      <c r="F130" s="445" t="s">
        <v>82</v>
      </c>
      <c r="G130" s="105" t="s">
        <v>57</v>
      </c>
      <c r="H130" s="469">
        <v>10540</v>
      </c>
      <c r="I130" s="326">
        <v>10526</v>
      </c>
      <c r="J130" s="450">
        <f t="shared" si="12"/>
        <v>-14</v>
      </c>
      <c r="K130" s="394">
        <f t="shared" si="13"/>
        <v>-1.3282732447817836E-3</v>
      </c>
      <c r="L130" s="433" t="s">
        <v>481</v>
      </c>
      <c r="M130" s="397">
        <f t="shared" si="9"/>
        <v>-205875.82330000002</v>
      </c>
      <c r="N130" s="434">
        <v>14705.415950000001</v>
      </c>
      <c r="O130" s="446">
        <v>50469</v>
      </c>
      <c r="P130" s="447"/>
      <c r="Q130" s="356"/>
      <c r="R130" s="355"/>
    </row>
    <row r="131" spans="1:18" ht="15" hidden="1">
      <c r="A131" s="317" t="s">
        <v>11</v>
      </c>
      <c r="B131" s="318" t="s">
        <v>12</v>
      </c>
      <c r="C131" s="112">
        <v>86025821</v>
      </c>
      <c r="D131" s="443" t="s">
        <v>482</v>
      </c>
      <c r="E131" s="444">
        <v>44298</v>
      </c>
      <c r="F131" s="445" t="s">
        <v>418</v>
      </c>
      <c r="G131" s="105" t="s">
        <v>57</v>
      </c>
      <c r="H131" s="469">
        <v>10525</v>
      </c>
      <c r="I131" s="326">
        <v>10506</v>
      </c>
      <c r="J131" s="450">
        <f t="shared" ref="J131:J138" si="14">+I131-H131</f>
        <v>-19</v>
      </c>
      <c r="K131" s="394">
        <f t="shared" ref="K131:K138" si="15">+J131/H131</f>
        <v>-1.8052256532066508E-3</v>
      </c>
      <c r="L131" s="433" t="s">
        <v>481</v>
      </c>
      <c r="M131" s="397">
        <f t="shared" ref="M131:M138" si="16">+J131*N131</f>
        <v>-279402.90305000002</v>
      </c>
      <c r="N131" s="434">
        <v>14705.415950000001</v>
      </c>
      <c r="O131" s="446">
        <v>50517</v>
      </c>
      <c r="P131" s="448" t="s">
        <v>263</v>
      </c>
      <c r="Q131" s="356"/>
      <c r="R131" s="355"/>
    </row>
    <row r="132" spans="1:18" ht="15" hidden="1">
      <c r="A132" s="317" t="s">
        <v>11</v>
      </c>
      <c r="B132" s="318" t="s">
        <v>12</v>
      </c>
      <c r="C132" s="112">
        <v>86025833</v>
      </c>
      <c r="D132" s="443" t="s">
        <v>483</v>
      </c>
      <c r="E132" s="444">
        <v>44299</v>
      </c>
      <c r="F132" s="445" t="s">
        <v>418</v>
      </c>
      <c r="G132" s="105" t="s">
        <v>57</v>
      </c>
      <c r="H132" s="469">
        <v>10493</v>
      </c>
      <c r="I132" s="326">
        <v>10484</v>
      </c>
      <c r="J132" s="393">
        <f t="shared" si="14"/>
        <v>-9</v>
      </c>
      <c r="K132" s="394">
        <f t="shared" si="15"/>
        <v>-8.5771466692080437E-4</v>
      </c>
      <c r="L132" s="438" t="s">
        <v>495</v>
      </c>
      <c r="M132" s="397">
        <f t="shared" si="16"/>
        <v>-143640.18</v>
      </c>
      <c r="N132" s="434">
        <v>15960.02</v>
      </c>
      <c r="O132" s="451">
        <v>50529</v>
      </c>
      <c r="P132" s="447"/>
      <c r="Q132" s="356"/>
      <c r="R132" s="355"/>
    </row>
    <row r="133" spans="1:18" ht="15" hidden="1">
      <c r="A133" s="317" t="s">
        <v>11</v>
      </c>
      <c r="B133" s="318" t="s">
        <v>12</v>
      </c>
      <c r="C133" s="112">
        <v>86025898</v>
      </c>
      <c r="D133" s="443" t="s">
        <v>484</v>
      </c>
      <c r="E133" s="444">
        <v>44305</v>
      </c>
      <c r="F133" s="445" t="s">
        <v>160</v>
      </c>
      <c r="G133" s="105" t="s">
        <v>57</v>
      </c>
      <c r="H133" s="469">
        <v>10449</v>
      </c>
      <c r="I133" s="326">
        <v>10430</v>
      </c>
      <c r="J133" s="393">
        <f t="shared" si="14"/>
        <v>-19</v>
      </c>
      <c r="K133" s="394">
        <f t="shared" si="15"/>
        <v>-1.8183558235237822E-3</v>
      </c>
      <c r="L133" s="438" t="s">
        <v>495</v>
      </c>
      <c r="M133" s="397">
        <f t="shared" si="16"/>
        <v>-303240.38</v>
      </c>
      <c r="N133" s="325">
        <v>15960.02</v>
      </c>
      <c r="O133" s="446">
        <v>50593</v>
      </c>
      <c r="P133" s="447"/>
      <c r="Q133" s="356"/>
      <c r="R133" s="355"/>
    </row>
    <row r="134" spans="1:18" ht="15" hidden="1">
      <c r="A134" s="317" t="s">
        <v>11</v>
      </c>
      <c r="B134" s="318" t="s">
        <v>12</v>
      </c>
      <c r="C134" s="112">
        <v>86025907</v>
      </c>
      <c r="D134" s="443" t="s">
        <v>485</v>
      </c>
      <c r="E134" s="444">
        <v>44306</v>
      </c>
      <c r="F134" s="445" t="s">
        <v>108</v>
      </c>
      <c r="G134" s="105" t="s">
        <v>57</v>
      </c>
      <c r="H134" s="469">
        <v>10497</v>
      </c>
      <c r="I134" s="326">
        <v>10517</v>
      </c>
      <c r="J134" s="393">
        <f t="shared" si="14"/>
        <v>20</v>
      </c>
      <c r="K134" s="394">
        <f t="shared" si="15"/>
        <v>1.9053062779841859E-3</v>
      </c>
      <c r="L134" s="438" t="s">
        <v>495</v>
      </c>
      <c r="M134" s="397">
        <f t="shared" si="16"/>
        <v>319200.40000000002</v>
      </c>
      <c r="N134" s="434">
        <v>15960.02</v>
      </c>
      <c r="O134" s="446">
        <v>50602</v>
      </c>
      <c r="P134" s="447"/>
      <c r="Q134" s="356"/>
      <c r="R134" s="355"/>
    </row>
    <row r="135" spans="1:18" ht="15" hidden="1">
      <c r="A135" s="317" t="s">
        <v>11</v>
      </c>
      <c r="B135" s="318" t="s">
        <v>12</v>
      </c>
      <c r="C135" s="112">
        <v>86025920</v>
      </c>
      <c r="D135" s="443" t="s">
        <v>486</v>
      </c>
      <c r="E135" s="444">
        <v>44307</v>
      </c>
      <c r="F135" s="445" t="s">
        <v>14</v>
      </c>
      <c r="G135" s="105" t="s">
        <v>57</v>
      </c>
      <c r="H135" s="469">
        <v>10443</v>
      </c>
      <c r="I135" s="326">
        <v>10426</v>
      </c>
      <c r="J135" s="393">
        <f t="shared" si="14"/>
        <v>-17</v>
      </c>
      <c r="K135" s="394">
        <f t="shared" si="15"/>
        <v>-1.6278847074595424E-3</v>
      </c>
      <c r="L135" s="438" t="s">
        <v>495</v>
      </c>
      <c r="M135" s="397">
        <f t="shared" si="16"/>
        <v>-271320.34000000003</v>
      </c>
      <c r="N135" s="434">
        <v>15960.02</v>
      </c>
      <c r="O135" s="446">
        <v>50615</v>
      </c>
      <c r="P135" s="448" t="s">
        <v>263</v>
      </c>
      <c r="Q135" s="356"/>
      <c r="R135" s="355"/>
    </row>
    <row r="136" spans="1:18" ht="15" hidden="1">
      <c r="A136" s="317" t="s">
        <v>11</v>
      </c>
      <c r="B136" s="318" t="s">
        <v>12</v>
      </c>
      <c r="C136" s="112">
        <v>86025981</v>
      </c>
      <c r="D136" s="443" t="s">
        <v>493</v>
      </c>
      <c r="E136" s="444">
        <v>44313</v>
      </c>
      <c r="F136" s="445" t="s">
        <v>119</v>
      </c>
      <c r="G136" s="453" t="s">
        <v>57</v>
      </c>
      <c r="H136" s="469">
        <v>10538</v>
      </c>
      <c r="I136" s="326">
        <v>10527</v>
      </c>
      <c r="J136" s="576">
        <f t="shared" si="14"/>
        <v>-11</v>
      </c>
      <c r="K136" s="394">
        <f t="shared" si="15"/>
        <v>-1.0438413361169101E-3</v>
      </c>
      <c r="L136" s="666" t="s">
        <v>501</v>
      </c>
      <c r="M136" s="397">
        <f t="shared" si="16"/>
        <v>-175560.22</v>
      </c>
      <c r="N136" s="434">
        <v>15960.02</v>
      </c>
      <c r="O136" s="446">
        <v>50676</v>
      </c>
      <c r="P136" s="447" t="s">
        <v>750</v>
      </c>
      <c r="Q136" s="356"/>
      <c r="R136" s="355"/>
    </row>
    <row r="137" spans="1:18" ht="15" hidden="1">
      <c r="A137" s="317" t="s">
        <v>11</v>
      </c>
      <c r="B137" s="318" t="s">
        <v>12</v>
      </c>
      <c r="C137" s="112">
        <v>86025996</v>
      </c>
      <c r="D137" s="443" t="s">
        <v>498</v>
      </c>
      <c r="E137" s="444">
        <v>44314</v>
      </c>
      <c r="F137" s="445" t="s">
        <v>156</v>
      </c>
      <c r="G137" s="459" t="s">
        <v>57</v>
      </c>
      <c r="H137" s="469">
        <v>10460</v>
      </c>
      <c r="I137" s="326">
        <v>10436</v>
      </c>
      <c r="J137" s="576">
        <f t="shared" si="14"/>
        <v>-24</v>
      </c>
      <c r="K137" s="394">
        <f t="shared" si="15"/>
        <v>-2.2944550669216062E-3</v>
      </c>
      <c r="L137" s="667"/>
      <c r="M137" s="397">
        <f t="shared" si="16"/>
        <v>-383040.48</v>
      </c>
      <c r="N137" s="434">
        <v>15960.02</v>
      </c>
      <c r="O137" s="446">
        <v>50689</v>
      </c>
      <c r="P137" s="447" t="s">
        <v>749</v>
      </c>
      <c r="Q137" s="356"/>
      <c r="R137" s="355"/>
    </row>
    <row r="138" spans="1:18" ht="15" hidden="1">
      <c r="A138" s="317" t="s">
        <v>11</v>
      </c>
      <c r="B138" s="318" t="s">
        <v>12</v>
      </c>
      <c r="C138" s="112">
        <v>86026007</v>
      </c>
      <c r="D138" s="443" t="s">
        <v>499</v>
      </c>
      <c r="E138" s="444">
        <v>44315</v>
      </c>
      <c r="F138" s="445" t="s">
        <v>156</v>
      </c>
      <c r="G138" s="459" t="s">
        <v>57</v>
      </c>
      <c r="H138" s="469">
        <v>10503</v>
      </c>
      <c r="I138" s="326">
        <v>10483</v>
      </c>
      <c r="J138" s="576">
        <f t="shared" si="14"/>
        <v>-20</v>
      </c>
      <c r="K138" s="394">
        <f t="shared" si="15"/>
        <v>-1.9042178425211845E-3</v>
      </c>
      <c r="L138" s="668"/>
      <c r="M138" s="397">
        <f t="shared" si="16"/>
        <v>-319200.40000000002</v>
      </c>
      <c r="N138" s="434">
        <v>15960.02</v>
      </c>
      <c r="O138" s="446">
        <v>50702</v>
      </c>
      <c r="P138" s="447" t="s">
        <v>751</v>
      </c>
      <c r="Q138" s="356"/>
      <c r="R138" s="355"/>
    </row>
    <row r="139" spans="1:18" ht="15" hidden="1">
      <c r="A139" s="317" t="s">
        <v>11</v>
      </c>
      <c r="B139" s="318" t="s">
        <v>12</v>
      </c>
      <c r="C139" s="112">
        <v>86026048</v>
      </c>
      <c r="D139" s="443" t="s">
        <v>527</v>
      </c>
      <c r="E139" s="444">
        <v>44320</v>
      </c>
      <c r="F139" s="445" t="s">
        <v>23</v>
      </c>
      <c r="G139" s="462" t="s">
        <v>57</v>
      </c>
      <c r="H139" s="470">
        <v>10531</v>
      </c>
      <c r="I139" s="326">
        <v>10528</v>
      </c>
      <c r="J139" s="393">
        <f t="shared" ref="J139" si="17">+I139-H139</f>
        <v>-3</v>
      </c>
      <c r="K139" s="394">
        <f t="shared" ref="K139" si="18">+J139/H139</f>
        <v>-2.8487323141202165E-4</v>
      </c>
      <c r="L139" s="488" t="s">
        <v>548</v>
      </c>
      <c r="M139" s="397">
        <f t="shared" ref="M139" si="19">+J139*N139</f>
        <v>-47880.06</v>
      </c>
      <c r="N139" s="434">
        <v>15960.02</v>
      </c>
      <c r="O139" s="446">
        <v>50743</v>
      </c>
      <c r="P139" s="447"/>
      <c r="Q139" s="356"/>
      <c r="R139" s="355"/>
    </row>
    <row r="140" spans="1:18" ht="15" hidden="1">
      <c r="A140" s="317" t="s">
        <v>11</v>
      </c>
      <c r="B140" s="318" t="s">
        <v>12</v>
      </c>
      <c r="C140" s="112">
        <v>86026065</v>
      </c>
      <c r="D140" s="443" t="s">
        <v>528</v>
      </c>
      <c r="E140" s="444">
        <v>44322</v>
      </c>
      <c r="F140" s="445" t="s">
        <v>497</v>
      </c>
      <c r="G140" s="462" t="s">
        <v>57</v>
      </c>
      <c r="H140" s="470">
        <v>10081</v>
      </c>
      <c r="I140" s="326">
        <v>10053</v>
      </c>
      <c r="J140" s="393">
        <f t="shared" ref="J140:J150" si="20">+I140-H140</f>
        <v>-28</v>
      </c>
      <c r="K140" s="394">
        <f t="shared" ref="K140:K150" si="21">+J140/H140</f>
        <v>-2.7775022319214363E-3</v>
      </c>
      <c r="L140" s="488" t="s">
        <v>548</v>
      </c>
      <c r="M140" s="397">
        <f t="shared" ref="M140:M150" si="22">+J140*N140</f>
        <v>-446880.56</v>
      </c>
      <c r="N140" s="434">
        <v>15960.02</v>
      </c>
      <c r="O140" s="446">
        <v>50760</v>
      </c>
      <c r="P140" s="447"/>
      <c r="Q140" s="356"/>
      <c r="R140" s="355"/>
    </row>
    <row r="141" spans="1:18" ht="15.75" hidden="1" customHeight="1">
      <c r="A141" s="317" t="s">
        <v>11</v>
      </c>
      <c r="B141" s="318" t="s">
        <v>12</v>
      </c>
      <c r="C141" s="112">
        <v>86026092</v>
      </c>
      <c r="D141" s="443" t="s">
        <v>531</v>
      </c>
      <c r="E141" s="444">
        <v>44323</v>
      </c>
      <c r="F141" s="445" t="s">
        <v>108</v>
      </c>
      <c r="G141" s="462" t="s">
        <v>57</v>
      </c>
      <c r="H141" s="470">
        <v>10071</v>
      </c>
      <c r="I141" s="326">
        <v>10066</v>
      </c>
      <c r="J141" s="393">
        <f t="shared" si="20"/>
        <v>-5</v>
      </c>
      <c r="K141" s="394">
        <f t="shared" si="21"/>
        <v>-4.9647502730612646E-4</v>
      </c>
      <c r="L141" s="488" t="s">
        <v>548</v>
      </c>
      <c r="M141" s="397">
        <f t="shared" si="22"/>
        <v>-79800.100000000006</v>
      </c>
      <c r="N141" s="434">
        <v>15960.02</v>
      </c>
      <c r="O141" s="446">
        <v>50787</v>
      </c>
      <c r="P141" s="447"/>
      <c r="Q141" s="356"/>
      <c r="R141" s="355"/>
    </row>
    <row r="142" spans="1:18" ht="15" hidden="1">
      <c r="A142" s="317" t="s">
        <v>11</v>
      </c>
      <c r="B142" s="318" t="s">
        <v>12</v>
      </c>
      <c r="C142" s="112">
        <v>86026125</v>
      </c>
      <c r="D142" s="443" t="s">
        <v>532</v>
      </c>
      <c r="E142" s="444">
        <v>44328</v>
      </c>
      <c r="F142" s="445" t="s">
        <v>56</v>
      </c>
      <c r="G142" s="462" t="s">
        <v>57</v>
      </c>
      <c r="H142" s="470">
        <v>10143</v>
      </c>
      <c r="I142" s="326">
        <v>10132</v>
      </c>
      <c r="J142" s="393">
        <f t="shared" si="20"/>
        <v>-11</v>
      </c>
      <c r="K142" s="394">
        <f t="shared" si="21"/>
        <v>-1.0844917677215813E-3</v>
      </c>
      <c r="L142" s="488" t="s">
        <v>548</v>
      </c>
      <c r="M142" s="397">
        <f t="shared" si="22"/>
        <v>-175560.22</v>
      </c>
      <c r="N142" s="434">
        <v>15960.02</v>
      </c>
      <c r="O142" s="446">
        <v>50820</v>
      </c>
      <c r="P142" s="447"/>
      <c r="Q142" s="356"/>
      <c r="R142" s="355"/>
    </row>
    <row r="143" spans="1:18" ht="15" hidden="1">
      <c r="A143" s="317" t="s">
        <v>11</v>
      </c>
      <c r="B143" s="318" t="s">
        <v>12</v>
      </c>
      <c r="C143" s="112">
        <v>86026142</v>
      </c>
      <c r="D143" s="443" t="s">
        <v>533</v>
      </c>
      <c r="E143" s="444">
        <v>44329</v>
      </c>
      <c r="F143" s="445" t="s">
        <v>56</v>
      </c>
      <c r="G143" s="462" t="s">
        <v>57</v>
      </c>
      <c r="H143" s="470">
        <v>10080</v>
      </c>
      <c r="I143" s="326">
        <v>10063</v>
      </c>
      <c r="J143" s="393">
        <f t="shared" si="20"/>
        <v>-17</v>
      </c>
      <c r="K143" s="394">
        <f t="shared" si="21"/>
        <v>-1.6865079365079366E-3</v>
      </c>
      <c r="L143" s="488" t="s">
        <v>548</v>
      </c>
      <c r="M143" s="397">
        <f t="shared" si="22"/>
        <v>-271320.34000000003</v>
      </c>
      <c r="N143" s="434">
        <v>15960.02</v>
      </c>
      <c r="O143" s="446">
        <v>50837</v>
      </c>
      <c r="P143" s="447"/>
      <c r="Q143" s="356"/>
      <c r="R143" s="355"/>
    </row>
    <row r="144" spans="1:18" ht="15" hidden="1">
      <c r="A144" s="317" t="s">
        <v>11</v>
      </c>
      <c r="B144" s="318" t="s">
        <v>12</v>
      </c>
      <c r="C144" s="112">
        <v>86026149</v>
      </c>
      <c r="D144" s="443" t="s">
        <v>534</v>
      </c>
      <c r="E144" s="444">
        <v>44330</v>
      </c>
      <c r="F144" s="445" t="s">
        <v>25</v>
      </c>
      <c r="G144" s="462" t="s">
        <v>57</v>
      </c>
      <c r="H144" s="470">
        <v>10065</v>
      </c>
      <c r="I144" s="326">
        <v>10065</v>
      </c>
      <c r="J144" s="393">
        <f t="shared" si="20"/>
        <v>0</v>
      </c>
      <c r="K144" s="394">
        <f t="shared" si="21"/>
        <v>0</v>
      </c>
      <c r="L144" s="488" t="s">
        <v>548</v>
      </c>
      <c r="M144" s="397">
        <f t="shared" si="22"/>
        <v>0</v>
      </c>
      <c r="N144" s="434">
        <v>15960.02</v>
      </c>
      <c r="O144" s="446">
        <v>50844</v>
      </c>
      <c r="P144" s="448" t="s">
        <v>549</v>
      </c>
      <c r="Q144" s="356"/>
      <c r="R144" s="355"/>
    </row>
    <row r="145" spans="1:18" ht="15" hidden="1">
      <c r="A145" s="317" t="s">
        <v>11</v>
      </c>
      <c r="B145" s="318" t="s">
        <v>12</v>
      </c>
      <c r="C145" s="112">
        <v>86026189</v>
      </c>
      <c r="D145" s="443" t="s">
        <v>535</v>
      </c>
      <c r="E145" s="444">
        <v>44335</v>
      </c>
      <c r="F145" s="460" t="s">
        <v>334</v>
      </c>
      <c r="G145" s="106" t="s">
        <v>57</v>
      </c>
      <c r="H145" s="469">
        <v>10095</v>
      </c>
      <c r="I145" s="319">
        <v>10094</v>
      </c>
      <c r="J145" s="404">
        <f t="shared" si="20"/>
        <v>-1</v>
      </c>
      <c r="K145" s="394">
        <f t="shared" si="21"/>
        <v>-9.9058940069341258E-5</v>
      </c>
      <c r="L145" s="492" t="s">
        <v>575</v>
      </c>
      <c r="M145" s="397">
        <f t="shared" si="22"/>
        <v>-15960.02</v>
      </c>
      <c r="N145" s="490">
        <v>15960.02</v>
      </c>
      <c r="O145" s="491">
        <v>50884</v>
      </c>
      <c r="P145" s="493"/>
      <c r="Q145" s="356"/>
      <c r="R145" s="355"/>
    </row>
    <row r="146" spans="1:18" ht="15" hidden="1">
      <c r="A146" s="317" t="s">
        <v>11</v>
      </c>
      <c r="B146" s="318" t="s">
        <v>12</v>
      </c>
      <c r="C146" s="112">
        <v>86026194</v>
      </c>
      <c r="D146" s="443" t="s">
        <v>536</v>
      </c>
      <c r="E146" s="444">
        <v>44336</v>
      </c>
      <c r="F146" s="460" t="s">
        <v>56</v>
      </c>
      <c r="G146" s="106" t="s">
        <v>57</v>
      </c>
      <c r="H146" s="469">
        <v>10046</v>
      </c>
      <c r="I146" s="319">
        <v>10027</v>
      </c>
      <c r="J146" s="404">
        <f t="shared" si="20"/>
        <v>-19</v>
      </c>
      <c r="K146" s="394">
        <f t="shared" si="21"/>
        <v>-1.8913000199084213E-3</v>
      </c>
      <c r="L146" s="492" t="s">
        <v>576</v>
      </c>
      <c r="M146" s="397">
        <f t="shared" si="22"/>
        <v>-303240.38</v>
      </c>
      <c r="N146" s="490">
        <v>15960.02</v>
      </c>
      <c r="O146" s="491">
        <v>50889</v>
      </c>
      <c r="P146" s="493"/>
      <c r="Q146" s="356"/>
      <c r="R146" s="355"/>
    </row>
    <row r="147" spans="1:18" ht="15" hidden="1">
      <c r="A147" s="317" t="s">
        <v>11</v>
      </c>
      <c r="B147" s="318" t="s">
        <v>12</v>
      </c>
      <c r="C147" s="112">
        <v>86026211</v>
      </c>
      <c r="D147" s="443" t="s">
        <v>555</v>
      </c>
      <c r="E147" s="444">
        <v>44337</v>
      </c>
      <c r="F147" s="460" t="s">
        <v>56</v>
      </c>
      <c r="G147" s="106" t="s">
        <v>57</v>
      </c>
      <c r="H147" s="469">
        <v>10113</v>
      </c>
      <c r="I147" s="319">
        <v>10108</v>
      </c>
      <c r="J147" s="404">
        <f t="shared" si="20"/>
        <v>-5</v>
      </c>
      <c r="K147" s="394">
        <f t="shared" si="21"/>
        <v>-4.9441313161277566E-4</v>
      </c>
      <c r="L147" s="492" t="s">
        <v>577</v>
      </c>
      <c r="M147" s="397">
        <f t="shared" si="22"/>
        <v>-79800.100000000006</v>
      </c>
      <c r="N147" s="490">
        <v>15960.02</v>
      </c>
      <c r="O147" s="491">
        <v>50906</v>
      </c>
      <c r="P147" s="493"/>
      <c r="Q147" s="356"/>
      <c r="R147" s="355"/>
    </row>
    <row r="148" spans="1:18" ht="15" hidden="1">
      <c r="A148" s="317" t="s">
        <v>11</v>
      </c>
      <c r="B148" s="318" t="s">
        <v>12</v>
      </c>
      <c r="C148" s="112">
        <v>86026229</v>
      </c>
      <c r="D148" s="443" t="s">
        <v>556</v>
      </c>
      <c r="E148" s="444">
        <v>44340</v>
      </c>
      <c r="F148" s="460" t="s">
        <v>136</v>
      </c>
      <c r="G148" s="106" t="s">
        <v>57</v>
      </c>
      <c r="H148" s="469">
        <v>10129</v>
      </c>
      <c r="I148" s="319">
        <v>10116</v>
      </c>
      <c r="J148" s="404">
        <f t="shared" si="20"/>
        <v>-13</v>
      </c>
      <c r="K148" s="394">
        <f t="shared" si="21"/>
        <v>-1.2834435778457892E-3</v>
      </c>
      <c r="L148" s="492" t="s">
        <v>578</v>
      </c>
      <c r="M148" s="397">
        <f t="shared" si="22"/>
        <v>-207480.26</v>
      </c>
      <c r="N148" s="490">
        <v>15960.02</v>
      </c>
      <c r="O148" s="491">
        <v>50924</v>
      </c>
      <c r="P148" s="493"/>
      <c r="Q148" s="356"/>
      <c r="R148" s="355"/>
    </row>
    <row r="149" spans="1:18" ht="15" hidden="1">
      <c r="A149" s="317" t="s">
        <v>11</v>
      </c>
      <c r="B149" s="318" t="s">
        <v>12</v>
      </c>
      <c r="C149" s="112">
        <v>86026242</v>
      </c>
      <c r="D149" s="443" t="s">
        <v>557</v>
      </c>
      <c r="E149" s="444">
        <v>44341</v>
      </c>
      <c r="F149" s="460" t="s">
        <v>14</v>
      </c>
      <c r="G149" s="106" t="s">
        <v>57</v>
      </c>
      <c r="H149" s="469">
        <v>10147</v>
      </c>
      <c r="I149" s="319">
        <v>10136</v>
      </c>
      <c r="J149" s="404">
        <f t="shared" si="20"/>
        <v>-11</v>
      </c>
      <c r="K149" s="394">
        <f t="shared" si="21"/>
        <v>-1.0840642554449591E-3</v>
      </c>
      <c r="L149" s="492" t="s">
        <v>579</v>
      </c>
      <c r="M149" s="397">
        <f t="shared" si="22"/>
        <v>-175560.22</v>
      </c>
      <c r="N149" s="490">
        <v>15960.02</v>
      </c>
      <c r="O149" s="491">
        <v>50937</v>
      </c>
      <c r="P149" s="493"/>
      <c r="Q149" s="356"/>
      <c r="R149" s="355"/>
    </row>
    <row r="150" spans="1:18" ht="15" hidden="1">
      <c r="A150" s="317" t="s">
        <v>11</v>
      </c>
      <c r="B150" s="318" t="s">
        <v>12</v>
      </c>
      <c r="C150" s="112">
        <v>86026251</v>
      </c>
      <c r="D150" s="443" t="s">
        <v>558</v>
      </c>
      <c r="E150" s="444">
        <v>44342</v>
      </c>
      <c r="F150" s="460" t="s">
        <v>23</v>
      </c>
      <c r="G150" s="106" t="s">
        <v>57</v>
      </c>
      <c r="H150" s="469">
        <v>10144</v>
      </c>
      <c r="I150" s="319">
        <v>10141</v>
      </c>
      <c r="J150" s="404">
        <f t="shared" si="20"/>
        <v>-3</v>
      </c>
      <c r="K150" s="394">
        <f t="shared" si="21"/>
        <v>-2.9574132492113565E-4</v>
      </c>
      <c r="L150" s="492" t="s">
        <v>580</v>
      </c>
      <c r="M150" s="397">
        <f t="shared" si="22"/>
        <v>-47880.06</v>
      </c>
      <c r="N150" s="490">
        <v>15960.02</v>
      </c>
      <c r="O150" s="491">
        <v>50945</v>
      </c>
      <c r="P150" s="493"/>
      <c r="Q150" s="356"/>
      <c r="R150" s="355"/>
    </row>
    <row r="151" spans="1:18" ht="15" hidden="1">
      <c r="A151" s="317" t="s">
        <v>11</v>
      </c>
      <c r="B151" s="318" t="s">
        <v>12</v>
      </c>
      <c r="C151" s="112">
        <v>86026304</v>
      </c>
      <c r="D151" s="443" t="s">
        <v>587</v>
      </c>
      <c r="E151" s="444">
        <v>44348</v>
      </c>
      <c r="F151" s="445" t="s">
        <v>334</v>
      </c>
      <c r="G151" s="462" t="s">
        <v>57</v>
      </c>
      <c r="H151" s="470">
        <v>10123</v>
      </c>
      <c r="I151" s="319">
        <v>10113</v>
      </c>
      <c r="J151" s="404">
        <f t="shared" ref="J151:J167" si="23">+I151-H151</f>
        <v>-10</v>
      </c>
      <c r="K151" s="394">
        <f t="shared" ref="K151:K167" si="24">+J151/H151</f>
        <v>-9.878494517435543E-4</v>
      </c>
      <c r="L151" s="439" t="s">
        <v>612</v>
      </c>
      <c r="M151" s="397">
        <f t="shared" ref="M151:M179" si="25">+J151*N151</f>
        <v>-159600.20000000001</v>
      </c>
      <c r="N151" s="490">
        <v>15960.02</v>
      </c>
      <c r="O151" s="446">
        <v>50999</v>
      </c>
      <c r="P151" s="493"/>
      <c r="Q151" s="356"/>
      <c r="R151" s="355"/>
    </row>
    <row r="152" spans="1:18" ht="15" hidden="1">
      <c r="A152" s="317" t="s">
        <v>11</v>
      </c>
      <c r="B152" s="318" t="s">
        <v>12</v>
      </c>
      <c r="C152" s="112">
        <v>86026320</v>
      </c>
      <c r="D152" s="443" t="s">
        <v>588</v>
      </c>
      <c r="E152" s="444">
        <v>44349</v>
      </c>
      <c r="F152" s="445" t="s">
        <v>27</v>
      </c>
      <c r="G152" s="462" t="s">
        <v>57</v>
      </c>
      <c r="H152" s="470">
        <v>10073</v>
      </c>
      <c r="I152" s="319">
        <v>10054</v>
      </c>
      <c r="J152" s="404">
        <f t="shared" si="23"/>
        <v>-19</v>
      </c>
      <c r="K152" s="394">
        <f t="shared" si="24"/>
        <v>-1.8862305172242628E-3</v>
      </c>
      <c r="L152" s="439" t="s">
        <v>613</v>
      </c>
      <c r="M152" s="397">
        <f t="shared" si="25"/>
        <v>-303240.38</v>
      </c>
      <c r="N152" s="490">
        <v>15960.02</v>
      </c>
      <c r="O152" s="446">
        <v>51014</v>
      </c>
      <c r="P152" s="493"/>
      <c r="Q152" s="356"/>
      <c r="R152" s="355"/>
    </row>
    <row r="153" spans="1:18" ht="15" hidden="1">
      <c r="A153" s="317" t="s">
        <v>11</v>
      </c>
      <c r="B153" s="318" t="s">
        <v>12</v>
      </c>
      <c r="C153" s="112">
        <v>86026322</v>
      </c>
      <c r="D153" s="443" t="s">
        <v>589</v>
      </c>
      <c r="E153" s="444">
        <v>44349</v>
      </c>
      <c r="F153" s="445" t="s">
        <v>56</v>
      </c>
      <c r="G153" s="462" t="s">
        <v>57</v>
      </c>
      <c r="H153" s="470">
        <v>10097</v>
      </c>
      <c r="I153" s="319">
        <v>10100</v>
      </c>
      <c r="J153" s="404">
        <f t="shared" si="23"/>
        <v>3</v>
      </c>
      <c r="K153" s="394">
        <f t="shared" si="24"/>
        <v>2.9711795582846391E-4</v>
      </c>
      <c r="L153" s="439" t="s">
        <v>614</v>
      </c>
      <c r="M153" s="397">
        <f t="shared" si="25"/>
        <v>47880.06</v>
      </c>
      <c r="N153" s="490">
        <v>15960.02</v>
      </c>
      <c r="O153" s="446">
        <v>51017</v>
      </c>
      <c r="P153" s="493"/>
      <c r="Q153" s="356"/>
      <c r="R153" s="355"/>
    </row>
    <row r="154" spans="1:18" ht="15" hidden="1">
      <c r="A154" s="317" t="s">
        <v>11</v>
      </c>
      <c r="B154" s="318" t="s">
        <v>12</v>
      </c>
      <c r="C154" s="112">
        <v>86026334</v>
      </c>
      <c r="D154" s="443" t="s">
        <v>590</v>
      </c>
      <c r="E154" s="444">
        <v>44350</v>
      </c>
      <c r="F154" s="445" t="s">
        <v>14</v>
      </c>
      <c r="G154" s="462" t="s">
        <v>57</v>
      </c>
      <c r="H154" s="470">
        <v>10082</v>
      </c>
      <c r="I154" s="319">
        <v>10066</v>
      </c>
      <c r="J154" s="404">
        <f t="shared" si="23"/>
        <v>-16</v>
      </c>
      <c r="K154" s="394">
        <f t="shared" si="24"/>
        <v>-1.5869867089863122E-3</v>
      </c>
      <c r="L154" s="439" t="s">
        <v>615</v>
      </c>
      <c r="M154" s="397">
        <f t="shared" si="25"/>
        <v>-255360.32</v>
      </c>
      <c r="N154" s="490">
        <v>15960.02</v>
      </c>
      <c r="O154" s="446">
        <v>51029</v>
      </c>
      <c r="P154" s="493"/>
      <c r="Q154" s="356"/>
      <c r="R154" s="355"/>
    </row>
    <row r="155" spans="1:18" ht="15" hidden="1">
      <c r="A155" s="317" t="s">
        <v>11</v>
      </c>
      <c r="B155" s="318" t="s">
        <v>12</v>
      </c>
      <c r="C155" s="112">
        <v>86026352</v>
      </c>
      <c r="D155" s="443" t="s">
        <v>591</v>
      </c>
      <c r="E155" s="444">
        <v>44353</v>
      </c>
      <c r="F155" s="445" t="s">
        <v>25</v>
      </c>
      <c r="G155" s="462" t="s">
        <v>57</v>
      </c>
      <c r="H155" s="470">
        <v>10113</v>
      </c>
      <c r="I155" s="319">
        <v>10097</v>
      </c>
      <c r="J155" s="404">
        <f t="shared" si="23"/>
        <v>-16</v>
      </c>
      <c r="K155" s="394">
        <f t="shared" si="24"/>
        <v>-1.5821220211608821E-3</v>
      </c>
      <c r="L155" s="439" t="s">
        <v>616</v>
      </c>
      <c r="M155" s="397">
        <f t="shared" si="25"/>
        <v>-255360.32</v>
      </c>
      <c r="N155" s="490">
        <v>15960.02</v>
      </c>
      <c r="O155" s="446">
        <v>51047</v>
      </c>
      <c r="P155" s="493"/>
      <c r="Q155" s="356"/>
      <c r="R155" s="355"/>
    </row>
    <row r="156" spans="1:18" ht="15" hidden="1">
      <c r="A156" s="317" t="s">
        <v>11</v>
      </c>
      <c r="B156" s="318" t="s">
        <v>12</v>
      </c>
      <c r="C156" s="112">
        <v>86026355</v>
      </c>
      <c r="D156" s="443" t="s">
        <v>592</v>
      </c>
      <c r="E156" s="444">
        <v>44353</v>
      </c>
      <c r="F156" s="445" t="s">
        <v>205</v>
      </c>
      <c r="G156" s="462" t="s">
        <v>57</v>
      </c>
      <c r="H156" s="470">
        <v>10113</v>
      </c>
      <c r="I156" s="319">
        <v>10101</v>
      </c>
      <c r="J156" s="404">
        <f t="shared" si="23"/>
        <v>-12</v>
      </c>
      <c r="K156" s="394">
        <f t="shared" si="24"/>
        <v>-1.1865915158706616E-3</v>
      </c>
      <c r="L156" s="439" t="s">
        <v>617</v>
      </c>
      <c r="M156" s="397">
        <f t="shared" si="25"/>
        <v>-191520.24</v>
      </c>
      <c r="N156" s="490">
        <v>15960.02</v>
      </c>
      <c r="O156" s="446">
        <v>51050</v>
      </c>
      <c r="P156" s="493"/>
      <c r="Q156" s="356"/>
      <c r="R156" s="355"/>
    </row>
    <row r="157" spans="1:18" ht="15" hidden="1">
      <c r="A157" s="317" t="s">
        <v>11</v>
      </c>
      <c r="B157" s="318" t="s">
        <v>12</v>
      </c>
      <c r="C157" s="112">
        <v>86026359</v>
      </c>
      <c r="D157" s="443" t="s">
        <v>593</v>
      </c>
      <c r="E157" s="444">
        <v>44355</v>
      </c>
      <c r="F157" s="445" t="s">
        <v>173</v>
      </c>
      <c r="G157" s="462" t="s">
        <v>57</v>
      </c>
      <c r="H157" s="470">
        <v>10173</v>
      </c>
      <c r="I157" s="319">
        <v>10167</v>
      </c>
      <c r="J157" s="404">
        <f t="shared" si="23"/>
        <v>-6</v>
      </c>
      <c r="K157" s="394">
        <f t="shared" si="24"/>
        <v>-5.8979652020053083E-4</v>
      </c>
      <c r="L157" s="439" t="s">
        <v>618</v>
      </c>
      <c r="M157" s="397">
        <f t="shared" si="25"/>
        <v>-95760.12</v>
      </c>
      <c r="N157" s="490">
        <v>15960.02</v>
      </c>
      <c r="O157" s="446">
        <v>51054</v>
      </c>
      <c r="P157" s="493"/>
      <c r="Q157" s="356"/>
      <c r="R157" s="355"/>
    </row>
    <row r="158" spans="1:18" ht="15" hidden="1">
      <c r="A158" s="526" t="s">
        <v>11</v>
      </c>
      <c r="B158" s="527" t="s">
        <v>12</v>
      </c>
      <c r="C158" s="528">
        <v>86026379</v>
      </c>
      <c r="D158" s="529" t="s">
        <v>601</v>
      </c>
      <c r="E158" s="530">
        <v>44357</v>
      </c>
      <c r="F158" s="542" t="s">
        <v>14</v>
      </c>
      <c r="G158" s="554" t="s">
        <v>57</v>
      </c>
      <c r="H158" s="555">
        <v>10144</v>
      </c>
      <c r="I158" s="556">
        <v>10139</v>
      </c>
      <c r="J158" s="557">
        <f t="shared" si="23"/>
        <v>-5</v>
      </c>
      <c r="K158" s="536">
        <f t="shared" si="24"/>
        <v>-4.9290220820189272E-4</v>
      </c>
      <c r="L158" s="537" t="s">
        <v>655</v>
      </c>
      <c r="M158" s="558">
        <f t="shared" si="25"/>
        <v>-79800.100000000006</v>
      </c>
      <c r="N158" s="539">
        <v>15960.02</v>
      </c>
      <c r="O158" s="540">
        <v>51074</v>
      </c>
      <c r="P158" s="559"/>
      <c r="Q158" s="356"/>
      <c r="R158" s="355"/>
    </row>
    <row r="159" spans="1:18" ht="15" hidden="1">
      <c r="A159" s="526" t="s">
        <v>11</v>
      </c>
      <c r="B159" s="527" t="s">
        <v>12</v>
      </c>
      <c r="C159" s="528">
        <v>86026404</v>
      </c>
      <c r="D159" s="529" t="s">
        <v>602</v>
      </c>
      <c r="E159" s="530">
        <v>44359</v>
      </c>
      <c r="F159" s="542" t="s">
        <v>170</v>
      </c>
      <c r="G159" s="554" t="s">
        <v>57</v>
      </c>
      <c r="H159" s="555">
        <v>10149</v>
      </c>
      <c r="I159" s="556">
        <v>10132</v>
      </c>
      <c r="J159" s="557">
        <f t="shared" si="23"/>
        <v>-17</v>
      </c>
      <c r="K159" s="536">
        <f t="shared" si="24"/>
        <v>-1.6750418760469012E-3</v>
      </c>
      <c r="L159" s="537" t="s">
        <v>657</v>
      </c>
      <c r="M159" s="558">
        <f t="shared" si="25"/>
        <v>-271320.34000000003</v>
      </c>
      <c r="N159" s="539">
        <v>15960.02</v>
      </c>
      <c r="O159" s="540">
        <v>51099</v>
      </c>
      <c r="P159" s="559"/>
      <c r="Q159" s="356"/>
      <c r="R159" s="355"/>
    </row>
    <row r="160" spans="1:18" ht="15" hidden="1">
      <c r="A160" s="526" t="s">
        <v>11</v>
      </c>
      <c r="B160" s="527" t="s">
        <v>12</v>
      </c>
      <c r="C160" s="528">
        <v>86026406</v>
      </c>
      <c r="D160" s="529" t="s">
        <v>603</v>
      </c>
      <c r="E160" s="530">
        <v>44359</v>
      </c>
      <c r="F160" s="542" t="s">
        <v>87</v>
      </c>
      <c r="G160" s="554" t="s">
        <v>57</v>
      </c>
      <c r="H160" s="555">
        <v>10139</v>
      </c>
      <c r="I160" s="556">
        <v>10124</v>
      </c>
      <c r="J160" s="557">
        <f t="shared" si="23"/>
        <v>-15</v>
      </c>
      <c r="K160" s="536">
        <f t="shared" si="24"/>
        <v>-1.4794358417989941E-3</v>
      </c>
      <c r="L160" s="537" t="s">
        <v>656</v>
      </c>
      <c r="M160" s="558">
        <f t="shared" si="25"/>
        <v>-239400.30000000002</v>
      </c>
      <c r="N160" s="539">
        <v>15960.02</v>
      </c>
      <c r="O160" s="540">
        <v>51101</v>
      </c>
      <c r="P160" s="559"/>
      <c r="Q160" s="356"/>
      <c r="R160" s="355"/>
    </row>
    <row r="161" spans="1:18" ht="21" hidden="1" customHeight="1">
      <c r="A161" s="526" t="s">
        <v>11</v>
      </c>
      <c r="B161" s="527" t="s">
        <v>12</v>
      </c>
      <c r="C161" s="528">
        <v>86026422</v>
      </c>
      <c r="D161" s="531" t="s">
        <v>604</v>
      </c>
      <c r="E161" s="560">
        <v>44363</v>
      </c>
      <c r="F161" s="531" t="s">
        <v>93</v>
      </c>
      <c r="G161" s="561" t="s">
        <v>57</v>
      </c>
      <c r="H161" s="533">
        <v>10157</v>
      </c>
      <c r="I161" s="562">
        <v>10146</v>
      </c>
      <c r="J161" s="562">
        <f t="shared" si="23"/>
        <v>-11</v>
      </c>
      <c r="K161" s="536">
        <f t="shared" si="24"/>
        <v>-1.0829969479176922E-3</v>
      </c>
      <c r="L161" s="537" t="s">
        <v>659</v>
      </c>
      <c r="M161" s="558">
        <f t="shared" si="25"/>
        <v>-175560.22</v>
      </c>
      <c r="N161" s="563">
        <v>15960.02</v>
      </c>
      <c r="O161" s="540">
        <v>51117</v>
      </c>
      <c r="P161" s="564"/>
      <c r="Q161" s="356"/>
      <c r="R161" s="355"/>
    </row>
    <row r="162" spans="1:18" ht="60" hidden="1">
      <c r="A162" s="543" t="s">
        <v>11</v>
      </c>
      <c r="B162" s="544" t="s">
        <v>12</v>
      </c>
      <c r="C162" s="545">
        <v>86026425</v>
      </c>
      <c r="D162" s="546" t="s">
        <v>605</v>
      </c>
      <c r="E162" s="547">
        <v>44363</v>
      </c>
      <c r="F162" s="546" t="s">
        <v>87</v>
      </c>
      <c r="G162" s="548" t="s">
        <v>57</v>
      </c>
      <c r="H162" s="549">
        <v>10136</v>
      </c>
      <c r="I162" s="565">
        <v>10127</v>
      </c>
      <c r="J162" s="565">
        <f t="shared" si="23"/>
        <v>-9</v>
      </c>
      <c r="K162" s="552">
        <f t="shared" si="24"/>
        <v>-8.8792423046566695E-4</v>
      </c>
      <c r="L162" s="537" t="s">
        <v>658</v>
      </c>
      <c r="M162" s="558"/>
      <c r="N162" s="563"/>
      <c r="O162" s="540">
        <v>51120</v>
      </c>
      <c r="P162" s="564" t="s">
        <v>639</v>
      </c>
      <c r="Q162" s="356"/>
      <c r="R162" s="355"/>
    </row>
    <row r="163" spans="1:18" ht="15" hidden="1">
      <c r="A163" s="526" t="s">
        <v>11</v>
      </c>
      <c r="B163" s="527" t="s">
        <v>12</v>
      </c>
      <c r="C163" s="528">
        <v>86026484</v>
      </c>
      <c r="D163" s="529" t="s">
        <v>624</v>
      </c>
      <c r="E163" s="530">
        <v>44369</v>
      </c>
      <c r="F163" s="542" t="s">
        <v>160</v>
      </c>
      <c r="G163" s="554" t="s">
        <v>57</v>
      </c>
      <c r="H163" s="555">
        <v>10173</v>
      </c>
      <c r="I163" s="556">
        <v>10162</v>
      </c>
      <c r="J163" s="557">
        <f t="shared" si="23"/>
        <v>-11</v>
      </c>
      <c r="K163" s="536">
        <f t="shared" si="24"/>
        <v>-1.0812936203676397E-3</v>
      </c>
      <c r="L163" s="537" t="s">
        <v>706</v>
      </c>
      <c r="M163" s="558">
        <f t="shared" si="25"/>
        <v>-191958.91</v>
      </c>
      <c r="N163" s="539">
        <v>17450.810000000001</v>
      </c>
      <c r="O163" s="540">
        <v>51179</v>
      </c>
      <c r="P163" s="559"/>
      <c r="Q163" s="356"/>
      <c r="R163" s="355"/>
    </row>
    <row r="164" spans="1:18" ht="15" hidden="1">
      <c r="A164" s="526" t="s">
        <v>11</v>
      </c>
      <c r="B164" s="527" t="s">
        <v>12</v>
      </c>
      <c r="C164" s="528">
        <v>86026500</v>
      </c>
      <c r="D164" s="529" t="s">
        <v>625</v>
      </c>
      <c r="E164" s="530">
        <v>44370</v>
      </c>
      <c r="F164" s="542" t="s">
        <v>173</v>
      </c>
      <c r="G164" s="554" t="s">
        <v>57</v>
      </c>
      <c r="H164" s="555">
        <v>10151</v>
      </c>
      <c r="I164" s="556">
        <v>10137</v>
      </c>
      <c r="J164" s="557">
        <f t="shared" si="23"/>
        <v>-14</v>
      </c>
      <c r="K164" s="536">
        <f t="shared" si="24"/>
        <v>-1.3791744655698946E-3</v>
      </c>
      <c r="L164" s="537" t="s">
        <v>707</v>
      </c>
      <c r="M164" s="558">
        <f t="shared" si="25"/>
        <v>-244311.34000000003</v>
      </c>
      <c r="N164" s="539">
        <v>17450.810000000001</v>
      </c>
      <c r="O164" s="540">
        <v>51195</v>
      </c>
      <c r="P164" s="559"/>
      <c r="Q164" s="356"/>
      <c r="R164" s="355"/>
    </row>
    <row r="165" spans="1:18" ht="15" hidden="1">
      <c r="A165" s="526" t="s">
        <v>11</v>
      </c>
      <c r="B165" s="527" t="s">
        <v>12</v>
      </c>
      <c r="C165" s="528">
        <v>86026520</v>
      </c>
      <c r="D165" s="529" t="s">
        <v>626</v>
      </c>
      <c r="E165" s="530">
        <v>44371</v>
      </c>
      <c r="F165" s="542" t="s">
        <v>56</v>
      </c>
      <c r="G165" s="554" t="s">
        <v>57</v>
      </c>
      <c r="H165" s="555">
        <v>10154</v>
      </c>
      <c r="I165" s="556">
        <v>10136</v>
      </c>
      <c r="J165" s="557">
        <f t="shared" si="23"/>
        <v>-18</v>
      </c>
      <c r="K165" s="536">
        <f t="shared" si="24"/>
        <v>-1.7727004136300964E-3</v>
      </c>
      <c r="L165" s="537" t="s">
        <v>708</v>
      </c>
      <c r="M165" s="558">
        <f t="shared" si="25"/>
        <v>-314114.58</v>
      </c>
      <c r="N165" s="539">
        <v>17450.810000000001</v>
      </c>
      <c r="O165" s="540">
        <v>51215</v>
      </c>
      <c r="P165" s="559"/>
      <c r="Q165" s="356"/>
      <c r="R165" s="355"/>
    </row>
    <row r="166" spans="1:18" ht="15" hidden="1">
      <c r="A166" s="526" t="s">
        <v>11</v>
      </c>
      <c r="B166" s="527" t="s">
        <v>12</v>
      </c>
      <c r="C166" s="528">
        <v>86026545</v>
      </c>
      <c r="D166" s="529" t="s">
        <v>636</v>
      </c>
      <c r="E166" s="530">
        <v>44375</v>
      </c>
      <c r="F166" s="542" t="s">
        <v>17</v>
      </c>
      <c r="G166" s="554" t="s">
        <v>57</v>
      </c>
      <c r="H166" s="555">
        <v>10174</v>
      </c>
      <c r="I166" s="556">
        <v>10158</v>
      </c>
      <c r="J166" s="557">
        <f t="shared" si="23"/>
        <v>-16</v>
      </c>
      <c r="K166" s="536">
        <f t="shared" si="24"/>
        <v>-1.5726361313151171E-3</v>
      </c>
      <c r="L166" s="537" t="s">
        <v>709</v>
      </c>
      <c r="M166" s="558">
        <f t="shared" si="25"/>
        <v>-279212.96000000002</v>
      </c>
      <c r="N166" s="539">
        <v>17450.810000000001</v>
      </c>
      <c r="O166" s="540">
        <v>51240</v>
      </c>
      <c r="P166" s="559"/>
      <c r="Q166" s="356"/>
      <c r="R166" s="355"/>
    </row>
    <row r="167" spans="1:18" ht="15" hidden="1">
      <c r="A167" s="317" t="s">
        <v>11</v>
      </c>
      <c r="B167" s="318" t="s">
        <v>12</v>
      </c>
      <c r="C167" s="112">
        <v>86026560</v>
      </c>
      <c r="D167" s="443" t="s">
        <v>637</v>
      </c>
      <c r="E167" s="444">
        <v>44376</v>
      </c>
      <c r="F167" s="460" t="s">
        <v>136</v>
      </c>
      <c r="G167" s="106" t="s">
        <v>57</v>
      </c>
      <c r="H167" s="469">
        <v>10129</v>
      </c>
      <c r="I167" s="319">
        <v>10142</v>
      </c>
      <c r="J167" s="404">
        <f t="shared" si="23"/>
        <v>13</v>
      </c>
      <c r="K167" s="394">
        <f t="shared" si="24"/>
        <v>1.2834435778457892E-3</v>
      </c>
      <c r="L167" s="439" t="s">
        <v>819</v>
      </c>
      <c r="M167" s="397">
        <f>+J167*N167</f>
        <v>226860.53000000003</v>
      </c>
      <c r="N167" s="490">
        <v>17450.810000000001</v>
      </c>
      <c r="O167" s="491">
        <v>51255</v>
      </c>
      <c r="P167" s="566" t="s">
        <v>640</v>
      </c>
      <c r="Q167" s="356"/>
      <c r="R167" s="355"/>
    </row>
    <row r="168" spans="1:18" ht="15" hidden="1">
      <c r="A168" s="317" t="s">
        <v>11</v>
      </c>
      <c r="B168" s="318" t="s">
        <v>12</v>
      </c>
      <c r="C168" s="112">
        <v>86026594</v>
      </c>
      <c r="D168" s="443" t="s">
        <v>674</v>
      </c>
      <c r="E168" s="444">
        <v>44379</v>
      </c>
      <c r="F168" s="460" t="s">
        <v>437</v>
      </c>
      <c r="G168" s="106" t="s">
        <v>57</v>
      </c>
      <c r="H168" s="469">
        <v>10145</v>
      </c>
      <c r="I168" s="319">
        <v>10127</v>
      </c>
      <c r="J168" s="404">
        <f t="shared" ref="J168:J180" si="26">+I168-H168</f>
        <v>-18</v>
      </c>
      <c r="K168" s="394">
        <f t="shared" ref="K168:K175" si="27">+J168/H168</f>
        <v>-1.7742730409068506E-3</v>
      </c>
      <c r="L168" s="439" t="s">
        <v>711</v>
      </c>
      <c r="M168" s="397">
        <f t="shared" si="25"/>
        <v>-314905.86</v>
      </c>
      <c r="N168" s="490">
        <v>17494.77</v>
      </c>
      <c r="O168" s="491">
        <v>51289</v>
      </c>
      <c r="P168" s="566"/>
      <c r="Q168" s="356"/>
      <c r="R168" s="355"/>
    </row>
    <row r="169" spans="1:18" ht="15" hidden="1">
      <c r="A169" s="317" t="s">
        <v>11</v>
      </c>
      <c r="B169" s="318" t="s">
        <v>12</v>
      </c>
      <c r="C169" s="112">
        <v>86026612</v>
      </c>
      <c r="D169" s="443" t="s">
        <v>675</v>
      </c>
      <c r="E169" s="444">
        <v>44380</v>
      </c>
      <c r="F169" s="460" t="s">
        <v>437</v>
      </c>
      <c r="G169" s="106" t="s">
        <v>57</v>
      </c>
      <c r="H169" s="469">
        <v>10119</v>
      </c>
      <c r="I169" s="319">
        <v>10106</v>
      </c>
      <c r="J169" s="404">
        <f t="shared" si="26"/>
        <v>-13</v>
      </c>
      <c r="K169" s="394">
        <f t="shared" si="27"/>
        <v>-1.284711928056132E-3</v>
      </c>
      <c r="L169" s="439" t="s">
        <v>712</v>
      </c>
      <c r="M169" s="397">
        <f t="shared" si="25"/>
        <v>-227432.01</v>
      </c>
      <c r="N169" s="490">
        <v>17494.77</v>
      </c>
      <c r="O169" s="491">
        <v>51304</v>
      </c>
      <c r="P169" s="566"/>
      <c r="Q169" s="356"/>
      <c r="R169" s="355"/>
    </row>
    <row r="170" spans="1:18" ht="15" hidden="1">
      <c r="A170" s="317" t="s">
        <v>11</v>
      </c>
      <c r="B170" s="318" t="s">
        <v>12</v>
      </c>
      <c r="C170" s="112">
        <v>86026620</v>
      </c>
      <c r="D170" s="443" t="s">
        <v>676</v>
      </c>
      <c r="E170" s="444">
        <v>44383</v>
      </c>
      <c r="F170" s="460" t="s">
        <v>424</v>
      </c>
      <c r="G170" s="106" t="s">
        <v>57</v>
      </c>
      <c r="H170" s="469">
        <v>10127</v>
      </c>
      <c r="I170" s="319">
        <v>10110</v>
      </c>
      <c r="J170" s="404">
        <f t="shared" si="26"/>
        <v>-17</v>
      </c>
      <c r="K170" s="394">
        <f t="shared" si="27"/>
        <v>-1.6786807544188801E-3</v>
      </c>
      <c r="L170" s="439" t="s">
        <v>713</v>
      </c>
      <c r="M170" s="397">
        <f t="shared" si="25"/>
        <v>-297411.09000000003</v>
      </c>
      <c r="N170" s="490">
        <v>17494.77</v>
      </c>
      <c r="O170" s="491">
        <v>51315</v>
      </c>
      <c r="P170" s="566"/>
      <c r="Q170" s="356"/>
      <c r="R170" s="355"/>
    </row>
    <row r="171" spans="1:18" ht="15" hidden="1">
      <c r="A171" s="317" t="s">
        <v>11</v>
      </c>
      <c r="B171" s="318" t="s">
        <v>12</v>
      </c>
      <c r="C171" s="112">
        <v>86026641</v>
      </c>
      <c r="D171" s="443" t="s">
        <v>677</v>
      </c>
      <c r="E171" s="444">
        <v>44384</v>
      </c>
      <c r="F171" s="460" t="s">
        <v>678</v>
      </c>
      <c r="G171" s="106" t="s">
        <v>57</v>
      </c>
      <c r="H171" s="469">
        <v>10116</v>
      </c>
      <c r="I171" s="319">
        <v>10101</v>
      </c>
      <c r="J171" s="404">
        <f t="shared" si="26"/>
        <v>-15</v>
      </c>
      <c r="K171" s="394">
        <f t="shared" si="27"/>
        <v>-1.4827995255041518E-3</v>
      </c>
      <c r="L171" s="439" t="s">
        <v>717</v>
      </c>
      <c r="M171" s="397">
        <f t="shared" si="25"/>
        <v>-262421.55</v>
      </c>
      <c r="N171" s="490">
        <v>17494.77</v>
      </c>
      <c r="O171" s="491">
        <v>51336</v>
      </c>
      <c r="P171" s="566"/>
      <c r="Q171" s="356"/>
      <c r="R171" s="355"/>
    </row>
    <row r="172" spans="1:18" ht="15" hidden="1">
      <c r="A172" s="317" t="s">
        <v>11</v>
      </c>
      <c r="B172" s="318" t="s">
        <v>12</v>
      </c>
      <c r="C172" s="112">
        <v>86026672</v>
      </c>
      <c r="D172" s="443" t="s">
        <v>679</v>
      </c>
      <c r="E172" s="444">
        <v>44389</v>
      </c>
      <c r="F172" s="460" t="s">
        <v>447</v>
      </c>
      <c r="G172" s="106" t="s">
        <v>57</v>
      </c>
      <c r="H172" s="469">
        <v>10115</v>
      </c>
      <c r="I172" s="319">
        <v>10124</v>
      </c>
      <c r="J172" s="629">
        <f t="shared" si="26"/>
        <v>9</v>
      </c>
      <c r="K172" s="394">
        <f t="shared" si="27"/>
        <v>8.8976767177459219E-4</v>
      </c>
      <c r="L172" s="439" t="s">
        <v>816</v>
      </c>
      <c r="M172" s="398">
        <f t="shared" si="25"/>
        <v>157452.93</v>
      </c>
      <c r="N172" s="490">
        <v>17494.77</v>
      </c>
      <c r="O172" s="120">
        <v>51365</v>
      </c>
      <c r="P172" s="566"/>
      <c r="Q172" s="356"/>
      <c r="R172" s="355"/>
    </row>
    <row r="173" spans="1:18" ht="15" hidden="1">
      <c r="A173" s="317" t="s">
        <v>11</v>
      </c>
      <c r="B173" s="318" t="s">
        <v>12</v>
      </c>
      <c r="C173" s="112">
        <v>86026697</v>
      </c>
      <c r="D173" s="443" t="s">
        <v>684</v>
      </c>
      <c r="E173" s="444">
        <v>44391</v>
      </c>
      <c r="F173" s="460" t="s">
        <v>422</v>
      </c>
      <c r="G173" s="106" t="s">
        <v>57</v>
      </c>
      <c r="H173" s="469">
        <v>10114</v>
      </c>
      <c r="I173" s="319">
        <v>10113</v>
      </c>
      <c r="J173" s="629">
        <f t="shared" si="26"/>
        <v>-1</v>
      </c>
      <c r="K173" s="394">
        <f t="shared" si="27"/>
        <v>-9.8872849515523043E-5</v>
      </c>
      <c r="L173" s="439" t="s">
        <v>718</v>
      </c>
      <c r="M173" s="398">
        <f t="shared" si="25"/>
        <v>-15933.5</v>
      </c>
      <c r="N173" s="490">
        <v>15933.5</v>
      </c>
      <c r="O173" s="120">
        <v>51391</v>
      </c>
      <c r="P173" s="566"/>
      <c r="Q173" s="356"/>
      <c r="R173" s="355"/>
    </row>
    <row r="174" spans="1:18" ht="15" hidden="1">
      <c r="A174" s="317" t="s">
        <v>11</v>
      </c>
      <c r="B174" s="318" t="s">
        <v>12</v>
      </c>
      <c r="C174" s="112">
        <v>86026706</v>
      </c>
      <c r="D174" s="443" t="s">
        <v>686</v>
      </c>
      <c r="E174" s="444">
        <v>44391</v>
      </c>
      <c r="F174" s="460" t="s">
        <v>687</v>
      </c>
      <c r="G174" s="106" t="s">
        <v>57</v>
      </c>
      <c r="H174" s="469">
        <v>10088</v>
      </c>
      <c r="I174" s="319">
        <v>10072</v>
      </c>
      <c r="J174" s="629">
        <f t="shared" si="26"/>
        <v>-16</v>
      </c>
      <c r="K174" s="394">
        <f t="shared" si="27"/>
        <v>-1.5860428231562252E-3</v>
      </c>
      <c r="L174" s="439" t="s">
        <v>719</v>
      </c>
      <c r="M174" s="398">
        <f t="shared" si="25"/>
        <v>-254936</v>
      </c>
      <c r="N174" s="490">
        <v>15933.5</v>
      </c>
      <c r="O174" s="120">
        <v>51400</v>
      </c>
      <c r="P174" s="566"/>
      <c r="Q174" s="356"/>
      <c r="R174" s="355"/>
    </row>
    <row r="175" spans="1:18" ht="15" hidden="1">
      <c r="A175" s="317" t="s">
        <v>11</v>
      </c>
      <c r="B175" s="318" t="s">
        <v>12</v>
      </c>
      <c r="C175" s="112">
        <v>86026711</v>
      </c>
      <c r="D175" s="443" t="s">
        <v>689</v>
      </c>
      <c r="E175" s="444">
        <v>44392</v>
      </c>
      <c r="F175" s="460" t="s">
        <v>690</v>
      </c>
      <c r="G175" s="106" t="s">
        <v>57</v>
      </c>
      <c r="H175" s="469">
        <v>10109</v>
      </c>
      <c r="I175" s="319">
        <v>10095</v>
      </c>
      <c r="J175" s="635">
        <f t="shared" si="26"/>
        <v>-14</v>
      </c>
      <c r="K175" s="394">
        <f t="shared" si="27"/>
        <v>-1.3849045405084578E-3</v>
      </c>
      <c r="L175" s="439" t="s">
        <v>720</v>
      </c>
      <c r="M175" s="636">
        <f t="shared" si="25"/>
        <v>-223069</v>
      </c>
      <c r="N175" s="490">
        <v>15933.5</v>
      </c>
      <c r="O175" s="121">
        <v>51405</v>
      </c>
      <c r="P175" s="566"/>
      <c r="Q175" s="356"/>
      <c r="R175" s="355"/>
    </row>
    <row r="176" spans="1:18" ht="15" hidden="1">
      <c r="A176" s="317" t="s">
        <v>11</v>
      </c>
      <c r="B176" s="318" t="s">
        <v>12</v>
      </c>
      <c r="C176" s="425">
        <v>86026752</v>
      </c>
      <c r="D176" s="443" t="s">
        <v>702</v>
      </c>
      <c r="E176" s="444">
        <v>44398</v>
      </c>
      <c r="F176" s="460" t="s">
        <v>420</v>
      </c>
      <c r="G176" s="106" t="s">
        <v>57</v>
      </c>
      <c r="H176" s="469">
        <v>10112</v>
      </c>
      <c r="I176" s="319">
        <v>10108</v>
      </c>
      <c r="J176" s="404">
        <f t="shared" si="26"/>
        <v>-4</v>
      </c>
      <c r="K176" s="394">
        <f t="shared" ref="K176:K179" si="28">+J176/H176</f>
        <v>-3.9556962025316455E-4</v>
      </c>
      <c r="L176" s="439" t="s">
        <v>732</v>
      </c>
      <c r="M176" s="397">
        <f t="shared" si="25"/>
        <v>-63734</v>
      </c>
      <c r="N176" s="490">
        <v>15933.5</v>
      </c>
      <c r="O176" s="129">
        <v>51446</v>
      </c>
      <c r="P176" s="577"/>
      <c r="Q176" s="356"/>
      <c r="R176" s="355"/>
    </row>
    <row r="177" spans="1:18" ht="15" hidden="1">
      <c r="A177" s="317" t="s">
        <v>11</v>
      </c>
      <c r="B177" s="318" t="s">
        <v>12</v>
      </c>
      <c r="C177" s="425">
        <v>86026769</v>
      </c>
      <c r="D177" s="443" t="s">
        <v>703</v>
      </c>
      <c r="E177" s="444">
        <v>44400</v>
      </c>
      <c r="F177" s="460" t="s">
        <v>678</v>
      </c>
      <c r="G177" s="106" t="s">
        <v>57</v>
      </c>
      <c r="H177" s="469">
        <v>10160</v>
      </c>
      <c r="I177" s="319">
        <v>10145</v>
      </c>
      <c r="J177" s="404">
        <f t="shared" si="26"/>
        <v>-15</v>
      </c>
      <c r="K177" s="394">
        <f t="shared" si="28"/>
        <v>-1.4763779527559055E-3</v>
      </c>
      <c r="L177" s="439" t="s">
        <v>733</v>
      </c>
      <c r="M177" s="397">
        <f t="shared" si="25"/>
        <v>-239002.5</v>
      </c>
      <c r="N177" s="490">
        <v>15933.5</v>
      </c>
      <c r="O177" s="129">
        <v>51463</v>
      </c>
      <c r="P177" s="577"/>
      <c r="Q177" s="356"/>
      <c r="R177" s="355"/>
    </row>
    <row r="178" spans="1:18" ht="15" hidden="1">
      <c r="A178" s="317" t="s">
        <v>11</v>
      </c>
      <c r="B178" s="318" t="s">
        <v>12</v>
      </c>
      <c r="C178" s="425">
        <v>86026777</v>
      </c>
      <c r="D178" s="443" t="s">
        <v>704</v>
      </c>
      <c r="E178" s="444">
        <v>44400</v>
      </c>
      <c r="F178" s="460" t="s">
        <v>428</v>
      </c>
      <c r="G178" s="106" t="s">
        <v>57</v>
      </c>
      <c r="H178" s="469">
        <v>10108</v>
      </c>
      <c r="I178" s="319">
        <v>10102</v>
      </c>
      <c r="J178" s="404">
        <f t="shared" si="26"/>
        <v>-6</v>
      </c>
      <c r="K178" s="394">
        <f t="shared" si="28"/>
        <v>-5.9358923624851603E-4</v>
      </c>
      <c r="L178" s="439" t="s">
        <v>734</v>
      </c>
      <c r="M178" s="397">
        <f t="shared" si="25"/>
        <v>-95601</v>
      </c>
      <c r="N178" s="490">
        <v>15933.5</v>
      </c>
      <c r="O178" s="129">
        <v>51471</v>
      </c>
      <c r="P178" s="577"/>
      <c r="Q178" s="356"/>
      <c r="R178" s="355"/>
    </row>
    <row r="179" spans="1:18" ht="15" hidden="1">
      <c r="A179" s="317" t="s">
        <v>11</v>
      </c>
      <c r="B179" s="318" t="s">
        <v>12</v>
      </c>
      <c r="C179" s="425">
        <v>86026787</v>
      </c>
      <c r="D179" s="443" t="s">
        <v>705</v>
      </c>
      <c r="E179" s="444">
        <v>44402</v>
      </c>
      <c r="F179" s="460" t="s">
        <v>452</v>
      </c>
      <c r="G179" s="106" t="s">
        <v>57</v>
      </c>
      <c r="H179" s="469">
        <v>10112</v>
      </c>
      <c r="I179" s="319">
        <v>10108</v>
      </c>
      <c r="J179" s="404">
        <f t="shared" si="26"/>
        <v>-4</v>
      </c>
      <c r="K179" s="394">
        <f t="shared" si="28"/>
        <v>-3.9556962025316455E-4</v>
      </c>
      <c r="L179" s="439" t="s">
        <v>744</v>
      </c>
      <c r="M179" s="397">
        <f t="shared" si="25"/>
        <v>-63734</v>
      </c>
      <c r="N179" s="490">
        <v>15933.5</v>
      </c>
      <c r="O179" s="129">
        <v>51480</v>
      </c>
      <c r="P179" s="577"/>
      <c r="Q179" s="356"/>
      <c r="R179" s="355"/>
    </row>
    <row r="180" spans="1:18" ht="15" hidden="1">
      <c r="A180" s="317" t="s">
        <v>11</v>
      </c>
      <c r="B180" s="318" t="s">
        <v>12</v>
      </c>
      <c r="C180" s="425">
        <v>86026806</v>
      </c>
      <c r="D180" s="443" t="s">
        <v>731</v>
      </c>
      <c r="E180" s="444">
        <v>44404</v>
      </c>
      <c r="F180" s="460" t="s">
        <v>690</v>
      </c>
      <c r="G180" s="106" t="s">
        <v>57</v>
      </c>
      <c r="H180" s="469">
        <v>10132</v>
      </c>
      <c r="I180" s="319">
        <v>10115</v>
      </c>
      <c r="J180" s="404">
        <f t="shared" si="26"/>
        <v>-17</v>
      </c>
      <c r="K180" s="394">
        <f t="shared" ref="K180" si="29">+J180/H180</f>
        <v>-1.6778523489932886E-3</v>
      </c>
      <c r="L180" s="439" t="s">
        <v>745</v>
      </c>
      <c r="M180" s="397">
        <f t="shared" ref="M180" si="30">+J180*N180</f>
        <v>-270869.5</v>
      </c>
      <c r="N180" s="490">
        <v>15933.5</v>
      </c>
      <c r="O180" s="120">
        <v>51500</v>
      </c>
      <c r="P180" s="577"/>
      <c r="Q180" s="356"/>
      <c r="R180" s="355"/>
    </row>
    <row r="181" spans="1:18" ht="15" hidden="1">
      <c r="A181" s="300" t="s">
        <v>11</v>
      </c>
      <c r="B181" s="396" t="s">
        <v>12</v>
      </c>
      <c r="C181" s="425">
        <v>86026834</v>
      </c>
      <c r="D181" s="457" t="s">
        <v>748</v>
      </c>
      <c r="E181" s="302">
        <v>44407</v>
      </c>
      <c r="F181" s="445" t="s">
        <v>456</v>
      </c>
      <c r="G181" s="462" t="s">
        <v>57</v>
      </c>
      <c r="H181" s="578">
        <v>10009</v>
      </c>
      <c r="I181" s="579">
        <v>9990</v>
      </c>
      <c r="J181" s="404">
        <f t="shared" ref="J181:J196" si="31">+I181-H181</f>
        <v>-19</v>
      </c>
      <c r="K181" s="394">
        <f t="shared" ref="K181:K196" si="32">+J181/H181</f>
        <v>-1.8982915376161455E-3</v>
      </c>
      <c r="L181" s="439" t="s">
        <v>810</v>
      </c>
      <c r="M181" s="397">
        <f t="shared" ref="M181:M191" si="33">+J181*N181</f>
        <v>-302736.5</v>
      </c>
      <c r="N181" s="490">
        <v>15933.5</v>
      </c>
      <c r="O181" s="299">
        <v>51528</v>
      </c>
      <c r="P181" s="577"/>
      <c r="Q181" s="356"/>
      <c r="R181" s="355"/>
    </row>
    <row r="182" spans="1:18" ht="15">
      <c r="A182" s="300" t="s">
        <v>11</v>
      </c>
      <c r="B182" s="396" t="s">
        <v>12</v>
      </c>
      <c r="C182" s="425">
        <v>86026856</v>
      </c>
      <c r="D182" s="457" t="s">
        <v>753</v>
      </c>
      <c r="E182" s="302">
        <v>44411</v>
      </c>
      <c r="F182" s="445" t="s">
        <v>433</v>
      </c>
      <c r="G182" s="462" t="s">
        <v>57</v>
      </c>
      <c r="H182" s="470">
        <v>10108</v>
      </c>
      <c r="I182" s="613">
        <v>10106</v>
      </c>
      <c r="J182" s="616">
        <f t="shared" si="31"/>
        <v>-2</v>
      </c>
      <c r="K182" s="617">
        <f t="shared" si="32"/>
        <v>-1.9786307874950534E-4</v>
      </c>
      <c r="L182" s="618" t="s">
        <v>756</v>
      </c>
      <c r="M182" s="614">
        <f t="shared" si="33"/>
        <v>-31867</v>
      </c>
      <c r="N182" s="615">
        <v>15933.5</v>
      </c>
      <c r="O182" s="294">
        <v>51550</v>
      </c>
      <c r="P182" s="577"/>
      <c r="Q182" s="356"/>
      <c r="R182" s="355"/>
    </row>
    <row r="183" spans="1:18" ht="15">
      <c r="A183" s="300" t="s">
        <v>11</v>
      </c>
      <c r="B183" s="396" t="s">
        <v>12</v>
      </c>
      <c r="C183" s="112">
        <v>86026870</v>
      </c>
      <c r="D183" s="457" t="s">
        <v>764</v>
      </c>
      <c r="E183" s="302">
        <v>44412</v>
      </c>
      <c r="F183" s="445" t="s">
        <v>673</v>
      </c>
      <c r="G183" s="462" t="s">
        <v>57</v>
      </c>
      <c r="H183" s="470">
        <v>10037</v>
      </c>
      <c r="I183" s="319">
        <v>10021</v>
      </c>
      <c r="J183" s="616">
        <f t="shared" si="31"/>
        <v>-16</v>
      </c>
      <c r="K183" s="617">
        <f t="shared" si="32"/>
        <v>-1.5941018232539603E-3</v>
      </c>
      <c r="L183" s="618" t="s">
        <v>774</v>
      </c>
      <c r="M183" s="614">
        <f t="shared" si="33"/>
        <v>-254936</v>
      </c>
      <c r="N183" s="615">
        <v>15933.5</v>
      </c>
      <c r="O183" s="446">
        <v>51564</v>
      </c>
      <c r="P183" s="577"/>
      <c r="Q183" s="356"/>
      <c r="R183" s="355"/>
    </row>
    <row r="184" spans="1:18" ht="15">
      <c r="A184" s="300" t="s">
        <v>11</v>
      </c>
      <c r="B184" s="396" t="s">
        <v>12</v>
      </c>
      <c r="C184" s="112">
        <v>86026884</v>
      </c>
      <c r="D184" s="457" t="s">
        <v>765</v>
      </c>
      <c r="E184" s="456">
        <v>44414</v>
      </c>
      <c r="F184" s="445" t="s">
        <v>420</v>
      </c>
      <c r="G184" s="462" t="s">
        <v>57</v>
      </c>
      <c r="H184" s="470">
        <v>10155</v>
      </c>
      <c r="I184" s="319">
        <v>10144</v>
      </c>
      <c r="J184" s="616">
        <f t="shared" si="31"/>
        <v>-11</v>
      </c>
      <c r="K184" s="617">
        <f t="shared" si="32"/>
        <v>-1.0832102412604628E-3</v>
      </c>
      <c r="L184" s="618" t="s">
        <v>775</v>
      </c>
      <c r="M184" s="614">
        <f t="shared" si="33"/>
        <v>-175268.5</v>
      </c>
      <c r="N184" s="615">
        <v>15933.5</v>
      </c>
      <c r="O184" s="446">
        <v>51578</v>
      </c>
      <c r="P184" s="577"/>
      <c r="Q184" s="356"/>
      <c r="R184" s="355"/>
    </row>
    <row r="185" spans="1:18" ht="15">
      <c r="A185" s="300" t="s">
        <v>11</v>
      </c>
      <c r="B185" s="396" t="s">
        <v>12</v>
      </c>
      <c r="C185" s="112">
        <v>86026900</v>
      </c>
      <c r="D185" s="457" t="s">
        <v>766</v>
      </c>
      <c r="E185" s="456">
        <v>44415</v>
      </c>
      <c r="F185" s="445" t="s">
        <v>681</v>
      </c>
      <c r="G185" s="462" t="s">
        <v>57</v>
      </c>
      <c r="H185" s="470">
        <v>10046</v>
      </c>
      <c r="I185" s="319">
        <v>10037</v>
      </c>
      <c r="J185" s="616">
        <f t="shared" si="31"/>
        <v>-9</v>
      </c>
      <c r="K185" s="617">
        <f t="shared" si="32"/>
        <v>-8.9587895679872588E-4</v>
      </c>
      <c r="L185" s="618" t="s">
        <v>776</v>
      </c>
      <c r="M185" s="614">
        <f t="shared" si="33"/>
        <v>-143401.5</v>
      </c>
      <c r="N185" s="615">
        <v>15933.5</v>
      </c>
      <c r="O185" s="446">
        <v>51592</v>
      </c>
      <c r="P185" s="577"/>
      <c r="Q185" s="356"/>
      <c r="R185" s="355"/>
    </row>
    <row r="186" spans="1:18" ht="15">
      <c r="A186" s="317" t="s">
        <v>11</v>
      </c>
      <c r="B186" s="318" t="s">
        <v>12</v>
      </c>
      <c r="C186" s="112">
        <v>86026930</v>
      </c>
      <c r="D186" s="443" t="s">
        <v>767</v>
      </c>
      <c r="E186" s="444">
        <v>44419</v>
      </c>
      <c r="F186" s="460" t="s">
        <v>768</v>
      </c>
      <c r="G186" s="106" t="s">
        <v>57</v>
      </c>
      <c r="H186" s="469">
        <v>10051</v>
      </c>
      <c r="I186" s="319">
        <v>10032</v>
      </c>
      <c r="J186" s="404">
        <f t="shared" si="31"/>
        <v>-19</v>
      </c>
      <c r="K186" s="394">
        <f t="shared" si="32"/>
        <v>-1.890359168241966E-3</v>
      </c>
      <c r="L186" s="439" t="s">
        <v>795</v>
      </c>
      <c r="M186" s="397">
        <f t="shared" si="33"/>
        <v>-302736.5</v>
      </c>
      <c r="N186" s="615">
        <v>15933.5</v>
      </c>
      <c r="O186" s="120">
        <v>51624</v>
      </c>
      <c r="P186" s="577"/>
      <c r="Q186" s="356"/>
      <c r="R186" s="355"/>
    </row>
    <row r="187" spans="1:18" ht="15">
      <c r="A187" s="317" t="s">
        <v>11</v>
      </c>
      <c r="B187" s="318" t="s">
        <v>12</v>
      </c>
      <c r="C187" s="112">
        <v>86026938</v>
      </c>
      <c r="D187" s="443" t="s">
        <v>783</v>
      </c>
      <c r="E187" s="444">
        <v>44420</v>
      </c>
      <c r="F187" s="460" t="s">
        <v>428</v>
      </c>
      <c r="G187" s="106" t="s">
        <v>57</v>
      </c>
      <c r="H187" s="469">
        <v>10080</v>
      </c>
      <c r="I187" s="319">
        <v>10052</v>
      </c>
      <c r="J187" s="404">
        <f t="shared" si="31"/>
        <v>-28</v>
      </c>
      <c r="K187" s="394">
        <f t="shared" si="32"/>
        <v>-2.7777777777777779E-3</v>
      </c>
      <c r="L187" s="439" t="s">
        <v>797</v>
      </c>
      <c r="M187" s="397">
        <f t="shared" si="33"/>
        <v>-446138</v>
      </c>
      <c r="N187" s="490">
        <v>15933.5</v>
      </c>
      <c r="O187" s="129">
        <v>51632</v>
      </c>
      <c r="P187" s="577"/>
      <c r="Q187" s="356"/>
      <c r="R187" s="355"/>
    </row>
    <row r="188" spans="1:18" ht="15">
      <c r="A188" s="317" t="s">
        <v>11</v>
      </c>
      <c r="B188" s="318" t="s">
        <v>12</v>
      </c>
      <c r="C188" s="112">
        <v>86026962</v>
      </c>
      <c r="D188" s="443" t="s">
        <v>784</v>
      </c>
      <c r="E188" s="444">
        <v>44421</v>
      </c>
      <c r="F188" s="460" t="s">
        <v>56</v>
      </c>
      <c r="G188" s="106" t="s">
        <v>57</v>
      </c>
      <c r="H188" s="469">
        <v>10094</v>
      </c>
      <c r="I188" s="319">
        <v>10100</v>
      </c>
      <c r="J188" s="404">
        <f t="shared" si="31"/>
        <v>6</v>
      </c>
      <c r="K188" s="394">
        <f t="shared" si="32"/>
        <v>5.9441252229046955E-4</v>
      </c>
      <c r="L188" s="439" t="s">
        <v>821</v>
      </c>
      <c r="M188" s="397">
        <f t="shared" si="33"/>
        <v>95601</v>
      </c>
      <c r="N188" s="490">
        <v>15933.5</v>
      </c>
      <c r="O188" s="129">
        <v>51656</v>
      </c>
      <c r="P188" s="577"/>
      <c r="Q188" s="356"/>
      <c r="R188" s="355"/>
    </row>
    <row r="189" spans="1:18" ht="15">
      <c r="A189" s="317" t="s">
        <v>11</v>
      </c>
      <c r="B189" s="318" t="s">
        <v>12</v>
      </c>
      <c r="C189" s="112">
        <v>86026968</v>
      </c>
      <c r="D189" s="443" t="s">
        <v>785</v>
      </c>
      <c r="E189" s="444">
        <v>44422</v>
      </c>
      <c r="F189" s="460" t="s">
        <v>85</v>
      </c>
      <c r="G189" s="106" t="s">
        <v>57</v>
      </c>
      <c r="H189" s="469">
        <v>10034</v>
      </c>
      <c r="I189" s="319">
        <v>10024</v>
      </c>
      <c r="J189" s="404">
        <f t="shared" si="31"/>
        <v>-10</v>
      </c>
      <c r="K189" s="394">
        <f t="shared" si="32"/>
        <v>-9.9661152082918089E-4</v>
      </c>
      <c r="L189" s="439" t="s">
        <v>798</v>
      </c>
      <c r="M189" s="397">
        <f t="shared" si="33"/>
        <v>-165724.70000000001</v>
      </c>
      <c r="N189" s="490">
        <v>16572.47</v>
      </c>
      <c r="O189" s="129">
        <v>51662</v>
      </c>
      <c r="P189" s="577"/>
      <c r="Q189" s="356"/>
      <c r="R189" s="355"/>
    </row>
    <row r="190" spans="1:18" ht="15">
      <c r="A190" s="317" t="s">
        <v>11</v>
      </c>
      <c r="B190" s="318" t="s">
        <v>12</v>
      </c>
      <c r="C190" s="112">
        <v>86026988</v>
      </c>
      <c r="D190" s="443" t="s">
        <v>786</v>
      </c>
      <c r="E190" s="444">
        <v>44425</v>
      </c>
      <c r="F190" s="460" t="s">
        <v>89</v>
      </c>
      <c r="G190" s="106" t="s">
        <v>57</v>
      </c>
      <c r="H190" s="469">
        <v>10095</v>
      </c>
      <c r="I190" s="319">
        <v>10081</v>
      </c>
      <c r="J190" s="404">
        <f t="shared" si="31"/>
        <v>-14</v>
      </c>
      <c r="K190" s="394">
        <f t="shared" si="32"/>
        <v>-1.3868251609707777E-3</v>
      </c>
      <c r="L190" s="439" t="s">
        <v>796</v>
      </c>
      <c r="M190" s="397">
        <f t="shared" si="33"/>
        <v>-232014.58000000002</v>
      </c>
      <c r="N190" s="490">
        <v>16572.47</v>
      </c>
      <c r="O190" s="129">
        <v>51681</v>
      </c>
      <c r="P190" s="577"/>
      <c r="Q190" s="356"/>
      <c r="R190" s="355"/>
    </row>
    <row r="191" spans="1:18" ht="15">
      <c r="A191" s="317" t="s">
        <v>11</v>
      </c>
      <c r="B191" s="318" t="s">
        <v>12</v>
      </c>
      <c r="C191" s="112">
        <v>86026992</v>
      </c>
      <c r="D191" s="443" t="s">
        <v>787</v>
      </c>
      <c r="E191" s="444">
        <v>44426</v>
      </c>
      <c r="F191" s="460" t="s">
        <v>788</v>
      </c>
      <c r="G191" s="106" t="s">
        <v>57</v>
      </c>
      <c r="H191" s="469">
        <v>10107</v>
      </c>
      <c r="I191" s="319">
        <v>10088</v>
      </c>
      <c r="J191" s="404">
        <f t="shared" si="31"/>
        <v>-19</v>
      </c>
      <c r="K191" s="394">
        <f t="shared" si="32"/>
        <v>-1.8798852280597605E-3</v>
      </c>
      <c r="L191" s="439" t="s">
        <v>808</v>
      </c>
      <c r="M191" s="397">
        <f t="shared" si="33"/>
        <v>-314876.93000000005</v>
      </c>
      <c r="N191" s="490">
        <v>16572.47</v>
      </c>
      <c r="O191" s="129">
        <v>51685</v>
      </c>
      <c r="P191" s="577"/>
      <c r="Q191" s="356"/>
      <c r="R191" s="355"/>
    </row>
    <row r="192" spans="1:18" ht="15">
      <c r="A192" s="317" t="s">
        <v>11</v>
      </c>
      <c r="B192" s="318" t="s">
        <v>12</v>
      </c>
      <c r="C192" s="112">
        <v>86027044</v>
      </c>
      <c r="D192" s="443" t="s">
        <v>802</v>
      </c>
      <c r="E192" s="444">
        <v>44431</v>
      </c>
      <c r="F192" s="460" t="s">
        <v>93</v>
      </c>
      <c r="G192" s="106" t="s">
        <v>57</v>
      </c>
      <c r="H192" s="619">
        <v>10094</v>
      </c>
      <c r="I192" s="319">
        <v>10083</v>
      </c>
      <c r="J192" s="404">
        <f t="shared" si="31"/>
        <v>-11</v>
      </c>
      <c r="K192" s="394">
        <f t="shared" si="32"/>
        <v>-1.089756290865861E-3</v>
      </c>
      <c r="L192" s="439" t="s">
        <v>809</v>
      </c>
      <c r="M192" s="397">
        <f t="shared" ref="M192" si="34">+J192*N192</f>
        <v>-182297.17</v>
      </c>
      <c r="N192" s="490">
        <v>16572.47</v>
      </c>
      <c r="O192" s="120">
        <v>51737</v>
      </c>
      <c r="P192" s="577"/>
      <c r="Q192" s="356"/>
      <c r="R192" s="355"/>
    </row>
    <row r="193" spans="1:18" ht="15">
      <c r="A193" s="300" t="s">
        <v>11</v>
      </c>
      <c r="B193" s="396" t="s">
        <v>12</v>
      </c>
      <c r="C193" s="112">
        <v>86027060</v>
      </c>
      <c r="D193" s="457" t="s">
        <v>803</v>
      </c>
      <c r="E193" s="456">
        <v>44432</v>
      </c>
      <c r="F193" s="445" t="s">
        <v>14</v>
      </c>
      <c r="G193" s="462" t="s">
        <v>57</v>
      </c>
      <c r="H193" s="603">
        <v>10116</v>
      </c>
      <c r="I193" s="319">
        <v>10095</v>
      </c>
      <c r="J193" s="404">
        <f t="shared" si="31"/>
        <v>-21</v>
      </c>
      <c r="K193" s="394">
        <f t="shared" si="32"/>
        <v>-2.0759193357058124E-3</v>
      </c>
      <c r="L193" s="439" t="s">
        <v>825</v>
      </c>
      <c r="M193" s="397">
        <f t="shared" ref="M193:M194" si="35">+J193*N193</f>
        <v>-348021.87</v>
      </c>
      <c r="N193" s="490">
        <v>16572.47</v>
      </c>
      <c r="O193" s="299">
        <v>51753</v>
      </c>
      <c r="P193" s="577"/>
      <c r="Q193" s="356"/>
      <c r="R193" s="355"/>
    </row>
    <row r="194" spans="1:18" ht="15">
      <c r="A194" s="300" t="s">
        <v>11</v>
      </c>
      <c r="B194" s="396" t="s">
        <v>12</v>
      </c>
      <c r="C194" s="112">
        <v>86027071</v>
      </c>
      <c r="D194" s="457" t="s">
        <v>804</v>
      </c>
      <c r="E194" s="456">
        <v>44433</v>
      </c>
      <c r="F194" s="445" t="s">
        <v>115</v>
      </c>
      <c r="G194" s="462" t="s">
        <v>57</v>
      </c>
      <c r="H194" s="603">
        <v>10145</v>
      </c>
      <c r="I194" s="319">
        <v>10142</v>
      </c>
      <c r="J194" s="404">
        <f t="shared" si="31"/>
        <v>-3</v>
      </c>
      <c r="K194" s="394">
        <f t="shared" si="32"/>
        <v>-2.9571217348447511E-4</v>
      </c>
      <c r="L194" s="439" t="s">
        <v>826</v>
      </c>
      <c r="M194" s="397">
        <f t="shared" si="35"/>
        <v>-49717.41</v>
      </c>
      <c r="N194" s="490">
        <v>16572.47</v>
      </c>
      <c r="O194" s="299">
        <v>51764</v>
      </c>
      <c r="P194" s="577"/>
      <c r="Q194" s="356"/>
      <c r="R194" s="355"/>
    </row>
    <row r="195" spans="1:18" ht="15">
      <c r="A195" s="300" t="s">
        <v>11</v>
      </c>
      <c r="B195" s="396" t="s">
        <v>12</v>
      </c>
      <c r="C195" s="112">
        <v>86027111</v>
      </c>
      <c r="D195" s="457" t="s">
        <v>812</v>
      </c>
      <c r="E195" s="456">
        <v>44436</v>
      </c>
      <c r="F195" s="445" t="s">
        <v>428</v>
      </c>
      <c r="G195" s="462" t="s">
        <v>57</v>
      </c>
      <c r="H195" s="603">
        <v>10162</v>
      </c>
      <c r="I195" s="319"/>
      <c r="J195" s="404"/>
      <c r="K195" s="394">
        <f t="shared" si="32"/>
        <v>0</v>
      </c>
      <c r="L195" s="439"/>
      <c r="M195" s="397"/>
      <c r="N195" s="490"/>
      <c r="O195" s="294">
        <v>51804</v>
      </c>
      <c r="P195" s="577"/>
      <c r="Q195" s="356"/>
      <c r="R195" s="355"/>
    </row>
    <row r="196" spans="1:18" ht="15" hidden="1">
      <c r="A196" s="606"/>
      <c r="B196" s="607"/>
      <c r="C196" s="171"/>
      <c r="D196" s="637"/>
      <c r="E196" s="638"/>
      <c r="F196" s="608"/>
      <c r="G196" s="609"/>
      <c r="H196" s="610"/>
      <c r="I196" s="628"/>
      <c r="J196" s="404">
        <f t="shared" si="31"/>
        <v>0</v>
      </c>
      <c r="K196" s="611" t="e">
        <f t="shared" si="32"/>
        <v>#DIV/0!</v>
      </c>
      <c r="L196" s="612"/>
      <c r="M196" s="398"/>
      <c r="N196" s="630"/>
      <c r="O196" s="207"/>
      <c r="P196" s="631"/>
      <c r="Q196" s="356"/>
      <c r="R196" s="355"/>
    </row>
    <row r="197" spans="1:18" ht="15">
      <c r="J197" s="205">
        <f>SUBTOTAL(9,J3:J167)</f>
        <v>0</v>
      </c>
      <c r="M197" s="398">
        <f>SUBTOTAL(9,M3:M181)</f>
        <v>0</v>
      </c>
      <c r="R197" s="333"/>
    </row>
    <row r="199" spans="1:18">
      <c r="M199" s="355"/>
      <c r="N199" s="355"/>
      <c r="O199" s="355"/>
    </row>
    <row r="201" spans="1:18" ht="15">
      <c r="I201" s="471"/>
      <c r="L201"/>
      <c r="M201"/>
      <c r="O201" s="333"/>
    </row>
    <row r="202" spans="1:18" ht="15">
      <c r="K202"/>
      <c r="L202"/>
      <c r="M202"/>
    </row>
    <row r="203" spans="1:18" ht="15">
      <c r="K203"/>
      <c r="L203"/>
      <c r="M203"/>
      <c r="N203" s="358"/>
      <c r="O203" s="355"/>
    </row>
    <row r="204" spans="1:18" ht="15">
      <c r="K204"/>
      <c r="L204"/>
      <c r="M204"/>
    </row>
    <row r="205" spans="1:18" ht="15">
      <c r="K205"/>
      <c r="L205"/>
      <c r="M205"/>
    </row>
    <row r="206" spans="1:18" ht="15">
      <c r="K206"/>
      <c r="L206"/>
      <c r="M206"/>
    </row>
    <row r="207" spans="1:18" ht="15">
      <c r="K207"/>
      <c r="L207"/>
      <c r="M207"/>
    </row>
    <row r="208" spans="1:18" ht="15">
      <c r="K208"/>
      <c r="L208"/>
      <c r="M208"/>
      <c r="O208" s="333"/>
    </row>
    <row r="209" spans="11:15" ht="15">
      <c r="K209"/>
      <c r="L209"/>
      <c r="M209"/>
      <c r="N209" s="422"/>
      <c r="O209" s="333"/>
    </row>
    <row r="210" spans="11:15" ht="15">
      <c r="K210"/>
      <c r="L210"/>
      <c r="M210"/>
      <c r="O210" s="333"/>
    </row>
    <row r="211" spans="11:15" ht="15">
      <c r="K211"/>
      <c r="L211"/>
      <c r="M211"/>
    </row>
    <row r="212" spans="11:15" ht="15">
      <c r="K212"/>
      <c r="L212"/>
      <c r="M212"/>
    </row>
    <row r="213" spans="11:15" ht="15">
      <c r="K213"/>
      <c r="L213"/>
      <c r="M213"/>
    </row>
    <row r="214" spans="11:15" ht="15">
      <c r="K214"/>
      <c r="L214"/>
      <c r="M214"/>
    </row>
    <row r="215" spans="11:15" ht="15">
      <c r="K215"/>
      <c r="L215"/>
      <c r="M215"/>
    </row>
  </sheetData>
  <autoFilter ref="A2:P196" xr:uid="{00000000-0009-0000-0000-000006000000}">
    <filterColumn colId="4">
      <filters>
        <dateGroupItem year="2021" month="8" dateTimeGrouping="month"/>
      </filters>
    </filterColumn>
  </autoFilter>
  <mergeCells count="2">
    <mergeCell ref="A1:P1"/>
    <mergeCell ref="L136:L138"/>
  </mergeCells>
  <conditionalFormatting sqref="K3:K196">
    <cfRule type="cellIs" dxfId="5" priority="1" operator="lessThan">
      <formula>-0.002</formula>
    </cfRule>
    <cfRule type="cellIs" priority="2" operator="greaterThanOrEqual">
      <formula>-0.002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showGridLines="0" topLeftCell="B1" workbookViewId="0">
      <selection activeCell="L9" sqref="L9"/>
    </sheetView>
  </sheetViews>
  <sheetFormatPr baseColWidth="10" defaultColWidth="11.42578125" defaultRowHeight="15"/>
  <cols>
    <col min="3" max="3" width="13.5703125" bestFit="1" customWidth="1"/>
    <col min="4" max="4" width="13.7109375" bestFit="1" customWidth="1"/>
    <col min="10" max="10" width="8.42578125" customWidth="1"/>
    <col min="13" max="13" width="22.28515625" customWidth="1"/>
    <col min="14" max="14" width="19.7109375" customWidth="1"/>
  </cols>
  <sheetData>
    <row r="1" spans="1:15" ht="25.5">
      <c r="A1" s="506" t="s">
        <v>0</v>
      </c>
      <c r="B1" s="508" t="s">
        <v>2</v>
      </c>
      <c r="C1" s="507" t="s">
        <v>3</v>
      </c>
      <c r="D1" s="507" t="s">
        <v>4</v>
      </c>
      <c r="E1" s="507" t="s">
        <v>5</v>
      </c>
      <c r="F1" s="507" t="s">
        <v>6</v>
      </c>
      <c r="G1" s="509" t="s">
        <v>7</v>
      </c>
      <c r="H1" s="507" t="s">
        <v>8</v>
      </c>
      <c r="I1" s="507" t="s">
        <v>9</v>
      </c>
      <c r="J1" s="507" t="s">
        <v>288</v>
      </c>
      <c r="K1" s="510" t="s">
        <v>628</v>
      </c>
      <c r="L1" s="510" t="s">
        <v>629</v>
      </c>
      <c r="M1" s="507" t="s">
        <v>627</v>
      </c>
      <c r="N1" s="507" t="s">
        <v>633</v>
      </c>
      <c r="O1" s="508" t="s">
        <v>18</v>
      </c>
    </row>
    <row r="2" spans="1:15">
      <c r="A2" s="511" t="s">
        <v>11</v>
      </c>
      <c r="B2" s="512">
        <v>86026426</v>
      </c>
      <c r="C2" s="513" t="s">
        <v>599</v>
      </c>
      <c r="D2" s="514">
        <v>44363</v>
      </c>
      <c r="E2" s="515" t="s">
        <v>115</v>
      </c>
      <c r="F2" s="516" t="s">
        <v>15</v>
      </c>
      <c r="G2" s="517">
        <v>10124</v>
      </c>
      <c r="H2" s="518">
        <v>10110</v>
      </c>
      <c r="I2" s="389">
        <v>-14</v>
      </c>
      <c r="J2" s="501">
        <v>-1.382852627419992E-3</v>
      </c>
      <c r="K2" s="521">
        <v>15960.02</v>
      </c>
      <c r="L2" s="523">
        <v>17450.810000000001</v>
      </c>
      <c r="M2" s="519">
        <f>+G2*K2</f>
        <v>161579242.48000002</v>
      </c>
      <c r="N2" s="522">
        <f>+G2*L2</f>
        <v>176672000.44000003</v>
      </c>
      <c r="O2" s="520">
        <v>51121</v>
      </c>
    </row>
    <row r="4" spans="1:15">
      <c r="M4" s="437" t="s">
        <v>630</v>
      </c>
      <c r="N4" s="525">
        <f>+N2-M2</f>
        <v>15092757.960000008</v>
      </c>
    </row>
    <row r="5" spans="1:15">
      <c r="M5" s="437" t="s">
        <v>631</v>
      </c>
      <c r="N5" s="524">
        <f>+I2*L2</f>
        <v>-244311.34000000003</v>
      </c>
    </row>
    <row r="6" spans="1:15">
      <c r="M6" t="s">
        <v>632</v>
      </c>
    </row>
    <row r="8" spans="1:15" ht="25.5">
      <c r="A8" s="312" t="s">
        <v>0</v>
      </c>
      <c r="B8" s="314" t="s">
        <v>2</v>
      </c>
      <c r="C8" s="313" t="s">
        <v>3</v>
      </c>
      <c r="D8" s="313" t="s">
        <v>4</v>
      </c>
      <c r="E8" s="313" t="s">
        <v>5</v>
      </c>
      <c r="F8" s="313" t="s">
        <v>6</v>
      </c>
      <c r="G8" s="465" t="s">
        <v>7</v>
      </c>
      <c r="H8" s="313" t="s">
        <v>8</v>
      </c>
      <c r="I8" s="313" t="s">
        <v>9</v>
      </c>
      <c r="J8" s="313" t="s">
        <v>287</v>
      </c>
      <c r="K8" s="510" t="s">
        <v>628</v>
      </c>
      <c r="L8" s="510" t="s">
        <v>629</v>
      </c>
      <c r="M8" s="507" t="s">
        <v>627</v>
      </c>
      <c r="N8" s="507" t="s">
        <v>633</v>
      </c>
      <c r="O8" s="314" t="s">
        <v>18</v>
      </c>
    </row>
    <row r="9" spans="1:15">
      <c r="A9" s="494" t="s">
        <v>11</v>
      </c>
      <c r="B9" s="495">
        <v>86026422</v>
      </c>
      <c r="C9" s="496" t="s">
        <v>604</v>
      </c>
      <c r="D9" s="497">
        <v>44363</v>
      </c>
      <c r="E9" s="498" t="s">
        <v>93</v>
      </c>
      <c r="F9" s="499" t="s">
        <v>57</v>
      </c>
      <c r="G9" s="500">
        <v>10157</v>
      </c>
      <c r="H9" s="502">
        <v>10146</v>
      </c>
      <c r="I9" s="502">
        <v>-11</v>
      </c>
      <c r="J9" s="501">
        <v>-1.0829969479176922E-3</v>
      </c>
      <c r="K9" s="521">
        <v>15960.02</v>
      </c>
      <c r="L9" s="523">
        <v>17450.810000000001</v>
      </c>
      <c r="M9" s="519">
        <f>+G9*K9</f>
        <v>162105923.14000002</v>
      </c>
      <c r="N9" s="522">
        <f>+G9*L9</f>
        <v>177247877.17000002</v>
      </c>
      <c r="O9" s="446">
        <v>51117</v>
      </c>
    </row>
    <row r="11" spans="1:15">
      <c r="M11" s="437" t="s">
        <v>630</v>
      </c>
      <c r="N11" s="525">
        <f>+N9-M9</f>
        <v>15141954.030000001</v>
      </c>
    </row>
    <row r="12" spans="1:15">
      <c r="M12" s="437" t="s">
        <v>631</v>
      </c>
      <c r="N12" s="524">
        <f>+I9*L9</f>
        <v>-191958.91</v>
      </c>
    </row>
    <row r="15" spans="1:15" ht="25.5">
      <c r="A15" s="494"/>
      <c r="B15" s="507" t="s">
        <v>3</v>
      </c>
      <c r="C15" s="507" t="s">
        <v>4</v>
      </c>
      <c r="D15" s="507" t="s">
        <v>5</v>
      </c>
      <c r="E15" s="507" t="s">
        <v>6</v>
      </c>
      <c r="F15" s="509" t="s">
        <v>7</v>
      </c>
      <c r="G15" s="507" t="s">
        <v>8</v>
      </c>
      <c r="H15" s="507" t="s">
        <v>9</v>
      </c>
      <c r="I15" s="507" t="s">
        <v>288</v>
      </c>
      <c r="J15" s="510" t="s">
        <v>628</v>
      </c>
      <c r="K15" s="510" t="s">
        <v>628</v>
      </c>
      <c r="L15" s="510" t="s">
        <v>629</v>
      </c>
      <c r="M15" s="507" t="s">
        <v>627</v>
      </c>
      <c r="N15" s="507" t="s">
        <v>633</v>
      </c>
      <c r="O15" s="508" t="s">
        <v>18</v>
      </c>
    </row>
    <row r="16" spans="1:15">
      <c r="A16" s="494" t="s">
        <v>11</v>
      </c>
      <c r="B16" s="495">
        <v>86026425</v>
      </c>
      <c r="C16" s="496" t="s">
        <v>605</v>
      </c>
      <c r="D16" s="497">
        <v>44363</v>
      </c>
      <c r="E16" s="503" t="s">
        <v>87</v>
      </c>
      <c r="F16" s="504" t="s">
        <v>57</v>
      </c>
      <c r="G16" s="505">
        <v>10136</v>
      </c>
      <c r="H16" s="502">
        <v>10127</v>
      </c>
      <c r="I16" s="502">
        <v>-9</v>
      </c>
      <c r="J16" s="501">
        <v>-8.8792423046566695E-4</v>
      </c>
      <c r="K16" s="521">
        <v>15960.02</v>
      </c>
      <c r="L16" s="523">
        <v>17450.810000000001</v>
      </c>
      <c r="M16" s="519">
        <f>+G16*K16</f>
        <v>161770762.72</v>
      </c>
      <c r="N16" s="522">
        <f>+G16*L16</f>
        <v>176881410.16000003</v>
      </c>
      <c r="O16" s="491">
        <v>51120</v>
      </c>
    </row>
    <row r="18" spans="6:14">
      <c r="M18" s="437" t="s">
        <v>630</v>
      </c>
      <c r="N18" s="525">
        <f>+N16-M16</f>
        <v>15110647.440000027</v>
      </c>
    </row>
    <row r="19" spans="6:14">
      <c r="M19" s="437" t="s">
        <v>631</v>
      </c>
      <c r="N19" s="524">
        <f>+I16*L16</f>
        <v>-157057.29</v>
      </c>
    </row>
    <row r="21" spans="6:14">
      <c r="F21">
        <f>+F19*0.75%</f>
        <v>0</v>
      </c>
    </row>
    <row r="23" spans="6:14">
      <c r="F23">
        <f>+F19-F21</f>
        <v>0</v>
      </c>
    </row>
  </sheetData>
  <conditionalFormatting sqref="J2">
    <cfRule type="cellIs" dxfId="4" priority="3" operator="lessThan">
      <formula>-0.002</formula>
    </cfRule>
    <cfRule type="cellIs" priority="4" operator="greaterThanOrEqual">
      <formula>-0.002</formula>
    </cfRule>
  </conditionalFormatting>
  <conditionalFormatting sqref="J9 J16">
    <cfRule type="cellIs" dxfId="3" priority="1" operator="lessThan">
      <formula>-0.002</formula>
    </cfRule>
    <cfRule type="cellIs" priority="2" operator="greaterThanOrEqual">
      <formula>-0.002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E148"/>
  <sheetViews>
    <sheetView tabSelected="1" topLeftCell="A131" workbookViewId="0">
      <selection activeCell="E144" sqref="E144"/>
    </sheetView>
  </sheetViews>
  <sheetFormatPr baseColWidth="10" defaultColWidth="11.42578125" defaultRowHeight="15"/>
  <cols>
    <col min="1" max="1" width="19.85546875" customWidth="1"/>
    <col min="3" max="3" width="13.5703125" customWidth="1"/>
    <col min="4" max="4" width="12.42578125" bestFit="1" customWidth="1"/>
    <col min="5" max="5" width="62.140625" customWidth="1"/>
  </cols>
  <sheetData>
    <row r="1" spans="1:5">
      <c r="A1" s="461" t="s">
        <v>113</v>
      </c>
      <c r="B1" s="461" t="s">
        <v>509</v>
      </c>
      <c r="C1" s="461" t="s">
        <v>813</v>
      </c>
      <c r="D1" s="461" t="s">
        <v>502</v>
      </c>
      <c r="E1" s="461" t="s">
        <v>510</v>
      </c>
    </row>
    <row r="2" spans="1:5" hidden="1">
      <c r="A2" s="464" t="s">
        <v>470</v>
      </c>
      <c r="B2" s="464" t="s">
        <v>522</v>
      </c>
      <c r="C2" s="464"/>
      <c r="D2" s="464" t="s">
        <v>11</v>
      </c>
      <c r="E2" s="489" t="s">
        <v>513</v>
      </c>
    </row>
    <row r="3" spans="1:5" hidden="1">
      <c r="A3" s="464" t="s">
        <v>471</v>
      </c>
      <c r="B3" s="464" t="s">
        <v>522</v>
      </c>
      <c r="C3" s="464"/>
      <c r="D3" s="464" t="s">
        <v>11</v>
      </c>
      <c r="E3" s="489" t="s">
        <v>513</v>
      </c>
    </row>
    <row r="4" spans="1:5" hidden="1">
      <c r="A4" s="464" t="s">
        <v>503</v>
      </c>
      <c r="B4" s="464" t="s">
        <v>522</v>
      </c>
      <c r="C4" s="464"/>
      <c r="D4" s="464" t="s">
        <v>514</v>
      </c>
      <c r="E4" s="489" t="s">
        <v>515</v>
      </c>
    </row>
    <row r="5" spans="1:5" hidden="1">
      <c r="A5" s="464" t="s">
        <v>480</v>
      </c>
      <c r="B5" s="464" t="s">
        <v>522</v>
      </c>
      <c r="C5" s="464"/>
      <c r="D5" s="464" t="s">
        <v>11</v>
      </c>
      <c r="E5" s="489" t="s">
        <v>513</v>
      </c>
    </row>
    <row r="6" spans="1:5" hidden="1">
      <c r="A6" s="464" t="s">
        <v>481</v>
      </c>
      <c r="B6" s="464" t="s">
        <v>522</v>
      </c>
      <c r="C6" s="464"/>
      <c r="D6" s="464" t="s">
        <v>11</v>
      </c>
      <c r="E6" s="489" t="s">
        <v>513</v>
      </c>
    </row>
    <row r="7" spans="1:5" hidden="1">
      <c r="A7" s="464" t="s">
        <v>504</v>
      </c>
      <c r="B7" s="464" t="s">
        <v>522</v>
      </c>
      <c r="C7" s="464"/>
      <c r="D7" s="464" t="s">
        <v>520</v>
      </c>
      <c r="E7" s="489" t="s">
        <v>513</v>
      </c>
    </row>
    <row r="8" spans="1:5" hidden="1">
      <c r="A8" s="464" t="s">
        <v>505</v>
      </c>
      <c r="B8" s="464" t="s">
        <v>522</v>
      </c>
      <c r="C8" s="464"/>
      <c r="D8" s="464" t="s">
        <v>520</v>
      </c>
      <c r="E8" s="489" t="s">
        <v>513</v>
      </c>
    </row>
    <row r="9" spans="1:5" hidden="1">
      <c r="A9" s="464" t="s">
        <v>506</v>
      </c>
      <c r="B9" s="464" t="s">
        <v>522</v>
      </c>
      <c r="C9" s="464"/>
      <c r="D9" s="464" t="s">
        <v>520</v>
      </c>
      <c r="E9" s="489" t="s">
        <v>513</v>
      </c>
    </row>
    <row r="10" spans="1:5" hidden="1">
      <c r="A10" s="464" t="s">
        <v>494</v>
      </c>
      <c r="B10" s="464" t="s">
        <v>522</v>
      </c>
      <c r="C10" s="464"/>
      <c r="D10" s="464" t="s">
        <v>11</v>
      </c>
      <c r="E10" s="489" t="s">
        <v>513</v>
      </c>
    </row>
    <row r="11" spans="1:5" hidden="1">
      <c r="A11" s="464" t="s">
        <v>495</v>
      </c>
      <c r="B11" s="464" t="s">
        <v>522</v>
      </c>
      <c r="C11" s="464"/>
      <c r="D11" s="464" t="s">
        <v>11</v>
      </c>
      <c r="E11" s="489" t="s">
        <v>513</v>
      </c>
    </row>
    <row r="12" spans="1:5" hidden="1">
      <c r="A12" s="464" t="s">
        <v>507</v>
      </c>
      <c r="B12" s="464" t="s">
        <v>522</v>
      </c>
      <c r="C12" s="464"/>
      <c r="D12" s="464" t="s">
        <v>516</v>
      </c>
      <c r="E12" s="489" t="s">
        <v>517</v>
      </c>
    </row>
    <row r="13" spans="1:5" hidden="1">
      <c r="A13" s="464" t="s">
        <v>500</v>
      </c>
      <c r="B13" s="464" t="s">
        <v>522</v>
      </c>
      <c r="C13" s="464"/>
      <c r="D13" s="464" t="s">
        <v>11</v>
      </c>
      <c r="E13" s="489" t="s">
        <v>513</v>
      </c>
    </row>
    <row r="14" spans="1:5" hidden="1">
      <c r="A14" s="464" t="s">
        <v>508</v>
      </c>
      <c r="B14" s="464" t="s">
        <v>522</v>
      </c>
      <c r="C14" s="464"/>
      <c r="D14" s="464" t="s">
        <v>518</v>
      </c>
      <c r="E14" s="489" t="s">
        <v>519</v>
      </c>
    </row>
    <row r="15" spans="1:5" hidden="1">
      <c r="A15" s="464" t="s">
        <v>511</v>
      </c>
      <c r="B15" s="464" t="s">
        <v>522</v>
      </c>
      <c r="C15" s="464"/>
      <c r="D15" s="464" t="s">
        <v>11</v>
      </c>
      <c r="E15" s="489" t="s">
        <v>521</v>
      </c>
    </row>
    <row r="16" spans="1:5" hidden="1">
      <c r="A16" s="464" t="s">
        <v>512</v>
      </c>
      <c r="B16" s="464" t="s">
        <v>522</v>
      </c>
      <c r="C16" s="464"/>
      <c r="D16" s="464" t="s">
        <v>11</v>
      </c>
      <c r="E16" s="489" t="s">
        <v>521</v>
      </c>
    </row>
    <row r="17" spans="1:5" hidden="1">
      <c r="A17" s="464" t="s">
        <v>561</v>
      </c>
      <c r="B17" s="464" t="s">
        <v>559</v>
      </c>
      <c r="C17" s="464"/>
      <c r="D17" s="464" t="s">
        <v>529</v>
      </c>
      <c r="E17" s="489" t="s">
        <v>530</v>
      </c>
    </row>
    <row r="18" spans="1:5" hidden="1">
      <c r="A18" s="464" t="s">
        <v>562</v>
      </c>
      <c r="B18" s="464" t="s">
        <v>559</v>
      </c>
      <c r="C18" s="464"/>
      <c r="D18" s="464" t="s">
        <v>529</v>
      </c>
      <c r="E18" s="489" t="s">
        <v>530</v>
      </c>
    </row>
    <row r="19" spans="1:5" hidden="1">
      <c r="A19" s="464" t="s">
        <v>563</v>
      </c>
      <c r="B19" s="464" t="s">
        <v>559</v>
      </c>
      <c r="C19" s="464"/>
      <c r="D19" s="464" t="s">
        <v>529</v>
      </c>
      <c r="E19" s="489" t="s">
        <v>530</v>
      </c>
    </row>
    <row r="20" spans="1:5" hidden="1">
      <c r="A20" s="464" t="s">
        <v>564</v>
      </c>
      <c r="B20" s="464" t="s">
        <v>559</v>
      </c>
      <c r="C20" s="464"/>
      <c r="D20" s="464" t="s">
        <v>529</v>
      </c>
      <c r="E20" s="489" t="s">
        <v>9</v>
      </c>
    </row>
    <row r="21" spans="1:5" hidden="1">
      <c r="A21" s="464" t="s">
        <v>565</v>
      </c>
      <c r="B21" s="464" t="s">
        <v>559</v>
      </c>
      <c r="C21" s="464"/>
      <c r="D21" s="464" t="s">
        <v>516</v>
      </c>
      <c r="E21" s="489" t="s">
        <v>560</v>
      </c>
    </row>
    <row r="22" spans="1:5" hidden="1">
      <c r="A22" s="464" t="s">
        <v>547</v>
      </c>
      <c r="B22" s="464" t="s">
        <v>559</v>
      </c>
      <c r="C22" s="464"/>
      <c r="D22" s="464" t="s">
        <v>11</v>
      </c>
      <c r="E22" s="489" t="s">
        <v>513</v>
      </c>
    </row>
    <row r="23" spans="1:5" hidden="1">
      <c r="A23" s="464" t="s">
        <v>548</v>
      </c>
      <c r="B23" s="464" t="s">
        <v>559</v>
      </c>
      <c r="C23" s="464"/>
      <c r="D23" s="464" t="s">
        <v>11</v>
      </c>
      <c r="E23" s="489" t="s">
        <v>513</v>
      </c>
    </row>
    <row r="24" spans="1:5" hidden="1">
      <c r="A24" s="464" t="s">
        <v>566</v>
      </c>
      <c r="B24" s="464" t="s">
        <v>559</v>
      </c>
      <c r="C24" s="464"/>
      <c r="D24" s="464" t="s">
        <v>11</v>
      </c>
      <c r="E24" s="489" t="s">
        <v>513</v>
      </c>
    </row>
    <row r="25" spans="1:5" hidden="1">
      <c r="A25" s="464" t="s">
        <v>567</v>
      </c>
      <c r="B25" s="464" t="s">
        <v>559</v>
      </c>
      <c r="C25" s="464"/>
      <c r="D25" s="464" t="s">
        <v>11</v>
      </c>
      <c r="E25" s="489" t="s">
        <v>568</v>
      </c>
    </row>
    <row r="26" spans="1:5" hidden="1">
      <c r="A26" s="464" t="s">
        <v>569</v>
      </c>
      <c r="B26" s="464" t="s">
        <v>559</v>
      </c>
      <c r="C26" s="464"/>
      <c r="D26" s="464" t="s">
        <v>11</v>
      </c>
      <c r="E26" s="489" t="s">
        <v>513</v>
      </c>
    </row>
    <row r="27" spans="1:5" hidden="1">
      <c r="A27" s="464" t="s">
        <v>570</v>
      </c>
      <c r="B27" s="464" t="s">
        <v>559</v>
      </c>
      <c r="C27" s="464"/>
      <c r="D27" s="464" t="s">
        <v>11</v>
      </c>
      <c r="E27" s="489" t="s">
        <v>513</v>
      </c>
    </row>
    <row r="28" spans="1:5" hidden="1">
      <c r="A28" s="464" t="s">
        <v>571</v>
      </c>
      <c r="B28" s="464" t="s">
        <v>559</v>
      </c>
      <c r="C28" s="464"/>
      <c r="D28" s="464" t="s">
        <v>11</v>
      </c>
      <c r="E28" s="489" t="s">
        <v>513</v>
      </c>
    </row>
    <row r="29" spans="1:5" hidden="1">
      <c r="A29" s="464" t="s">
        <v>572</v>
      </c>
      <c r="B29" s="464" t="s">
        <v>559</v>
      </c>
      <c r="C29" s="464"/>
      <c r="D29" s="464" t="s">
        <v>11</v>
      </c>
      <c r="E29" s="489" t="s">
        <v>513</v>
      </c>
    </row>
    <row r="30" spans="1:5" hidden="1">
      <c r="A30" s="464" t="s">
        <v>573</v>
      </c>
      <c r="B30" s="464" t="s">
        <v>559</v>
      </c>
      <c r="C30" s="464"/>
      <c r="D30" s="464" t="s">
        <v>11</v>
      </c>
      <c r="E30" s="489" t="s">
        <v>513</v>
      </c>
    </row>
    <row r="31" spans="1:5" hidden="1">
      <c r="A31" s="464" t="s">
        <v>574</v>
      </c>
      <c r="B31" s="464" t="s">
        <v>559</v>
      </c>
      <c r="C31" s="464"/>
      <c r="D31" s="464" t="s">
        <v>11</v>
      </c>
      <c r="E31" s="489" t="s">
        <v>513</v>
      </c>
    </row>
    <row r="32" spans="1:5" hidden="1">
      <c r="A32" s="464" t="s">
        <v>575</v>
      </c>
      <c r="B32" s="464" t="s">
        <v>559</v>
      </c>
      <c r="C32" s="464"/>
      <c r="D32" s="464" t="s">
        <v>11</v>
      </c>
      <c r="E32" s="489" t="s">
        <v>513</v>
      </c>
    </row>
    <row r="33" spans="1:5" hidden="1">
      <c r="A33" s="464" t="s">
        <v>576</v>
      </c>
      <c r="B33" s="464" t="s">
        <v>559</v>
      </c>
      <c r="C33" s="464"/>
      <c r="D33" s="464" t="s">
        <v>11</v>
      </c>
      <c r="E33" s="489" t="s">
        <v>513</v>
      </c>
    </row>
    <row r="34" spans="1:5" hidden="1">
      <c r="A34" s="464" t="s">
        <v>577</v>
      </c>
      <c r="B34" s="464" t="s">
        <v>559</v>
      </c>
      <c r="C34" s="464"/>
      <c r="D34" s="464" t="s">
        <v>11</v>
      </c>
      <c r="E34" s="489" t="s">
        <v>513</v>
      </c>
    </row>
    <row r="35" spans="1:5" hidden="1">
      <c r="A35" s="464" t="s">
        <v>578</v>
      </c>
      <c r="B35" s="464" t="s">
        <v>559</v>
      </c>
      <c r="C35" s="464"/>
      <c r="D35" s="464" t="s">
        <v>11</v>
      </c>
      <c r="E35" s="489" t="s">
        <v>513</v>
      </c>
    </row>
    <row r="36" spans="1:5" hidden="1">
      <c r="A36" s="464" t="s">
        <v>579</v>
      </c>
      <c r="B36" s="464" t="s">
        <v>559</v>
      </c>
      <c r="C36" s="464"/>
      <c r="D36" s="464" t="s">
        <v>11</v>
      </c>
      <c r="E36" s="489" t="s">
        <v>513</v>
      </c>
    </row>
    <row r="37" spans="1:5" hidden="1">
      <c r="A37" s="464" t="s">
        <v>580</v>
      </c>
      <c r="B37" s="464" t="s">
        <v>559</v>
      </c>
      <c r="C37" s="464"/>
      <c r="D37" s="464" t="s">
        <v>11</v>
      </c>
      <c r="E37" s="489" t="s">
        <v>513</v>
      </c>
    </row>
    <row r="38" spans="1:5" hidden="1">
      <c r="A38" s="128" t="s">
        <v>660</v>
      </c>
      <c r="B38" s="464" t="s">
        <v>663</v>
      </c>
      <c r="C38" s="464"/>
      <c r="D38" s="464" t="s">
        <v>661</v>
      </c>
      <c r="E38" s="489" t="s">
        <v>662</v>
      </c>
    </row>
    <row r="39" spans="1:5" hidden="1">
      <c r="A39" s="128" t="s">
        <v>606</v>
      </c>
      <c r="B39" s="464" t="s">
        <v>663</v>
      </c>
      <c r="C39" s="464"/>
      <c r="D39" s="464" t="s">
        <v>11</v>
      </c>
      <c r="E39" s="489" t="s">
        <v>513</v>
      </c>
    </row>
    <row r="40" spans="1:5" hidden="1">
      <c r="A40" s="128" t="s">
        <v>607</v>
      </c>
      <c r="B40" s="464" t="s">
        <v>663</v>
      </c>
      <c r="C40" s="464"/>
      <c r="D40" s="464" t="s">
        <v>11</v>
      </c>
      <c r="E40" s="489" t="s">
        <v>513</v>
      </c>
    </row>
    <row r="41" spans="1:5" hidden="1">
      <c r="A41" s="128" t="s">
        <v>608</v>
      </c>
      <c r="B41" s="464" t="s">
        <v>663</v>
      </c>
      <c r="C41" s="464"/>
      <c r="D41" s="464" t="s">
        <v>11</v>
      </c>
      <c r="E41" s="489" t="s">
        <v>513</v>
      </c>
    </row>
    <row r="42" spans="1:5" hidden="1">
      <c r="A42" s="128" t="s">
        <v>609</v>
      </c>
      <c r="B42" s="464" t="s">
        <v>663</v>
      </c>
      <c r="C42" s="464"/>
      <c r="D42" s="464" t="s">
        <v>11</v>
      </c>
      <c r="E42" s="489" t="s">
        <v>513</v>
      </c>
    </row>
    <row r="43" spans="1:5" hidden="1">
      <c r="A43" s="128" t="s">
        <v>610</v>
      </c>
      <c r="B43" s="464" t="s">
        <v>663</v>
      </c>
      <c r="C43" s="464"/>
      <c r="D43" s="464" t="s">
        <v>11</v>
      </c>
      <c r="E43" s="489" t="s">
        <v>513</v>
      </c>
    </row>
    <row r="44" spans="1:5" hidden="1">
      <c r="A44" s="128" t="s">
        <v>611</v>
      </c>
      <c r="B44" s="464" t="s">
        <v>663</v>
      </c>
      <c r="C44" s="464"/>
      <c r="D44" s="464" t="s">
        <v>11</v>
      </c>
      <c r="E44" s="489" t="s">
        <v>513</v>
      </c>
    </row>
    <row r="45" spans="1:5" hidden="1">
      <c r="A45" s="128" t="s">
        <v>641</v>
      </c>
      <c r="B45" s="464" t="s">
        <v>663</v>
      </c>
      <c r="C45" s="464"/>
      <c r="D45" s="464" t="s">
        <v>11</v>
      </c>
      <c r="E45" s="489" t="s">
        <v>513</v>
      </c>
    </row>
    <row r="46" spans="1:5" hidden="1">
      <c r="A46" s="128" t="s">
        <v>642</v>
      </c>
      <c r="B46" s="464" t="s">
        <v>663</v>
      </c>
      <c r="C46" s="464"/>
      <c r="D46" s="464" t="s">
        <v>11</v>
      </c>
      <c r="E46" s="489" t="s">
        <v>513</v>
      </c>
    </row>
    <row r="47" spans="1:5" hidden="1">
      <c r="A47" s="128" t="s">
        <v>643</v>
      </c>
      <c r="B47" s="464" t="s">
        <v>663</v>
      </c>
      <c r="C47" s="464"/>
      <c r="D47" s="464" t="s">
        <v>11</v>
      </c>
      <c r="E47" s="489" t="s">
        <v>513</v>
      </c>
    </row>
    <row r="48" spans="1:5" hidden="1">
      <c r="A48" s="128" t="s">
        <v>644</v>
      </c>
      <c r="B48" s="464" t="s">
        <v>663</v>
      </c>
      <c r="C48" s="464"/>
      <c r="D48" s="464" t="s">
        <v>11</v>
      </c>
      <c r="E48" s="489" t="s">
        <v>513</v>
      </c>
    </row>
    <row r="49" spans="1:5" hidden="1">
      <c r="A49" s="128" t="s">
        <v>645</v>
      </c>
      <c r="B49" s="464" t="s">
        <v>663</v>
      </c>
      <c r="C49" s="464"/>
      <c r="D49" s="464" t="s">
        <v>11</v>
      </c>
      <c r="E49" s="489" t="s">
        <v>513</v>
      </c>
    </row>
    <row r="50" spans="1:5" hidden="1">
      <c r="A50" s="128" t="s">
        <v>664</v>
      </c>
      <c r="B50" s="464" t="s">
        <v>663</v>
      </c>
      <c r="C50" s="464"/>
      <c r="D50" s="464" t="s">
        <v>11</v>
      </c>
      <c r="E50" s="489" t="s">
        <v>513</v>
      </c>
    </row>
    <row r="51" spans="1:5" hidden="1">
      <c r="A51" s="128" t="s">
        <v>646</v>
      </c>
      <c r="B51" s="464" t="s">
        <v>663</v>
      </c>
      <c r="C51" s="464"/>
      <c r="D51" s="464" t="s">
        <v>11</v>
      </c>
      <c r="E51" s="489" t="s">
        <v>513</v>
      </c>
    </row>
    <row r="52" spans="1:5" hidden="1">
      <c r="A52" s="128" t="s">
        <v>647</v>
      </c>
      <c r="B52" s="464" t="s">
        <v>663</v>
      </c>
      <c r="C52" s="464"/>
      <c r="D52" s="464" t="s">
        <v>11</v>
      </c>
      <c r="E52" s="489" t="s">
        <v>513</v>
      </c>
    </row>
    <row r="53" spans="1:5" hidden="1">
      <c r="A53" s="128" t="s">
        <v>648</v>
      </c>
      <c r="B53" s="464" t="s">
        <v>663</v>
      </c>
      <c r="C53" s="464"/>
      <c r="D53" s="464" t="s">
        <v>11</v>
      </c>
      <c r="E53" s="489" t="s">
        <v>513</v>
      </c>
    </row>
    <row r="54" spans="1:5" hidden="1">
      <c r="A54" s="128" t="s">
        <v>649</v>
      </c>
      <c r="B54" s="464" t="s">
        <v>663</v>
      </c>
      <c r="C54" s="464"/>
      <c r="D54" s="464" t="s">
        <v>11</v>
      </c>
      <c r="E54" s="489" t="s">
        <v>513</v>
      </c>
    </row>
    <row r="55" spans="1:5" hidden="1">
      <c r="A55" s="128" t="s">
        <v>650</v>
      </c>
      <c r="B55" s="464" t="s">
        <v>663</v>
      </c>
      <c r="C55" s="464"/>
      <c r="D55" s="464" t="s">
        <v>11</v>
      </c>
      <c r="E55" s="489" t="s">
        <v>513</v>
      </c>
    </row>
    <row r="56" spans="1:5" hidden="1">
      <c r="A56" s="128" t="s">
        <v>651</v>
      </c>
      <c r="B56" s="464" t="s">
        <v>663</v>
      </c>
      <c r="C56" s="464"/>
      <c r="D56" s="464" t="s">
        <v>11</v>
      </c>
      <c r="E56" s="489" t="s">
        <v>513</v>
      </c>
    </row>
    <row r="57" spans="1:5" hidden="1">
      <c r="A57" s="128" t="s">
        <v>652</v>
      </c>
      <c r="B57" s="464" t="s">
        <v>663</v>
      </c>
      <c r="C57" s="464"/>
      <c r="D57" s="464" t="s">
        <v>11</v>
      </c>
      <c r="E57" s="489" t="s">
        <v>513</v>
      </c>
    </row>
    <row r="58" spans="1:5" hidden="1">
      <c r="A58" s="128" t="s">
        <v>653</v>
      </c>
      <c r="B58" s="464" t="s">
        <v>663</v>
      </c>
      <c r="C58" s="464"/>
      <c r="D58" s="464" t="s">
        <v>11</v>
      </c>
      <c r="E58" s="489" t="s">
        <v>513</v>
      </c>
    </row>
    <row r="59" spans="1:5" hidden="1">
      <c r="A59" s="128" t="s">
        <v>667</v>
      </c>
      <c r="B59" s="464" t="s">
        <v>663</v>
      </c>
      <c r="C59" s="464"/>
      <c r="D59" s="464" t="s">
        <v>11</v>
      </c>
      <c r="E59" s="489" t="s">
        <v>513</v>
      </c>
    </row>
    <row r="60" spans="1:5" hidden="1">
      <c r="A60" s="128" t="s">
        <v>665</v>
      </c>
      <c r="B60" s="464" t="s">
        <v>663</v>
      </c>
      <c r="C60" s="464"/>
      <c r="D60" s="464" t="s">
        <v>11</v>
      </c>
      <c r="E60" s="489" t="s">
        <v>666</v>
      </c>
    </row>
    <row r="61" spans="1:5" hidden="1">
      <c r="A61" s="128" t="s">
        <v>658</v>
      </c>
      <c r="B61" s="464" t="s">
        <v>663</v>
      </c>
      <c r="C61" s="464"/>
      <c r="D61" s="464" t="s">
        <v>11</v>
      </c>
      <c r="E61" s="489" t="s">
        <v>666</v>
      </c>
    </row>
    <row r="62" spans="1:5" hidden="1">
      <c r="A62" s="128" t="s">
        <v>612</v>
      </c>
      <c r="B62" s="464" t="s">
        <v>663</v>
      </c>
      <c r="C62" s="464"/>
      <c r="D62" s="464" t="s">
        <v>11</v>
      </c>
      <c r="E62" s="489" t="s">
        <v>513</v>
      </c>
    </row>
    <row r="63" spans="1:5" hidden="1">
      <c r="A63" s="128" t="s">
        <v>613</v>
      </c>
      <c r="B63" s="464" t="s">
        <v>663</v>
      </c>
      <c r="C63" s="464"/>
      <c r="D63" s="464" t="s">
        <v>11</v>
      </c>
      <c r="E63" s="489" t="s">
        <v>513</v>
      </c>
    </row>
    <row r="64" spans="1:5" hidden="1">
      <c r="A64" s="128" t="s">
        <v>614</v>
      </c>
      <c r="B64" s="464" t="s">
        <v>663</v>
      </c>
      <c r="C64" s="464"/>
      <c r="D64" s="464" t="s">
        <v>11</v>
      </c>
      <c r="E64" s="489" t="s">
        <v>513</v>
      </c>
    </row>
    <row r="65" spans="1:5" hidden="1">
      <c r="A65" s="128" t="s">
        <v>615</v>
      </c>
      <c r="B65" s="464" t="s">
        <v>663</v>
      </c>
      <c r="C65" s="464"/>
      <c r="D65" s="464" t="s">
        <v>11</v>
      </c>
      <c r="E65" s="489" t="s">
        <v>513</v>
      </c>
    </row>
    <row r="66" spans="1:5" hidden="1">
      <c r="A66" s="128" t="s">
        <v>616</v>
      </c>
      <c r="B66" s="464" t="s">
        <v>663</v>
      </c>
      <c r="C66" s="464"/>
      <c r="D66" s="464" t="s">
        <v>11</v>
      </c>
      <c r="E66" s="489" t="s">
        <v>513</v>
      </c>
    </row>
    <row r="67" spans="1:5" hidden="1">
      <c r="A67" s="128" t="s">
        <v>617</v>
      </c>
      <c r="B67" s="464" t="s">
        <v>663</v>
      </c>
      <c r="C67" s="464"/>
      <c r="D67" s="464" t="s">
        <v>11</v>
      </c>
      <c r="E67" s="489" t="s">
        <v>513</v>
      </c>
    </row>
    <row r="68" spans="1:5" hidden="1">
      <c r="A68" s="128" t="s">
        <v>618</v>
      </c>
      <c r="B68" s="464" t="s">
        <v>663</v>
      </c>
      <c r="C68" s="464"/>
      <c r="D68" s="464" t="s">
        <v>11</v>
      </c>
      <c r="E68" s="489" t="s">
        <v>513</v>
      </c>
    </row>
    <row r="69" spans="1:5" hidden="1">
      <c r="A69" s="128" t="s">
        <v>655</v>
      </c>
      <c r="B69" s="464" t="s">
        <v>663</v>
      </c>
      <c r="C69" s="464"/>
      <c r="D69" s="464" t="s">
        <v>11</v>
      </c>
      <c r="E69" s="489" t="s">
        <v>513</v>
      </c>
    </row>
    <row r="70" spans="1:5" hidden="1">
      <c r="A70" s="128" t="s">
        <v>657</v>
      </c>
      <c r="B70" s="464" t="s">
        <v>663</v>
      </c>
      <c r="C70" s="464"/>
      <c r="D70" s="464" t="s">
        <v>11</v>
      </c>
      <c r="E70" s="489" t="s">
        <v>513</v>
      </c>
    </row>
    <row r="71" spans="1:5" hidden="1">
      <c r="A71" s="128" t="s">
        <v>656</v>
      </c>
      <c r="B71" s="464" t="s">
        <v>663</v>
      </c>
      <c r="C71" s="464"/>
      <c r="D71" s="464" t="s">
        <v>11</v>
      </c>
      <c r="E71" s="489" t="s">
        <v>513</v>
      </c>
    </row>
    <row r="72" spans="1:5" hidden="1">
      <c r="A72" s="128" t="s">
        <v>659</v>
      </c>
      <c r="B72" s="464" t="s">
        <v>663</v>
      </c>
      <c r="C72" s="464"/>
      <c r="D72" s="464" t="s">
        <v>11</v>
      </c>
      <c r="E72" s="489" t="s">
        <v>513</v>
      </c>
    </row>
    <row r="73" spans="1:5" hidden="1">
      <c r="A73" s="128" t="s">
        <v>706</v>
      </c>
      <c r="B73" s="464" t="s">
        <v>28</v>
      </c>
      <c r="C73" s="464"/>
      <c r="D73" s="464" t="s">
        <v>11</v>
      </c>
      <c r="E73" s="489" t="s">
        <v>710</v>
      </c>
    </row>
    <row r="74" spans="1:5" hidden="1">
      <c r="A74" s="128" t="s">
        <v>707</v>
      </c>
      <c r="B74" s="464" t="s">
        <v>28</v>
      </c>
      <c r="C74" s="464"/>
      <c r="D74" s="464" t="s">
        <v>11</v>
      </c>
      <c r="E74" s="489" t="s">
        <v>710</v>
      </c>
    </row>
    <row r="75" spans="1:5" hidden="1">
      <c r="A75" s="128" t="s">
        <v>708</v>
      </c>
      <c r="B75" s="464" t="s">
        <v>28</v>
      </c>
      <c r="C75" s="464"/>
      <c r="D75" s="464" t="s">
        <v>11</v>
      </c>
      <c r="E75" s="489" t="s">
        <v>710</v>
      </c>
    </row>
    <row r="76" spans="1:5" hidden="1">
      <c r="A76" s="128" t="s">
        <v>709</v>
      </c>
      <c r="B76" s="464" t="s">
        <v>28</v>
      </c>
      <c r="C76" s="464"/>
      <c r="D76" s="464" t="s">
        <v>11</v>
      </c>
      <c r="E76" s="489" t="s">
        <v>710</v>
      </c>
    </row>
    <row r="77" spans="1:5" hidden="1">
      <c r="A77" s="128" t="s">
        <v>711</v>
      </c>
      <c r="B77" s="464" t="s">
        <v>28</v>
      </c>
      <c r="C77" s="464"/>
      <c r="D77" s="464" t="s">
        <v>11</v>
      </c>
      <c r="E77" s="489" t="s">
        <v>513</v>
      </c>
    </row>
    <row r="78" spans="1:5" hidden="1">
      <c r="A78" s="128" t="s">
        <v>712</v>
      </c>
      <c r="B78" s="464" t="s">
        <v>28</v>
      </c>
      <c r="C78" s="464"/>
      <c r="D78" s="464" t="s">
        <v>11</v>
      </c>
      <c r="E78" s="489" t="s">
        <v>513</v>
      </c>
    </row>
    <row r="79" spans="1:5" hidden="1">
      <c r="A79" s="128" t="s">
        <v>713</v>
      </c>
      <c r="B79" s="464" t="s">
        <v>28</v>
      </c>
      <c r="C79" s="464"/>
      <c r="D79" s="464" t="s">
        <v>11</v>
      </c>
      <c r="E79" s="489" t="s">
        <v>513</v>
      </c>
    </row>
    <row r="80" spans="1:5" hidden="1">
      <c r="A80" s="128" t="s">
        <v>717</v>
      </c>
      <c r="B80" s="464" t="s">
        <v>28</v>
      </c>
      <c r="C80" s="464"/>
      <c r="D80" s="464" t="s">
        <v>11</v>
      </c>
      <c r="E80" s="489" t="s">
        <v>513</v>
      </c>
    </row>
    <row r="81" spans="1:5" hidden="1">
      <c r="A81" s="128" t="s">
        <v>718</v>
      </c>
      <c r="B81" s="464" t="s">
        <v>28</v>
      </c>
      <c r="C81" s="464"/>
      <c r="D81" s="464" t="s">
        <v>11</v>
      </c>
      <c r="E81" s="489" t="s">
        <v>513</v>
      </c>
    </row>
    <row r="82" spans="1:5" hidden="1">
      <c r="A82" s="128" t="s">
        <v>719</v>
      </c>
      <c r="B82" s="464" t="s">
        <v>28</v>
      </c>
      <c r="C82" s="464"/>
      <c r="D82" s="464" t="s">
        <v>11</v>
      </c>
      <c r="E82" s="489" t="s">
        <v>513</v>
      </c>
    </row>
    <row r="83" spans="1:5" hidden="1">
      <c r="A83" s="128" t="s">
        <v>720</v>
      </c>
      <c r="B83" s="464" t="s">
        <v>28</v>
      </c>
      <c r="C83" s="464"/>
      <c r="D83" s="464" t="s">
        <v>11</v>
      </c>
      <c r="E83" s="489" t="s">
        <v>513</v>
      </c>
    </row>
    <row r="84" spans="1:5" hidden="1">
      <c r="A84" s="128" t="s">
        <v>714</v>
      </c>
      <c r="B84" s="464" t="s">
        <v>28</v>
      </c>
      <c r="C84" s="464"/>
      <c r="D84" s="464" t="s">
        <v>11</v>
      </c>
      <c r="E84" s="489" t="s">
        <v>513</v>
      </c>
    </row>
    <row r="85" spans="1:5" hidden="1">
      <c r="A85" s="128" t="s">
        <v>746</v>
      </c>
      <c r="B85" s="464" t="s">
        <v>28</v>
      </c>
      <c r="C85" s="464"/>
      <c r="D85" s="464" t="s">
        <v>11</v>
      </c>
      <c r="E85" s="489" t="s">
        <v>513</v>
      </c>
    </row>
    <row r="86" spans="1:5" hidden="1">
      <c r="A86" s="128" t="s">
        <v>747</v>
      </c>
      <c r="B86" s="464" t="s">
        <v>28</v>
      </c>
      <c r="C86" s="464"/>
      <c r="D86" s="464" t="s">
        <v>11</v>
      </c>
      <c r="E86" s="489" t="s">
        <v>513</v>
      </c>
    </row>
    <row r="87" spans="1:5" hidden="1">
      <c r="A87" s="128" t="s">
        <v>721</v>
      </c>
      <c r="B87" s="464" t="s">
        <v>28</v>
      </c>
      <c r="C87" s="464"/>
      <c r="D87" s="464" t="s">
        <v>11</v>
      </c>
      <c r="E87" s="489" t="s">
        <v>513</v>
      </c>
    </row>
    <row r="88" spans="1:5" hidden="1">
      <c r="A88" s="128" t="s">
        <v>722</v>
      </c>
      <c r="B88" s="464" t="s">
        <v>28</v>
      </c>
      <c r="C88" s="464"/>
      <c r="D88" s="464" t="s">
        <v>11</v>
      </c>
      <c r="E88" s="489" t="s">
        <v>513</v>
      </c>
    </row>
    <row r="89" spans="1:5" hidden="1">
      <c r="A89" s="128" t="s">
        <v>723</v>
      </c>
      <c r="B89" s="464" t="s">
        <v>28</v>
      </c>
      <c r="C89" s="464"/>
      <c r="D89" s="464" t="s">
        <v>11</v>
      </c>
      <c r="E89" s="489" t="s">
        <v>513</v>
      </c>
    </row>
    <row r="90" spans="1:5" hidden="1">
      <c r="A90" s="128" t="s">
        <v>724</v>
      </c>
      <c r="B90" s="464" t="s">
        <v>28</v>
      </c>
      <c r="C90" s="464"/>
      <c r="D90" s="464" t="s">
        <v>11</v>
      </c>
      <c r="E90" s="489" t="s">
        <v>513</v>
      </c>
    </row>
    <row r="91" spans="1:5" hidden="1">
      <c r="A91" s="128" t="s">
        <v>725</v>
      </c>
      <c r="B91" s="464" t="s">
        <v>28</v>
      </c>
      <c r="C91" s="464"/>
      <c r="D91" s="464" t="s">
        <v>11</v>
      </c>
      <c r="E91" s="489" t="s">
        <v>513</v>
      </c>
    </row>
    <row r="92" spans="1:5" hidden="1">
      <c r="A92" s="128" t="s">
        <v>726</v>
      </c>
      <c r="B92" s="464" t="s">
        <v>28</v>
      </c>
      <c r="C92" s="464"/>
      <c r="D92" s="464" t="s">
        <v>11</v>
      </c>
      <c r="E92" s="489" t="s">
        <v>513</v>
      </c>
    </row>
    <row r="93" spans="1:5" hidden="1">
      <c r="A93" s="128" t="s">
        <v>727</v>
      </c>
      <c r="B93" s="464" t="s">
        <v>28</v>
      </c>
      <c r="C93" s="464"/>
      <c r="D93" s="464" t="s">
        <v>11</v>
      </c>
      <c r="E93" s="489" t="s">
        <v>513</v>
      </c>
    </row>
    <row r="94" spans="1:5" hidden="1">
      <c r="A94" s="128" t="s">
        <v>728</v>
      </c>
      <c r="B94" s="464" t="s">
        <v>28</v>
      </c>
      <c r="C94" s="464"/>
      <c r="D94" s="464" t="s">
        <v>11</v>
      </c>
      <c r="E94" s="489" t="s">
        <v>513</v>
      </c>
    </row>
    <row r="95" spans="1:5" hidden="1">
      <c r="A95" s="128" t="s">
        <v>735</v>
      </c>
      <c r="B95" s="464" t="s">
        <v>28</v>
      </c>
      <c r="C95" s="464"/>
      <c r="D95" s="464" t="s">
        <v>11</v>
      </c>
      <c r="E95" s="489" t="s">
        <v>513</v>
      </c>
    </row>
    <row r="96" spans="1:5" hidden="1">
      <c r="A96" s="128" t="s">
        <v>736</v>
      </c>
      <c r="B96" s="464" t="s">
        <v>28</v>
      </c>
      <c r="C96" s="464"/>
      <c r="D96" s="464" t="s">
        <v>11</v>
      </c>
      <c r="E96" s="489" t="s">
        <v>513</v>
      </c>
    </row>
    <row r="97" spans="1:5" hidden="1">
      <c r="A97" s="128" t="s">
        <v>737</v>
      </c>
      <c r="B97" s="464" t="s">
        <v>28</v>
      </c>
      <c r="C97" s="464"/>
      <c r="D97" s="464" t="s">
        <v>11</v>
      </c>
      <c r="E97" s="489" t="s">
        <v>513</v>
      </c>
    </row>
    <row r="98" spans="1:5" hidden="1">
      <c r="A98" s="128" t="s">
        <v>738</v>
      </c>
      <c r="B98" s="464" t="s">
        <v>28</v>
      </c>
      <c r="C98" s="464"/>
      <c r="D98" s="464" t="s">
        <v>11</v>
      </c>
      <c r="E98" s="489" t="s">
        <v>513</v>
      </c>
    </row>
    <row r="99" spans="1:5" hidden="1">
      <c r="A99" s="128" t="s">
        <v>739</v>
      </c>
      <c r="B99" s="464" t="s">
        <v>28</v>
      </c>
      <c r="C99" s="464"/>
      <c r="D99" s="464" t="s">
        <v>11</v>
      </c>
      <c r="E99" s="489" t="s">
        <v>513</v>
      </c>
    </row>
    <row r="100" spans="1:5" hidden="1">
      <c r="A100" s="128" t="s">
        <v>740</v>
      </c>
      <c r="B100" s="464" t="s">
        <v>28</v>
      </c>
      <c r="C100" s="464"/>
      <c r="D100" s="464" t="s">
        <v>11</v>
      </c>
      <c r="E100" s="489" t="s">
        <v>513</v>
      </c>
    </row>
    <row r="101" spans="1:5" hidden="1">
      <c r="A101" s="128" t="s">
        <v>741</v>
      </c>
      <c r="B101" s="464" t="s">
        <v>28</v>
      </c>
      <c r="C101" s="464"/>
      <c r="D101" s="464" t="s">
        <v>11</v>
      </c>
      <c r="E101" s="489" t="s">
        <v>513</v>
      </c>
    </row>
    <row r="102" spans="1:5" hidden="1">
      <c r="A102" s="128" t="s">
        <v>742</v>
      </c>
      <c r="B102" s="464" t="s">
        <v>28</v>
      </c>
      <c r="C102" s="464"/>
      <c r="D102" s="464" t="s">
        <v>11</v>
      </c>
      <c r="E102" s="489" t="s">
        <v>513</v>
      </c>
    </row>
    <row r="103" spans="1:5" hidden="1">
      <c r="A103" s="128" t="s">
        <v>743</v>
      </c>
      <c r="B103" s="464" t="s">
        <v>28</v>
      </c>
      <c r="C103" s="464"/>
      <c r="D103" s="464" t="s">
        <v>11</v>
      </c>
      <c r="E103" s="489" t="s">
        <v>513</v>
      </c>
    </row>
    <row r="104" spans="1:5" hidden="1">
      <c r="A104" s="128" t="s">
        <v>732</v>
      </c>
      <c r="B104" s="464" t="s">
        <v>28</v>
      </c>
      <c r="C104" s="464"/>
      <c r="D104" s="464" t="s">
        <v>11</v>
      </c>
      <c r="E104" s="489" t="s">
        <v>513</v>
      </c>
    </row>
    <row r="105" spans="1:5" hidden="1">
      <c r="A105" s="128" t="s">
        <v>733</v>
      </c>
      <c r="B105" s="464" t="s">
        <v>28</v>
      </c>
      <c r="C105" s="464"/>
      <c r="D105" s="464" t="s">
        <v>11</v>
      </c>
      <c r="E105" s="489" t="s">
        <v>513</v>
      </c>
    </row>
    <row r="106" spans="1:5" hidden="1">
      <c r="A106" s="128" t="s">
        <v>734</v>
      </c>
      <c r="B106" s="464" t="s">
        <v>28</v>
      </c>
      <c r="C106" s="464"/>
      <c r="D106" s="464" t="s">
        <v>11</v>
      </c>
      <c r="E106" s="489" t="s">
        <v>513</v>
      </c>
    </row>
    <row r="107" spans="1:5" hidden="1">
      <c r="A107" s="128" t="s">
        <v>744</v>
      </c>
      <c r="B107" s="464" t="s">
        <v>28</v>
      </c>
      <c r="C107" s="464"/>
      <c r="D107" s="464" t="s">
        <v>11</v>
      </c>
      <c r="E107" s="489" t="s">
        <v>513</v>
      </c>
    </row>
    <row r="108" spans="1:5" hidden="1">
      <c r="A108" s="128" t="s">
        <v>745</v>
      </c>
      <c r="B108" s="464" t="s">
        <v>28</v>
      </c>
      <c r="C108" s="464"/>
      <c r="D108" s="464" t="s">
        <v>11</v>
      </c>
      <c r="E108" s="489" t="s">
        <v>513</v>
      </c>
    </row>
    <row r="109" spans="1:5">
      <c r="A109" s="128" t="s">
        <v>754</v>
      </c>
      <c r="B109" s="464" t="s">
        <v>29</v>
      </c>
      <c r="C109" s="674">
        <v>-15</v>
      </c>
      <c r="D109" s="464" t="s">
        <v>11</v>
      </c>
      <c r="E109" s="489" t="s">
        <v>513</v>
      </c>
    </row>
    <row r="110" spans="1:5">
      <c r="A110" s="128" t="s">
        <v>755</v>
      </c>
      <c r="B110" s="464" t="s">
        <v>29</v>
      </c>
      <c r="C110" s="669">
        <v>-14</v>
      </c>
      <c r="D110" s="464" t="s">
        <v>11</v>
      </c>
      <c r="E110" s="489" t="s">
        <v>814</v>
      </c>
    </row>
    <row r="111" spans="1:5">
      <c r="A111" s="128" t="s">
        <v>810</v>
      </c>
      <c r="B111" s="464" t="s">
        <v>29</v>
      </c>
      <c r="C111" s="669">
        <v>-19</v>
      </c>
      <c r="D111" s="464" t="s">
        <v>11</v>
      </c>
      <c r="E111" s="489" t="s">
        <v>814</v>
      </c>
    </row>
    <row r="112" spans="1:5">
      <c r="A112" s="128" t="s">
        <v>756</v>
      </c>
      <c r="B112" s="464" t="s">
        <v>29</v>
      </c>
      <c r="C112" s="674">
        <v>-2</v>
      </c>
      <c r="D112" s="464" t="s">
        <v>11</v>
      </c>
      <c r="E112" s="489" t="s">
        <v>513</v>
      </c>
    </row>
    <row r="113" spans="1:5">
      <c r="A113" s="128" t="s">
        <v>769</v>
      </c>
      <c r="B113" s="464" t="s">
        <v>29</v>
      </c>
      <c r="C113" s="674">
        <v>-20</v>
      </c>
      <c r="D113" s="464" t="s">
        <v>11</v>
      </c>
      <c r="E113" s="489" t="s">
        <v>513</v>
      </c>
    </row>
    <row r="114" spans="1:5">
      <c r="A114" s="128" t="s">
        <v>770</v>
      </c>
      <c r="B114" s="464" t="s">
        <v>29</v>
      </c>
      <c r="C114" s="674">
        <v>-20</v>
      </c>
      <c r="D114" s="464" t="s">
        <v>11</v>
      </c>
      <c r="E114" s="489" t="s">
        <v>513</v>
      </c>
    </row>
    <row r="115" spans="1:5">
      <c r="A115" s="128" t="s">
        <v>771</v>
      </c>
      <c r="B115" s="464" t="s">
        <v>29</v>
      </c>
      <c r="C115" s="674">
        <v>-11</v>
      </c>
      <c r="D115" s="464" t="s">
        <v>11</v>
      </c>
      <c r="E115" s="489" t="s">
        <v>513</v>
      </c>
    </row>
    <row r="116" spans="1:5">
      <c r="A116" s="128" t="s">
        <v>772</v>
      </c>
      <c r="B116" s="464" t="s">
        <v>29</v>
      </c>
      <c r="C116" s="674">
        <v>-15</v>
      </c>
      <c r="D116" s="464" t="s">
        <v>11</v>
      </c>
      <c r="E116" s="489" t="s">
        <v>513</v>
      </c>
    </row>
    <row r="117" spans="1:5">
      <c r="A117" s="128" t="s">
        <v>773</v>
      </c>
      <c r="B117" s="464" t="s">
        <v>29</v>
      </c>
      <c r="C117" s="674">
        <v>-15</v>
      </c>
      <c r="D117" s="464" t="s">
        <v>11</v>
      </c>
      <c r="E117" s="489" t="s">
        <v>513</v>
      </c>
    </row>
    <row r="118" spans="1:5">
      <c r="A118" s="128" t="s">
        <v>774</v>
      </c>
      <c r="B118" s="464" t="s">
        <v>29</v>
      </c>
      <c r="C118" s="674">
        <v>-16</v>
      </c>
      <c r="D118" s="464" t="s">
        <v>11</v>
      </c>
      <c r="E118" s="489" t="s">
        <v>513</v>
      </c>
    </row>
    <row r="119" spans="1:5">
      <c r="A119" s="128" t="s">
        <v>775</v>
      </c>
      <c r="B119" s="464" t="s">
        <v>29</v>
      </c>
      <c r="C119" s="674">
        <v>-11</v>
      </c>
      <c r="D119" s="464" t="s">
        <v>11</v>
      </c>
      <c r="E119" s="489" t="s">
        <v>513</v>
      </c>
    </row>
    <row r="120" spans="1:5">
      <c r="A120" s="128" t="s">
        <v>776</v>
      </c>
      <c r="B120" s="464" t="s">
        <v>29</v>
      </c>
      <c r="C120" s="674">
        <v>-9</v>
      </c>
      <c r="D120" s="464" t="s">
        <v>11</v>
      </c>
      <c r="E120" s="489" t="s">
        <v>513</v>
      </c>
    </row>
    <row r="121" spans="1:5">
      <c r="A121" s="128" t="s">
        <v>789</v>
      </c>
      <c r="B121" s="464" t="s">
        <v>29</v>
      </c>
      <c r="C121" s="669">
        <v>1</v>
      </c>
      <c r="D121" s="464" t="s">
        <v>51</v>
      </c>
      <c r="E121" s="489" t="s">
        <v>815</v>
      </c>
    </row>
    <row r="122" spans="1:5">
      <c r="A122" s="128" t="s">
        <v>790</v>
      </c>
      <c r="B122" s="464" t="s">
        <v>29</v>
      </c>
      <c r="C122" s="674">
        <v>-11</v>
      </c>
      <c r="D122" s="464" t="s">
        <v>11</v>
      </c>
      <c r="E122" s="489" t="s">
        <v>513</v>
      </c>
    </row>
    <row r="123" spans="1:5">
      <c r="A123" s="128" t="s">
        <v>791</v>
      </c>
      <c r="B123" s="464" t="s">
        <v>29</v>
      </c>
      <c r="C123" s="674">
        <v>-13</v>
      </c>
      <c r="D123" s="464" t="s">
        <v>11</v>
      </c>
      <c r="E123" s="489" t="s">
        <v>513</v>
      </c>
    </row>
    <row r="124" spans="1:5">
      <c r="A124" s="128" t="s">
        <v>792</v>
      </c>
      <c r="B124" s="464" t="s">
        <v>29</v>
      </c>
      <c r="C124" s="674">
        <v>-12</v>
      </c>
      <c r="D124" s="464" t="s">
        <v>11</v>
      </c>
      <c r="E124" s="489" t="s">
        <v>513</v>
      </c>
    </row>
    <row r="125" spans="1:5">
      <c r="A125" s="128" t="s">
        <v>793</v>
      </c>
      <c r="B125" s="464" t="s">
        <v>29</v>
      </c>
      <c r="C125" s="674">
        <v>-13</v>
      </c>
      <c r="D125" s="464" t="s">
        <v>11</v>
      </c>
      <c r="E125" s="489" t="s">
        <v>513</v>
      </c>
    </row>
    <row r="126" spans="1:5">
      <c r="A126" s="128" t="s">
        <v>794</v>
      </c>
      <c r="B126" s="464" t="s">
        <v>29</v>
      </c>
      <c r="C126" s="674">
        <v>-19</v>
      </c>
      <c r="D126" s="464" t="s">
        <v>11</v>
      </c>
      <c r="E126" s="489" t="s">
        <v>513</v>
      </c>
    </row>
    <row r="127" spans="1:5">
      <c r="A127" s="128" t="s">
        <v>795</v>
      </c>
      <c r="B127" s="464" t="s">
        <v>29</v>
      </c>
      <c r="C127" s="674">
        <v>-19</v>
      </c>
      <c r="D127" s="464" t="s">
        <v>11</v>
      </c>
      <c r="E127" s="489" t="s">
        <v>513</v>
      </c>
    </row>
    <row r="128" spans="1:5">
      <c r="A128" s="128" t="s">
        <v>796</v>
      </c>
      <c r="B128" s="464" t="s">
        <v>29</v>
      </c>
      <c r="C128" s="674">
        <v>-14</v>
      </c>
      <c r="D128" s="464" t="s">
        <v>11</v>
      </c>
      <c r="E128" s="489" t="s">
        <v>513</v>
      </c>
    </row>
    <row r="129" spans="1:5">
      <c r="A129" s="128" t="s">
        <v>797</v>
      </c>
      <c r="B129" s="464" t="s">
        <v>29</v>
      </c>
      <c r="C129" s="674">
        <v>-28</v>
      </c>
      <c r="D129" s="464" t="s">
        <v>11</v>
      </c>
      <c r="E129" s="489" t="s">
        <v>513</v>
      </c>
    </row>
    <row r="130" spans="1:5">
      <c r="A130" s="128" t="s">
        <v>798</v>
      </c>
      <c r="B130" s="464" t="s">
        <v>29</v>
      </c>
      <c r="C130" s="674">
        <v>-10</v>
      </c>
      <c r="D130" s="464" t="s">
        <v>11</v>
      </c>
      <c r="E130" s="489" t="s">
        <v>513</v>
      </c>
    </row>
    <row r="131" spans="1:5">
      <c r="A131" s="128" t="s">
        <v>805</v>
      </c>
      <c r="B131" s="464" t="s">
        <v>29</v>
      </c>
      <c r="C131" s="674">
        <v>-4</v>
      </c>
      <c r="D131" s="464" t="s">
        <v>11</v>
      </c>
      <c r="E131" s="489" t="s">
        <v>513</v>
      </c>
    </row>
    <row r="132" spans="1:5">
      <c r="A132" s="128" t="s">
        <v>806</v>
      </c>
      <c r="B132" s="464" t="s">
        <v>29</v>
      </c>
      <c r="C132" s="674">
        <v>-12</v>
      </c>
      <c r="D132" s="464" t="s">
        <v>11</v>
      </c>
      <c r="E132" s="489" t="s">
        <v>513</v>
      </c>
    </row>
    <row r="133" spans="1:5">
      <c r="A133" s="128" t="s">
        <v>807</v>
      </c>
      <c r="B133" s="464" t="s">
        <v>29</v>
      </c>
      <c r="C133" s="674">
        <v>-16</v>
      </c>
      <c r="D133" s="464" t="s">
        <v>11</v>
      </c>
      <c r="E133" s="489" t="s">
        <v>513</v>
      </c>
    </row>
    <row r="134" spans="1:5">
      <c r="A134" s="128" t="s">
        <v>808</v>
      </c>
      <c r="B134" s="464" t="s">
        <v>29</v>
      </c>
      <c r="C134" s="674">
        <v>-19</v>
      </c>
      <c r="D134" s="464" t="s">
        <v>11</v>
      </c>
      <c r="E134" s="489" t="s">
        <v>513</v>
      </c>
    </row>
    <row r="135" spans="1:5">
      <c r="A135" s="128" t="s">
        <v>809</v>
      </c>
      <c r="B135" s="464" t="s">
        <v>29</v>
      </c>
      <c r="C135" s="674">
        <v>-11</v>
      </c>
      <c r="D135" s="464" t="s">
        <v>11</v>
      </c>
      <c r="E135" s="489" t="s">
        <v>513</v>
      </c>
    </row>
    <row r="136" spans="1:5">
      <c r="A136" s="128" t="s">
        <v>823</v>
      </c>
      <c r="B136" s="464" t="s">
        <v>29</v>
      </c>
      <c r="C136" s="674">
        <v>-9</v>
      </c>
      <c r="D136" s="464" t="s">
        <v>11</v>
      </c>
      <c r="E136" s="489" t="s">
        <v>513</v>
      </c>
    </row>
    <row r="137" spans="1:5">
      <c r="A137" s="128" t="s">
        <v>824</v>
      </c>
      <c r="B137" s="464" t="s">
        <v>29</v>
      </c>
      <c r="C137" s="674">
        <v>-14</v>
      </c>
      <c r="D137" s="464" t="s">
        <v>11</v>
      </c>
      <c r="E137" s="489" t="s">
        <v>513</v>
      </c>
    </row>
    <row r="138" spans="1:5">
      <c r="A138" s="128" t="s">
        <v>825</v>
      </c>
      <c r="B138" s="464" t="s">
        <v>29</v>
      </c>
      <c r="C138" s="674">
        <v>-21</v>
      </c>
      <c r="D138" s="464" t="s">
        <v>11</v>
      </c>
      <c r="E138" s="489" t="s">
        <v>513</v>
      </c>
    </row>
    <row r="139" spans="1:5">
      <c r="A139" s="128" t="s">
        <v>826</v>
      </c>
      <c r="B139" s="464" t="s">
        <v>29</v>
      </c>
      <c r="C139" s="674">
        <v>-3</v>
      </c>
      <c r="D139" s="464" t="s">
        <v>11</v>
      </c>
      <c r="E139" s="489" t="s">
        <v>513</v>
      </c>
    </row>
    <row r="140" spans="1:5">
      <c r="A140" s="128" t="s">
        <v>828</v>
      </c>
      <c r="B140" s="464" t="s">
        <v>29</v>
      </c>
      <c r="C140" s="670">
        <v>-20</v>
      </c>
      <c r="D140" s="464" t="s">
        <v>520</v>
      </c>
      <c r="E140" s="489" t="s">
        <v>829</v>
      </c>
    </row>
    <row r="141" spans="1:5">
      <c r="A141" s="128" t="s">
        <v>817</v>
      </c>
      <c r="B141" s="464" t="s">
        <v>29</v>
      </c>
      <c r="C141" s="669">
        <v>1</v>
      </c>
      <c r="D141" s="464" t="s">
        <v>11</v>
      </c>
      <c r="E141" s="489" t="s">
        <v>818</v>
      </c>
    </row>
    <row r="142" spans="1:5">
      <c r="A142" s="128" t="s">
        <v>816</v>
      </c>
      <c r="B142" s="464" t="s">
        <v>29</v>
      </c>
      <c r="C142" s="669">
        <v>1</v>
      </c>
      <c r="D142" s="464" t="s">
        <v>11</v>
      </c>
      <c r="E142" s="489" t="s">
        <v>830</v>
      </c>
    </row>
    <row r="143" spans="1:5" ht="18" customHeight="1">
      <c r="A143" s="128" t="s">
        <v>819</v>
      </c>
      <c r="B143" s="464" t="s">
        <v>29</v>
      </c>
      <c r="C143" s="669">
        <v>1</v>
      </c>
      <c r="D143" s="464" t="s">
        <v>11</v>
      </c>
      <c r="E143" s="489" t="s">
        <v>820</v>
      </c>
    </row>
    <row r="144" spans="1:5">
      <c r="A144" s="128" t="s">
        <v>821</v>
      </c>
      <c r="B144" s="464" t="s">
        <v>29</v>
      </c>
      <c r="C144" s="674">
        <v>6</v>
      </c>
      <c r="D144" s="464"/>
      <c r="E144" s="489" t="s">
        <v>822</v>
      </c>
    </row>
    <row r="146" spans="1:5">
      <c r="A146" s="675"/>
      <c r="B146" s="671" t="s">
        <v>831</v>
      </c>
      <c r="C146" s="671"/>
      <c r="D146" s="671"/>
      <c r="E146" s="671"/>
    </row>
    <row r="147" spans="1:5">
      <c r="A147" s="672"/>
      <c r="B147" s="671" t="s">
        <v>832</v>
      </c>
      <c r="C147" s="671"/>
      <c r="D147" s="671"/>
      <c r="E147" s="671"/>
    </row>
    <row r="148" spans="1:5">
      <c r="A148" s="673"/>
      <c r="B148" s="671" t="s">
        <v>833</v>
      </c>
      <c r="C148" s="671"/>
      <c r="D148" s="671"/>
      <c r="E148" s="671"/>
    </row>
  </sheetData>
  <autoFilter ref="A1:E140" xr:uid="{00000000-0009-0000-0000-000008000000}">
    <filterColumn colId="1">
      <filters>
        <filter val="Agosto"/>
      </filters>
    </filterColumn>
  </autoFilter>
  <mergeCells count="3">
    <mergeCell ref="B146:E146"/>
    <mergeCell ref="B147:E147"/>
    <mergeCell ref="B148:E1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Abril 2020</vt:lpstr>
      <vt:lpstr>Mayo 2020</vt:lpstr>
      <vt:lpstr>Junio 2020</vt:lpstr>
      <vt:lpstr>Julio 2020</vt:lpstr>
      <vt:lpstr>Agosto 2020</vt:lpstr>
      <vt:lpstr>Cartagena</vt:lpstr>
      <vt:lpstr>Galapa</vt:lpstr>
      <vt:lpstr>Hoja2</vt:lpstr>
      <vt:lpstr>Hoja3</vt:lpstr>
      <vt:lpstr>CASOS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Jaime Quintero</dc:creator>
  <cp:lastModifiedBy>LEONARDO JAIME</cp:lastModifiedBy>
  <cp:lastPrinted>2020-05-04T22:01:46Z</cp:lastPrinted>
  <dcterms:created xsi:type="dcterms:W3CDTF">2020-04-21T12:25:30Z</dcterms:created>
  <dcterms:modified xsi:type="dcterms:W3CDTF">2021-09-02T15:47:30Z</dcterms:modified>
</cp:coreProperties>
</file>